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Rekapitulace" sheetId="1" r:id="rId1"/>
    <sheet name="SO 001" sheetId="2" r:id="rId2"/>
    <sheet name="SO 101" sheetId="3" r:id="rId3"/>
    <sheet name="SO 301" sheetId="4" r:id="rId4"/>
    <sheet name="SO 302" sheetId="5" r:id="rId5"/>
    <sheet name="SO 303" sheetId="6" r:id="rId6"/>
    <sheet name="SO 401 VO Rekapitulace" sheetId="11" r:id="rId7"/>
    <sheet name="SO 401 VO bez cen soupis prací" sheetId="12" r:id="rId8"/>
    <sheet name="SO 401 VO Titulni_list" sheetId="13" r:id="rId9"/>
    <sheet name="SO 401.H" sheetId="7" r:id="rId10"/>
    <sheet name="SO 405.H" sheetId="8" r:id="rId11"/>
    <sheet name="SO 501 plynovod - bez cen" sheetId="14" r:id="rId12"/>
    <sheet name="SO 501.H" sheetId="9" r:id="rId13"/>
    <sheet name="SO 801.H" sheetId="10" r:id="rId14"/>
  </sheets>
  <definedNames>
    <definedName name="_xlnm.Print_Titles" localSheetId="11">'SO 501 plynovod - bez cen'!$1:$1</definedName>
    <definedName name="_xlnm.Print_Area" localSheetId="7">'SO 401 VO bez cen soupis prací'!$A$1:$I$144</definedName>
    <definedName name="_xlnm.Print_Area" localSheetId="6">'SO 401 VO Rekapitulace'!$A$1:$C$24</definedName>
    <definedName name="_xlnm.Print_Area" localSheetId="8">'SO 401 VO Titulni_list'!$A$1:$F$16</definedName>
    <definedName name="_xlnm.Print_Area" localSheetId="11">'SO 501 plynovod - bez cen'!$A$1:$I$87</definedName>
  </definedNames>
  <calcPr calcId="145621"/>
  <webPublishing codePage="0"/>
</workbook>
</file>

<file path=xl/calcChain.xml><?xml version="1.0" encoding="utf-8"?>
<calcChain xmlns="http://schemas.openxmlformats.org/spreadsheetml/2006/main">
  <c r="I83" i="14" l="1"/>
  <c r="I82" i="14"/>
  <c r="I81" i="14"/>
  <c r="I80" i="14"/>
  <c r="I79" i="14"/>
  <c r="I78" i="14"/>
  <c r="I77" i="14"/>
  <c r="I76" i="14"/>
  <c r="I75" i="14"/>
  <c r="I74" i="14"/>
  <c r="A74" i="14"/>
  <c r="A75" i="14" s="1"/>
  <c r="A76" i="14" s="1"/>
  <c r="A77" i="14" s="1"/>
  <c r="A78" i="14" s="1"/>
  <c r="A79" i="14" s="1"/>
  <c r="A80" i="14" s="1"/>
  <c r="A81" i="14" s="1"/>
  <c r="A82" i="14" s="1"/>
  <c r="A83" i="14" s="1"/>
  <c r="I73" i="14"/>
  <c r="I85" i="14" s="1"/>
  <c r="A73" i="14"/>
  <c r="I72" i="14"/>
  <c r="I69" i="14"/>
  <c r="I67" i="14"/>
  <c r="A67" i="14"/>
  <c r="I66" i="14"/>
  <c r="I61" i="14"/>
  <c r="I60" i="14"/>
  <c r="I59" i="14"/>
  <c r="I58" i="14"/>
  <c r="A58" i="14"/>
  <c r="A59" i="14" s="1"/>
  <c r="A60" i="14" s="1"/>
  <c r="A61" i="14" s="1"/>
  <c r="I57" i="14"/>
  <c r="I63" i="14" s="1"/>
  <c r="A57" i="14"/>
  <c r="I56" i="14"/>
  <c r="I51" i="14"/>
  <c r="I50" i="14"/>
  <c r="I49" i="14"/>
  <c r="I48" i="14"/>
  <c r="I47" i="14"/>
  <c r="I46" i="14"/>
  <c r="I45" i="14"/>
  <c r="I44" i="14"/>
  <c r="A44" i="14"/>
  <c r="A45" i="14" s="1"/>
  <c r="A46" i="14" s="1"/>
  <c r="A47" i="14" s="1"/>
  <c r="A48" i="14" s="1"/>
  <c r="A49" i="14" s="1"/>
  <c r="A50" i="14" s="1"/>
  <c r="A51" i="14" s="1"/>
  <c r="I43" i="14"/>
  <c r="I53" i="14" s="1"/>
  <c r="A43" i="14"/>
  <c r="I42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I5" i="14"/>
  <c r="I39" i="14" s="1"/>
  <c r="I87" i="14" s="1"/>
  <c r="A5" i="14"/>
  <c r="I4" i="14"/>
  <c r="E144" i="12" l="1"/>
  <c r="H143" i="12"/>
  <c r="I143" i="12" s="1"/>
  <c r="G143" i="12"/>
  <c r="I142" i="12"/>
  <c r="H142" i="12"/>
  <c r="G142" i="12"/>
  <c r="H141" i="12"/>
  <c r="I141" i="12" s="1"/>
  <c r="G141" i="12"/>
  <c r="H139" i="12"/>
  <c r="I139" i="12" s="1"/>
  <c r="G139" i="12"/>
  <c r="H138" i="12"/>
  <c r="I138" i="12" s="1"/>
  <c r="G138" i="12"/>
  <c r="I136" i="12"/>
  <c r="H136" i="12"/>
  <c r="G136" i="12"/>
  <c r="I135" i="12"/>
  <c r="H135" i="12"/>
  <c r="G135" i="12"/>
  <c r="H134" i="12"/>
  <c r="I134" i="12" s="1"/>
  <c r="G134" i="12"/>
  <c r="H132" i="12"/>
  <c r="I132" i="12" s="1"/>
  <c r="G132" i="12"/>
  <c r="I131" i="12"/>
  <c r="H131" i="12"/>
  <c r="G131" i="12"/>
  <c r="I129" i="12"/>
  <c r="H129" i="12"/>
  <c r="G129" i="12"/>
  <c r="E129" i="12"/>
  <c r="I127" i="12"/>
  <c r="H127" i="12"/>
  <c r="G127" i="12"/>
  <c r="E127" i="12"/>
  <c r="I125" i="12"/>
  <c r="H125" i="12"/>
  <c r="G125" i="12"/>
  <c r="I124" i="12"/>
  <c r="H124" i="12"/>
  <c r="G124" i="12"/>
  <c r="I122" i="12"/>
  <c r="H122" i="12"/>
  <c r="G122" i="12"/>
  <c r="G144" i="12" s="1"/>
  <c r="I121" i="12"/>
  <c r="H121" i="12"/>
  <c r="G121" i="12"/>
  <c r="I119" i="12"/>
  <c r="I144" i="12" s="1"/>
  <c r="C10" i="11" s="1"/>
  <c r="C11" i="11" s="1"/>
  <c r="H119" i="12"/>
  <c r="G119" i="12"/>
  <c r="H108" i="12"/>
  <c r="I108" i="12" s="1"/>
  <c r="G108" i="12"/>
  <c r="E108" i="12"/>
  <c r="H107" i="12"/>
  <c r="I107" i="12" s="1"/>
  <c r="G107" i="12"/>
  <c r="E107" i="12"/>
  <c r="H106" i="12"/>
  <c r="I106" i="12" s="1"/>
  <c r="G106" i="12"/>
  <c r="E106" i="12"/>
  <c r="H105" i="12"/>
  <c r="I105" i="12" s="1"/>
  <c r="G105" i="12"/>
  <c r="E105" i="12"/>
  <c r="H104" i="12"/>
  <c r="I104" i="12" s="1"/>
  <c r="G104" i="12"/>
  <c r="E104" i="12"/>
  <c r="H103" i="12"/>
  <c r="I103" i="12" s="1"/>
  <c r="G103" i="12"/>
  <c r="G109" i="12" s="1"/>
  <c r="E103" i="12"/>
  <c r="E109" i="12" s="1"/>
  <c r="E110" i="12" s="1"/>
  <c r="E100" i="12"/>
  <c r="I99" i="12"/>
  <c r="H99" i="12"/>
  <c r="G99" i="12"/>
  <c r="I98" i="12"/>
  <c r="H98" i="12"/>
  <c r="G98" i="12"/>
  <c r="H97" i="12"/>
  <c r="I97" i="12" s="1"/>
  <c r="G97" i="12"/>
  <c r="I96" i="12"/>
  <c r="H96" i="12"/>
  <c r="G96" i="12"/>
  <c r="I95" i="12"/>
  <c r="H95" i="12"/>
  <c r="G95" i="12"/>
  <c r="I94" i="12"/>
  <c r="I100" i="12" s="1"/>
  <c r="H94" i="12"/>
  <c r="G94" i="12"/>
  <c r="G100" i="12" s="1"/>
  <c r="I90" i="12"/>
  <c r="H90" i="12"/>
  <c r="G90" i="12"/>
  <c r="E90" i="12"/>
  <c r="H89" i="12"/>
  <c r="I89" i="12" s="1"/>
  <c r="G89" i="12"/>
  <c r="E89" i="12"/>
  <c r="H87" i="12"/>
  <c r="I87" i="12" s="1"/>
  <c r="G87" i="12"/>
  <c r="E87" i="12"/>
  <c r="H86" i="12"/>
  <c r="I86" i="12" s="1"/>
  <c r="I91" i="12" s="1"/>
  <c r="G86" i="12"/>
  <c r="G91" i="12" s="1"/>
  <c r="E86" i="12"/>
  <c r="E91" i="12" s="1"/>
  <c r="I81" i="12"/>
  <c r="H81" i="12"/>
  <c r="G81" i="12"/>
  <c r="E81" i="12"/>
  <c r="I80" i="12"/>
  <c r="H80" i="12"/>
  <c r="G80" i="12"/>
  <c r="E80" i="12"/>
  <c r="I79" i="12"/>
  <c r="H79" i="12"/>
  <c r="G79" i="12"/>
  <c r="E79" i="12"/>
  <c r="I78" i="12"/>
  <c r="I82" i="12" s="1"/>
  <c r="H78" i="12"/>
  <c r="G78" i="12"/>
  <c r="G82" i="12" s="1"/>
  <c r="E78" i="12"/>
  <c r="E82" i="12" s="1"/>
  <c r="I73" i="12"/>
  <c r="H73" i="12"/>
  <c r="G73" i="12"/>
  <c r="E73" i="12"/>
  <c r="I72" i="12"/>
  <c r="H72" i="12"/>
  <c r="G72" i="12"/>
  <c r="E72" i="12"/>
  <c r="I71" i="12"/>
  <c r="H71" i="12"/>
  <c r="G71" i="12"/>
  <c r="E71" i="12"/>
  <c r="I65" i="12"/>
  <c r="H65" i="12"/>
  <c r="E65" i="12"/>
  <c r="H59" i="12"/>
  <c r="I59" i="12" s="1"/>
  <c r="G59" i="12"/>
  <c r="E59" i="12"/>
  <c r="H53" i="12"/>
  <c r="I53" i="12" s="1"/>
  <c r="G53" i="12"/>
  <c r="E53" i="12"/>
  <c r="H47" i="12"/>
  <c r="I47" i="12" s="1"/>
  <c r="G47" i="12"/>
  <c r="E47" i="12"/>
  <c r="H46" i="12"/>
  <c r="I46" i="12" s="1"/>
  <c r="G46" i="12"/>
  <c r="E46" i="12"/>
  <c r="H44" i="12"/>
  <c r="I44" i="12" s="1"/>
  <c r="G44" i="12"/>
  <c r="E44" i="12"/>
  <c r="H42" i="12"/>
  <c r="I42" i="12" s="1"/>
  <c r="G42" i="12"/>
  <c r="E42" i="12"/>
  <c r="H40" i="12"/>
  <c r="I40" i="12" s="1"/>
  <c r="G40" i="12"/>
  <c r="E40" i="12"/>
  <c r="H39" i="12"/>
  <c r="I39" i="12" s="1"/>
  <c r="G39" i="12"/>
  <c r="E39" i="12"/>
  <c r="H35" i="12"/>
  <c r="I35" i="12" s="1"/>
  <c r="G35" i="12"/>
  <c r="G74" i="12" s="1"/>
  <c r="E35" i="12"/>
  <c r="E74" i="12" s="1"/>
  <c r="H29" i="12"/>
  <c r="I29" i="12" s="1"/>
  <c r="G29" i="12"/>
  <c r="G30" i="12" s="1"/>
  <c r="I28" i="12"/>
  <c r="H28" i="12"/>
  <c r="G28" i="12"/>
  <c r="E28" i="12"/>
  <c r="I27" i="12"/>
  <c r="H27" i="12"/>
  <c r="G27" i="12"/>
  <c r="E27" i="12"/>
  <c r="I26" i="12"/>
  <c r="I30" i="12" s="1"/>
  <c r="H26" i="12"/>
  <c r="G26" i="12"/>
  <c r="E26" i="12"/>
  <c r="E30" i="12" s="1"/>
  <c r="I21" i="12"/>
  <c r="H21" i="12"/>
  <c r="G21" i="12"/>
  <c r="E21" i="12"/>
  <c r="I20" i="12"/>
  <c r="H20" i="12"/>
  <c r="G20" i="12"/>
  <c r="E20" i="12"/>
  <c r="I19" i="12"/>
  <c r="H19" i="12"/>
  <c r="G19" i="12"/>
  <c r="G22" i="12" s="1"/>
  <c r="E19" i="12"/>
  <c r="E22" i="12" s="1"/>
  <c r="I22" i="12" s="1"/>
  <c r="I13" i="12"/>
  <c r="B3" i="11" s="1"/>
  <c r="E13" i="12"/>
  <c r="I11" i="12"/>
  <c r="H11" i="12"/>
  <c r="G11" i="12"/>
  <c r="E11" i="12"/>
  <c r="I10" i="12"/>
  <c r="H10" i="12"/>
  <c r="G10" i="12"/>
  <c r="G12" i="12" s="1"/>
  <c r="I12" i="12" s="1"/>
  <c r="E10" i="12"/>
  <c r="I21" i="10"/>
  <c r="O21" i="10" s="1"/>
  <c r="O17" i="10"/>
  <c r="I17" i="10"/>
  <c r="I13" i="10"/>
  <c r="O13" i="10" s="1"/>
  <c r="O9" i="10"/>
  <c r="I9" i="10"/>
  <c r="Q8" i="10"/>
  <c r="I8" i="10" s="1"/>
  <c r="I3" i="10" s="1"/>
  <c r="O9" i="9"/>
  <c r="R8" i="9" s="1"/>
  <c r="I9" i="9"/>
  <c r="Q8" i="9"/>
  <c r="I8" i="9" s="1"/>
  <c r="I3" i="9" s="1"/>
  <c r="C17" i="1" s="1"/>
  <c r="O8" i="9"/>
  <c r="O2" i="9" s="1"/>
  <c r="D17" i="1" s="1"/>
  <c r="O22" i="8"/>
  <c r="I22" i="8"/>
  <c r="I18" i="8"/>
  <c r="O18" i="8" s="1"/>
  <c r="O14" i="8"/>
  <c r="R13" i="8" s="1"/>
  <c r="O13" i="8" s="1"/>
  <c r="I14" i="8"/>
  <c r="Q13" i="8"/>
  <c r="I13" i="8" s="1"/>
  <c r="I9" i="8"/>
  <c r="O9" i="8" s="1"/>
  <c r="R8" i="8" s="1"/>
  <c r="O8" i="8" s="1"/>
  <c r="I9" i="7"/>
  <c r="O9" i="7" s="1"/>
  <c r="R8" i="7" s="1"/>
  <c r="O8" i="7" s="1"/>
  <c r="O2" i="7" s="1"/>
  <c r="D15" i="1" s="1"/>
  <c r="I211" i="6"/>
  <c r="O211" i="6" s="1"/>
  <c r="O207" i="6"/>
  <c r="R206" i="6" s="1"/>
  <c r="O206" i="6" s="1"/>
  <c r="I207" i="6"/>
  <c r="Q206" i="6"/>
  <c r="I206" i="6" s="1"/>
  <c r="I202" i="6"/>
  <c r="O202" i="6" s="1"/>
  <c r="O198" i="6"/>
  <c r="I198" i="6"/>
  <c r="I194" i="6"/>
  <c r="O194" i="6" s="1"/>
  <c r="O190" i="6"/>
  <c r="I190" i="6"/>
  <c r="I186" i="6"/>
  <c r="O186" i="6" s="1"/>
  <c r="O182" i="6"/>
  <c r="I182" i="6"/>
  <c r="I178" i="6"/>
  <c r="O178" i="6" s="1"/>
  <c r="O174" i="6"/>
  <c r="I174" i="6"/>
  <c r="I170" i="6"/>
  <c r="O170" i="6" s="1"/>
  <c r="O166" i="6"/>
  <c r="I166" i="6"/>
  <c r="I162" i="6"/>
  <c r="O162" i="6" s="1"/>
  <c r="O158" i="6"/>
  <c r="I158" i="6"/>
  <c r="I154" i="6"/>
  <c r="O154" i="6" s="1"/>
  <c r="O150" i="6"/>
  <c r="I150" i="6"/>
  <c r="I146" i="6"/>
  <c r="O146" i="6" s="1"/>
  <c r="O142" i="6"/>
  <c r="I142" i="6"/>
  <c r="I138" i="6"/>
  <c r="O138" i="6" s="1"/>
  <c r="O134" i="6"/>
  <c r="I134" i="6"/>
  <c r="I130" i="6"/>
  <c r="O130" i="6" s="1"/>
  <c r="O126" i="6"/>
  <c r="I126" i="6"/>
  <c r="I122" i="6"/>
  <c r="O122" i="6" s="1"/>
  <c r="O118" i="6"/>
  <c r="I118" i="6"/>
  <c r="I114" i="6"/>
  <c r="O109" i="6"/>
  <c r="R108" i="6" s="1"/>
  <c r="O108" i="6" s="1"/>
  <c r="I109" i="6"/>
  <c r="Q108" i="6"/>
  <c r="I108" i="6" s="1"/>
  <c r="I104" i="6"/>
  <c r="O104" i="6" s="1"/>
  <c r="O100" i="6"/>
  <c r="I100" i="6"/>
  <c r="I96" i="6"/>
  <c r="O96" i="6" s="1"/>
  <c r="O92" i="6"/>
  <c r="I92" i="6"/>
  <c r="I88" i="6"/>
  <c r="O88" i="6" s="1"/>
  <c r="O84" i="6"/>
  <c r="I84" i="6"/>
  <c r="I80" i="6"/>
  <c r="O80" i="6" s="1"/>
  <c r="O76" i="6"/>
  <c r="I76" i="6"/>
  <c r="Q75" i="6"/>
  <c r="I75" i="6" s="1"/>
  <c r="I71" i="6"/>
  <c r="O66" i="6"/>
  <c r="I66" i="6"/>
  <c r="I62" i="6"/>
  <c r="O62" i="6" s="1"/>
  <c r="O58" i="6"/>
  <c r="I58" i="6"/>
  <c r="I54" i="6"/>
  <c r="O54" i="6" s="1"/>
  <c r="O50" i="6"/>
  <c r="I50" i="6"/>
  <c r="I46" i="6"/>
  <c r="O46" i="6" s="1"/>
  <c r="O42" i="6"/>
  <c r="I42" i="6"/>
  <c r="I38" i="6"/>
  <c r="O38" i="6" s="1"/>
  <c r="O34" i="6"/>
  <c r="I34" i="6"/>
  <c r="I30" i="6"/>
  <c r="O30" i="6" s="1"/>
  <c r="I26" i="6"/>
  <c r="Q25" i="6" s="1"/>
  <c r="I25" i="6" s="1"/>
  <c r="I21" i="6"/>
  <c r="O21" i="6" s="1"/>
  <c r="O17" i="6"/>
  <c r="I17" i="6"/>
  <c r="I13" i="6"/>
  <c r="O13" i="6" s="1"/>
  <c r="O9" i="6"/>
  <c r="I9" i="6"/>
  <c r="Q8" i="6" s="1"/>
  <c r="I8" i="6" s="1"/>
  <c r="I170" i="5"/>
  <c r="O170" i="5" s="1"/>
  <c r="I166" i="5"/>
  <c r="O161" i="5"/>
  <c r="I161" i="5"/>
  <c r="I157" i="5"/>
  <c r="O157" i="5" s="1"/>
  <c r="O153" i="5"/>
  <c r="I153" i="5"/>
  <c r="I149" i="5"/>
  <c r="O149" i="5" s="1"/>
  <c r="I145" i="5"/>
  <c r="O145" i="5" s="1"/>
  <c r="I141" i="5"/>
  <c r="O141" i="5" s="1"/>
  <c r="O137" i="5"/>
  <c r="I137" i="5"/>
  <c r="I133" i="5"/>
  <c r="O133" i="5" s="1"/>
  <c r="O129" i="5"/>
  <c r="I129" i="5"/>
  <c r="I125" i="5"/>
  <c r="O125" i="5" s="1"/>
  <c r="I121" i="5"/>
  <c r="Q112" i="5" s="1"/>
  <c r="I112" i="5" s="1"/>
  <c r="I117" i="5"/>
  <c r="O117" i="5" s="1"/>
  <c r="I113" i="5"/>
  <c r="O113" i="5" s="1"/>
  <c r="I108" i="5"/>
  <c r="O108" i="5" s="1"/>
  <c r="O104" i="5"/>
  <c r="I104" i="5"/>
  <c r="I100" i="5"/>
  <c r="O100" i="5" s="1"/>
  <c r="O96" i="5"/>
  <c r="I96" i="5"/>
  <c r="I92" i="5"/>
  <c r="O92" i="5" s="1"/>
  <c r="I88" i="5"/>
  <c r="O88" i="5" s="1"/>
  <c r="I84" i="5"/>
  <c r="O84" i="5" s="1"/>
  <c r="O80" i="5"/>
  <c r="I80" i="5"/>
  <c r="I75" i="5"/>
  <c r="O75" i="5" s="1"/>
  <c r="R74" i="5"/>
  <c r="O74" i="5" s="1"/>
  <c r="Q74" i="5"/>
  <c r="I74" i="5" s="1"/>
  <c r="I70" i="5"/>
  <c r="O70" i="5" s="1"/>
  <c r="I66" i="5"/>
  <c r="O66" i="5" s="1"/>
  <c r="O62" i="5"/>
  <c r="I62" i="5"/>
  <c r="I58" i="5"/>
  <c r="O58" i="5" s="1"/>
  <c r="O54" i="5"/>
  <c r="I54" i="5"/>
  <c r="I50" i="5"/>
  <c r="O50" i="5" s="1"/>
  <c r="O46" i="5"/>
  <c r="I46" i="5"/>
  <c r="I42" i="5"/>
  <c r="O42" i="5" s="1"/>
  <c r="I38" i="5"/>
  <c r="O38" i="5" s="1"/>
  <c r="I34" i="5"/>
  <c r="O34" i="5" s="1"/>
  <c r="O30" i="5"/>
  <c r="I30" i="5"/>
  <c r="I26" i="5"/>
  <c r="O21" i="5"/>
  <c r="I21" i="5"/>
  <c r="I17" i="5"/>
  <c r="O17" i="5" s="1"/>
  <c r="I13" i="5"/>
  <c r="O13" i="5" s="1"/>
  <c r="I9" i="5"/>
  <c r="I202" i="4"/>
  <c r="O202" i="4" s="1"/>
  <c r="O198" i="4"/>
  <c r="R197" i="4" s="1"/>
  <c r="O197" i="4" s="1"/>
  <c r="I198" i="4"/>
  <c r="Q197" i="4" s="1"/>
  <c r="I197" i="4"/>
  <c r="I193" i="4"/>
  <c r="O193" i="4" s="1"/>
  <c r="O189" i="4"/>
  <c r="I189" i="4"/>
  <c r="I185" i="4"/>
  <c r="O185" i="4" s="1"/>
  <c r="O181" i="4"/>
  <c r="I181" i="4"/>
  <c r="I177" i="4"/>
  <c r="O177" i="4" s="1"/>
  <c r="I173" i="4"/>
  <c r="O173" i="4" s="1"/>
  <c r="I169" i="4"/>
  <c r="O169" i="4" s="1"/>
  <c r="I165" i="4"/>
  <c r="O165" i="4" s="1"/>
  <c r="I161" i="4"/>
  <c r="O161" i="4" s="1"/>
  <c r="O157" i="4"/>
  <c r="I157" i="4"/>
  <c r="I153" i="4"/>
  <c r="O153" i="4" s="1"/>
  <c r="O149" i="4"/>
  <c r="I149" i="4"/>
  <c r="I145" i="4"/>
  <c r="O145" i="4" s="1"/>
  <c r="I141" i="4"/>
  <c r="Q136" i="4" s="1"/>
  <c r="I136" i="4" s="1"/>
  <c r="I137" i="4"/>
  <c r="O137" i="4" s="1"/>
  <c r="O132" i="4"/>
  <c r="I132" i="4"/>
  <c r="I128" i="4"/>
  <c r="O128" i="4" s="1"/>
  <c r="O124" i="4"/>
  <c r="I124" i="4"/>
  <c r="I120" i="4"/>
  <c r="O120" i="4" s="1"/>
  <c r="O116" i="4"/>
  <c r="I116" i="4"/>
  <c r="I112" i="4"/>
  <c r="O112" i="4" s="1"/>
  <c r="I108" i="4"/>
  <c r="O108" i="4" s="1"/>
  <c r="O104" i="4"/>
  <c r="I104" i="4"/>
  <c r="I99" i="4"/>
  <c r="O99" i="4" s="1"/>
  <c r="O95" i="4"/>
  <c r="I95" i="4"/>
  <c r="I91" i="4"/>
  <c r="O91" i="4" s="1"/>
  <c r="O87" i="4"/>
  <c r="I87" i="4"/>
  <c r="I82" i="4"/>
  <c r="O82" i="4" s="1"/>
  <c r="O78" i="4"/>
  <c r="I78" i="4"/>
  <c r="I74" i="4"/>
  <c r="O74" i="4" s="1"/>
  <c r="O70" i="4"/>
  <c r="I70" i="4"/>
  <c r="I66" i="4"/>
  <c r="O66" i="4" s="1"/>
  <c r="O62" i="4"/>
  <c r="I62" i="4"/>
  <c r="I58" i="4"/>
  <c r="O58" i="4" s="1"/>
  <c r="O54" i="4"/>
  <c r="I54" i="4"/>
  <c r="I50" i="4"/>
  <c r="O50" i="4" s="1"/>
  <c r="O46" i="4"/>
  <c r="I46" i="4"/>
  <c r="I42" i="4"/>
  <c r="O42" i="4" s="1"/>
  <c r="O38" i="4"/>
  <c r="I38" i="4"/>
  <c r="I34" i="4"/>
  <c r="O34" i="4" s="1"/>
  <c r="O30" i="4"/>
  <c r="I30" i="4"/>
  <c r="I26" i="4"/>
  <c r="O21" i="4"/>
  <c r="I21" i="4"/>
  <c r="I17" i="4"/>
  <c r="O17" i="4" s="1"/>
  <c r="O13" i="4"/>
  <c r="I13" i="4"/>
  <c r="I9" i="4"/>
  <c r="I320" i="3"/>
  <c r="O320" i="3" s="1"/>
  <c r="O316" i="3"/>
  <c r="I316" i="3"/>
  <c r="I312" i="3"/>
  <c r="O312" i="3" s="1"/>
  <c r="O308" i="3"/>
  <c r="I308" i="3"/>
  <c r="I304" i="3"/>
  <c r="O304" i="3" s="1"/>
  <c r="O300" i="3"/>
  <c r="I300" i="3"/>
  <c r="I296" i="3"/>
  <c r="O296" i="3" s="1"/>
  <c r="O292" i="3"/>
  <c r="I292" i="3"/>
  <c r="I288" i="3"/>
  <c r="O288" i="3" s="1"/>
  <c r="I284" i="3"/>
  <c r="O284" i="3" s="1"/>
  <c r="I280" i="3"/>
  <c r="O280" i="3" s="1"/>
  <c r="I276" i="3"/>
  <c r="O276" i="3" s="1"/>
  <c r="I272" i="3"/>
  <c r="O272" i="3" s="1"/>
  <c r="O268" i="3"/>
  <c r="I268" i="3"/>
  <c r="I264" i="3"/>
  <c r="O264" i="3" s="1"/>
  <c r="O260" i="3"/>
  <c r="I260" i="3"/>
  <c r="I256" i="3"/>
  <c r="O256" i="3" s="1"/>
  <c r="I252" i="3"/>
  <c r="O252" i="3" s="1"/>
  <c r="I248" i="3"/>
  <c r="O248" i="3" s="1"/>
  <c r="R247" i="3" s="1"/>
  <c r="O247" i="3" s="1"/>
  <c r="O243" i="3"/>
  <c r="I243" i="3"/>
  <c r="I239" i="3"/>
  <c r="O239" i="3" s="1"/>
  <c r="O235" i="3"/>
  <c r="I235" i="3"/>
  <c r="I231" i="3"/>
  <c r="O231" i="3" s="1"/>
  <c r="I227" i="3"/>
  <c r="O227" i="3" s="1"/>
  <c r="I223" i="3"/>
  <c r="O223" i="3" s="1"/>
  <c r="I219" i="3"/>
  <c r="O219" i="3" s="1"/>
  <c r="I215" i="3"/>
  <c r="O215" i="3" s="1"/>
  <c r="O211" i="3"/>
  <c r="I211" i="3"/>
  <c r="I206" i="3"/>
  <c r="O206" i="3" s="1"/>
  <c r="I202" i="3"/>
  <c r="O202" i="3" s="1"/>
  <c r="I198" i="3"/>
  <c r="O198" i="3" s="1"/>
  <c r="I194" i="3"/>
  <c r="O194" i="3" s="1"/>
  <c r="I190" i="3"/>
  <c r="O190" i="3" s="1"/>
  <c r="O186" i="3"/>
  <c r="I186" i="3"/>
  <c r="I182" i="3"/>
  <c r="O182" i="3" s="1"/>
  <c r="O178" i="3"/>
  <c r="I178" i="3"/>
  <c r="I174" i="3"/>
  <c r="O174" i="3" s="1"/>
  <c r="I170" i="3"/>
  <c r="O170" i="3" s="1"/>
  <c r="I166" i="3"/>
  <c r="O166" i="3" s="1"/>
  <c r="I162" i="3"/>
  <c r="O162" i="3" s="1"/>
  <c r="I158" i="3"/>
  <c r="O158" i="3" s="1"/>
  <c r="O154" i="3"/>
  <c r="I154" i="3"/>
  <c r="I149" i="3"/>
  <c r="O149" i="3" s="1"/>
  <c r="I145" i="3"/>
  <c r="Q144" i="3" s="1"/>
  <c r="I144" i="3" s="1"/>
  <c r="I140" i="3"/>
  <c r="O140" i="3" s="1"/>
  <c r="R139" i="3" s="1"/>
  <c r="O139" i="3" s="1"/>
  <c r="O135" i="3"/>
  <c r="R130" i="3" s="1"/>
  <c r="O130" i="3" s="1"/>
  <c r="I135" i="3"/>
  <c r="I131" i="3"/>
  <c r="O131" i="3" s="1"/>
  <c r="Q130" i="3"/>
  <c r="I130" i="3" s="1"/>
  <c r="I126" i="3"/>
  <c r="O126" i="3" s="1"/>
  <c r="I122" i="3"/>
  <c r="O122" i="3" s="1"/>
  <c r="O118" i="3"/>
  <c r="I118" i="3"/>
  <c r="I114" i="3"/>
  <c r="O114" i="3" s="1"/>
  <c r="O110" i="3"/>
  <c r="I110" i="3"/>
  <c r="I106" i="3"/>
  <c r="O106" i="3" s="1"/>
  <c r="I102" i="3"/>
  <c r="O102" i="3" s="1"/>
  <c r="I98" i="3"/>
  <c r="O98" i="3" s="1"/>
  <c r="I94" i="3"/>
  <c r="O94" i="3" s="1"/>
  <c r="I90" i="3"/>
  <c r="O90" i="3" s="1"/>
  <c r="O86" i="3"/>
  <c r="I86" i="3"/>
  <c r="I82" i="3"/>
  <c r="O82" i="3" s="1"/>
  <c r="O78" i="3"/>
  <c r="I78" i="3"/>
  <c r="I74" i="3"/>
  <c r="O74" i="3" s="1"/>
  <c r="I70" i="3"/>
  <c r="O70" i="3" s="1"/>
  <c r="I66" i="3"/>
  <c r="O66" i="3" s="1"/>
  <c r="I62" i="3"/>
  <c r="O62" i="3" s="1"/>
  <c r="I58" i="3"/>
  <c r="O58" i="3" s="1"/>
  <c r="O54" i="3"/>
  <c r="I54" i="3"/>
  <c r="I50" i="3"/>
  <c r="O50" i="3" s="1"/>
  <c r="O46" i="3"/>
  <c r="I46" i="3"/>
  <c r="I42" i="3"/>
  <c r="O42" i="3" s="1"/>
  <c r="I38" i="3"/>
  <c r="Q29" i="3" s="1"/>
  <c r="I29" i="3" s="1"/>
  <c r="I34" i="3"/>
  <c r="O34" i="3" s="1"/>
  <c r="I30" i="3"/>
  <c r="O30" i="3" s="1"/>
  <c r="I25" i="3"/>
  <c r="O25" i="3" s="1"/>
  <c r="O21" i="3"/>
  <c r="I21" i="3"/>
  <c r="I17" i="3"/>
  <c r="O17" i="3" s="1"/>
  <c r="I13" i="3"/>
  <c r="O13" i="3" s="1"/>
  <c r="I9" i="3"/>
  <c r="O9" i="3" s="1"/>
  <c r="I69" i="2"/>
  <c r="O69" i="2" s="1"/>
  <c r="O65" i="2"/>
  <c r="I65" i="2"/>
  <c r="I61" i="2"/>
  <c r="O61" i="2" s="1"/>
  <c r="O57" i="2"/>
  <c r="I57" i="2"/>
  <c r="I53" i="2"/>
  <c r="O53" i="2" s="1"/>
  <c r="O49" i="2"/>
  <c r="I49" i="2"/>
  <c r="I45" i="2"/>
  <c r="O45" i="2" s="1"/>
  <c r="O41" i="2"/>
  <c r="I41" i="2"/>
  <c r="I37" i="2"/>
  <c r="O37" i="2" s="1"/>
  <c r="O33" i="2"/>
  <c r="I33" i="2"/>
  <c r="I29" i="2"/>
  <c r="O29" i="2" s="1"/>
  <c r="O25" i="2"/>
  <c r="I25" i="2"/>
  <c r="I21" i="2"/>
  <c r="O21" i="2" s="1"/>
  <c r="O17" i="2"/>
  <c r="I17" i="2"/>
  <c r="I13" i="2"/>
  <c r="O13" i="2" s="1"/>
  <c r="O9" i="2"/>
  <c r="I9" i="2"/>
  <c r="C18" i="1"/>
  <c r="C4" i="11" l="1"/>
  <c r="B4" i="11"/>
  <c r="B7" i="11" s="1"/>
  <c r="B12" i="11" s="1"/>
  <c r="I109" i="12"/>
  <c r="E112" i="12"/>
  <c r="I74" i="12"/>
  <c r="G110" i="12"/>
  <c r="R8" i="2"/>
  <c r="O8" i="2" s="1"/>
  <c r="O2" i="2" s="1"/>
  <c r="D10" i="1" s="1"/>
  <c r="E18" i="1"/>
  <c r="E17" i="1"/>
  <c r="R8" i="3"/>
  <c r="O8" i="3" s="1"/>
  <c r="O38" i="3"/>
  <c r="R29" i="3" s="1"/>
  <c r="O29" i="3" s="1"/>
  <c r="O145" i="3"/>
  <c r="R144" i="3" s="1"/>
  <c r="O144" i="3" s="1"/>
  <c r="Q153" i="3"/>
  <c r="I153" i="3" s="1"/>
  <c r="Q210" i="3"/>
  <c r="I210" i="3" s="1"/>
  <c r="Q86" i="4"/>
  <c r="I86" i="4" s="1"/>
  <c r="Q103" i="4"/>
  <c r="I103" i="4" s="1"/>
  <c r="O26" i="5"/>
  <c r="R25" i="5" s="1"/>
  <c r="O25" i="5" s="1"/>
  <c r="Q25" i="5"/>
  <c r="I25" i="5" s="1"/>
  <c r="O121" i="5"/>
  <c r="O26" i="6"/>
  <c r="R25" i="6" s="1"/>
  <c r="O25" i="6" s="1"/>
  <c r="Q139" i="3"/>
  <c r="I139" i="3" s="1"/>
  <c r="Q8" i="4"/>
  <c r="I8" i="4" s="1"/>
  <c r="I3" i="4" s="1"/>
  <c r="C12" i="1" s="1"/>
  <c r="O9" i="4"/>
  <c r="R8" i="4" s="1"/>
  <c r="O8" i="4" s="1"/>
  <c r="Q25" i="4"/>
  <c r="I25" i="4" s="1"/>
  <c r="O26" i="4"/>
  <c r="R25" i="4" s="1"/>
  <c r="O25" i="4" s="1"/>
  <c r="O141" i="4"/>
  <c r="R136" i="4" s="1"/>
  <c r="O136" i="4" s="1"/>
  <c r="R112" i="5"/>
  <c r="O112" i="5" s="1"/>
  <c r="R8" i="6"/>
  <c r="O8" i="6" s="1"/>
  <c r="Q8" i="2"/>
  <c r="I8" i="2" s="1"/>
  <c r="I3" i="2" s="1"/>
  <c r="C10" i="1" s="1"/>
  <c r="O114" i="6"/>
  <c r="R113" i="6" s="1"/>
  <c r="O113" i="6" s="1"/>
  <c r="Q113" i="6"/>
  <c r="I113" i="6" s="1"/>
  <c r="O2" i="8"/>
  <c r="D16" i="1" s="1"/>
  <c r="Q8" i="3"/>
  <c r="I8" i="3" s="1"/>
  <c r="Q247" i="3"/>
  <c r="I247" i="3" s="1"/>
  <c r="Q79" i="5"/>
  <c r="I79" i="5" s="1"/>
  <c r="O166" i="5"/>
  <c r="R165" i="5" s="1"/>
  <c r="O165" i="5" s="1"/>
  <c r="Q165" i="5"/>
  <c r="I165" i="5" s="1"/>
  <c r="R153" i="3"/>
  <c r="O153" i="3" s="1"/>
  <c r="R210" i="3"/>
  <c r="O210" i="3" s="1"/>
  <c r="R86" i="4"/>
  <c r="O86" i="4" s="1"/>
  <c r="R103" i="4"/>
  <c r="O103" i="4" s="1"/>
  <c r="O9" i="5"/>
  <c r="R8" i="5" s="1"/>
  <c r="O8" i="5" s="1"/>
  <c r="O2" i="5" s="1"/>
  <c r="D13" i="1" s="1"/>
  <c r="Q8" i="5"/>
  <c r="I8" i="5" s="1"/>
  <c r="R79" i="5"/>
  <c r="O79" i="5" s="1"/>
  <c r="O71" i="6"/>
  <c r="R70" i="6" s="1"/>
  <c r="O70" i="6" s="1"/>
  <c r="Q70" i="6"/>
  <c r="I70" i="6" s="1"/>
  <c r="I3" i="6" s="1"/>
  <c r="C14" i="1" s="1"/>
  <c r="R75" i="6"/>
  <c r="O75" i="6" s="1"/>
  <c r="R8" i="10"/>
  <c r="O8" i="10" s="1"/>
  <c r="O2" i="10" s="1"/>
  <c r="D18" i="1" s="1"/>
  <c r="Q8" i="7"/>
  <c r="I8" i="7" s="1"/>
  <c r="I3" i="7" s="1"/>
  <c r="C15" i="1" s="1"/>
  <c r="E15" i="1" s="1"/>
  <c r="Q8" i="8"/>
  <c r="I8" i="8" s="1"/>
  <c r="I3" i="8" s="1"/>
  <c r="C16" i="1" s="1"/>
  <c r="E16" i="1" s="1"/>
  <c r="E113" i="12" l="1"/>
  <c r="G112" i="12"/>
  <c r="G113" i="12" s="1"/>
  <c r="I110" i="12"/>
  <c r="O2" i="4"/>
  <c r="D12" i="1" s="1"/>
  <c r="E12" i="1" s="1"/>
  <c r="I3" i="5"/>
  <c r="C13" i="1" s="1"/>
  <c r="E13" i="1" s="1"/>
  <c r="E10" i="1"/>
  <c r="C6" i="1"/>
  <c r="I3" i="3"/>
  <c r="C11" i="1" s="1"/>
  <c r="O2" i="3"/>
  <c r="D11" i="1" s="1"/>
  <c r="O2" i="6"/>
  <c r="D14" i="1" s="1"/>
  <c r="E14" i="1" s="1"/>
  <c r="I112" i="12" l="1"/>
  <c r="G114" i="12"/>
  <c r="C6" i="11" s="1"/>
  <c r="I113" i="12"/>
  <c r="I114" i="12" s="1"/>
  <c r="E114" i="12"/>
  <c r="C5" i="11" s="1"/>
  <c r="E11" i="1"/>
  <c r="C7" i="1" s="1"/>
  <c r="C8" i="11" l="1"/>
  <c r="C7" i="11"/>
  <c r="C12" i="11" s="1"/>
  <c r="C19" i="11" l="1"/>
  <c r="C21" i="11" s="1"/>
  <c r="C16" i="11"/>
  <c r="C24" i="11" s="1"/>
</calcChain>
</file>

<file path=xl/sharedStrings.xml><?xml version="1.0" encoding="utf-8"?>
<sst xmlns="http://schemas.openxmlformats.org/spreadsheetml/2006/main" count="4055" uniqueCount="1121">
  <si>
    <t>Firma: Firma</t>
  </si>
  <si>
    <t>Rekapitulace ceny</t>
  </si>
  <si>
    <t>Stavba: 2022-11 - Vrchlabí Kalvárie 3. etapa</t>
  </si>
  <si>
    <t xml:space="preserve">Varianta: ZŘ - 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</si>
  <si>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</si>
  <si>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</si>
  <si>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</si>
  <si>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</si>
  <si>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</si>
  <si>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</si>
  <si>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</si>
  <si>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</si>
  <si>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</si>
  <si>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</si>
  <si>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</si>
  <si>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2022-11</t>
  </si>
  <si>
    <t>Vrchlabí Kalvárie 3. etapa</t>
  </si>
  <si>
    <t>O</t>
  </si>
  <si>
    <t>Rozpočet:</t>
  </si>
  <si>
    <t>0,00</t>
  </si>
  <si>
    <t>10,00</t>
  </si>
  <si>
    <t>21,00</t>
  </si>
  <si>
    <t>3</t>
  </si>
  <si>
    <t>2</t>
  </si>
  <si>
    <t>SO 001</t>
  </si>
  <si>
    <t>Všeobecné a předběžné položky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</si>
  <si>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</si>
  <si>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</si>
  <si>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</si>
  <si>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</si>
  <si>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</si>
  <si>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</si>
  <si>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</si>
  <si>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</si>
  <si>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</si>
  <si>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</si>
  <si>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</si>
  <si>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</si>
  <si>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</si>
  <si>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</si>
  <si>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</si>
  <si>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</si>
  <si>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</si>
  <si>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</si>
  <si>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</si>
  <si>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</si>
  <si>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01400</t>
  </si>
  <si>
    <t/>
  </si>
  <si>
    <t>POPLATKY - poplatek na bankovní záruku</t>
  </si>
  <si>
    <t>KČ</t>
  </si>
  <si>
    <t>PP</t>
  </si>
  <si>
    <t>poplatek na bankovní záruku</t>
  </si>
  <si>
    <t>VV</t>
  </si>
  <si>
    <t>TS</t>
  </si>
  <si>
    <t>zahrnuje jinde neuvedené poplatky související s výstavbou</t>
  </si>
  <si>
    <t>02520</t>
  </si>
  <si>
    <t>ZKOUŠENÍ MATERIÁLŮ NEZÁVISLOU ZKUŠEBNOU</t>
  </si>
  <si>
    <t>KPL</t>
  </si>
  <si>
    <t>Zkoušky na dehet 
se souhlasem investora</t>
  </si>
  <si>
    <t>zahrnuje veškeré náklady spojené s objednatelem požadovanými zkouškami</t>
  </si>
  <si>
    <t>02730</t>
  </si>
  <si>
    <t>POMOC PRÁCE ZŘÍZ NEBO ZAJIŠŤ OCHRANU INŽENÝRSKÝCH SÍTÍ</t>
  </si>
  <si>
    <t>plynovod, sdělovací vedení, silové vedení  
Zajištění vodovodního potrubí během realizace stavby</t>
  </si>
  <si>
    <t>zahrnuje veškeré náklady spojené s objednatelem požadovanými zařízeními</t>
  </si>
  <si>
    <t>02910</t>
  </si>
  <si>
    <t>OSTATNÍ POŽADAVKY - ZEMĚMĚŘIČSKÁ MĚŘENÍ</t>
  </si>
  <si>
    <t>SOUBOR</t>
  </si>
  <si>
    <t>zaměření skutečného provedení díla ke kolaudaci stavby  
zaměření stavby před výstavou – obvod staveniště</t>
  </si>
  <si>
    <t>zahrnuje veškeré náklady spojené s objednatelem požadovanými pracemi,  
- pro stanovení orientační investorské ceny určete jednotkovou cenu jako 1% odhadované ceny stavby</t>
  </si>
  <si>
    <t>02911</t>
  </si>
  <si>
    <t>OSTATNÍ POŽADAVKY - GEODETICKÉ ZAMĚŘENÍ</t>
  </si>
  <si>
    <t>geometrický oddělovací plán pro majetkové vypořádání vlastnických vztahů (12 x tiskem)</t>
  </si>
  <si>
    <t>zahrnuje veškeré náklady spojené s objednatelem požadovanými pracemi</t>
  </si>
  <si>
    <t>02940</t>
  </si>
  <si>
    <t>OSTATNÍ POŽADAVKY - VYPRACOVÁNÍ DOKUMENTACE SKUTEČNÉHO PROVEDENÍ STAVBY</t>
  </si>
  <si>
    <t>ve 3 vyhotoveních 
vypracování DSPS v tištěné a digitální podobě vč. kompletní závěrečné zprávy zhotovitele, specifikace dle SoD</t>
  </si>
  <si>
    <t>7</t>
  </si>
  <si>
    <t>R</t>
  </si>
  <si>
    <t>OSTATNÍ POŽADAVKY - pasportizace</t>
  </si>
  <si>
    <t>Zjištění a zdokumentování stávajícího stavu zástavby a objektů, které mohou být dotčeny stavbou před započetím stavebních prací vč. pasportizace a fotodokumentace i projednání s dotčenými vlastníky nemovistostí 
videopasportizace + pasport objízdných tras</t>
  </si>
  <si>
    <t>8</t>
  </si>
  <si>
    <t>02943</t>
  </si>
  <si>
    <t>OSTATNÍ POŽADAVKY - VYPRACOVÁNÍ RDS</t>
  </si>
  <si>
    <t>dle požadavku investora</t>
  </si>
  <si>
    <t>02945</t>
  </si>
  <si>
    <t>OSTAT POŽADAVKY - FOTODOKUMENTACE</t>
  </si>
  <si>
    <t>průběžná fotodokumentace stavby, na konci stavby 2x na CD</t>
  </si>
  <si>
    <t>položka zahrnuje:                                                                                                                           
- přípravu podkladů, vyhotovení žádosti pro vklad na katastrální úřad 
- polní práce spojené s vyhotovením geometrického plánu 
- výpočetní a grafické kancelářské práce 
- úřední ověření výsledného elaborátu 
- schválení návrhu vkladu do katastru nemovitostí příslušným katastrálním úřadem</t>
  </si>
  <si>
    <t>02960</t>
  </si>
  <si>
    <t>OSTATNÍ POŽADAVKY - ODBORNÝ DOZOR</t>
  </si>
  <si>
    <t>HOD</t>
  </si>
  <si>
    <t>zajištění geologa, geotechnika, veškerý odborný dozor v průběhu výstavby 
včetně dopravy na staveniště</t>
  </si>
  <si>
    <t>zahrnuje veškeré náklady spojené s objednatelem požadovaným dozorem</t>
  </si>
  <si>
    <t>11</t>
  </si>
  <si>
    <t>02980</t>
  </si>
  <si>
    <t>DIO</t>
  </si>
  <si>
    <t>DOPRAVNĚ INŽENÝRSKÉ OPATŘENÍ</t>
  </si>
  <si>
    <t>projednání včetně případné dokumentace DIO, zřízení a i odstranění dopravního 
značení DIO 
viz příloha E2 
1x B1 + Z2</t>
  </si>
  <si>
    <t>viz příloha E2 
1x B1 + Z2</t>
  </si>
  <si>
    <t>projednání včetně případné dokumentace DIO, zřízení a i odstranění dorpaního 
značení DIO 
1x B1 + Z2</t>
  </si>
  <si>
    <t>12</t>
  </si>
  <si>
    <t>02991</t>
  </si>
  <si>
    <t>a</t>
  </si>
  <si>
    <t>OSTATNÍ POŽADAVKY - INFORMAČNÍ TABULE</t>
  </si>
  <si>
    <t>KUS</t>
  </si>
  <si>
    <t>02991a OSTATNÍ POŽADAVKY – INFORMAČNÍ TABULE – billboard IROP (místo realizace bude po dobu realizace stavby osazeno 1 ks velkoplošného billboardu o rozměru 5,1 x 2,4 m dle pravidel publicity IROP po schválení objednatelem, formou pronájmu od dodavatele, vč. projednání umístění, montáže a demontáže)</t>
  </si>
  <si>
    <t>položka zahrnuje: 
- dodání a osazení informačních tabulí v předepsaném provedení a množství s obsahem předepsaným zadavatelem 
- veškeré nosné a upevňovací konstrukce 
- základové konstrukce včetně nutných zemních prací 
- demontáž a odvoz po skončení platnosti 
- případně nutné opravy poškozených čátí během platnosti</t>
  </si>
  <si>
    <t>13</t>
  </si>
  <si>
    <t>b</t>
  </si>
  <si>
    <t>02991b OSTATNÍ POŽADAVKY – IFNORMAČNÍ TABULE – 2 ks billboard Pardubický kraj (místo realizace bude po dobu realizace stavby osazeno 2 ks velkoplošného billboardu o rozměru 5,1 x 2,4 m dle pravidel objednatele Pardubický kraj, formou pronájmu od dodavatele, vč. projednání umístění, montáže a demontáže)</t>
  </si>
  <si>
    <t>14</t>
  </si>
  <si>
    <t>c</t>
  </si>
  <si>
    <t>02991c OSTATNÍ POŽADAVKY – PAMĚTNÍ DESKA – pamětní deska (publicita) místo realizace projektu bude nejpozději k datu převzetí dokončené stavby objednatelem osazeno 1 ks pamětní desky o rozměru 0,3 x 0,4 m dle pravidel IROP, v provedení z materiálu zajištující životnost desky a písma min. 5 let, zahrnuje dodávku, osazení, montáž včetně sloupků a kotvení</t>
  </si>
  <si>
    <t>položka zahrnuje: 
- dodání a osazení informačních tabulí v předepsaném provedení a množství s obsahem předepsaným zadavatelem 
- veškeré nosné a upevňovací konstrukce 
- základové konstrukce včetně nutných zemních prací 
- případně nutné opravy poškozených čátí během platnosti</t>
  </si>
  <si>
    <t>15</t>
  </si>
  <si>
    <t>03100</t>
  </si>
  <si>
    <t>ZAŘÍZENÍ STAVENIŠTĚ - ZŘÍZENÍ, PROVOZ, DEMONTÁŽ</t>
  </si>
  <si>
    <t>zahrnuje objednatelem povolené náklady na pořízení (event. pronájem), provozování, udržování a likvidaci zhotovitelova zařízení</t>
  </si>
  <si>
    <t>16</t>
  </si>
  <si>
    <t>03720</t>
  </si>
  <si>
    <t>POMOC PRÁCE ZAJIŠŤ NEBO ZŘÍZ REGULACI A OCHRANU DOPRAVY</t>
  </si>
  <si>
    <t>úhrnná částka obsahuje veškeré náklady na dočasné úpravy a regulaci dopravy (i pěší) na staveništi a nezbytné značení a opatření vyplývající z požadavků BOZP na staveništi</t>
  </si>
  <si>
    <t>zahrnuje objednatelem povolené náklady na požadovaná zařízení zhotovitele</t>
  </si>
  <si>
    <t>SO 101</t>
  </si>
  <si>
    <t>Komunikace Vrchlabí Kalvárie 3. etapa</t>
  </si>
  <si>
    <t>014102</t>
  </si>
  <si>
    <t>POPLATKY ZA SKLÁDKU</t>
  </si>
  <si>
    <t>T</t>
  </si>
  <si>
    <t>výkopová zemina</t>
  </si>
  <si>
    <t>výkopová zemina 
z pol. 12383 
3118,6*1,8=5 613,480 [A]</t>
  </si>
  <si>
    <t>zahrnuje veškeré poplatky provozovateli skládky související s uložením odpadu na skládce.</t>
  </si>
  <si>
    <t>014112</t>
  </si>
  <si>
    <t>POPLATKY ZA SKLÁDKU TYP S-IO (INERTNÍ ODPAD)</t>
  </si>
  <si>
    <t>kamenná suť 
z pol. 113328</t>
  </si>
  <si>
    <t>kamenná suť 
z pol. 113328 
166,8*2,0=333,600 [A]</t>
  </si>
  <si>
    <t>014122</t>
  </si>
  <si>
    <t>POPLATKY ZA SKLÁDKU TYP S-OO (OSTATNÍ ODPAD)</t>
  </si>
  <si>
    <t>betonová suť</t>
  </si>
  <si>
    <t>beton, dlaž. kostky, obrubníky, dlažba, potrubí 
stáv. chodník 
2*15*0,08=2,400 [C] 
betonová suť 
obrubníky 
z pol. 113524 
67*0,3*0,15*2,5=7,538 [A] 
stáv. přípojky odv. žlabů 
2*3*0,050=0,300 [B] 
Celkem: C+A+B=10,238 [D]</t>
  </si>
  <si>
    <t>asfaltové vrstvy 
z pol. 113728 a 113338</t>
  </si>
  <si>
    <t>asfaltové vrstvy 
z pol. 113728 a 113338 
(43,0+25,80)*2,0=137,600 [A]</t>
  </si>
  <si>
    <t>02742</t>
  </si>
  <si>
    <t>LVK</t>
  </si>
  <si>
    <t>PROVIZORNÍ LÁVKY</t>
  </si>
  <si>
    <t>přes výkopy pro komunikace a inženýrské sítě</t>
  </si>
  <si>
    <t>Zemní práce</t>
  </si>
  <si>
    <t>11120</t>
  </si>
  <si>
    <t>ODSTRANĚNÍ KŘOVIN</t>
  </si>
  <si>
    <t>M2</t>
  </si>
  <si>
    <t>s likvidací 
výkres C.1.3</t>
  </si>
  <si>
    <t>35=35,000 [A]</t>
  </si>
  <si>
    <t>odstranění křovin a stromů do průměru 100 mm 
doprava dřevin bez ohledu na vzdálenost 
spálení na hromadách nebo štěpkování</t>
  </si>
  <si>
    <t>11201</t>
  </si>
  <si>
    <t>KÁCENÍ STROMŮ D KMENE DO 0,5M S ODSTRANĚNÍM PAŘEZŮ</t>
  </si>
  <si>
    <t>s odkupem dřevní hmoty zhotovitelem nebo s odvozem na pozemek vlastníka 
výkres C.1.3</t>
  </si>
  <si>
    <t>20=20,000 [A]</t>
  </si>
  <si>
    <t>Kácení stromů se měří v [ks] poražených stromů (průměr stromů se měří ve výšce 1,3m nad terénem) a zahrnuje zejména: 
- poražení stromu a osekání větví 
- spálení větví na hromadách nebo štěpkování 
- dopravu a uložení kmenů, případné další práce s nimi dle pokynů zadávací dokumentace 
Odstranění pařezů se měří v [ks] vytrhaných nebo vykopaných pařezů a zahrnuje zejména: 
- vytrhání nebo vykopání pařezů 
- veškeré zemní práce spojené s odstraněním pařezů 
- dopravu a uložení pařezů, případně další práce s nimi dle pokynů zadávací dokumentace 
- zásyp jam po pařezech</t>
  </si>
  <si>
    <t>113328</t>
  </si>
  <si>
    <t>ODSTRAN PODKL ZPEVNĚNÝCH PLOCH Z KAMENIVA NESTMEL, ODVOZ na skládku zhotovitele</t>
  </si>
  <si>
    <t>M3</t>
  </si>
  <si>
    <t>s odvozem na skládku zhotovitele 
výkres C.1.3</t>
  </si>
  <si>
    <t>s odvozem na skládku zhotovitele 
výkres C.1.3 
556*0,3=166,800 [A]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</si>
  <si>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</si>
  <si>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113338</t>
  </si>
  <si>
    <t>ODSTRAN PODKL ZPEVNĚNÝCH PLOCH S ASFALT POJIVEM, ODVOZ na skládku zhotovitele</t>
  </si>
  <si>
    <t>s odvozem na skládku zhotovitele 
výkres C.1.3 
větev 2 
stávající kom. 
(369+61)*0,06=25,800 [A]</t>
  </si>
  <si>
    <t>113458</t>
  </si>
  <si>
    <t>ODSTRAN KRYTU ZPEVNĚNÝCH PLOCH Z BETONU VČET PODKLADU, ODVOZ na skládku zhotovitele</t>
  </si>
  <si>
    <t>s odvozem na skládku zhotovitele 
výkres C.1.3 
STÁVAJÍCÍ PLOCHY, KOLEM STÁV. ODV. ŽLABŮ: 
(6+5)*0,3=3,300 [A]</t>
  </si>
  <si>
    <t>113478</t>
  </si>
  <si>
    <t>ODSTRAN KRYTU ZPEVNĚNÝCH PLOCH Z DLAŽEB KOSTEK VČET PODKL, ODVOZ na skládku zhotovitele</t>
  </si>
  <si>
    <t>s odvozem na skládku zhotovitele 
výkres C.1.3 
přídlažba 
2*10*0,2*0,2=0,800 [A]</t>
  </si>
  <si>
    <t>113488</t>
  </si>
  <si>
    <t>ODSTRANĚNÍ KRYTU ZPEVNĚNÝCH PLOCH Z DLAŽDIC VČETNĚ PODKLADU, ODVOZ na skládku zhotovitele</t>
  </si>
  <si>
    <t>s odvozem na skládku zhotovitele 
výkres C.1.3 
stáv. chodník 
15*2*0,25=7,500 [A]</t>
  </si>
  <si>
    <t>113524</t>
  </si>
  <si>
    <t>ODSTRANĚNÍ CHODNÍKOVÝCH A SILNIČNÍCH OBRUBNÍKŮ BETONOVÝCH, ODVOZ na skládku zhotovitele</t>
  </si>
  <si>
    <t>M</t>
  </si>
  <si>
    <t>s odvozem na skládku zhotovitele 
výkres C.1.3 
10+10+17+30=67,000 [A]</t>
  </si>
  <si>
    <t>113728</t>
  </si>
  <si>
    <t>FRÉZOVÁNÍ ZPEVNĚNÝCH PLOCH ASFALTOVÝCH, ODVOZ na skládku zhotovitele</t>
  </si>
  <si>
    <t>s odvozem na skládku zhotovitele 
výkres C.1.3 
větev 2 
stávající kom. 
(369+61)*0,10=43,000 [A]</t>
  </si>
  <si>
    <t>12110</t>
  </si>
  <si>
    <t>SEJMUTÍ ORNICE NEBO LESNÍ PŮDY</t>
  </si>
  <si>
    <t>s odvozem na staveništní mezideponii pro zpětné ohumusování 
výkresy C.1.3 a C.1.5 
v tl. 20 cm (z přílohy bilance zemních prací)</t>
  </si>
  <si>
    <t>větev A  
větev 2 
větev 3 
větev 4 
chodník podél stáv kom 
plocha pro popelnice 
(1477+154+77+37+80+46)*0,1=187,100 [A]</t>
  </si>
  <si>
    <t>položka zahrnuje sejmutí ornice bez ohledu na tloušťku vrstvy a její vodorovnou dopravu 
nezahrnuje uložení na trvalou skládku</t>
  </si>
  <si>
    <t>s odvozem na skládku zhotovitele 
výkresy C.1.3 a C.1.5 
v tl. 20 cm (z přílohy bilance zemních prací)</t>
  </si>
  <si>
    <t>větev A včetně větev 4 
větev 2 
větev 3 
chodník podél stáv kom 
plocha pro popelnice 
775,7+0+77,6+54,6+29,5=937,400 [A] 
odečet zpětného ohumusování (předchozí položka) 
-187,1=- 187,100 [B] 
Celkem: A+B=750,300 [C]</t>
  </si>
  <si>
    <t>17</t>
  </si>
  <si>
    <t>12383</t>
  </si>
  <si>
    <t>ODKOP PRO SPOD STAVBU SILNIC A ŽELEZNIC TŘ. II</t>
  </si>
  <si>
    <t>s odvozem na skládku zhotovitele 
výkresy C.1.3, C.1.7, C.1.8, C.1.14 a C.1.15</t>
  </si>
  <si>
    <t>větev A včetně větev 4 
větev 2 
větev 3 
chodník podél stáv kom 
plocha pro popelnice 
1836,9+864,5+350,1+43,3+23,8=3 118,600 [A]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</si>
  <si>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eventuelně nutné druhotné rozpojení odstřelené horniny 
- ruční vykopávky, odstranění kořenů a napadávek 
- pažení, vzepření a rozepření vč. přepažování (vyjma štětových stěn) 
- úpravu, ochranu a očištění dna, základové spáry, stěn a svahů 
- zhutnění podloží, případně i svahů vč. svahování 
- zřízení stupňů v podloží a lavic na svazích, není-li pro tyto práce zřízena samostatná položka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</si>
  <si>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18</t>
  </si>
  <si>
    <t>12573</t>
  </si>
  <si>
    <t>VYKOPÁVKY ZE ZEMNÍKŮ A SKLÁDEK TŘ. I</t>
  </si>
  <si>
    <t>natěžení a dovoz ornice ze staveništní mezideponie pro zpětné ohumusování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</si>
  <si>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ruční vykopávky, odstranění kořenů a napadávek 
- pažení, vzepření a rozepření vč. přepažování (vyjma štětových stěn) 
- úpravu, ochranu a očištění dna, základové spáry, stěn a svahů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položka nezahrnuje: 
- práce spojené s otvírkou zemníku</t>
  </si>
  <si>
    <t>19</t>
  </si>
  <si>
    <t>13183</t>
  </si>
  <si>
    <t>HLOUBENÍ JAM ZAPAŽ I NEPAŽ TŘ II</t>
  </si>
  <si>
    <t>s odvozem na skládku zhotovitele 
výkresy C.1.3, C.1.7 a C.1.8 
PRO ULIČNÍ VPUSTI: 
celkový počet x prům. kubatura/ks: 
6*1,6=9,600 [A]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</si>
  <si>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eventuelně nutné druhotné rozpojení odstřelené horniny 
- ruční vykopávky, odstranění kořenů a napadávek 
- pažení, vzepření a rozepření vč. přepažování (vyjma štětových stěn) 
- úpravu, ochranu a očištění dna, základové spáry, stěn a svahů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</si>
  <si>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20</t>
  </si>
  <si>
    <t>13283</t>
  </si>
  <si>
    <t>HLOUBENÍ RÝH ŠÍŘ DO 2M PAŽ I NEPAŽ TŘ. II</t>
  </si>
  <si>
    <t>s odvozem na skládku zhotovitele 
výkresy C.1.3, C.1.7, C.1.8, C.1.14 a C.1.15 
PRO PŘÍPOJKY VPUSTÍ A ŽLABŮ: 
(27+68)*1,0*1,5=142,500 [A]</t>
  </si>
  <si>
    <t>21</t>
  </si>
  <si>
    <t>17120</t>
  </si>
  <si>
    <t>ULOŽENÍ SYPANINY DO NÁSYPŮ A NA SKLÁDKY BEZ ZHUTNĚNÍ</t>
  </si>
  <si>
    <t>uložení ornice a zeminy</t>
  </si>
  <si>
    <t>uložení ornice a zeminy 
181,7+750,3+3118,6=4 050,600 [A]</t>
  </si>
  <si>
    <t>položka zahrnuje: 
- kompletní provedení zemní konstrukce do předepsaného tvaru 
- ošetření úložiště po celou dobu práce v něm vč. klimatických opatření 
- ztížení v okolí vedení, konstrukcí a objektů a jejich dočasné zajištění 
- ztížení provádění ve ztížených podmínkách a stísněných prostorech 
- ztížené ukládání sypaniny pod vodu 
- ukládání po vrstvách a po jiných nutných částech (figurách) vč. dosypávek 
- spouštění a nošení materiálu 
- úprava, očištění a ochrana podloží a svahů 
- svahování, uzavírání povrchů svahů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</si>
  <si>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22</t>
  </si>
  <si>
    <t>17131</t>
  </si>
  <si>
    <t>ULOŽENÍ SYPANINY DO NÁSYPŮ V AKTIVNÍ ZÓNĚ SE ZHUT SE ZLEPŠENÍM ZEMINY</t>
  </si>
  <si>
    <t>v aktivní zóně provést zlepšení vhodným směsným silničním pojivem (Geosol C50) v tloušťce 
vozovky tl. 500 mm 
chodníky tl. 250 mm 
větev A včetně větev 4 
větev 2 
větev 3 
vozovka a chodník podél stáv kom 
plocha pro popelnice 
(7/6*1495+326)*0,5+370*0,25=1 127,583 [A] 
(6,5/5,5*504+275+350)*0,5=610,318 [B] 
(6/5*339+9)*0,5+180*0,25=252,900 [C] 
(8/7*130+44)*0,5=96,286 [D] 
(61+39)*0,5+206*0,25=101,500 [E] 
117*0,5=58,500 [F] 
Celkem: A+B+C+D+E+F=2 247,087 [G]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</si>
  <si>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</si>
  <si>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23</t>
  </si>
  <si>
    <t>17180</t>
  </si>
  <si>
    <t>ULOŽENÍ SYPANINY DO NÁSYPŮ Z NAKUPOVANÝCH MATERIÁLŮ</t>
  </si>
  <si>
    <t>výkresy C.1.3, C.1.5, C.1.6 a C.1.17</t>
  </si>
  <si>
    <t>větev A včetně větev 4 
větev 2 
větev 3 
chodník podél stáv kom 
plocha pro popelnice 
149,8+7,2+1,7+3,0+17,6=179,300 [A]</t>
  </si>
  <si>
    <t>položka zahrnuje: 
- kompletní provedení zemní konstrukce (násypového tělesa včetně aktivní zóny)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</si>
  <si>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24</t>
  </si>
  <si>
    <t>17380</t>
  </si>
  <si>
    <t>ZEMNÍ KRAJNICE A DOSYPÁVKY Z NAKUPOVANÝCH MATERIÁLŮ</t>
  </si>
  <si>
    <t>výkresy C.1.3 a C.1.5</t>
  </si>
  <si>
    <t>KOLEM VOZOVKY A CHODNÍKŮ: 
dosypání vhodnou zeminou 
2*(245+173+40)*0,3=274,800 [A]</t>
  </si>
  <si>
    <t>položka zahrnuje: 
- kompletní provedení zemní konstrukce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svahování, hutnění a uzavírání povrchů svahů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</si>
  <si>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25</t>
  </si>
  <si>
    <t>17481</t>
  </si>
  <si>
    <t>ZÁSYP JAM A RÝH Z NAKUPOVANÝCH MATERIÁLŮ</t>
  </si>
  <si>
    <t>výkresy C.1.3, C.1.7, C.1.8, C.1.14 a C.1.15</t>
  </si>
  <si>
    <t>zásyp uličních vpustí 
počet vpustí x prům. kubatura na vpust 
6*1,2=7,200 [A] 
zásyp přípojek vpustí a žlabů 
dl.x š.x tl. 
(27+68)*1,0*0,70=66,500 [B] 
Celkem: A+B=73,700 [C]</t>
  </si>
  <si>
    <t>položka zahrnuje: 
- kompletní provedení zemní konstrukce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</si>
  <si>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26</t>
  </si>
  <si>
    <t>17581</t>
  </si>
  <si>
    <t>OBSYP POTRUBÍ A OBJEKTŮ Z NAKUPOVANÝCH MATERIÁLŮ</t>
  </si>
  <si>
    <t>včetně lože 
výkresy C.1.3, C.1.7 a C.1.8</t>
  </si>
  <si>
    <t>obsyp kolem přípojek vpustí a žlabů 
dl.x š.x tl. 
(27+68)*1,0*(0,50+0,15)=61,750 [A]</t>
  </si>
  <si>
    <t>položka zahrnuje: 
- kompletní provedení zemní konstrukce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 
- zemina vytlačená potrubím o DN do 180mm se od kubatury obsypů neodečítá</t>
  </si>
  <si>
    <t>27</t>
  </si>
  <si>
    <t>18120</t>
  </si>
  <si>
    <t>ÚPRAVA PLÁNĚ SE ZHUTNĚNÍM V HORNINĚ TŘ. II</t>
  </si>
  <si>
    <t>vozovka AB 
2529*7/6=2 950,500 [A] 
vozovka dlážděná a sjezdy dlážděné 
1160=1 160,000 [B] 
chodník 
756=756,000 [C] 
Celkem: A+B+C=4 866,500 [D]</t>
  </si>
  <si>
    <t>položka zahrnuje úpravu pláně včetně vyrovnání výškových rozdílů. Míru zhutnění určuje projekt.</t>
  </si>
  <si>
    <t>28</t>
  </si>
  <si>
    <t>18130</t>
  </si>
  <si>
    <t>ÚPRAVA PLÁNĚ BEZ ZHUTNĚNÍ</t>
  </si>
  <si>
    <t>větev A  
větev 2 
větev 3 
větev 4 
chodník podél stáv kom 
plocha pro popelnice 
1477+154+77+37+80+46=1 871,000 [A]</t>
  </si>
  <si>
    <t>položka zahrnuje úpravu pláně včetně vyrovnání výškových rozdílů</t>
  </si>
  <si>
    <t>29</t>
  </si>
  <si>
    <t>18221</t>
  </si>
  <si>
    <t>ROZPROSTŘENÍ ORNICE VE SVAHU V TL DO 0,10M</t>
  </si>
  <si>
    <t>ve svahu přes 1:5 i v rovině do 1:5 
větev A  
větev 2 
větev 3 
větev 4 
chodník podél stáv kom 
plocha pro popelnice 
1477+154+77+37+80+46=1 871,000 [A]</t>
  </si>
  <si>
    <t>položka zahrnuje: 
nutné přemístění ornice z dočasných skládek vzdálených do 50m 
rozprostření ornice v předepsané tloušťce ve svahu přes 1:5 i v rovině do 1:5</t>
  </si>
  <si>
    <t>30</t>
  </si>
  <si>
    <t>18241</t>
  </si>
  <si>
    <t>ZALOŽENÍ TRÁVNÍKU RUČNÍM VÝSEVEM</t>
  </si>
  <si>
    <t>Zahrnuje dodání předepsané travní směsi, její výsev na ornici, zalévání, první pokosení, to vše bez ohledu na sklon terénu</t>
  </si>
  <si>
    <t>Základy</t>
  </si>
  <si>
    <t>31</t>
  </si>
  <si>
    <t>21197</t>
  </si>
  <si>
    <t>OPLÁŠTĚNÍ ODVODŇOVACÍCH ŽEBER Z GEOTEXTILIE</t>
  </si>
  <si>
    <t>KOLEM TRATIVODŮ: 
délka x prům. rozvinutá šířka: 
463*2,0=926,000 [A]</t>
  </si>
  <si>
    <t>položka zahrnuje dodávku předepsané geotextilie, mimostaveništní a vnitrostaveništní dopravu a její uložení včetně potřebných přesahů (nezapočítávají se do výměry)</t>
  </si>
  <si>
    <t>32</t>
  </si>
  <si>
    <t>212646</t>
  </si>
  <si>
    <t>TRATIVODY KOMPL Z TRUB Z PLAST HM DN DO 200MM, RÝHA TŘ II</t>
  </si>
  <si>
    <t>výkresy C.1.3 a C.1.5 
trativody PVC DN 160 SN 8</t>
  </si>
  <si>
    <t>trativody PVC DN 160 SN 8 
větev A 
větev 2 
větev 3 
větev 4 
245=245,000 [A] 
155=155,000 [B] 
44=44,000 [C] 
19=19,000 [D] 
Celkem: A+B+C+D=463,000 [E]</t>
  </si>
  <si>
    <t>Položka platí pro kompletní konstrukce trativodů a zahrnuje zejména: 
- výkop rýhy předepsaného tvaru v dané třídě těžitelnosti, výplň, zásyp trativodu včetně dopravy, uložení přebytečného materiálu, dodávky předepsaného materiálu pro výplň a zásyp 
- zřízení spojovací vrstvy 
- zřízení podkladu a lože trativodu z předepsaného materiálu 
- dodávka a uložení trativodu předepsaného materiálu a profilu 
- obsyp trativodu předepsaným materiálem 
- ukončení trativodu zaústěním do potrubí nebo vodoteče, případně vybudování ukončujícího objektu (kapličky) dle VL 
- veškerý materiál, výrobky a polotovary, včetně mimostaveništní a vnitrostaveništní dopravy 
- nezahrnuje opláštění z geotextilie, fólie</t>
  </si>
  <si>
    <t>Svislé konstrukce</t>
  </si>
  <si>
    <t>33</t>
  </si>
  <si>
    <t>38811A</t>
  </si>
  <si>
    <t>TĚLESO KABELOVODU Z BETON TVÁRNIC JEDNOOTVOROVÝCH</t>
  </si>
  <si>
    <t>chráničky TK-2 
výkresy C.1.3, C.1.14 a C.1.15</t>
  </si>
  <si>
    <t>chráničky TK-2 
VN větev 2 celá 
173-18=155,000 [A] 
NN větev A celá (stromy) 
245=245,000 [B] 
Celkem: A+B=400,000 [C]</t>
  </si>
  <si>
    <t>Položka zahrnuje veškerý materiál, výrobky a polotovary, včetně mimostaveništní a vnitrostaveništní dopravy (rovněž přesuny), včetně naložení a složení, případně s uložením.</t>
  </si>
  <si>
    <t>Vodorovné konstrukce</t>
  </si>
  <si>
    <t>34</t>
  </si>
  <si>
    <t>451312</t>
  </si>
  <si>
    <t>PODKLADNÍ A VÝPLŇOVÉ VRSTVY Z PROSTÉHO BETONU C12/15</t>
  </si>
  <si>
    <t>POD ULIČNÍ VPUSTI: 
celkový počet x kubatura/ks: 
6*0,1=0,600 [A] 
POD CHRÁNIČKY: 
TK2 š. 0,5 m - délka x plocha v řezu: 
400*0,09=36,000 [B] 
DN 150 š. 0,65 m - délka x plocha v řezu: 
114*0,1=11,400 [C] 
Celkem: A+B+C=48,000 [D]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</si>
  <si>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</t>
  </si>
  <si>
    <t>35</t>
  </si>
  <si>
    <t>451315</t>
  </si>
  <si>
    <t>PODKLADNÍ A VÝPLŇOVÉ VRSTVY Z PROSTÉHO BETONU C30/37</t>
  </si>
  <si>
    <t>výkresy C.1.3, C.1.7 a C.1.8</t>
  </si>
  <si>
    <t>ODV. ŽLABY SV. Š. 300 mm - žlaby:délka x plocha v řezu: 
74*0,26=19,240 [A] 
- odtokové vpusti:počet x kubatura/ks: 
13*0,35=4,550 [B] 
Celkem: A+B=23,790 [C]</t>
  </si>
  <si>
    <t>Komunikace</t>
  </si>
  <si>
    <t>36</t>
  </si>
  <si>
    <t>562131</t>
  </si>
  <si>
    <t>VOZOVKOVÉ VRSTVY Z MATERIÁLŮ STABIL CEMENTEM TŘ I TL DO 150MM</t>
  </si>
  <si>
    <t>1075=1 075,000 [A]</t>
  </si>
  <si>
    <t>- dodání směsi v požadované kvalitě 
- očištění podkladu 
- uložení směsi dle předepsaného technologického předpisu a zhutnění vrstvy v předepsané tloušťce 
- zřízení vrstvy bez rozlišení šířky, pokládání vrstvy po etapách, včetně pracovních spar a spojů 
- úpravu napojení, ukončení 
- úpravu dilatačních spar včetně předepsané výztuže 
- nezahrnuje postřiky, nátěry 
- nezahrnuje úpravu povrchu krytu</t>
  </si>
  <si>
    <t>37</t>
  </si>
  <si>
    <t>562141</t>
  </si>
  <si>
    <t>VOZOVKOVÉ VRSTVY Z MATERIÁLŮ STABIL CEMENTEM TŘ I TL DO 200MM</t>
  </si>
  <si>
    <t>směs stmelená cementem SC 0/32 C3/4 
výkresy C.1.3 a C.1.5</t>
  </si>
  <si>
    <t>2529*7/6=2 950,500 [A]</t>
  </si>
  <si>
    <t>38</t>
  </si>
  <si>
    <t>56332</t>
  </si>
  <si>
    <t>VOZOVKOVÉ VRSTVY ZE ŠTĚRKODRTI TL. DO 100MM</t>
  </si>
  <si>
    <t>CHODNÍKY - BET. DLAŽBA: 
806=806,000 [A] 
72,1=72,100 [B] 
Celkem: A+B=878,100 [C]</t>
  </si>
  <si>
    <t>- dodání kameniva předepsané kvality a zrnitosti 
- rozprostření a zhutnění vrstvy v předepsané tloušťce 
- zřízení vrstvy bez rozlišení šířky, pokládání vrstvy po etapách 
- nezahrnuje postřiky, nátěry</t>
  </si>
  <si>
    <t>39</t>
  </si>
  <si>
    <t>56333</t>
  </si>
  <si>
    <t>VOZOVKOVÉ VRSTVY ZE ŠTĚRKODRTI TL. DO 150MM</t>
  </si>
  <si>
    <t>1075=1 075,000 [A] 
806=806,000 [B] 
72,1=72,100 [C] 
Celkem: A+B+C=1 953,100 [D]</t>
  </si>
  <si>
    <t>40</t>
  </si>
  <si>
    <t>56335</t>
  </si>
  <si>
    <t>VOZOVKOVÉ VRSTVY ZE ŠTĚRKODRTI TL. DO 250MM</t>
  </si>
  <si>
    <t>41</t>
  </si>
  <si>
    <t>56932</t>
  </si>
  <si>
    <t>ZPEVNĚNÍ KRAJNIC ZE ŠTĚRKODRTI TL. DO 100MM</t>
  </si>
  <si>
    <t>na konci větve 3, kde bude komunikace výhledově pokračovat 
8=8,000 [A]</t>
  </si>
  <si>
    <t>- dodání kameniva předepsané kvality a zrnitosti 
- rozprostření a zhutnění vrstvy v předepsané tloušťce 
- zřízení vrstvy bez rozlišení šířky, pokládání vrstvy po etapách</t>
  </si>
  <si>
    <t>42</t>
  </si>
  <si>
    <t>572143</t>
  </si>
  <si>
    <t>INFILTRAČNÍ POSTŘIK Z EMULZE DO 2,0KG/M2</t>
  </si>
  <si>
    <t>2529=2 529,000 [A]</t>
  </si>
  <si>
    <t>- dodání všech předepsaných materiálů pro postřiky v předepsaném množství 
- provedení dle předepsaného technologického předpisu 
- zřízení vrstvy bez rozlišení šířky, pokládání vrstvy po etapách 
- úpravu napojení, ukončení</t>
  </si>
  <si>
    <t>43</t>
  </si>
  <si>
    <t>572211</t>
  </si>
  <si>
    <t>SPOJOVACÍ POSTŘIK Z ASFALTU DO 0,5KG/M2</t>
  </si>
  <si>
    <t>0,3 kg/m2 
výkresy C.1.3 a C.1.5</t>
  </si>
  <si>
    <t>počet vrstev x celková plocha 
2*2529=5 058,000 [A]</t>
  </si>
  <si>
    <t>44</t>
  </si>
  <si>
    <t>574A34</t>
  </si>
  <si>
    <t>ASFALTOVÝ BETON PRO OBRUSNÉ VRSTVY ACO 11+, 11S TL. 40MM</t>
  </si>
  <si>
    <t>větev A 
větev 2 
větev 3 
větev 4 
vozovka podél stáv kom 
1495+504+339+130+61=2 529,000 [A]</t>
  </si>
  <si>
    <t>- dodání směsi v požadované kvalitě 
- očištění podkladu 
- uložení směsi dle předepsaného technologického předpisu, zhutnění vrstvy v předepsané tloušťce 
- zřízení vrstvy bez rozlišení šířky, pokládání vrstvy po etapách, včetně pracovních spar a spojů 
- úpravu napojení, ukončení podél obrubníků, dilatačních zařízení, odvodňovacích proužků, odvodňovačů, vpustí, šachet a pod. 
- nezahrnuje postřiky, nátěry 
- nezahrnuje těsnění podél obrubníků, dilatačních zařízení, odvodňovacích proužků, odvodňovačů, vpustí, šachet a pod.</t>
  </si>
  <si>
    <t>45</t>
  </si>
  <si>
    <t>574E56</t>
  </si>
  <si>
    <t>ASFALTOVÝ BETON PRO PODKLADNÍ VRSTVY ACP 16+, 16S TL. 60MM</t>
  </si>
  <si>
    <t>46</t>
  </si>
  <si>
    <t>582612</t>
  </si>
  <si>
    <t>KRYTY Z BETON DLAŽDIC SE ZÁMKEM ŠEDÝCH TL 80MM DO LOŽE Z KAM</t>
  </si>
  <si>
    <t>chodník 
větev A 
větev 3 
chodník podél stáv kom 
385+189+232=806,000 [A]</t>
  </si>
  <si>
    <t>- dodání dlažebního materiálu v požadované kvalitě, dodání materiálu pro předepsané  lože v tloušťce předepsané dokumentací a pro předepsanou výplň spar 
- očištění podkladu 
- uložení dlažby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- nezahrnuje postřiky, nátěry 
- nezahrnuje těsnění podél obrubníků, dilatačních zařízení, odvodňovacích proužků, odvodňovačů, vpustí, šachet a pod.</t>
  </si>
  <si>
    <t>47</t>
  </si>
  <si>
    <t>582615</t>
  </si>
  <si>
    <t>KRYTY Z BETON DLAŽDIC SE ZÁMKEM BAREV TL 80MM DO LOŽE Z KAM</t>
  </si>
  <si>
    <t>vozovka dlážděná (parkovací pruh a rampy příčných prahů)  
262=262,000 [A] 
vjezdy (sjezdy) dlážděné 
výkresy C.1.3 a C.1.5 
větev A 
větev 2 
větev 3 
větev 4 
sjezdy podél stáv kom 
plocha pro popelnice 
311+357+0+15+13=696,000 [B] 
plocha pro popelnice 
117=117,000 [C] 
Celkem: A+B+C=1 075,000 [D]</t>
  </si>
  <si>
    <t>48</t>
  </si>
  <si>
    <t>58261B</t>
  </si>
  <si>
    <t>KRYTY Z BETON DLAŽDIC SE ZÁMKEM BAREV RELIÉF TL 80MM DO LOŽE Z KAM</t>
  </si>
  <si>
    <t>varovné a signální pásy 
výkresy C.1.3 a C.1.5</t>
  </si>
  <si>
    <t>varovné a signální pásy 
výkresy C.1.3 a C.1.5 
větev A 
větev 2 
větev 3 
chodník podél stáv kom 
plocha pro popelnice 
44,7+14+0+7,4+6=72,100 [A]</t>
  </si>
  <si>
    <t>49</t>
  </si>
  <si>
    <t>58920</t>
  </si>
  <si>
    <t>VÝPLŇ SPAR MODIFIKOVANÝM ASFALTEM</t>
  </si>
  <si>
    <t>NAPOJENÍ NA STÁVAJÍCÍ VOZOVKU: 
6,5+6=12,500 [A]</t>
  </si>
  <si>
    <t>položka zahrnuje: 
- dodávku předepsaného materiálu 
- vyčištění a výplň spar tímto materiálem</t>
  </si>
  <si>
    <t>Potrubí</t>
  </si>
  <si>
    <t>50</t>
  </si>
  <si>
    <t>87433</t>
  </si>
  <si>
    <t>POTRUBÍ Z TRUB PLASTOVÝCH ODPADNÍCH DN DO 150MM</t>
  </si>
  <si>
    <t>výkresy C.1.3, C.1.7 a C.1.8 
PŘÍPOJKY VPUSTÍ:</t>
  </si>
  <si>
    <t>PŘÍPOJKY VPUSTÍ: 
5*2,5+14,5=27,000 [A]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</si>
  <si>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- položky platí pro práce prováděné v prostoru zapaženém i nezapaženém a i v kolektorech, chráničkách 
- položky zahrnují i práce spojené s nutnými obtoky, převáděním a čerpáním vody 
nezahrnuje zkoušky vodotěsnosti a televizní prohlídku</t>
  </si>
  <si>
    <t>51</t>
  </si>
  <si>
    <t>87434</t>
  </si>
  <si>
    <t>POTRUBÍ Z TRUB PLASTOVÝCH ODPADNÍCH DN DO 200MM</t>
  </si>
  <si>
    <t>přípojky žlabů 
větev A 
větev 2 
větev 3 
4*2,5=10,000 [A] 
2*9+5*7=53,000 [B] 
2*2,5=5,000 [C] 
Celkem: A+B+C=68,000 [D]</t>
  </si>
  <si>
    <t>52</t>
  </si>
  <si>
    <t>87633</t>
  </si>
  <si>
    <t>CHRÁNIČKY Z TRUB PLASTOVÝCH DN DO 150MM</t>
  </si>
  <si>
    <t>výkresy C.1.3, C.1.14 a C.1.15</t>
  </si>
  <si>
    <t>rezervní chráničky 
křižovatka V2 x V3 
22=22,000 [A] 
křižovatka VA x V3 
18=18,000 [B] 
křižovatka VA x V4 
17=17,000 [C] 
dvě rezervní chráničky DN 150 vedle sebe 
Celkem: 2*(A+B+C)=114,000 [D]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</si>
  <si>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 včetně případně předepsaného utěsnění konců chrániček 
- položky platí pro práce prováděné v prostoru zapaženém i nezapaženém a i v kolektorech, chráničkách</t>
  </si>
  <si>
    <t>53</t>
  </si>
  <si>
    <t>891834</t>
  </si>
  <si>
    <t>NAVRTÁVACÍ PASY DN DO 200MM</t>
  </si>
  <si>
    <t>napojení přípojek žlabů větev 2 do stávající kan KAM 300 
7=7,000 [A]</t>
  </si>
  <si>
    <t>- Položka zahrnuje kompletní montáž dle technologického předpisu, dodávku armatury, veškerou mimostaveništní a vnitrostaveništní dopravu.</t>
  </si>
  <si>
    <t>54</t>
  </si>
  <si>
    <t>89712</t>
  </si>
  <si>
    <t>VPUSŤ KANALIZAČNÍ ULIČNÍ KOMPLETNÍ Z BETONOVÝCH DÍLCŮ</t>
  </si>
  <si>
    <t>6=6,000 [A]</t>
  </si>
  <si>
    <t>položka zahrnuje: 
- dodávku a osazení předepsaných dílů včetně mříže 
- výplň, těsnění  a tmelení spar a spojů, 
- opatření  povrchů  betonu  izolací  proti zemní vlhkosti v částech, kde přijdou do styku se zeminou nebo kamenivem, 
- předepsané podkladní konstrukce</t>
  </si>
  <si>
    <t>55</t>
  </si>
  <si>
    <t>897525</t>
  </si>
  <si>
    <t>VPUSŤ ODVOD ŽLABŮ Z BETON DÍLCŮ SV. ŠÍŘKY DO 300MM</t>
  </si>
  <si>
    <t>větev A 
větev 2 
větev 3 
4=4,000 [A] 
7=7,000 [B] 
2=2,000 [C] 
Celkem: A+B+C=13,000 [D]</t>
  </si>
  <si>
    <t>položka zahrnuje dodávku a osazení předepsaného dílce včetně mříže 
nezahrnuje předepsané podkladní konstrukce</t>
  </si>
  <si>
    <t>56</t>
  </si>
  <si>
    <t>89921</t>
  </si>
  <si>
    <t>VÝŠKOVÁ ÚPRAVA POKLOPŮ</t>
  </si>
  <si>
    <t>výkres C.1.3</t>
  </si>
  <si>
    <t>větev 2 
stávající šachty 
3=3,000 [A]</t>
  </si>
  <si>
    <t>- položka výškové úpravy zahrnuje všechny nutné práce a materiály pro zvýšení nebo snížení zařízení (včetně nutné úpravy stávajícího povrchu vozovky nebo chodníku).</t>
  </si>
  <si>
    <t>57</t>
  </si>
  <si>
    <t>89923</t>
  </si>
  <si>
    <t>VÝŠKOVÁ ÚPRAVA KRYCÍCH HRNCŮ</t>
  </si>
  <si>
    <t>větev 2 
stávající šoupata 
6=6,000 [A]</t>
  </si>
  <si>
    <t>58</t>
  </si>
  <si>
    <t>899524</t>
  </si>
  <si>
    <t>OBETONOVÁNÍ POTRUBÍ Z PROSTÉHO BETONU DO C25/30</t>
  </si>
  <si>
    <t>KOLEM CHRÁNIČEK: 
TK2 š. 0,50 m - délka x plocha v řezu: 
400*0,11=44,000 [A] 
DN 150 š. 0,65 m - délka x plocha v řezu: 
114*0,16=18,240 [B] 
Celkem: A+B=62,240 [C]</t>
  </si>
  <si>
    <t>Ostatní konstrukce a práce</t>
  </si>
  <si>
    <t>59</t>
  </si>
  <si>
    <t>9111A1</t>
  </si>
  <si>
    <t>ZÁBRADLÍ SILNIČNÍ S VODOR MADLY - DODÁVKA A MONTÁŽ</t>
  </si>
  <si>
    <t>větev A 
100-10-3*5,5=73,500 [A]</t>
  </si>
  <si>
    <t>položka zahrnuje: 
- dodání zábradlí včetně předepsané povrchové úpravy 
- osazení sloupků zaberaněním nebo osazením do betonových bloků (včetně betonových bloků a nutných zemních prací) 
- případné bednění ( trubku) betonové patky v gabionové zdi</t>
  </si>
  <si>
    <t>60</t>
  </si>
  <si>
    <t>914171</t>
  </si>
  <si>
    <t>DOPRAVNÍ ZNAČKY ZÁKLADNÍ VELIKOSTI HLINÍKOVÉ FÓLIE TŘ 2 - DODÁVKA A MONTÁŽ</t>
  </si>
  <si>
    <t>výkres C.1.12</t>
  </si>
  <si>
    <t>2xP2+P4+P6+IP10a+IP11a+IP12 
7=7,000 [A]</t>
  </si>
  <si>
    <t>položka zahrnuje: 
- dodávku a montáž značek v požadovaném provedení</t>
  </si>
  <si>
    <t>61</t>
  </si>
  <si>
    <t>914471</t>
  </si>
  <si>
    <t>DOPRAVNÍ ZNAČKY 100X150CM HLINÍKOVÉ FÓLIE TŘ 2 - DODÁVKA A MONTÁŽ</t>
  </si>
  <si>
    <t>IZ5a+IZ5b začátek a konec zóny 
2+2=4,000 [A]</t>
  </si>
  <si>
    <t>62</t>
  </si>
  <si>
    <t>cedule v místech velkého podélného sklonu 100X150CM HLINÍKOVÉ FÓLIE TŘ 2 - DODÁVKA A MONTÁŽ</t>
  </si>
  <si>
    <t>větev 3 
3=3,000 [A]</t>
  </si>
  <si>
    <t>63</t>
  </si>
  <si>
    <t>914911</t>
  </si>
  <si>
    <t>SLOUPKY A STOJKY DOPRAVNÍCH ZNAČEK Z OCEL TRUBEK SE ZABETONOVÁNÍM - DODÁVKA A MONTÁŽ</t>
  </si>
  <si>
    <t>7+4+6=17,000 [A]</t>
  </si>
  <si>
    <t>položka zahrnuje: 
- sloupky a upevňovací zařízení včetně jejich osazení (betonová patka, zemní práce)</t>
  </si>
  <si>
    <t>64</t>
  </si>
  <si>
    <t>915211</t>
  </si>
  <si>
    <t>VODOROVNÉ DOPRAVNÍ ZNAČENÍ PLASTEM HLADKÉ - DODÁVKA A POKLÁDKA</t>
  </si>
  <si>
    <t>přechody 
13+10+11,25=34,250 [A]</t>
  </si>
  <si>
    <t>položka zahrnuje: 
- dodání a pokládku nátěrového materiálu (měří se pouze natíraná plocha) 
- předznačení a reflexní úpravu</t>
  </si>
  <si>
    <t>65</t>
  </si>
  <si>
    <t>915231</t>
  </si>
  <si>
    <t>VODOR DOPRAV ZNAČ vodicí pás přechodu - DOD A POKLÁDKA</t>
  </si>
  <si>
    <t>vodicí pás přechodu  
7,5=7,500 [A]</t>
  </si>
  <si>
    <t>položka zahrnuje: 
- dodání a pokládku nátěrového materiálu</t>
  </si>
  <si>
    <t>66</t>
  </si>
  <si>
    <t>91551</t>
  </si>
  <si>
    <t>VODOROVNÉ DOPRAVNÍ ZNAČENÍ - PŘEDEM PŘIPRAVENÉ SYMBOLY</t>
  </si>
  <si>
    <t>symbol invalida 
1=1,000 [A]</t>
  </si>
  <si>
    <t>položka zahrnuje: 
- dodání a pokládku předepsaného symbolu 
- zahrnuje předznačení a reflexní úpravu</t>
  </si>
  <si>
    <t>67</t>
  </si>
  <si>
    <t>917211</t>
  </si>
  <si>
    <t>ZÁHONOVÉ OBRUBY Z BETONOVÝCH OBRUBNÍKŮ ŠÍŘ 50MM</t>
  </si>
  <si>
    <t>větev A 
větev 3 
chodník podél stáv kom 
245=245,000 [A] 
88=88,000 [B] 
120=120,000 [C] 
Celkem: A+B+C=453,000 [D]</t>
  </si>
  <si>
    <t>Položka zahrnuje: 
dodání a pokládku betonových obrubníků o rozměrech předepsaných zadávací dokumentací 
betonové lože i boční betonovou opěrku.</t>
  </si>
  <si>
    <t>68</t>
  </si>
  <si>
    <t>917223</t>
  </si>
  <si>
    <t>SILNIČNÍ A CHODNÍKOVÉ OBRUBY Z BETONOVÝCH OBRUBNÍKŮ ŠÍŘ 100MM</t>
  </si>
  <si>
    <t>obrubník zapuštěný 80(100)/150/1000 
mezi asf. a dl. pruhem v obytné zóně a ohraničení sjezdů (z nepojížděné strany) 
včetně ohraničení STÁVAJÍCÍCH sjezdů (z nepojížděné strany) 
větev A 
větev 2 
větev 3 
větev 4 
chodník podél stáv kom 
plocha pro popelnice 
12*6+6*7+18*2*2,5=204,000 [A] 
150+7*(7+2*2,25)+23+34+21+36+29+22+21-7*10=346,500 [B] 
4+2*2,5=9,000 [C] 
7+2*2,5=12,000 [D] 
18+3*2*2,5=33,000 [E] 
3*15+2*4+2*2=57,000 [F] 
Celkem: A+B+C+D+E+F=661,500 [G]</t>
  </si>
  <si>
    <t>69</t>
  </si>
  <si>
    <t>917224</t>
  </si>
  <si>
    <t>SILNIČNÍ A CHODNÍKOVÉ OBRUBY Z BETONOVÝCH OBRUBNÍKŮ ŠÍŘ 150MM</t>
  </si>
  <si>
    <t>větev A 
větev 2 
větev 3 
větev 4 
340+139+82+31=592,000 [A]</t>
  </si>
  <si>
    <t>70</t>
  </si>
  <si>
    <t>SILNIČNÍ A CHODNÍKOVÉ OBRUBY Z BETONOVÝCH OBRUBNÍKŮ ŠÍŘ 150MM nájezdový</t>
  </si>
  <si>
    <t>obrubník nájezdový 150/150/1000  
samostatné sjezdy, přechody a místa pro přecházení 
sjezdy a hrany příčných prahů 
včetně STÁVAJÍCÍCH sjezdů 
větev A 
větev 2 
větev 3 
větev 4 
chodník podél stáv kom 
plocha pro popelnice 
12*6+6*7=114,000 [A] 
7*7+7*10+8*5,5=163,000 [B] 
4=4,000 [C] 
7=7,000 [D] 
18=18,000 [E] 
15=15,000 [F] 
Celkem: A+B+C+D+E+F=321,000 [G]</t>
  </si>
  <si>
    <t>71</t>
  </si>
  <si>
    <t>SILNIČNÍ A CHODNÍKOVÉ OBRUBY Z BETONOVÝCH OBRUBNÍKŮ ŠÍŘ 150MM přechodový</t>
  </si>
  <si>
    <t>obrubník přechodový levý 250-150/150/1000 
obrubník přechodový pravý 150-250/150/1000 
samostatné sjezdy, přechody a místa pro přecházení 
větev A 
větev 2 
větev 3 
větev 4 
chodník podél stáv kom 
plocha pro popelnice 
(12+6)*2=36,000 [A] 
7*2=14,000 [B] 
2=2,000 [C] 
2=2,000 [D] 
2=2,000 [E] 
2=2,000 [F] 
Celkem: A+B+C+D+E+F=58,000 [G]</t>
  </si>
  <si>
    <t>72</t>
  </si>
  <si>
    <t>91772</t>
  </si>
  <si>
    <t>OBRUBA Z DLAŽEBNÍCH KOSTEK DROBNÝCH</t>
  </si>
  <si>
    <t>PŘÍDLABA 2 x K10: 
celková délka x počet řad: 
větev A 
větev 2 
větev 3 
větev 4 
2*245*2=980,000 [A] 
2*(176-18)*2=632,000 [B] 
2*44*2=176,000 [C] 
2*20*2=80,000 [D] 
Celkem: A+B+C+D=1 868,000 [E]</t>
  </si>
  <si>
    <t>Položka zahrnuje: 
dodání a pokládku jedné řady dlažebních kostek o rozměrech předepsaných zadávací dokumentací 
betonové lože i boční betonovou opěrku.</t>
  </si>
  <si>
    <t>73</t>
  </si>
  <si>
    <t>919111</t>
  </si>
  <si>
    <t>ŘEZÁNÍ ASFALTOVÉHO KRYTU VOZOVEK TL DO 50MM</t>
  </si>
  <si>
    <t>výkresy C.1.3 a C.1.5 
NAPOJENÍ NA STÁVAJÍCÍ VOZOVKU:</t>
  </si>
  <si>
    <t>NAPOJENÍ NA STÁVAJÍCÍ VOZOVKU: 
6+5=11,000 [A]</t>
  </si>
  <si>
    <t>položka zahrnuje řezání vozovkové vrstvy v předepsané tloušťce, včetně spotřeby vody</t>
  </si>
  <si>
    <t>74</t>
  </si>
  <si>
    <t>924911</t>
  </si>
  <si>
    <t>Umělá VODICÍ LINIE ŠÍŘKY 0,40 M Z DLAŽDIC S PODÉLNÝMI DRÁŽKAMI</t>
  </si>
  <si>
    <t>umělá vodicí linie 
15=15,000 [A]</t>
  </si>
  <si>
    <t>1. Položka obsahuje: 
 – všechny práce pro zřízení plně funkčního dlážděného bezpečnostního pásu s varovnými a vodicími prvky, tj. včetně lože, ukončení dlažby, její provedení do předepsaného tvaru a pohledové úpravy, výplně spar a otvorů apod. 
 – dodání dlažeb a lože v požadované kvalitě 
 – očištění podkladu, případně zřízení spojovací vrstvy 
 – uložení směsi, dlažby nebo dílců dle předepsaného technologického předpisu 
 – zřízení vrstvy bez rozlišení šířky, pokládání vrstvy po etapách, včetně pracovních spar a spojů 
 – úpravu napojení, ukončení a těsnění podél obrubníků, DILATAČNÍích zařízení, odvodňovacích proužků, odvodňovačů, vpustí, šachet ap. 
 – těsnění, tmelení a výplň spar a otvorů 
 – úpravu dilatačních spar a povrchu vrstvy 
2. Položka neobsahuje: 
 – úpravu a hutnění podloží 
 – podkladní a konstrukční vrstvy 
3. Způsob měření: 
Měří se metr délkový.</t>
  </si>
  <si>
    <t>75</t>
  </si>
  <si>
    <t>93555</t>
  </si>
  <si>
    <t>ŽLABY Z DÍLCŮ Z BETONU SVĚTLÉ ŠÍŘKY DO 300MM VČET MŘÍŽÍ</t>
  </si>
  <si>
    <t>větev A 
větev 2 
větev 3 
4*6,5=26,000 [A] 
6*5,5+2=35,000 [B] 
2*6,5=13,000 [C] 
Celkem: A+B+C=74,000 [D]</t>
  </si>
  <si>
    <t>položka zahrnuje: 
-dodávku a uložení dílců žlabu z předepsaného materiálu předepsaných rozměrů včetně mříže 
- spárování, úpravy vtoku a výtoku 
- nezahrnuje nutné zemní práce, předepsané lože, obetonování 
- měří se v metrech běžných délky osy žlabu, odečítají se čistící kusy a vpustě</t>
  </si>
  <si>
    <t>76</t>
  </si>
  <si>
    <t>96653</t>
  </si>
  <si>
    <t>ODSTRANĚNÍ ŽLABŮ Z DÍLCŮ (VČET ŠTĚRBINOVÝCH) ŠÍŘKY 200MM</t>
  </si>
  <si>
    <t>včetně mříží, s odvozem na skládku zhotovitele 
výkres C.1.3 
STÁVAJÍCÍ ODV. ŽLABY:</t>
  </si>
  <si>
    <t>STÁVAJÍCÍ ODV. ŽLABY: 
6+5=11,000 [A]</t>
  </si>
  <si>
    <t>- zahrnuje vybourání žlabů včetně podkladních vrstev a eventuelních mříží 
- zahrnuje veškerou manipulaci s vybouranou sutí a hmotami včetně uložení na skládku 
- nezahrnuje poplatek za skládku, vykáže se v samostatné položce 014** (s výjimkou malého množství bouraného materiálu, kde je možné poplatek zahrnout do jednotkové ceny bourání – tento fakt musí být uveden v doplňujícím textu k položce)</t>
  </si>
  <si>
    <t>77</t>
  </si>
  <si>
    <t>969233</t>
  </si>
  <si>
    <t>VYBOURÁNÍ POTRUBÍ DN DO 150MM KANALIZAČ</t>
  </si>
  <si>
    <t>s odvozem na skládku zhotovitele 
výkres C.1.3 
STÁVAJÍCÍ PŘÍPOJKY ODV. ŽLABŮ:</t>
  </si>
  <si>
    <t>STÁVAJÍCÍ PŘÍPOJKY ODV. ŽLABŮ: 
celková délka: 
3+3=6,000 [A]</t>
  </si>
  <si>
    <t>- položka zahrnuje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
- položka zahrnuje veškeré další práce plynoucí z technologického předpisu a z platných předpisů</t>
  </si>
  <si>
    <t>SO 301</t>
  </si>
  <si>
    <t>DEŠŤOVÁ KANALIZACE</t>
  </si>
  <si>
    <t>POPLATKY ZA SKLÁDKU - ZEMINA</t>
  </si>
  <si>
    <t>z položky 132838 3047,171*1,8=5 484,908 [A] 
z položky 133838 284*1,8=511,200 [B] 
z položky 12110 přebytek 5,4*1,8=9,720 [C] 
z položky 131838 421,91*1,8=759,438 [D] 
Celkové množství 6765.266000=6 765,266 [E]</t>
  </si>
  <si>
    <t>POPLATKY ZA SKLÁDKU - ŠTĚRKODRŤ</t>
  </si>
  <si>
    <t>ŠTĚRKODRŤ  
2,0t/m3</t>
  </si>
  <si>
    <t>z položky 11332 3,312*2=6,624 [A]</t>
  </si>
  <si>
    <t>POPLATKY ZA SKLÁDKU - ASFALT</t>
  </si>
  <si>
    <t>ASFALT  
2,0t/m3</t>
  </si>
  <si>
    <t>z položky 113138 1,536*2=3,072 [A]</t>
  </si>
  <si>
    <t>POPLATKY ZA SKLÁDKU - BETON</t>
  </si>
  <si>
    <t>z položky 113348 0,384*2=0,768 [B] 
Celkové množství 0.768000=0,768 [C]</t>
  </si>
  <si>
    <t>11130</t>
  </si>
  <si>
    <t>SEJMUTÍ DRNU</t>
  </si>
  <si>
    <t>D1.3.1.1 TECHNICKÁ ZPRÁVA  
D1.3.1.2 SITUACE   
D1.3.1.3 PODÉLNÉ PROFILY  
D1.3.1.4 VZOROVÉ ŘEZY  
D1.3.1.5 PŮDORYS RETENČNÍ NÁDRŽE  
D1.3.1.6 VZOROVÝ ŘEZ RETENČNÍ NÁDRŽE  
D1.3.1.7 ŘEZY RETENČNÍ NÁDRŽE</t>
  </si>
  <si>
    <t>stoka A 10*1,3=13,000 [A] 
přípojka 12*1,2=14,400 [D] 
stoka C 254,88*1,2=305,856 [B] 
retenční nádrž 170=170,000 [C] 
Celkové množství 503.256000=503,256 [E]</t>
  </si>
  <si>
    <t>vcetne vodorovné dopravy  a uložení na skládku</t>
  </si>
  <si>
    <t>113138</t>
  </si>
  <si>
    <t>ODSTRANENÍ KRYTU ZPEVNENÝCH PLOCH S ASFALT POJIVEM, ODVOZ NA SKLÁDKU DLE URČENÍ ZHOTOVITELE</t>
  </si>
  <si>
    <t>D1.3.2.1 TECHNICKÁ ZPRÁVA  
D1.3.2.2 SITUACE   
D1.3.2.3 PODÉLNÉ PROFILY  
D1.3.2.4 VZOROVÉ ŘEZY</t>
  </si>
  <si>
    <t>přípojky 8*1,2*0,16=1,536 [B] 
Celkové množství 1.536000=1,536 [C]</t>
  </si>
  <si>
    <t>Položka zahrnuje veškerou manipulaci s vybouranou sutí a s vybouranými hmotami vc. uložení na skládku. Nezahrnuje poplatek za skládku, který se vykazuje v položce 0141** (s výjimkou malého množství bouraného materiálu, kde je možné poplatek zahrnout do jednotkové ceny bourání – tento fakt musí být uveden v doplnujícím textu k položce).</t>
  </si>
  <si>
    <t>113188</t>
  </si>
  <si>
    <t>ODSTRANENÍ KRYTU ZPEVNENÝCH PLOCH Z DLAŽDIC, ODVOZ NA SKLÁDKU DLE URČENÍ ZHOTOVITELE</t>
  </si>
  <si>
    <t>přípojky 4*1,2*0,08=0,384 [B] 
Celkové množství 0.384000=0,384 [C]</t>
  </si>
  <si>
    <t>11332</t>
  </si>
  <si>
    <t>ODSTRANENÍ PODKLADU ZPEVNENÝCH PLOCH Z KAMENIVA NESTMELENÉHO</t>
  </si>
  <si>
    <t>přípojky 8*1,2*0,2=1,920 [B] 
4*1.2*0.29=1,392 [C] 
Celkové množství 3.312000=3,312 [D]</t>
  </si>
  <si>
    <t>113348</t>
  </si>
  <si>
    <t>ODSTRAN PODKL ZPEVNENÝCH PLOCH S CEM POJIVEM, ODVOZ NA SKLÁDKU DLE URČENÍ ZHOTOVITELE</t>
  </si>
  <si>
    <t>stoka A 8*1,2*0,2=1,920 [A]</t>
  </si>
  <si>
    <t>SEJMUTÍ ORNICE NEBO LESNÍ PUDY</t>
  </si>
  <si>
    <t>stoka A 10*1,3*0,2=2,600 [A] 
přípojky 12*1,2*0,2=2,880 [E] 
stoka C 254,88*1,2*0,2=61,171 [C] 
retenční nádrž 170*0,2=34,000 [D] 
Celkové množství 100.651000=100,651 [F]</t>
  </si>
  <si>
    <t>položka zahrnuje sejmutí ornice bez ohledu na tlouštku vrstvy a její vodorovnou dopravu  
nezahrnuje uložení na trvalou skládku</t>
  </si>
  <si>
    <t>131838</t>
  </si>
  <si>
    <t>HLOUBENÍ JAM ZAPAŽ I NEPAŽ TŘ. II, ODVOZ NA SKLÁDKU DLE URČENÍ ZHOTOVITELE</t>
  </si>
  <si>
    <t>retenční nádrž 421,91=421,910 [A]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</si>
  <si>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těžení po vrstvách, pásech a po jiných nutných částech (figurách)  
- čerpání vody vč. čerpacích jímek, potrubí a pohotovostní čerpací soupravy (viz ustanovení k  
pol. 1151,2)  
- potřebné snížení hladiny podzemní vody  
- těžení a rozpojování jednotlivých balvanů  
- vytahování a nošení výkopku  
- svahování a přesvah. svahů do konečného tvaru, výměna hornin v podloží a v pláni  
znehodnocené klimatickými vlivy  
- eventuelně nutné druhotné rozpojení odstřelené horniny  
- ruční vykopávky, odstranění kořenů a napadávek  
- pažení, vzepření a rozepření vč. přepažování (vyjma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 
položce č.0141**</t>
  </si>
  <si>
    <t>132838</t>
  </si>
  <si>
    <t>HLOUBENÍ RÝH ŠÍR DO 2M PAŽ I NEPAŽ TR. II, ODVOZ NA SKLÁDKU DLE URČENÍ ZHOTOVITELE</t>
  </si>
  <si>
    <t>stoka A 10*1,3*0,6=7,800 [A] 
248,06*1,4*2,8=972,395 [B] 
přípojky 187*1,2*2=448,800 [E] 
stoka B 46*1,4*3,6=231,840 [C] 
stoka C 225,18*1,3*4=1 170,936 [D] 
Celkové množství 2831.771000=2 831,771 [F]</t>
  </si>
  <si>
    <t>položka zahrnuje:  
- vodorovná a svislá doprava, premístení, preložení, manipulace s výkopkem  
- kompletní provedení vykopávky nezapažené i zapažené  
- ošetrení výkopište po celou dobu práce v nem vc. klimatických opatrení  
- ztížení vykopávek v blízkosti podzemního vedení, konstrukcí a objektu vc. jejich docasného zajištení  
- ztížení pod vodou, v okolí výbušnin, ve stísnených prostorech a pod.  
- težení po vrstvách, pásech a po jiných nutných cástech (figurách)  
- cerpání vody vc. cerpacích jímek, potrubí a pohotovostní cerpací soupravy (viz ustanovení k pol. 1151,2)  
- potrebné snížení hladiny podzemní vody  
- težení a rozpojování jednotlivých balvanu  
- vytahování a nošení výkopku  
- svahování a presvah. svahu do konecného tvaru, výmena hornin v podloží a v pláni znehodnocené klimatickými vlivy  
- eventuelne nutné druhotné rozpojení odstrelené horniny  
- rucní vykopávky, odstranení korenu a napadávek  
- pažení, vzeprení a rozeprení vc. prepažování (vyjma štetových sten)  
- úpravu, ochranu a ocištení dna, základové spáry, sten a svahu  
- odvedení nebo obvedení vody v okolí výkopište a ve výkopišti  
- trídení výkopku  
- veškeré pomocné konstrukce umožnující provedení vykopávky (príjezdy, sjezdy, nájezdy, lešení, podper. konstr., premostení, zpevnené plochy, zakrytí a pod.)  
- nezahrnuje uložení zeminy (na skládku, do násypu) ani poplatky za skládku, vykazují se v položce c.0141**</t>
  </si>
  <si>
    <t>133838</t>
  </si>
  <si>
    <t>HLOUBENÍ ŠACHET ZAPAŽ I NEPAŽ TR. II, ODVOZ NA SKLÁDKU DLE URČENÍ ZHOTOVITELE</t>
  </si>
  <si>
    <t>stoka A 2*2*0,6=2,400 [A] 
10*2*2*2,8=112,000 [B] 
stoka B 4*2*2*3,6=57,600 [C] 
stoka C 6*2*2*4=96,000 [D] 
Celkové množství 268.000000=268,000 [E]</t>
  </si>
  <si>
    <t>ZÁSYP JAM A RÝH Z NAKUPOVANÝCH MATERIÁLU</t>
  </si>
  <si>
    <t>štěrkodrť 0-63  
D1.3.1.1 TECHNICKÁ ZPRÁVA  
D1.3.1.2 SITUACE   
D1.3.1.3 PODÉLNÉ PROFILY  
D1.3.1.4 VZOROVÉ ŘEZY  
D1.3.1.5 PŮDORYS RETENČNÍ NÁDRŽE  
D1.3.1.6 VZOROVÝ ŘEZ RETENČNÍ NÁDRŽE  
D1.3.1.7 ŘEZY RETENČNÍ NÁDRŽE</t>
  </si>
  <si>
    <t>stoka A 248,06*1,4*2,0=694,568 [A] 
11*1*1*2,65=29,150 [B] 
přípojky 187*1,2*1,45=325,380 [G] 
stoka B 46*1,4*2,8=180,320 [C] 
4*1*1*3,45=13,800 [D] 
stoka C 225,18*1,2*2,8=756,605 [E] 
6*1*1*3,85=23,100 [F] 
Celkové množství 2022.923000=2 022,923 [H]</t>
  </si>
  <si>
    <t>položka zahrnuje:  
- kompletní provedení zemní konstrukce vcetne nákupu a dopravy materiálu dle zadávací dokumentace  
- úprava  ukládaného  materiálu  vlhcením,  trídením,  promícháním  nebo  vysoušením,  príp. jiné úpravy za úcelem zlepšení jeho  mech. vlastností  
- hutnení i ruzné míry hutnení   
- ošetrení úložište po celou dobu práce v nem vc. klimatických opatrení  
- ztížení v okolí vedení, konstrukcí a objektu a jejich docasné zajištení  
- ztížení provádení vc. hutnení ve ztížených podmínkách a stísnených prostorech  
- ztížené ukládání sypaniny pod vodu  
- ukládání po vrstvách a po jiných nutných cástech (figurách) vc. dosypávek  
- spouštení a nošení materiálu  
- výmena cástí zemní konstrukce znehodnocené klimatickými vlivy  
- udržování úložište a jeho ochrana proti vode  
- odvedení nebo obvedení vody v okolí úložište a v úložišti  
- veškeré  pomocné konstrukce umožnující provedení  zemní konstrukce  (príjezdy,  sjezdy,  nájezdy, lešení, podperné konstrukce, premostení, zpevnené plochy, zakrytí a pod.)</t>
  </si>
  <si>
    <t>17491</t>
  </si>
  <si>
    <t>ZÁSYP JAM A RÝH Z JINÝCH MATERIÁLŮ</t>
  </si>
  <si>
    <t>štěrková rovnanina 0-63  s prosypem ornicí  
D1.3.1.1 TECHNICKÁ ZPRÁVA  
D1.3.1.2 SITUACE   
D1.3.1.3 PODÉLNÉ PROFILY  
D1.3.1.4 VZOROVÉ ŘEZY  
D1.3.1.5 PŮDORYS RETENČNÍ NÁDRŽE  
D1.3.1.6 VZOROVÝ ŘEZ RETENČNÍ NÁDRŽE  
D1.3.1.7 ŘEZY RETENČNÍ NÁDRŽE</t>
  </si>
  <si>
    <t>dno 90*0,5=45,000 [A] 
dlažba 126*0,3=37,800 [B] 
Celkové množství 82.800000=82,800 [C]</t>
  </si>
  <si>
    <t>položka zahrnuje:  
- kompletní provedení zemní konstrukce vč. výběru vhodného materiálu  
- úprava  ukládaného  materiálu  vlhčením,  tříděním,  promícháním  nebo  vysoušením,  příp. jiné úpravy za účelem zlepšení jeho  mech. vlastností  
- hutnění i různé míry hutnění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 
- udržování úložiště a jeho ochrana proti vodě  
- odvedení nebo obvedení vody v okolí úložiště a v úložišti  
- veškeré  pomocné konstrukce umožňující provedení  zemní konstrukce  (příjezdy,  sjezdy, nájezdy, lešení, podpěrné konstrukce, přemostění, zpevněné plochy, zakrytí a pod.)</t>
  </si>
  <si>
    <t>OBSYP POTRUBÍ A OBJEKTU Z NAKUPOVANÝCH MATERIÁLU</t>
  </si>
  <si>
    <t>štěrkodrť 0-32  
D1.3.1.1 TECHNICKÁ ZPRÁVA  
D1.3.1.2 SITUACE   
D1.3.1.3 PODÉLNÉ PROFILY  
D1.3.1.4 VZOROVÉ ŘEZY  
D1.3.1.5 PŮDORYS RETENČNÍ NÁDRŽE  
D1.3.1.6 VZOROVÝ ŘEZ RETENČNÍ NÁDRŽE  
D1.3.1.7 ŘEZY RETENČNÍ NÁDRŽE</t>
  </si>
  <si>
    <t>stoka A 10*1,3*0,5=6,500 [A] 
248,06*1,4*0,7=243,099 [B] 
přípojky 187*1,2*0,45=100,980 [E] 
stoka B 46*1,4*0,7=45,080 [C] 
stoka C 225,18*1,2*0,55=148,619 [D] 
Celkové množství 544.278000=544,278 [F]</t>
  </si>
  <si>
    <t>položka zahrnuje:  
- kompletní provedení zemní konstrukce vcetne nákupu a dopravy materiálu dle zadávací dokumentace  
- úprava  ukládaného  materiálu  vlhcením,  trídením,  promícháním  nebo  vysoušením,  príp. jiné úpravy za úcelem zlepšení jeho  mech. vlastností  
- hutnení i ruzné míry hutnení   
- ošetrení úložište po celou dobu práce v nem vc. klimatických opatrení  
- ztížení v okolí vedení, konstrukcí a objektu a jejich docasné zajištení  
- ztížení provádení vc. hutnení ve ztížených podmínkách a stísnených prostorech  
- ztížené ukládání sypaniny pod vodu  
- ukládání po vrstvách a po jiných nutných cástech (figurách) vc. dosypávek  
- spouštení a nošení materiálu  
- výmena cástí zemní konstrukce znehodnocené klimatickými vlivy  
- rucní hutnení a výpln jam a prohlubní v podloží  
- úprava, ocištení, ochrana a zhutnení podloží  
- svahování, hutnení a uzavírání povrchu svahu  
- zrízení lavic na svazích  
- udržování úložište a jeho ochrana proti vode  
- odvedení nebo obvedení vody v okolí úložište a v úložišti  
- veškeré  pomocné konstrukce umožnující provedení  zemní konstrukce  (príjezdy,  sjezdy,  nájezdy, lešení, podperné konstrukce, premostení, zpevnené plochy, zakrytí a pod.)  
- zemina vytlacená potrubím o DN do 180mm se od kubatury obsypu neodecítá</t>
  </si>
  <si>
    <t>18223</t>
  </si>
  <si>
    <t>ROZPROSTRENÍ ORNICE VE SVAHU V TL DO 0,20M</t>
  </si>
  <si>
    <t>stoka A 10*1,3=13,000 [A] 
8*1,4=11,200 [B] 
přípojky 187*1,2=224,400 [D] 
stoka C 254,88*1,2=305,856 [C] 
Celkové množství 543.256000=543,256 [E]</t>
  </si>
  <si>
    <t>položka zahrnuje:  
nutné premístení ornice z docasných skládek vzdálených do 50m  
rozprostrení ornice v predepsané tlouštce ve svahu pres 1:5</t>
  </si>
  <si>
    <t>18233</t>
  </si>
  <si>
    <t>ROZPROSTRENÍ ORNICE V ROVINE V TL DO 0,20M</t>
  </si>
  <si>
    <t>retenční nádrž 90=90,000 [A] 
53*1=53,000 [B] 
Celkové množství 143.000000=143,000 [C]</t>
  </si>
  <si>
    <t>položka zahrnuje:  
nutné premístení ornice z docasných skládek vzdálených do 50m  
rozprostrení ornice v predepsané tlouštce v rovine a ve svahu do 1:5</t>
  </si>
  <si>
    <t>ZALOŽENÍ TRÁVNÍKU RUCNÍM VÝSEVEM</t>
  </si>
  <si>
    <t>stoka A 10*1,3=13,000 [A] 
8*1,4=11,200 [B] 
stoka C 254,88*1,2=305,856 [C] 
retenční nádrž 53*1=53,000 [D] 
Celkové množství 371.856000=371,856 [E]</t>
  </si>
  <si>
    <t>Zahrnuje dodání predepsané travní smesi, její výsev na ornici, zalévání, první pokosení, to vše bez ohledu na sklon terénu</t>
  </si>
  <si>
    <t>PODKLADNÍ A VÝPLNOVÉ VRSTVY Z PROSTÉHO BETONU C30/37</t>
  </si>
  <si>
    <t>retenční nádrž 126*0,1=12,600 [A]</t>
  </si>
  <si>
    <t>- dodání  cerstvého  betonu  (betonové  smesi)  požadované  kvality,  jeho  uložení  do požadovaného tvaru pri jakékoliv hustote výztuže, konzistenci cerstvého betonu a zpusobu hutnení, ošetrení a ochranu betonu,  
- zhotovení nepropustného, mrazuvzdorného betonu a betonu požadované trvanlivosti a vlastností,  
- užití potrebných prísad a technologií výroby betonu,  
- zrízení pracovních a dilatacních spar, vcetne potrebných úprav, výplne, vložek, opracování, ocištení a ošetrení,  
- bednení  požadovaných  konstr. (i ztracené) s úpravou  dle požadované  kvality povrchu betonu, vcetne odbednovacích a odskružovacích prostredku,  
- podperné  konstr. (skruže) a lešení všech druhu pro bednení, uložení cerstvého betonu, výztuže a doplnkových konstr., vc. požadovaných otvoru, ochranných a bezpecnostních opatrení a základu techto konstrukcí a lešení,  
- vytvorení kotevních cel, kapes, nálitku, a sedel,  
- zrízení  všech  požadovaných  otvoru, kapes, výklenku, prostupu, dutin, drážek a pod., vc. ztížení práce a úprav  kolem nich,  
- úpravy pro osazení výztuže, doplnkových konstrukcí a vybavení,  
- úpravy povrchu pro položení požadované izolace, povlaku a náteru, prípadne vyspravení,  
- ztížení práce u kabelových a injektážních trubek a ostatních zarízení osazovaných do betonu,  
- konstrukce betonových kloubu, upevnení kotevních prvku a doplnkových konstrukcí,  
- nátery zabranující soudržnost betonu a bednení,  
- výpln, tesnení  a tmelení spar a spoju,  
- opatrení  povrchu  betonu  izolací  proti zemní vlhkosti v cástech, kde prijdou do styku se zeminou nebo kamenivem,  
- prípadné zrízení spojovací vrstvy u základu,  
- úpravy pro osazení zarízení ochrany konstrukce proti vlivu bludných proudu</t>
  </si>
  <si>
    <t>45157</t>
  </si>
  <si>
    <t>PODKLADNÍ A VÝPLNOVÉ VRSTVY Z KAMENIVA TEŽENÉHO</t>
  </si>
  <si>
    <t>štěrkodrť 0-16  
D1.3.1.1 TECHNICKÁ ZPRÁVA  
D1.3.1.2 SITUACE   
D1.3.1.3 PODÉLNÉ PROFILY  
D1.3.1.4 VZOROVÉ ŘEZY  
D1.3.1.5 PŮDORYS RETENČNÍ NÁDRŽE  
D1.3.1.6 VZOROVÝ ŘEZ RETENČNÍ NÁDRŽE  
D1.3.1.7 ŘEZY RETENČNÍ NÁDRŽE</t>
  </si>
  <si>
    <t>stoka A 10*1,3*0,1=1,300 [A] 
248,06*1,4*0,1=34,728 [B] 
11*2*2*0,15=6,600 [C] 
přípojky 187*1,2*0,1=22,440 [I] 
stoka B 46*1,4*0,1=6,440 [D] 
4*2*2*0,15=2,400 [E] 
stoka C 225,18*1,2*0,1=27,022 [F] 
6*2*2*0,15=3,600 [G] 
retenční nádrž 126*0,1=12,600 [H] 
Celkové množství 117.130000=117,130 [J]</t>
  </si>
  <si>
    <t>položka zahrnuje dodávku predepsaného kameniva, mimostaveništní a vnitrostaveništní dopravu a jeho uložení  
není-li v zadávací dokumentaci uvedeno jinak, jedná se o nakupovaný materiál</t>
  </si>
  <si>
    <t>461315</t>
  </si>
  <si>
    <t>PATKY Z PROSTÉHO BETONU C30/37</t>
  </si>
  <si>
    <t>retenční nádrž 34*0,7*0,5=11,900 [A]</t>
  </si>
  <si>
    <t>položka zahrnuje:  
- nutné zemní práce (hloubení rýh a pod.)  
- dodání  cerstvého  betonu  (betonové  smesi)  požadované  kvality,  jeho  uložení  do požadovaného tvaru pri jakékoliv konzistenci cerstvého betonu a zpusobu hutnení, ošetrení a ochranu betonu,  
- zhotovení nepropustného, mrazuvzdorného betonu a betonu požadované trvanlivosti a vlastností,  
- užití potrebných prísad a technologií výroby betonu,  
- zrízení pracovních a dilatacních spar, vcetne potrebných úprav, výplne, vložek, opracování, ocištení a ošetrení,  
- bednení  požadovaných  konstr. (i ztracené) s úpravou  dle požadované  kvality povrchu betonu, vcetne odbednovacích a odskružovacích prostredku,  
- zrízení  všech  požadovaných  otvoru, kapes, výklenku, prostupu, dutin, drážek a pod., vc. ztížení práce a úprav  kolem nich,  
- úpravy pro osazení doplnkových konstrukcí a vybavení,  
- úpravy povrchu pro položení požadované izolace, povlaku a náteru, prípadne vyspravení,  
- konstrukce betonových kloubu, upevnení kotevních prvku a doplnkových konstrukcí,  
- nátery zabranující soudržnost betonu a bednení,  
- výpln, tesnení  a tmelení spar a spoju,  
- opatrení  povrchu  betonu  izolací  proti zemní vlhkosti v cástech, kde prijdou do styku se zeminou nebo kamenivem</t>
  </si>
  <si>
    <t>465512</t>
  </si>
  <si>
    <t>DLAŽBY Z LOMOVÉHO KAMENE NA MC</t>
  </si>
  <si>
    <t>retenční nádrž 126*0,2=25,200 [A]</t>
  </si>
  <si>
    <t>položka zahrnuje:  
- nutné zemní práce (svahování, úpravu pláne a pod.)  
- zrízení spojovací vrstvy  
- zrízení lože dlažby z cementové malty predepsané kvality a predepsané tlouštky  
- dodávku a položení dlažby z lomového kamene do predepsaného tvaru  
- spárování, tesnení, tmelení a vyplnení spar MC prípadne s vyklínováním  
- úprava povrchu pro odvedení srážkové vody  
- nezahrnuje podklad pod dlažbu, vykazuje se samostatne položkami SD 45</t>
  </si>
  <si>
    <t>567104</t>
  </si>
  <si>
    <t>VRSTVY PRO OBNOVU A OPRAVY Z KAMENIVA ZPEV CEMENTEM</t>
  </si>
  <si>
    <t>přípojky 8*1.2*0.2=1,920 [A]</t>
  </si>
  <si>
    <t>- dodání smesi v požadované kvalite  
- ocištení podkladu  
- uložení smesi dle predepsaného technologického predpisu a zhutnení vrstvy v predepsané tlouštce  
- zrízení vrstvy bez rozlišení šírky, pokládání vrstvy po etapách, vcetne pracovních spar a spoju  
- úpravu napojení, ukoncení  
- úpravu dilatacních spar vcetne predepsané výztuže  
- nezahrnuje postriky, nátery  
- nezahrnuje úpravu povrchu krytu</t>
  </si>
  <si>
    <t>567303</t>
  </si>
  <si>
    <t>VRSTVY PRO OBNOVU A OPRAVY ZE ŠTERKODRTI</t>
  </si>
  <si>
    <t>přípojky 8*1.2*0.2=1,920 [B] 
4*1.2*0.25=1,200 [C] 
Celkové množství 3.120000=3,120 [D]</t>
  </si>
  <si>
    <t>- dodání kameniva predepsané kvality a zrnitosti  
- rozprostrení a zhutnení vrstvy v predepsané tlouštce  
- zrízení vrstvy bez rozlišení šírky, pokládání vrstvy po etapách  
- nezahrnuje postriky, nátery</t>
  </si>
  <si>
    <t>577212</t>
  </si>
  <si>
    <t>VRSTVY PRO OBNOVU, OPRAVY - SPOJ POSTRIK DO 0,5KG/M2</t>
  </si>
  <si>
    <t>přípojky 8*1.2=9,600 [A]</t>
  </si>
  <si>
    <t>- dodání všech predepsaných materiálu pro postriky v predepsaném množství  
- provedení dle predepsaného technologického predpisu  
- zrízení vrstvy bez rozlišení šírky, pokládání vrstvy po etapách  
- úpravu napojení, ukoncení  
položka je urcena pro obnovu asfaltového krytu drobných oprav a plošných rozpadu (vztahuje se na plochu jednotlive do 800m2). Není urcena pro souvislou obnovu asfaltového krytu (ta se vykáže položkami 572***) a pro výspravu výtluku (ta je zahrnuta v položkách 5779**).</t>
  </si>
  <si>
    <t>577251</t>
  </si>
  <si>
    <t>VRSTVY PRO OBNOVU, OPRAVY - INFILTRAC POSTRIK DO 2,5KG/M2</t>
  </si>
  <si>
    <t>5774AE</t>
  </si>
  <si>
    <t>VRSTVY PRO OBNOVU A OPRAVY Z ASF BETONU ACO 11+, 11S</t>
  </si>
  <si>
    <t>přípojky 8*1.2*0.04=0,384 [A]</t>
  </si>
  <si>
    <t>- dodání smesi v požadované kvalite  
- ocištení podkladu  
- uložení smesi dle predepsaného technologického predpisu, zhutnení vrstvy v predepsané tlouštce  
- zrízení vrstvy bez rozlišení šírky, pokládání vrstvy po etapách, vcetne pracovních spar a spoju  
- úpravu napojení, ukoncení podél obrubníku, dilatacních zarízení, odvodnovacích proužku, odvodnovacu, vpustí, šachet a pod.  
- nezahrnuje postriky, nátery  
- nezahrnuje tesnení podél obrubníku, dilatacních zarízení, odvodnovacích proužku, odvodnovacu, vpustí, šachet a pod.  
- položka je urcena pro obnovu asfaltového krytu drobných oprav a plošných rozpadu (vztahuje se na plochu jednotlive do 10000m2). Není urcena pro souvislou obnovu asfaltového krytu (ta se vykáže položkami 574*** a 575***) a pro výspravu výtluku (ta se vykáže položkami 5779**, vztahuje se na plochu jednotlive do 10m2).  
-nezahrnuje ocištení podkladu po verejném provozu</t>
  </si>
  <si>
    <t>5774CG</t>
  </si>
  <si>
    <t>VRSTVY PRO OBNOVU A OPRAVY Z ASF BETONU ACL 16S, 16+</t>
  </si>
  <si>
    <t>přípojky 8*1.2*0.06=0,576 [A]</t>
  </si>
  <si>
    <t>5774EG</t>
  </si>
  <si>
    <t>VRSTVY PRO OBNOVU A OPRAVY Z ASF BETONU ACP 16+, 16S</t>
  </si>
  <si>
    <t>587205</t>
  </si>
  <si>
    <t>PREDLÁŽDENÍ KRYTU Z BETONOVÝCH DLAŽDIC</t>
  </si>
  <si>
    <t>přípojky 4*1.2=4,800 [B] 
Celkové množství 4.800000=4,800 [C]</t>
  </si>
  <si>
    <t>- pod pojmem *predláždení* se rozumí rozebrání stávající dlažby a pokládka dlažby ze stávajícího dlažebního materiálu (bez dodávky nového)  
- zahrnuje nezbytnou manipulaci s tímto materiálem (nakládání, doprava, složení, ocištení)  
- dodání a rozprostrení materiálu pro lože a jeho tlouštku predepsanou dokumentací a pro predepsanou výpln spar  
- eventuelní doplnení plochy s použitím nového materiálu se vykazuje v položce c.582</t>
  </si>
  <si>
    <t>přípojky 187=187,000 [A]</t>
  </si>
  <si>
    <t>položky pro zhotovení potrubí platí bez ohledu na sklon  
zahrnuje:  
- výrobní dokumentaci (vcetne technologického predpisu)  
- dodání veškerého trubního a pomocného materiálu  (trouby,  trubky,  tvarovky,  spojovací a tesnící  materiál a pod.), podperných, závesných a upevnovacích prvku, vcetne potrebných úprav  
- úprava a príprava podkladu a podper, ocištení a ošetrení podkladu a podper  
- zrízení plne funkcního potrubí, kompletní soustavy, podle príslušného technologického predpisu  
- zrízení potrubí i jednotlivých cástí po etapách, vcetne pracovních spar a spoju, pracovního zaslepení koncu a pod.  
- úprava prostupu, pruchodu  šachtami a komorami, okolí podper a vyústení, zaústení, napojení, vyvedení a upevnení odpad. výustí  
- ochrana potrubí náterem (vc. úpravy povrchu), prípadne izolací, nejsou-li tyto práce predmetem jiné položky  
- úprava, ocištení a ošetrení prostoru kolem potrubí  
- položky platí pro práce provádené v prostoru zapaženém i nezapaženém a i v kolektorech, chránickách  
- položky zahrnují i práce spojené s nutnými obtoky, prevádením a cerpáním vody  
nezahrnuje zkoušky vodotesnosti a televizní prohlídku</t>
  </si>
  <si>
    <t>87445</t>
  </si>
  <si>
    <t>POTRUBÍ Z TRUB PLASTOVÝCH ODPADNÍCH DN DO 300MM</t>
  </si>
  <si>
    <t>PP SN12  
D1.3.1.1 TECHNICKÁ ZPRÁVA  
D1.3.1.2 SITUACE   
D1.3.1.3 PODÉLNÉ PROFILY  
D1.3.1.4 VZOROVÉ ŘEZY  
D1.3.1.5 PŮDORYS RETENČNÍ NÁDRŽE  
D1.3.1.6 VZOROVÝ ŘEZ RETENČNÍ NÁDRŽE  
D1.3.1.7 ŘEZY RETENČNÍ NÁDRŽE</t>
  </si>
  <si>
    <t>stoka A 10=10,000 [A]</t>
  </si>
  <si>
    <t>87446</t>
  </si>
  <si>
    <t>POTRUBÍ Z TRUB PLASTOVÝCH ODPADNÍCH DN DO 400MM</t>
  </si>
  <si>
    <t>stoka A 248,06=248,060 [A] 
stoka B 46=46,000 [B] 
Celkové množství 294.060000=294,060 [C]</t>
  </si>
  <si>
    <t>875332</t>
  </si>
  <si>
    <t>POTRUBÍ DREN Z TRUB PLAST DN DO 150MM DEROVANÝCH</t>
  </si>
  <si>
    <t>stoka C 255=255,000 [A]</t>
  </si>
  <si>
    <t>položky pro zhotovení potrubí platí bez ohledu na sklon  
zahrnuje:  
- výrobní dokumentaci (vcetne technologického predpisu)  
- dodání veškerého trubního a pomocného materiálu  (trouby,  trubky,  tvarovky,  spojovací a tesnící  materiál a pod.), podperných, závesných a upevnovacích prvku, vcetne potrebných úprav  
- úprava a príprava podkladu a podper, ocištení a ošetrení podkladu a podper  
- zrízení plne funkcního potrubí, kompletní soustavy, podle príslušného technologického predpisu  
- zrízení potrubí i jednotlivých cástí po etapách, vcetne pracovních spar a spoju, pracovního zaslepení koncu a pod.  
- úprava prostupu, pruchodu  šachtami a komorami, okolí podper a vyústení, zaústení, napojení, vyvedení a upevnení odpad. výustí  
- ochrana potrubí náterem (vc. úpravy povrchu), prípadne izolací, nejsou-li tyto práce predmetem jiné položky  
- úprava, ocištení a ošetrení prostoru kolem potrubí  
- položky platí pro práce provádené v prostoru zapaženém i nezapaženém a i v kolektorech, chránickách  
- položky zahrnují i práce spojené s nutnými obtoky, prevádením a cerpáním vody</t>
  </si>
  <si>
    <t>891633</t>
  </si>
  <si>
    <t>KLAPKY DN DO 150MM</t>
  </si>
  <si>
    <t>stoka C 1=1,000 [A]</t>
  </si>
  <si>
    <t>- Položka zahrnuje kompletní montáž dle technologického predpisu, dodávku armatury, veškerou mimostaveništní a vnitrostaveništní dopravu.</t>
  </si>
  <si>
    <t>891645</t>
  </si>
  <si>
    <t>KLAPKY DN DO 300MM</t>
  </si>
  <si>
    <t>stoka A 1=1,000 [A]</t>
  </si>
  <si>
    <t>891646</t>
  </si>
  <si>
    <t>KLAPKY DN DO 400MM</t>
  </si>
  <si>
    <t>894145</t>
  </si>
  <si>
    <t>ŠACHTY KANALIZACNÍ Z BETON DÍLCU NA POTRUBÍ DN DO 300MM</t>
  </si>
  <si>
    <t>stoka A 1=1,000 [A] 
stoka C 6=6,000 [B] 
Celkové množství 7.000000=7,000 [C]</t>
  </si>
  <si>
    <t>položka zahrnuje:  
- poklopy s rámem, mríže s rámem, stupadla, žebríky, stropy z bet. dílcu a pod.  
- predepsané betonové skruže, prefabrikované nebo monolitické betonové dno  
- dodání  dílce  požadovaného  tvaru  a  vlastností,  jeho  skladování,  doprava  a  osazení  do  definitivní polohy, vcetne komplexní technologie výroby a montáže dílcu, ošetrení a ochrana dílcu,  
- u dílcu železobetonových a predpjatých veškerá výztuž, prípadne i tuhé kovové prvky a závesná oka,  
- úpravy a zarízení pro uložení a transport dílce,  
- veškeré požadované úpravy dílcu, vcetne doplnkových konstrukcí a vybavení,  
- sestavení dílce na stavbe vcetne montážních zarízení, plošin a prahu a pod.,  
- výpln, tesnení a tmelení spár a spoju,  
- ocištení a ošetrení úložných ploch,  
- zednické výpomoce pro montáž dílcu,  
- oznacení dílce výrobním štítkem nebo jiným zpusobem,  
- úpravy dílce pro dodržení požadované presnosti jeho osazení, vcetne prípadných merení,  
- veškerá zarízení pro zajištení stability v každém okamžiku  
- predepsané podkladní konstrukce</t>
  </si>
  <si>
    <t>894146</t>
  </si>
  <si>
    <t>ŠACHTY KANALIZACNÍ Z BETON DÍLCU NA POTRUBÍ DN DO 400MM</t>
  </si>
  <si>
    <t>stoka A 7=7,000 [A] 
stoka B 3=3,000 [B] 
Celkové množství 10.000000=10,000 [C]</t>
  </si>
  <si>
    <t>896146</t>
  </si>
  <si>
    <t>SPADIŠTE KANALIZAC Z BETON DÍLCU NA POTRUBÍ DN DO 400MM</t>
  </si>
  <si>
    <t>stoka A 4=4,000 [A] 
stoka B 1=1,000 [B] 
Celkové množství 5.000000=5,000 [C]</t>
  </si>
  <si>
    <t>položka zahrnuje:  
- poklopy s rámem, mríže s rámem, stupadla, žebríky, stropy z bet. dílcu a pod.  
- predepsané betonové skruže pro vstup, prefabrikované nebo monolitické betonové dno, prípadne predepsané obložení dna cedicem a není-li uvedeno jinak i podkladní vrstvu (z kameniva nebo betonu)  
- monolitickou betonovou cást spadište predepsaných rozmeru,  
- dodání  cerstvého  betonu  (betonové  smesi)  požadované  kvality,  
- bednení  požadovaných  konstr. (i ztracené) s úpravou  dle požadované  kvality povrchu betonu, vcetne odbednovacích a odskružovacích prostredku,  
- nátery zabranující soudržnost betonu a bednení,  
- opatrení  povrchu  betonu  izolací  proti zemní vlhkosti v cástech, kde prijdou do styku se zeminou nebo kamenivem,  
- veškeré požadované úpravy dílcu, vcetne doplnkových konstrukcí a vybavení,  
- sestavení dílce na stavbe vcetne montážních zarízení, plošin a prahu a pod.,  
- výpln, tesnení a tmelení spár a spoju,  
- ocištení a ošetrení úložných ploch,  
- zednické výpomoce pro montáž dílcu,  
- úpravy dílce pro dodržení požadované presnosti jeho osazení, vcetne prípadných merení  
- predepsané podkladní konstrukce</t>
  </si>
  <si>
    <t>899309</t>
  </si>
  <si>
    <t>DOPLNKY NA POTRUBÍ - VÝSTRAŽNÁ FÓLIE</t>
  </si>
  <si>
    <t>stoka A 10+248,06=258,060 [A] 
přípojky 187=187,000 [D] 
stoka B 46=46,000 [B] 
stoka C 225,18=225,180 [C] 
Celkové množství 716.240000=716,240 [E]</t>
  </si>
  <si>
    <t>- Položka zahrnuje veškerý materiál, výrobky a polotovary, vcetne mimostaveništní a vnitrostaveništní dopravy (rovnež presuny), vcetne naložení a složení,prípadne s uložením.</t>
  </si>
  <si>
    <t>899632</t>
  </si>
  <si>
    <t>ZKOUŠKA VODOTESNOSTI POTRUBÍ DN DO 150MM</t>
  </si>
  <si>
    <t>- prísun, montáž, demontáž, odsun zkoušecího cerpadla, napuštení tlakovou vodou, dodání vody pro tlakovou zkoušku, montáž a demontáž dílcu pro zabezpecení konce zkoušeného úseku potrubí, montáž a demontáž koncových tvarovek, montáž zaslepovací príruby, zaslepení odbocek pro armatury a pro odbocující rady.</t>
  </si>
  <si>
    <t>899652</t>
  </si>
  <si>
    <t>ZKOUŠKA VODOTESNOSTI POTRUBÍ DN DO 300MM</t>
  </si>
  <si>
    <t>899662</t>
  </si>
  <si>
    <t>ZKOUŠKA VODOTESNOSTI POTRUBÍ DN DO 400MM</t>
  </si>
  <si>
    <t>89980</t>
  </si>
  <si>
    <t>TELEVIZNÍ PROHLÍDKA POTRUBÍ</t>
  </si>
  <si>
    <t>stoka A 10+248,06=258,060 [A] 
stoka B 46=46,000 [B] 
Celkové množství 304.060000=304,060 [C]</t>
  </si>
  <si>
    <t>položka zahrnuje prohlídku potrubí televizní kamerou, záznam prohlídky na nosicích DVD a vyhotovení záverecného písemného protokolu</t>
  </si>
  <si>
    <t>9181A5</t>
  </si>
  <si>
    <t>ČELA PROPUSTU Z TRUB DN DO 300MM Z BETONU DO C 30/37</t>
  </si>
  <si>
    <t>vtokový a výtokový objekt z RN  
D1.3.1.1 TECHNICKÁ ZPRÁVA  
D1.3.1.2 SITUACE   
D1.3.1.3 PODÉLNÉ PROFILY  
D1.3.1.4 VZOROVÉ ŘEZY  
D1.3.1.5 PŮDORYS RETENČNÍ NÁDRŽE  
D1.3.1.6 VZOROVÝ ŘEZ RETENČNÍ NÁDRŽE  
D1.3.1.7 ŘEZY RETENČNÍ NÁDRŽE</t>
  </si>
  <si>
    <t>stoka A 1=1,000 [A] 
stoka C 1=1,000 [B] 
Celkové množství 2.000000=2,000 [C]</t>
  </si>
  <si>
    <t>Položka zahrnuje kompletní čelo (základ, dřík, římsu)  
- dodání  čerstvého  betonu  (betonové  směsi)  požadované  kvality,  jeho  uložení  do požadovaného tvaru při jakékoliv hustotě výztuže, konzistenci čerstvého betonu a způsobu hutnění, ošetření a ochranu betonu,  
- dodání a osazení výztuže,  
- případně dokumentací předepsaný kamenný obklad,  
- zhotovení nepropustného, mrazuvzdorného betonu a betonu požadované trvanlivosti a 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proudů.  
Nezahrnuje zábradlí.</t>
  </si>
  <si>
    <t>9181B5</t>
  </si>
  <si>
    <t>CELA PROPUSTU Z TRUB DN DO 400MM Z BETONU DO C 30/37</t>
  </si>
  <si>
    <t>vtokový objekt do RN  
D1.3.1.1 TECHNICKÁ ZPRÁVA  
D1.3.1.2 SITUACE   
D1.3.1.3 PODÉLNÉ PROFILY  
D1.3.1.4 VZOROVÉ ŘEZY  
D1.3.1.5 PŮDORYS RETENČNÍ NÁDRŽE  
D1.3.1.6 VZOROVÝ ŘEZ RETENČNÍ NÁDRŽE  
D1.3.1.7 ŘEZY RETENČNÍ NÁDRŽE</t>
  </si>
  <si>
    <t>Položka zahrnuje kompletní celo (základ, drík, rímsu)  
- dodání  cerstvého  betonu  (betonové  smesi)  požadované  kvality,  jeho  uložení  do požadovaného tvaru pri jakékoliv hustote výztuže, konzistenci cerstvého betonu a zpusobu hutnení, ošetrení a ochranu betonu,  
- dodání a osazení výztuže,  
- prípadne dokumentací predepsaný kamenný obklad,  
- zhotovení nepropustného, mrazuvzdorného betonu a betonu požadované trvanlivosti a vlastností,  
- užití potrebných prísad a technologií výroby betonu,  
- zrízení pracovních a dilatacních spar, vcetne potrebných úprav, výplne, vložek, opracování, ocištení a ošetrení,  
- bednení  požadovaných  konstr. (i ztracené) s úpravou  dle požadované  kvality povrchu betonu, vcetne odbednovacích a odskružovacích prostredku,  
- podperné  konstr. (skruže) a lešení všech druhu pro bednení, uložení cerstvého betonu, výztuže a doplnkových konstr., vc. požadovaných otvoru, ochranných a bezpecnostních opatrení a základu techto konstrukcí a lešení,  
- vytvorení kotevních cel, kapes, nálitku, a sedel,  
- zrízení  všech  požadovaných  otvoru, kapes, výklenku, prostupu, dutin, drážek a pod., vc. ztížení práce a úprav  kolem nich,  
- úpravy pro osazení výztuže, doplnkových konstrukcí a vybavení,  
- úpravy povrchu pro položení požadované izolace, povlaku a náteru, prípadne vyspravení,  
- ztížení práce u kabelových a injektážních trubek a ostatních zarízení osazovaných do betonu,  
- konstrukce betonových kloubu, upevnení kotevních prvku a doplnkových konstrukcí,  
- nátery zabranující soudržnost betonu a bednení,  
- výpln, tesnení  a tmelení spar a spoju,  
- opatrení  povrchu  betonu  izolací  proti zemní vlhkosti v cástech, kde prijdou do styku se zeminou nebo kamenivem,  
- prípadné zrízení spojovací vrstvy u základu,  
- úpravy pro osazení zarízení ochrany konstrukce proti vlivu bludných proudu.  
Nezahrnuje zábradlí.</t>
  </si>
  <si>
    <t>SO 302</t>
  </si>
  <si>
    <t>SPLAŠKOVÁ KANALIZACE</t>
  </si>
  <si>
    <t>ZEMINA  
1,8t/m3</t>
  </si>
  <si>
    <t>z položky 132838 1830,105*1,8=3 294,189 [A] 
z položky 133838 352,8*1,8=635,040 [B] 
Celkové množství 3929.229000=3 929,229 [C]</t>
  </si>
  <si>
    <t>z položky 11332 10,214*2=20,428 [A]</t>
  </si>
  <si>
    <t>z položky 113138 3,328*2=6,656 [A]</t>
  </si>
  <si>
    <t>z položky 96688 2*6=12,000 [A] 
z položky 113348 1,92*2=3,840 [B] 
Celkové množství 15.840000=15,840 [C]</t>
  </si>
  <si>
    <t>stoka A 20*1,4=28,000 [A] 
přípojky 14,5*1,2=17,400 [B] 
Celkové množství 45.400000=45,400 [C]</t>
  </si>
  <si>
    <t>včetně vodorovné dopravy  a uložení na skládku</t>
  </si>
  <si>
    <t>stoka A 8*1,4*0,16=1,792 [A] 
přípojky 8*1,2*0,16=1,536 [B] 
Celkové množství 3.328000=3,328 [C]</t>
  </si>
  <si>
    <t>stoka A 17*1,4*0,08=1,904 [A] 
přípojky 4*1,2*0,08=0,384 [B] 
Celkové množství 2.288000=2,288 [C]</t>
  </si>
  <si>
    <t>stoka A 17*1,4*0,29=6,902 [A] 
přípojky 8*1,2*0,2=1,920 [B] 
4*1.2*0.29=1,392 [C] 
Celkové množství 10.214000=10,214 [D]</t>
  </si>
  <si>
    <t>stoka A 20*1,4*0,2=5,600 [A] 
přípojky 14,5*1,2*0,2=3,480 [B] 
Celkové množství 9.080000=9,080 [C]</t>
  </si>
  <si>
    <t>položka zahrnuje sejmutí ornice bez ohledu na tloušťku vrstvy a její vodorovnou dopravu  
nezahrnuje uložení na trvalou skládku</t>
  </si>
  <si>
    <t>stoka A 138.24*1.4*2.9=561,254 [A] 
137.15*1.3*2.9=517,056 [B] 
přípojky 29.8*1.2*2.2=78,672 [C] 
155.1*1.2*2.2=409,464 [D] 
stoka B 43,65*1,4*2,6=158,886 [E] 
stoka C 23,87*1,3*1,7=52,753 [F] 
přípojky 25,5*1,2*1,7=52,020 [G] 
Celkové množství 1830.105000=1 830,105 [H]</t>
  </si>
  <si>
    <t>stoka A 13*2*2*2.9=150,800 [A] 
přípojky 18*2*2*2,2=158,400 [B] 
stoka B 2*2*2,6=10,400 [C] 
stoka C 2*2*1,7=6,800 [D] 
přípojky 3*2*2*2,2=26,400 [E] 
Celkové množství 352.800000=352,800 [F]</t>
  </si>
  <si>
    <t>štěrkodrť 0-64  
D1.3.2.1 TECHNICKÁ ZPRÁVA  
D1.3.2.2 SITUACE   
D1.3.2.3 PODÉLNÉ PROFILY  
D1.3.2.4 VZOROVÉ ŘEZY</t>
  </si>
  <si>
    <t>stoka A 138.24*1.4*2=387,072 [A] 
137.15*1.3*2,1=374,420 [B] 
přípojky 29.8*1.2*1,4=50,064 [C] 
155.1*1.2*1,5=279,180 [D] 
šachty 13*1*1*2,75=35,750 [E] 
šachty přípojky 18*1*1*2,05=36,900 [G] 
stoka B 43,65*1,4*1,7=103,887 [F] 
šachty 1*1*2,05=2,050 [H] 
stoka C 23,87*1,3*1=31,031 [I] 
přípojky 25,5*1,2*1=30,600 [J] 
šachty 2*1*1*1=2,000 [K] 
šachty přípojky 3*1*1*2,05=6,150 [L] 
Celkové množství 1339.104000=1 339,104 [M]</t>
  </si>
  <si>
    <t>štěrkodrť 0-32  
D1.3.2.1 TECHNICKÁ ZPRÁVA  
D1.3.2.2 SITUACE   
D1.3.2.3 PODÉLNÉ PROFILY  
D1.3.2.4 VZOROVÉ ŘEZY</t>
  </si>
  <si>
    <t>stoka A 138.24*1.4*0.6=116,122 [A] 
137.15*1.3*0.5=89,148 [B] 
přípojky 29.8*1.2*0.5=17,880 [C] 
155.1*1.2*0.4=74,448 [D] 
stoka B 43,65*1,4*0,6=36,666 [E] 
stoka C 23,87*1,3*0,6=18,619 [F] 
přípojky 25,5*1,2*0,6=18,360 [G] 
Celkové množství 371.243000=371,243 [H]</t>
  </si>
  <si>
    <t>štěrkodrť 0-16  
D1.3.2.1 TECHNICKÁ ZPRÁVA  
D1.3.2.2 SITUACE   
D1.3.2.3 PODÉLNÉ PROFILY  
D1.3.2.4 VZOROVÉ ŘEZY</t>
  </si>
  <si>
    <t>stoka A 138.24*1.4*0.3=58,061 [A] 
137.15*1.2*0.3=49,374 [B] 
přípojky 29.8*1.2*0.3=10,728 [C] 
155.1*1.2*0.3=55,836 [D] 
šachty 13*2*2*0,2=10,400 [E] 
šachty přípojky 18*2*2*0,2=14,400 [F] 
stoka B 43,65*1,4*0,3=18,333 [G] 
šachty 2*2*0,2=0,800 [L] 
stoka C 23,87*1,3*0,3=9,309 [H] 
přípojky 25,5*1,2*0,3=9,180 [I] 
šachty 2*2*2*0,2=1,600 [J] 
šachty přípojky 3*2*2*0,2=2,400 [K] 
Celkové množství 240.421000=240,421 [M]</t>
  </si>
  <si>
    <t>stoka A 8*1.2*0.2=1,920 [A]</t>
  </si>
  <si>
    <t>stoka A 17*1,4*0,25=5,950 [A] 
přípojky 8*1.2*0.2=1,920 [B] 
4*1.2*0.25=1,200 [C] 
Celkové množství 9.070000=9,070 [D]</t>
  </si>
  <si>
    <t>stoka A 8*1.2=9,600 [A]</t>
  </si>
  <si>
    <t>stoka A 8*1.2*0.04=0,384 [A]</t>
  </si>
  <si>
    <t>stoka A 8*1.2*0.06=0,576 [A]</t>
  </si>
  <si>
    <t>stoka A 8*1.3*0.06=0,624 [A]</t>
  </si>
  <si>
    <t>stoka A 17*1,4=23,800 [A] 
přípojky 4*1.2=4,800 [B] 
Celkové množství 28.600000=28,600 [C]</t>
  </si>
  <si>
    <t>83434</t>
  </si>
  <si>
    <t>POTRUBÍ Z TRUB KAMENINOVÝCH DN DO 200MM</t>
  </si>
  <si>
    <t>stoka A přípojky 184,9=184,900 [A] 
stoka C přípojky 25,5=25,500 [B] 
Celkové množství 210.400000=210,400 [C]</t>
  </si>
  <si>
    <t>83445</t>
  </si>
  <si>
    <t>POTRUBÍ Z TRUB KAMENINOVÝCH DN DO 300MM</t>
  </si>
  <si>
    <t>stoka A 137,15=137,150 [A] 
stoka C 23,87=23,870 [C] 
Celkové množství 161.020000=161,020 [D]</t>
  </si>
  <si>
    <t>83446</t>
  </si>
  <si>
    <t>POTRUBÍ Z TRUB KAMENINOVÝCH DN DO 400MM</t>
  </si>
  <si>
    <t>stoka A 138,24=138,240 [A] 
stoka B 43,65=43,650 [B] 
Celkové množství 181.890000=181,890 [C]</t>
  </si>
  <si>
    <t>stoka A 2=2,000 [A] 
stoka C 2=2,000 [C] 
Celkové množství 4.000000=4,000 [D]</t>
  </si>
  <si>
    <t>stoka A 7=7,000 [A] 
stoka B 1=1,000 [B] 
Celkové množství 8.000000=8,000 [C]</t>
  </si>
  <si>
    <t>896145</t>
  </si>
  <si>
    <t>SPADIŠTE KANALIZAC Z BETON DÍLCU NA POTRUBÍ DN DO 300MM</t>
  </si>
  <si>
    <t>stoka A 3=3,000 [A]</t>
  </si>
  <si>
    <t>stoka A 275,39=275,390 [A] 
přípojky 184,9=184,900 [B] 
stoka B 43,65=43,650 [C] 
stoka C 23,87=23,870 [D] 
přípojky 25,5=25,500 [E] 
Celkové množství 553.310000=553,310 [F]</t>
  </si>
  <si>
    <t>899642</t>
  </si>
  <si>
    <t>ZKOUŠKA VODOTESNOSTI POTRUBÍ DN DO 200MM</t>
  </si>
  <si>
    <t>kamerové zkoušky  
D1.3.2.1 TECHNICKÁ ZPRÁVA  
D1.3.2.2 SITUACE   
D1.3.2.3 PODÉLNÉ PROFILY  
D1.3.2.4 VZOROVÉ ŘEZY</t>
  </si>
  <si>
    <t>stoka A 275,39=275,390 [A] 
stoka B 43,65=43,650 [B] 
stoka C 23,87=23,870 [C] 
Celkové množství 342.910000=342,910 [D]</t>
  </si>
  <si>
    <t>899901</t>
  </si>
  <si>
    <t>PREPOJENÍ PRÍPOJEK</t>
  </si>
  <si>
    <t>stoka A přípojky 1=1,000 [A]</t>
  </si>
  <si>
    <t>položka zahrnuje rez na potrubí, dodání a osazení príslušných tvarovek a armatur</t>
  </si>
  <si>
    <t>91781</t>
  </si>
  <si>
    <t>VÝŠKOVÁ ÚPRAVA OBRUBNÍKU BETONOVÝCH</t>
  </si>
  <si>
    <t>stoka A 2*1.4=2,800 [A] 
přípojky 4*1,3=5,200 [B] 
Celkové množství 8.000000=8,000 [C]</t>
  </si>
  <si>
    <t>Položka výšková úprava obrub zahrnuje jejich vytrhání, ocištení, manipulaci, nové betonové lože a osazení. Prípadné nutné doplnení novými obrubami se uvede v položkách 9172 až 9177.</t>
  </si>
  <si>
    <t>96688</t>
  </si>
  <si>
    <t>VYBOURÁNÍ KANALIZAC ŠACHET KOMPLETNÍCH</t>
  </si>
  <si>
    <t>položka zahrnuje:  
- kompletní bourací práce vcetne nezbytného rozsahu zemních prací,  
- veškerou manipulaci s vybouranou sutí a hmotami vcetne uložení na skládku,  
- veškeré další práce plynoucí z technologického predpisu a z platných predpisu,  
nezahrnuje poplatek za skládku, který se vykazuje v položce 0141** (s výjimkou malého množství bouraného materiálu, kde je možné poplatek zahrnout do jednotkové ceny bourání – tento fakt musí být uveden v doplnujícím textu k položce)</t>
  </si>
  <si>
    <t>SO 303</t>
  </si>
  <si>
    <t>VODOVOD</t>
  </si>
  <si>
    <t>ZEMINA   
1,8t/m3</t>
  </si>
  <si>
    <t>z položky 132838 1442,461*1,8=2 596,430 [A]</t>
  </si>
  <si>
    <t>z položky 11332 11,553*2=23,106 [A]</t>
  </si>
  <si>
    <t>z položky 113138 1,584*2=3,168 [A]</t>
  </si>
  <si>
    <t>z položky 113348 1,98*2=3,960 [A]</t>
  </si>
  <si>
    <t>D1.3.3.1 TECHNICKÁ ZPRÁVA  
D1.3.3.2 SITUACE   
D1.3.3.3 PODÉLNÉ PROFILY   
D1.3.3.4 VZOROVÉ ŘEZY</t>
  </si>
  <si>
    <t>řad A přípojky 18*1,1=19,800 [A] 
stávající potrubí k ostranění 73*1,2=87,600 [B] 
řad D 18*1,2=21,600 [C] 
řad E 230,82*1,1=253,902 [D] 
Celkové množství 382.902000=382,902 [E]</t>
  </si>
  <si>
    <t>řad A přípojky 5*1,1*0,16=0,880 [A] 
řad E 4*1,1*0,16=0,704 [B] 
Celkové množství 1.584000=1,584 [C]</t>
  </si>
  <si>
    <t>řad A přípojky 5*1,1*0,08=0,440 [A] 
řad E 5*1,1*0,08=0,440 [B] 
Celkové množství 0.880000=0,880 [C]</t>
  </si>
  <si>
    <t>řad A přípojky 5*1,1*0,2=1,100 [B] 
2*1,1*0.29=0,638 [C] 
řad E 41,1*0,2=8,220 [A] 
5*1,1*0,29=1,595 [D] 
Celkové množství 11.553000=11,553 [E]</t>
  </si>
  <si>
    <t>řad A 5*1,1*0,2=1,100 [A] 
řad E 4*1,1*0,2=0,880 [B] 
Celkové množství 1.980000=1,980 [C]</t>
  </si>
  <si>
    <t>řad A přípojky 18*1,1*0,2=3,960 [A] 
stávající potrubí k ostranění 73*1,2*0,2=17,520 [B] 
řad D 18*1,2*0,2=4,320 [C] 
řad E 230,82*1,1*0,2=50,780 [D] 
řad F 60*1,1*0,2=13,200 [E] 
Celkové množství 89.780000=89,780 [F]</t>
  </si>
  <si>
    <t>řad A 96,65*1,1*1,3=138,210 [A] 
157,96*1,1*1,3=225,883 [B] 
přípojky 141,54*1,1*1,3=202,402 [C] 
stávající potrubí k odstranění 73*1,2*1,5=131,400 [D] 
řad B 44,79*1,1*1,4=68,977 [E] 
řad C 83,55*1,1*1,4=128,667 [F] 
přípojky 25,1*1,1*1,4=38,654 [G] 
řad D 33,98*1,1*1,6=59,805 [H] 
řad E 239,82*1,1*1,7=448,463 [I] 
Celkové množství 1442.461000=1 442,461 [J]</t>
  </si>
  <si>
    <t>štěrkodrť 0-32  
D1.3.3.1 TECHNICKÁ ZPRÁVA  
D1.3.3.2 SITUACE   
D1.3.3.3 PODÉLNÉ PROFILY   
D1.3.3.4 VZOROVÉ ŘEZY</t>
  </si>
  <si>
    <t>řad A 96,65*1,1*0,8=85,052 [A] 
157,96*1,1*0,7=121,629 [B] 
přípojky 141,54*1,1*1,1=171,263 [C] 
stávající potrubí k odstranění 73*1,2*1,5=131,400 [E] 
řad B 44,79*1,1*0,8=39,415 [F] 
řad C 83,55*1,1*0,8=73,524 [G] 
přípojky 25,1*1,1*0,8=22,088 [H] 
řad D 33,98*1,1*1=37,378 [J] 
řad E 239,82*1,1*1,2=316,562 [K] 
Celkové množství 998.311000=998,311 [L]</t>
  </si>
  <si>
    <t>štěrkodrť 0-16  
D1.3.3.1 TECHNICKÁ ZPRÁVA  
D1.3.3.2 SITUACE   
D1.3.3.3 PODÉLNÉ PROFILY   
D1.3.3.4 VZOROVÉ ŘEZY</t>
  </si>
  <si>
    <t>řad A 96,65*1,1*0,4=42,526 [A] 
157,96*1,1*0,5=86,878 [B] 
přípojky 141,54*1,1*0,4=62,278 [C] 
řad B 44,79*1,1*0,5=24,635 [D] 
řad C 83,55*1,1*0,5=45,953 [E] 
přípojky 25,1*1,1*1,05=28,991 [F] 
řad D 33,98*1,1*0,5=18,689 [G] 
řad E 239,82*1,1*0,4=105,521 [H] 
Celkové množství 415.471000=415,471 [I]</t>
  </si>
  <si>
    <t>štěrkopísek 0-16  
D1.3.3.1 TECHNICKÁ ZPRÁVA  
D1.3.3.2 SITUACE   
D1.3.3.3 PODÉLNÉ PROFILY   
D1.3.3.4 VZOROVÉ ŘEZY</t>
  </si>
  <si>
    <t>řad A 96,65*1,1*0,1=10,632 [A] 
157,96*1,1*0,1=17,376 [B] 
přípojky 141,54*1,1*0,1=15,569 [C] 
řad B 44,79*1,1*0,1=4,927 [E] 
řad C 83,55*1,1*0,1=9,191 [F] 
přípojky 25,1*1,1*0,1=2,761 [G] 
řad D 33,98*1,1*0,1=3,738 [I] 
řad E 239,82*1,1*0,1=26,380 [J] 
Celkové množství 90.574000=90,574 [K]</t>
  </si>
  <si>
    <t>řad A přípojky 5*1,1*0.2=1,100 [A] 
řad E 4*1,1*0,2=0,880 [B] 
Celkové množství 1.980000=1,980 [C]</t>
  </si>
  <si>
    <t>řad A přípojky 4*1,1*0,25=1,100 [A] 
5*1,1*0.2=1,100 [B] 
řad E 5*1,1*0,25=1,375 [C] 
4*1,1*0,2=0,880 [D] 
Celkové množství 4.455000=4,455 [E]</t>
  </si>
  <si>
    <t>řad A přípojky 5*1,1=5,500 [A] 
řad E 4*1,1=4,400 [B] 
Celkové množství 9.900000=9,900 [C]</t>
  </si>
  <si>
    <t>řad A přípojky 5*1,1*0.04=0,220 [A] 
řad E 4*1,1*0,04=0,176 [B] 
Celkové množství 0.396000=0,396 [C]</t>
  </si>
  <si>
    <t>řad A přípojky 5*1,1*0.06=0,330 [A] 
řad E 4*1,1*0,06=0,264 [B] 
Celkové množství 0.594000=0,594 [C]</t>
  </si>
  <si>
    <t>řad A přípojky 2*1,1=2,200 [A]</t>
  </si>
  <si>
    <t>Přidružená stavební výroba</t>
  </si>
  <si>
    <t>72221</t>
  </si>
  <si>
    <t>VODOVODNÍ ARMATURY</t>
  </si>
  <si>
    <t>řad A 15=15,000 [A] 
řad B 3=3,000 [B] 
řad C 5=5,000 [C] 
řad D 5=5,000 [D] 
řad E 6=6,000 [E] 
Celkové množství 34.000000=34,000 [F]</t>
  </si>
  <si>
    <t>- výrobní dokumentaci (vcetne technologického predpisu)  
- dodání veškerého instalacního a  pomocného  materiálu  (trouby,  trubky,  armatury,  tvarové  kusy,  spojovací a tesnící materiál a pod.), podperných, závesných, upevnovacích prvku, vcetne potrebných úprav  
- zednické výpomoci, jako je vysekávání kapes a rýh, jejich vyplnení a zacištení  
- úprava podkladu a osazení podper, osazení a ocištení podkladu a podper  
- zrízení plne funkcní instalace, kompletní soustavy, podle príslušného technologického predpisu  
- zrízení instalace i jednotlivých cástí po etapách, vcetne pracovních spar a spoju  
- úprava a príprava prostupu, okolí podper, zaústení a napojení a upevnení odpadních výustek  
- ochrana potrubí náterem, vcetne úpravy povrchu, prípadne izolací, nejsou-li tyto práce predmetem jiné položky  
- úprava, ocištení a ošetrení prostoru kolem instalace  
- provedení požadovaných (i etapových) tlakových zkoušek, proplachu a desinfekce potrubí.</t>
  </si>
  <si>
    <t>85126</t>
  </si>
  <si>
    <t>POTRUBÍ Z TRUB LITINOVÝCH TLAKOVÝCH HRDLOVÝCH DN DO 80MM</t>
  </si>
  <si>
    <t>řad A 96,65=96,650 [A] 
Celkové množství 96.650000=96,650 [B]</t>
  </si>
  <si>
    <t>položky pro zhotovení potrubí platí bez ohledu na sklon  
zahrnuje:  
- výrobní dokumentaci (vcetne technologického predpisu)  
- dodání veškerého trubního a pomocného materiálu  (trouby,  trubky,  tvarovky,  spojovací a tesnící  materiál a pod.), podperných, závesných a upevnovacích prvku, vcetne potrebných úprav  
- úprava a príprava podkladu a podper, ocištení a ošetrení podkladu a podper  
- zrízení plne funkcního potrubí, kompletní soustavy, podle príslušného technologického predpisu  
- zrízení potrubí i jednotlivých cástí po etapách, vcetne pracovních spar a spoju, pracovního zaslepení koncu a pod.  
- úprava prostupu, pruchodu  šachtami a komorami, okolí podper a vyústení, zaústení, napojení, vyvedení a upevnení odpad. výustí  
- ochrana potrubí náterem (vc. úpravy povrchu), prípadne izolací, nejsou-li tyto práce predmetem jiné položky  
- úprava, ocištení a ošetrení prostoru kolem potrubí  
- položky platí pro práce provádené v prostoru zapaženém i nezapaženém a i v kolektorech, chránickách  
- položky zahrnují i práce spojené s nutnými obtoky, prevádením a cerpáním vody  
nezahrnuje tlakové zkoušky ani proplach a dezinfekci</t>
  </si>
  <si>
    <t>85127</t>
  </si>
  <si>
    <t>POTRUBÍ Z TRUB LITINOVÝCH TLAKOVÝCH HRDLOVÝCH DN DO 100MM</t>
  </si>
  <si>
    <t>řad A 157,96=157,960 [A] 
řad B 44,79=44,790 [B] 
řad C 83,55=83,550 [C] 
řad D 33,98=33,980 [D] 
Celkové množství 320.280000=320,280 [E]</t>
  </si>
  <si>
    <t>87314</t>
  </si>
  <si>
    <t>POTRUBÍ Z TRUB PLASTOVÝCH TLAKOVÝCH SVAROVANÝCH DN DO 40MM</t>
  </si>
  <si>
    <t>řad A přípojky 141,54=141,540 [A] 
řad C přípojky 25,1=25,100 [B] 
řad E 201,5=201,500 [C] 
Celkové množství 368.140000=368,140 [D]</t>
  </si>
  <si>
    <t>87315</t>
  </si>
  <si>
    <t>POTRUBÍ Z TRUB PLASTOVÝCH TLAKOVÝCH SVAROVANÝCH DN DO 50MM</t>
  </si>
  <si>
    <t>řad A přípojky 8,4=8,400 [A]</t>
  </si>
  <si>
    <t>87326</t>
  </si>
  <si>
    <t>POTRUBÍ Z TRUB PLASTOVÝCH TLAKOVÝCH SVAROVANÝCH DN DO 80MM</t>
  </si>
  <si>
    <t>řad E 38,5=38,500 [A]</t>
  </si>
  <si>
    <t>891114</t>
  </si>
  <si>
    <t>ŠOUPÁTKA DN DO 40MM</t>
  </si>
  <si>
    <t>řad A přípojky 17=17,000 [A] 
řad C přípojky 3=3,000 [B] 
Celkové množství 20.000000=20,000 [C]</t>
  </si>
  <si>
    <t>891115</t>
  </si>
  <si>
    <t>ŠOUPÁTKA DN DO 50MM</t>
  </si>
  <si>
    <t>řad A přípojky 1=1,000 [A]</t>
  </si>
  <si>
    <t>891126</t>
  </si>
  <si>
    <t>ŠOUPÁTKA DN DO 80MM</t>
  </si>
  <si>
    <t>řad A 4=4,000 [A] 
řad E 2=2,000 [B] 
Celkové množství 6.000000=6,000 [C]</t>
  </si>
  <si>
    <t>891127</t>
  </si>
  <si>
    <t>ŠOUPÁTKA DN DO 100MM</t>
  </si>
  <si>
    <t>řad A 5=5,000 [A] 
řad B 2=2,000 [B] 
řad C 4=4,000 [C] 
řad D 2=2,000 [D] 
řad E 2=2,000 [E] 
Celkové množství 15.000000=15,000 [F]</t>
  </si>
  <si>
    <t>891426</t>
  </si>
  <si>
    <t>HYDRANTY PODZEMNÍ DN 80MM</t>
  </si>
  <si>
    <t>řad A 1=1,000 [A] 
Celkové množství 1.000000=1,000 [B]</t>
  </si>
  <si>
    <t>891526</t>
  </si>
  <si>
    <t>HYDRANTY NADZEMNÍ DN 80MM</t>
  </si>
  <si>
    <t>řad A 1=1,000 [A]</t>
  </si>
  <si>
    <t>891815</t>
  </si>
  <si>
    <t>NAVRTÁVACÍ PASY DN DO 50MM</t>
  </si>
  <si>
    <t>řad A 18=18,000 [A] 
řad C 3=3,000 [B] 
Celkové množství 21.000000=21,000 [C]</t>
  </si>
  <si>
    <t>891915</t>
  </si>
  <si>
    <t>ZEMNÍ SOUPRAVY DN DO 50MM S POKLOPEM</t>
  </si>
  <si>
    <t>řad A přípojky 18=18,000 [A] 
řad C přípojky 3=3,000 [B] 
Celkové množství 21.000000=21,000 [C]</t>
  </si>
  <si>
    <t>891926</t>
  </si>
  <si>
    <t>ZEMNÍ SOUPRAVY DN DO 80MM S POKLOPEM</t>
  </si>
  <si>
    <t>891927</t>
  </si>
  <si>
    <t>ZEMNÍ SOUPRAVY DN DO 100MM S POKLOPEM</t>
  </si>
  <si>
    <t>899308</t>
  </si>
  <si>
    <t>DOPLNKY NA POTRUBÍ - SIGNALIZAC VODIC</t>
  </si>
  <si>
    <t>řad A 254,61=254,610 [A] 
přípojky 141,54=141,540 [B] 
řad B 44,79=44,790 [C] 
řad C 83,55=83,550 [D] 
přípojky 25,1=25,100 [E] 
řad D 33,98=33,980 [F] 
řad E 239,82=239,820 [G] 
Celkové množství 823.390000=823,390 [H]</t>
  </si>
  <si>
    <t>- Položka zahrnuje veškerý materiál, výrobky a polotovary, vcetne mimostaveništní a vnitrostaveništní dopravy (rovnež presuny), vcetne naložení a složení,prípadne s uložením.   
- položka signalizacní vodic zahrnuje i kontrolní vývody.</t>
  </si>
  <si>
    <t>899611</t>
  </si>
  <si>
    <t>TLAKOVÉ ZKOUŠKY POTRUBÍ DN DO 80MM</t>
  </si>
  <si>
    <t>řad A 96,65=96,650 [A] 
přípojky 141,54=141,540 [B] 
řad C přípojky 25,1=25,100 [C] 
řad E 38,5=38,500 [D] 
Celkové množství 301.790000=301,790 [E]</t>
  </si>
  <si>
    <t>899612</t>
  </si>
  <si>
    <t>ZKOUŠKA VODOTESNOSTI POTRUBÍ DN DO 80MM</t>
  </si>
  <si>
    <t>řad A 96,65=96,650 [A] 
přípojky 141,54=141,540 [B] 
řad C přípojky 25,1=25,100 [C] 
řad E 240=240,000 [D] 
Celkové množství 503.290000=503,290 [E]</t>
  </si>
  <si>
    <t>899621</t>
  </si>
  <si>
    <t>TLAKOVÉ ZKOUŠKY POTRUBÍ DN DO 100MM</t>
  </si>
  <si>
    <t>899622</t>
  </si>
  <si>
    <t>ZKOUŠKA VODOTESNOSTI POTRUBÍ DN DO 100MM</t>
  </si>
  <si>
    <t>89971</t>
  </si>
  <si>
    <t>PROPLACH A DEZINFEKCE VODOVODNÍHO POTRUBÍ DN DO 80MM</t>
  </si>
  <si>
    <t>- napuštení a vypuštení vody, dodání vody a dezinfekcního prostredku, bakteriologický rozbor vody.</t>
  </si>
  <si>
    <t>89972</t>
  </si>
  <si>
    <t>PROPLACH A DEZINFEKCE VODOVODNÍHO POTRUBÍ DN DO 100MM</t>
  </si>
  <si>
    <t>řad A přípojky 2*1,1=2,200 [A] 
řad E 2*1,1=2,200 [B] 
Celkové množství 4.400000=4,400 [C]</t>
  </si>
  <si>
    <t>969133</t>
  </si>
  <si>
    <t>VYBOURÁNÍ POTRUBÍ DN DO 150MM VODOVODNÍCH</t>
  </si>
  <si>
    <t>včetně poplatku za skládku  
D1.3.3.1 TECHNICKÁ ZPRÁVA  
D1.3.3.2 SITUACE   
D1.3.3.3 PODÉLNÉ PROFILY   
D1.3.3.4 VZOROVÉ ŘEZY</t>
  </si>
  <si>
    <t>řad A 73=73,000 [A]</t>
  </si>
  <si>
    <t>- položka zahrnuje veškerou manipulaci s vybouranou sutí a hmotami vcetne uložení na skládku. Nezahrnuje poplatek za skládku, který se vykazuje v položce 0141** (s výjimkou malého množství bouraného materiálu, kde je možné poplatek zahrnout do jednotkové ceny bourání – tento fakt musí být uveden v doplnujícím textu k položce)  
- položka zahrnuje veškeré další práce plynoucí z technologického predpisu a z platných predpisu</t>
  </si>
  <si>
    <t>SO 401.H</t>
  </si>
  <si>
    <t>Veřejné osvětlení</t>
  </si>
  <si>
    <t>01110</t>
  </si>
  <si>
    <t>VO</t>
  </si>
  <si>
    <t>Veřejné osvětlení Ing. Šandera položkový soupis prací viz část pdf 
1=1,000 [A]</t>
  </si>
  <si>
    <t>SO 405.H</t>
  </si>
  <si>
    <t>Energetické pilířky</t>
  </si>
  <si>
    <t>EN</t>
  </si>
  <si>
    <t>U každého domu budou provedeny energetické pilířky. 
21=21,000 [A]</t>
  </si>
  <si>
    <t>705100</t>
  </si>
  <si>
    <t>ZDĚNÝ PILÍŘ PRO KABELOVOU NEBO ROZVADĚČOVOU SKŘÍŇ</t>
  </si>
  <si>
    <t>U každého domu budou provedeny energetické pilířky. 
Položka obsahuje: 
 – izolace základu, vyzdění pilíře z vápenocementových cihel včetně spárování 
 – zhotovení betonového krytu pilíře 
 – pomocné mechanismy 
 – výkop pro základ 
 – betonový základ 
21=21,000 [A]</t>
  </si>
  <si>
    <t>Položka obsahuje: 
 – izolace základu, vyzdění pilíře z vápenocementových cihel včetně spárování 
 – zhotovení betonového krytu pilíře 
 – pomocné mechanismy 
 – výkop pro základ 
 – betonový základ 
Způsob měření: 
Udává se počet kusů kompletní konstrukce nebo práce.</t>
  </si>
  <si>
    <t>705200</t>
  </si>
  <si>
    <t>ZAZDĚNÍ KABELOVÉ NEBO ROZVADĚČOVÉ SKŘÍNĚ</t>
  </si>
  <si>
    <t>1. Položka obsahuje: 
 – vysekání otvoru pro skříň a kabelový svod v průměrném zdivu včetně odstranění případného obkladu 
 – zazdění skříně a kabelového svodu včetně kompletní obnovy omítek/fasády nebo obkladů 
 – pomocné mechanismy 
2. Položka neobsahuje: 
 X 
3. Způsob měření: 
Udává se počet kusů kompletní konstrukce nebo práce.</t>
  </si>
  <si>
    <t>744311</t>
  </si>
  <si>
    <t>ROZVADĚČ NN SKŘÍŇOVÝ OCELOPLECHOVÝ PRÁZDNÝ, IP 40, HLOUBKY DO 500 MM, ŠÍŘKY DO 500 MM, VÝŠKY DO 2250 MM</t>
  </si>
  <si>
    <t>1. Položka obsahuje: 
 – přípravu podkladu pro osazení vč. upevňovacího materiálu 
 – veškerý podružný a pomocný materiál 
 – provedení zkoušek, dodání předepsaných zkoušek, revizí a atestů 
2. Položka neobsahuje: 
 – přístrojové vybavení ( jističe, stykače apod. ), přípojnice 
3. Způsob měření: 
Udává se počet kusů kompletní konstrukce nebo práce.</t>
  </si>
  <si>
    <t>SO 501.H</t>
  </si>
  <si>
    <t>Plynovod</t>
  </si>
  <si>
    <t>PLY</t>
  </si>
  <si>
    <t>plynovod</t>
  </si>
  <si>
    <t>plynovod Svoboda Michal položkový soupis prací viz část pdf 
1=1,000 [A]</t>
  </si>
  <si>
    <t>SO 801.H</t>
  </si>
  <si>
    <t>Sadové úpravy - (Náhradní výsadba) Vrchlabí Kalvárie 3. etapa</t>
  </si>
  <si>
    <t>125731</t>
  </si>
  <si>
    <t>VYKOPÁVKY ZE ZEMNÍKŮ A SKLÁDEK TŘ. I, ODVOZ DO 1KM</t>
  </si>
  <si>
    <t>větev A  
větev 2 
větev 3 
větev 4 
chodník podél stáv kom 
plocha pro popelnice 
1477+154+77+37+80+46=1 871,000 [A] 
A*0,15=280,650 [B]</t>
  </si>
  <si>
    <t>18222</t>
  </si>
  <si>
    <t>ROZPROSTŘENÍ ORNICE VE SVAHU V TL DO 0,15M</t>
  </si>
  <si>
    <t>položka zahrnuje: 
nutné přemístění ornice z dočasných skládek vzdálených do 50m 
rozprostření ornice v předepsané tloušťce ve svahu přes 1:5</t>
  </si>
  <si>
    <t>184B14</t>
  </si>
  <si>
    <t>VYSAZOVÁNÍ STROMŮ LISTNATÝCH S BALEM OBVOD KMENE DO 14CM, PODCHOZÍ VÝŠ MIN 2,2M</t>
  </si>
  <si>
    <t>náhradní výsadby v počtu 
5 ex. javoru klenu, Acer pseudoplatanus, 5 ex. javoru mléče, Acer platanoides, 5 ex. jasanu 
ztepilého, Fraxinus excelsior, 5 ex. lípy velkolisté, Tilia platyphyllos, a 5 ex. dubu letního, Quercus 
robur, vše ve velikosti obvodu kmene 12-14 (ve výšce nad kořenovým krčkem) podél větve A 
25=25,000 [A]</t>
  </si>
  <si>
    <t>Položka vysazování stromů zahrnuje i hloubení jamek (min. rozměry pro stromy min. 1,5 násobek balu výpěstku) s event. výměnou půdy, s hnojením anorganickým hnojivem a přídavkem organického hnojiva min. 5kg pro stromy, zálivku, kůly, chráničky ke stromům nebo ochrana stromů nátěrem a pod. 
Obvod kmene se měří ve výšce 1,00m nad zemí. 
položka zahrnuje veškerý materiál, výrobky a polotovary, včetně mimostaveništní a vnitrostaveništní dopravy (rovněž přesuny), včetně naložení a složení, případně s uložením</t>
  </si>
  <si>
    <t>Název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</si>
  <si>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</si>
  <si>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</si>
  <si>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</si>
  <si>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</si>
  <si>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</si>
  <si>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</si>
  <si>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</si>
  <si>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</si>
  <si>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3,00% z montáže: materiál + práce</t>
  </si>
  <si>
    <t>Nátěry</t>
  </si>
  <si>
    <t>PPV 1,00%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</si>
  <si>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</si>
  <si>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</si>
  <si>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</si>
  <si>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</si>
  <si>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</si>
  <si>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>Vedlejší náklady</t>
  </si>
  <si>
    <t>GZS 3,25% z pravé strany mezisoučtu 2</t>
  </si>
  <si>
    <t>Provozní vlivy 0,00% z pravé strany mezisoučtu 2</t>
  </si>
  <si>
    <t>Vedlejší náklady celkem</t>
  </si>
  <si>
    <t>Kompletační činnost</t>
  </si>
  <si>
    <t>Náklady celkem bez DPH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</si>
  <si>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</si>
  <si>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</si>
  <si>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</si>
  <si>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</si>
  <si>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</si>
  <si>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</si>
  <si>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</si>
  <si>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</si>
  <si>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DODÁVKY</t>
  </si>
  <si>
    <t>Nová rozpojovací a jistící skříň SR-VO1</t>
  </si>
  <si>
    <t>Schema zapojení + popis dle výkresu číslo D1.4.1.3</t>
  </si>
  <si>
    <t>Jednofázový jistič 6A</t>
  </si>
  <si>
    <t>ks</t>
  </si>
  <si>
    <t>Třífazový stykač 20A, cívka 230V</t>
  </si>
  <si>
    <t>Časové relé se zpožděním při přítahu</t>
  </si>
  <si>
    <t>Pojistkový odpínač 3-fázový OPV14</t>
  </si>
  <si>
    <t>Válcové pojstky PV14 gG o jmenovitém proudu 10 A a 16 A</t>
  </si>
  <si>
    <t>Kombinovaná přepěťová ochrana typu 1+2</t>
  </si>
  <si>
    <t>Kompaktní plastový pilíř s plastovou skříní volně stojící, min. krytí IP44</t>
  </si>
  <si>
    <t>Nová rozpojovací a jistící skříň RS-VO2</t>
  </si>
  <si>
    <t>DODÁVKY CELKEM</t>
  </si>
  <si>
    <t>ELEKTROMONTÁŽE</t>
  </si>
  <si>
    <t>Trubky</t>
  </si>
  <si>
    <t>PLASTOVÁ KABELOVÁ CHRÁNIČKA OHEBNÁ</t>
  </si>
  <si>
    <t>Průměr 110mm</t>
  </si>
  <si>
    <t>m</t>
  </si>
  <si>
    <t>Průměr 63mm</t>
  </si>
  <si>
    <t>Trubky - celkem</t>
  </si>
  <si>
    <t>Kabely, ukončení kabelů vč.označovacích štítků</t>
  </si>
  <si>
    <t>KABEL SILOVÝ,IZOLACE PVC</t>
  </si>
  <si>
    <t>AYKY-J 4x16mm2 , uložení v trubkách</t>
  </si>
  <si>
    <t>CYKY-J 3x1.5, uložení v trubce</t>
  </si>
  <si>
    <t>Ukončení vodičů smrštovací záklopkou bez letování do 3x4 mm2</t>
  </si>
  <si>
    <t>Ukončení vodičů smrštovací záklopkou bez letování 4x16mm2</t>
  </si>
  <si>
    <t>Kabely, ukončení kabelů - celkem</t>
  </si>
  <si>
    <t>Světelné body (stožár "VZOR VRCHLABÍ"+výložník+svítidlo vč. zdroje)</t>
  </si>
  <si>
    <t xml:space="preserve">Ocelový sadový stožár bezpaticový 3-stupńový atypický </t>
  </si>
  <si>
    <t>oboustranně žárově zinkovaný výšky nad zemí 5,5m, s dvířky o 50cm</t>
  </si>
  <si>
    <t>výše než v běžném provedení se šroubem pod dvířky</t>
  </si>
  <si>
    <t>Ocelový přechodový stožár bezpaticový 3-stupňový atypický</t>
  </si>
  <si>
    <t xml:space="preserve">oboustranně žárově zinkovaný, výšky nad zemí 5,5m s dvířky </t>
  </si>
  <si>
    <t>o 50 cm výše než v běžném provedení se šroubem pod dvířky</t>
  </si>
  <si>
    <t>Montáž samostatně stojících ocelových stožárů do výšky 12 m</t>
  </si>
  <si>
    <t>Výložník ocelový, oboustranně žárově zinkovaný, rovný, 1-ramenný</t>
  </si>
  <si>
    <t>délka vyložení  0,5m s úhlem 5 stupňmů na stožár o průměru 60mm</t>
  </si>
  <si>
    <t>Výložník ocelový, oboustranně žár.zinkovaný, rovný, 1-ramenný</t>
  </si>
  <si>
    <t>délka vyložení 2,5 m s úhlem 0 stupňmů na stožár o průměru 89mm</t>
  </si>
  <si>
    <t>Ochranná manžeta ocelová OM do průměru 133 mm</t>
  </si>
  <si>
    <t>Svitidlo přechodové pro výpočet LED asymetrické pravé ozn."A" .</t>
  </si>
  <si>
    <t>Lumistreet Micro Gen 2 Proof BGP391 T25 757 20 LED 4300 lm I DPR1</t>
  </si>
  <si>
    <t>CLO IP66 IK08, 5700K, 100 000 hod. odstín gris sablé 900, SR socket</t>
  </si>
  <si>
    <t>zásuvka pro další chytré technologie, záruka 5 let, přepěťová</t>
  </si>
  <si>
    <t xml:space="preserve">ochrana 6 kV, 5-ti stupňové autonomní stmívání, vstup do svítidla bez </t>
  </si>
  <si>
    <t>použití nářadí - dle technických podmínek zadávací dokumentace</t>
  </si>
  <si>
    <t>Svitidlo přechodové pro výpočet LED asymetrické levé ozn."A1" .</t>
  </si>
  <si>
    <t>Svitidlo uliční pro výpočet LED ozn."B" .</t>
  </si>
  <si>
    <t>Lumistreet Micro Gen 2 Proof BGP391 T25 757 20 LED 3600 lm I DM10</t>
  </si>
  <si>
    <t>CLO IP66 IK08, 2700K, 100 000 hod. odstín gris sablé 900, SR socket</t>
  </si>
  <si>
    <t>Svitidlo uliční pro výpočet LED ozn."C" .</t>
  </si>
  <si>
    <t>Lumistreet Micro Gen 2 Proof BGP391 T25 757 20 LED 5400 lm I DM10</t>
  </si>
  <si>
    <t>Montáž stávajícího svítidla na přemístěný stožár ozn. ST8</t>
  </si>
  <si>
    <t>Příspěvek na recyklaci svítidla</t>
  </si>
  <si>
    <t>Světelné body - celkem</t>
  </si>
  <si>
    <t>Montáž rozvaděčů</t>
  </si>
  <si>
    <t>STOŽÁROVÁ VÝZBROJ</t>
  </si>
  <si>
    <t xml:space="preserve">        pro 1 pojistku a 2 kabely </t>
  </si>
  <si>
    <t xml:space="preserve">        pro 1 pojistku a 3 kabely </t>
  </si>
  <si>
    <t>Pojistka závitová E27 6A,charakteristika normální</t>
  </si>
  <si>
    <t xml:space="preserve">Montáž skříně SR-VO1 v kompaktnchm pilířích do váhy 50 kg </t>
  </si>
  <si>
    <t>Montáž rozvaděčů - celkem</t>
  </si>
  <si>
    <t>Uzemňovací materiál</t>
  </si>
  <si>
    <t>OCELOVÝ DRÁT POZINKOVANÝ</t>
  </si>
  <si>
    <t>Drát FeZn o průměru 10mm (0,62kg/m), volně</t>
  </si>
  <si>
    <t>Drát FeZn o průměru 8mm (0,4kg/m), volně</t>
  </si>
  <si>
    <t>SVORKA HROMOSVODNÍ,UZEMŇOVACÍ</t>
  </si>
  <si>
    <t>svorky SP a SS</t>
  </si>
  <si>
    <t>Ochrana spojů v zemi proti korozi</t>
  </si>
  <si>
    <t>Uzemňovací materiál - celkem</t>
  </si>
  <si>
    <t xml:space="preserve">Demontáže </t>
  </si>
  <si>
    <t>Demontáž stávajícího výložníku a svítida vč. odpojení kabelu</t>
  </si>
  <si>
    <t xml:space="preserve">Demontáž stávajícího stožáru vč. odpojení uzemnění </t>
  </si>
  <si>
    <t>Bourání stávajícího základu</t>
  </si>
  <si>
    <t xml:space="preserve">Demontáž stořárové rozvodnice u stávajícího stožáru </t>
  </si>
  <si>
    <t xml:space="preserve">Deontáž kabelů ze stávajících stožárů </t>
  </si>
  <si>
    <t>Použití montážní plošiny a jeřádu při demontáži</t>
  </si>
  <si>
    <t>hod</t>
  </si>
  <si>
    <t>Demontáže - celkem</t>
  </si>
  <si>
    <t>Hodinové zúčtovací sazby - celkem</t>
  </si>
  <si>
    <t>Revizni technik</t>
  </si>
  <si>
    <t>Zjišťování návazností na stávající rozvody</t>
  </si>
  <si>
    <t>Funkční zkoušky osvětlení a nastavení svítidel</t>
  </si>
  <si>
    <t>Práce jeřábu a plošiny</t>
  </si>
  <si>
    <t>Vytýčení umístění stožárů</t>
  </si>
  <si>
    <t>Koordinace postupu prací  s ostatnimi profesemi (stavba)</t>
  </si>
  <si>
    <t>Součet montážního materiálu a prací</t>
  </si>
  <si>
    <t xml:space="preserve">Podružný materiál </t>
  </si>
  <si>
    <t>z montážního materiálu 5 %</t>
  </si>
  <si>
    <t>%</t>
  </si>
  <si>
    <t>Podruýný materiál - celkem</t>
  </si>
  <si>
    <t>ELEKTROMONTÁŽE CELKEM</t>
  </si>
  <si>
    <t>ZEMNÍ PRÁCE -CELKEM</t>
  </si>
  <si>
    <t>HLOUBENÍ JAM PRO ZÁKLADY STOŽ.,ROZVADĚČE A SKŘÍNÍ</t>
  </si>
  <si>
    <t xml:space="preserve"> Zemina třídy 3-4,ručně</t>
  </si>
  <si>
    <t>m3</t>
  </si>
  <si>
    <t>POUZDROVÝ ZÁKL.PRO STOŽ.VENK.</t>
  </si>
  <si>
    <t xml:space="preserve"> D 600x1700 mm</t>
  </si>
  <si>
    <t xml:space="preserve"> D 600x1200 mm</t>
  </si>
  <si>
    <t>HLOUBENÍ KABELOVÉ RÝHY RUČNĚ</t>
  </si>
  <si>
    <t xml:space="preserve"> Zemina třídy 3, šíře 350mm,hloubka 800mm</t>
  </si>
  <si>
    <t xml:space="preserve"> Zemina třídy 3, šíře 500mm,hloubka do 1.200mm </t>
  </si>
  <si>
    <t xml:space="preserve">ZŘÍZENÍ KABEL.LOŽE Z PROSÁTÉ ZEMINY </t>
  </si>
  <si>
    <t>se zakrytím výstražnou fólií šire 35cm, tloušťka 30cm</t>
  </si>
  <si>
    <t>FOLIE VÝSTRAŽNÁ Z PVC</t>
  </si>
  <si>
    <t xml:space="preserve"> Šířka 33cm</t>
  </si>
  <si>
    <t>ZÁHOZ KABELOVÉ RÝHY</t>
  </si>
  <si>
    <t>Zemina třídy 3, šíře 350mm,hloubka 800mm</t>
  </si>
  <si>
    <t>Zemina třídy 3, šíře 500mm,hloubka 1.000mm</t>
  </si>
  <si>
    <t>ODVOZ ZEMINY NA SKLÁDKU</t>
  </si>
  <si>
    <t xml:space="preserve"> Do vzdálenosti 1 km</t>
  </si>
  <si>
    <t xml:space="preserve"> Do celkové vzdálenosti 10 km za každý další 1 km</t>
  </si>
  <si>
    <t>uložení zeminy na skládku bez recyklace</t>
  </si>
  <si>
    <t>ÚPRAVA POVRCHU VÝKOPU</t>
  </si>
  <si>
    <t>Úprava terénu</t>
  </si>
  <si>
    <t>m2</t>
  </si>
  <si>
    <t xml:space="preserve"> Osetí povrchu travou vč. dodání travního semene</t>
  </si>
  <si>
    <t>VYTÝ. NOVÉ TRASY VO A STÁV. INŽ.SÍTÍ</t>
  </si>
  <si>
    <t>Vytýčení nové trasy veřejného osvětlení</t>
  </si>
  <si>
    <t>km</t>
  </si>
  <si>
    <t xml:space="preserve">Vytýčení nových stožárů </t>
  </si>
  <si>
    <t>Vytyčení stávajících inženýrských sítí</t>
  </si>
  <si>
    <t>Hodnota</t>
  </si>
  <si>
    <t>Nadpis rekapitulace</t>
  </si>
  <si>
    <t>Seznam prací a dodávek elektrotechnických zařízení - neoceněný</t>
  </si>
  <si>
    <t>Akce</t>
  </si>
  <si>
    <t>Ulice Kalvárie III. Vrchlabí - Infrastruktura pro RD - projektová dokumentace</t>
  </si>
  <si>
    <t xml:space="preserve">SO 401 Veřejné osvětlení </t>
  </si>
  <si>
    <t>Projekt</t>
  </si>
  <si>
    <t>Investor</t>
  </si>
  <si>
    <t>Město Vechlabí, Městský úřad, Zámek č. 1, 543 01 Vrchlabí</t>
  </si>
  <si>
    <t>Z. č.</t>
  </si>
  <si>
    <t>A036/23</t>
  </si>
  <si>
    <t>A. č.</t>
  </si>
  <si>
    <t>D.1.4.1</t>
  </si>
  <si>
    <t>Smlouva</t>
  </si>
  <si>
    <t>Vypracoval</t>
  </si>
  <si>
    <t>Ing. Pavel Šandera</t>
  </si>
  <si>
    <t>Kontroloval</t>
  </si>
  <si>
    <t>Datum</t>
  </si>
  <si>
    <t>listopad 2023</t>
  </si>
  <si>
    <t>Zpracovatel</t>
  </si>
  <si>
    <t>CÚ</t>
  </si>
  <si>
    <t>Poznámka</t>
  </si>
  <si>
    <t>Uvedené ceny jsou v Kč a nezahrnují DPH</t>
  </si>
  <si>
    <t>Číslo pozice</t>
  </si>
  <si>
    <t>POPIS VÝKONU</t>
  </si>
  <si>
    <t>Měrná jednotka</t>
  </si>
  <si>
    <t>Kód URS dodávka</t>
  </si>
  <si>
    <t>Dodávka za mj.</t>
  </si>
  <si>
    <t>Kód URS montáž</t>
  </si>
  <si>
    <t>Montáž za mj.</t>
  </si>
  <si>
    <t xml:space="preserve">Cena </t>
  </si>
  <si>
    <t>Potrubí PE</t>
  </si>
  <si>
    <t>Potrubí plynovodní PE 100RC SDR 11 PN 0,4MPa D 40x3,7mm</t>
  </si>
  <si>
    <t>Potrubí plynovodní PE 100RC SDR 11 PN 0,4MPa D 63x5,8mm</t>
  </si>
  <si>
    <t>Potrubí plynovodní PE 100RC SDR 17,6 PN 0,1MPa tyče 12m 110x6,3mm</t>
  </si>
  <si>
    <t>Trubka ochranná pro plyn PEHD 75x4,3mm</t>
  </si>
  <si>
    <t>Trubka ochranná pro plyn PEHD 90x3,5mm</t>
  </si>
  <si>
    <t>Trubka ochranná pro plyn PEHD 160x6,2mm</t>
  </si>
  <si>
    <t>Elektrospojka SDR11 PE 100 PN16 D 40mm</t>
  </si>
  <si>
    <t>Elektrospojka SDR11 PE 100 PN16 D 63mm</t>
  </si>
  <si>
    <t>Elektrospojka SDR11 PE 100 PN16 D 110mm</t>
  </si>
  <si>
    <t>Záslepka SDR11 PE 100 D 63mm</t>
  </si>
  <si>
    <t>Záslepka SDR11 PE 100 D 110mm</t>
  </si>
  <si>
    <t>Elektroredukce PE 100 PN16 D 63-32mm</t>
  </si>
  <si>
    <t>Elektroredukce PE 100 PN16 D 110-63mm</t>
  </si>
  <si>
    <t>Elektroredukce PE 100 PN16 D 110-90mm</t>
  </si>
  <si>
    <t>Elektrokoleno 45° PE 100 D 110mm</t>
  </si>
  <si>
    <t>Elektrokoleno 90° PE 100 D 32mm</t>
  </si>
  <si>
    <t>Elektrokoleno 90° PE 100 D 40mm</t>
  </si>
  <si>
    <t>Elektrokoleno 90° PE 100 D 63mm</t>
  </si>
  <si>
    <t>Elektrokoleno 90° PE 100 D 110mm</t>
  </si>
  <si>
    <t>Závitová přechodka s ochranný pláštěm TEZAP d32/1", 1500 mm ( požadavek GasNet )</t>
  </si>
  <si>
    <t>Závitová přechodka s ochranný pláštěm TEZAP d40/5/4", 1500 mm ( požadavek GasNet )</t>
  </si>
  <si>
    <t>Závitová přechodka s ochranný pláštěm TEZAP d63/2", 1500 mm ( požadavek GasNet )</t>
  </si>
  <si>
    <t>Držák přechodky</t>
  </si>
  <si>
    <t>Elektrotvarovka T-kus rovnoramenný PE 100 PN16 D 110mm</t>
  </si>
  <si>
    <t>Tvarovka T-kus navrtávací s odbočkou 360° D 90-63mm</t>
  </si>
  <si>
    <t>Tvarovka T-kus navrtávací s odbočkou 360° D 110-40mm</t>
  </si>
  <si>
    <t>Tvarovka T-kus navrtávací s odbočkou 360° D 110-63mm</t>
  </si>
  <si>
    <t>Jednostranné přerušení průtoku plynu stlačením plastového potrubí dn 110 mm</t>
  </si>
  <si>
    <t>Poklop litinový ventilový</t>
  </si>
  <si>
    <t>Krytí potrubí z plastů výstražnou fólií z PVC 25 cm ( žlutá )</t>
  </si>
  <si>
    <t>Signalizační vodič DN do 150 mm na potrubí-  CCY2,5</t>
  </si>
  <si>
    <t>Čištění potrubí profukováním nebo proplachováním DN 32</t>
  </si>
  <si>
    <t>Čištění potrubí profukováním nebo proplachováním DN 50</t>
  </si>
  <si>
    <t>Čištění potrubí profukováním nebo proplachováním DN 100</t>
  </si>
  <si>
    <t xml:space="preserve">CELKEM </t>
  </si>
  <si>
    <t>Hloubení jam nezapažených v hornině 2-3 do 50 m3</t>
  </si>
  <si>
    <r>
      <t>m</t>
    </r>
    <r>
      <rPr>
        <vertAlign val="superscript"/>
        <sz val="10"/>
        <rFont val="Arial"/>
        <family val="2"/>
        <charset val="238"/>
      </rPr>
      <t>3</t>
    </r>
  </si>
  <si>
    <t>Hloubení rýhy nezapačený šířky do 800 mm v hornině 2- 3 do 100 m3</t>
  </si>
  <si>
    <t>Nakládání výkopku z hornin třídy těžitelnosti I, skupiny 1 až 3 přes 100 m3</t>
  </si>
  <si>
    <t>Vodorovné přemístění do 5000 m výkopku/sypaniny z horniny třídy těžitelnosti I, skupiny 1 až 3</t>
  </si>
  <si>
    <t>Uložení sypaniny na skládky nebo meziskládky</t>
  </si>
  <si>
    <t>Štěrkopísek frakce 0/16</t>
  </si>
  <si>
    <t>t</t>
  </si>
  <si>
    <t xml:space="preserve">Lože pod potrubí otevřený výkop ze štěrkopísku   </t>
  </si>
  <si>
    <t>Obsypání potrubí strojně sypaninou bez prohození, uloženou do 3 m</t>
  </si>
  <si>
    <t>Zásyp jam, šachet rýh nebo kolem objektů sypaninou se zhutněním</t>
  </si>
  <si>
    <t>Doprava mechanizace a materiálu ( pro celou stavbu )</t>
  </si>
  <si>
    <t xml:space="preserve">komp </t>
  </si>
  <si>
    <t>Armatury</t>
  </si>
  <si>
    <t>Zátka závitová 1"</t>
  </si>
  <si>
    <t>Zátka závitová 5/4"</t>
  </si>
  <si>
    <t>Zátka závitová 2"</t>
  </si>
  <si>
    <t>Kohout kulový plnoprůtokový nikl ovládání páčka PN16  1" žlutý</t>
  </si>
  <si>
    <t>vč. montáže</t>
  </si>
  <si>
    <t>Kohout kulový plnoprůtokový nikl ovládání páčka PN16  5/4" žlutý</t>
  </si>
  <si>
    <t>Kohout kulový plnoprůtokový nikl ovládání páčka PN16  2" žlutý</t>
  </si>
  <si>
    <t>Uložení potrubí, zednická výpomoc</t>
  </si>
  <si>
    <t>Betonový armovaný pilíř 700x410x1200 mm s nerezovými dvířky 620x620 mm a základovými tvárnicemi</t>
  </si>
  <si>
    <t>soubor</t>
  </si>
  <si>
    <t>Betonový armovaný pilíř 800x410x1200 mm s nerezovými dvířky 720x620 mm a základovými tvárnicemi</t>
  </si>
  <si>
    <t>Revize, zkoušky a ostatní</t>
  </si>
  <si>
    <t>Tlakování plynovodu DN přes 80 do 150 dl přes 20 do 100 m při tlakové zkoušce</t>
  </si>
  <si>
    <t>úsek</t>
  </si>
  <si>
    <t>Tlakování plynovodu DN přes 80 do 150 ZKD 50 m dl přes 100 m při tlakové zkoušce</t>
  </si>
  <si>
    <t xml:space="preserve">Hlavní tlaková zkouška vzduchem 0,6 MPa DN 100 ( ČSN EN 12007, ČSN 12327, TPG 702 01 ) </t>
  </si>
  <si>
    <t>Kontrola těsnosti spojů pěnotvorným roztokem středotlakých plynovodů</t>
  </si>
  <si>
    <t xml:space="preserve">Revize plynovodu a revizní knihy </t>
  </si>
  <si>
    <t>-</t>
  </si>
  <si>
    <t>Odvzdušnění plynovodu DN přes 80 do 150 dl přes 20 do 100 m</t>
  </si>
  <si>
    <t>Odvzdušnění plynovodu DN přes 80 do 150 ZKD 50 m dl přes 100 m</t>
  </si>
  <si>
    <t>Geodetické zaměření plynovodního potrubí před záhozem</t>
  </si>
  <si>
    <t>Technologický postup napojení na plynovod</t>
  </si>
  <si>
    <t>Dohled zaměstnance GasNet</t>
  </si>
  <si>
    <t>Přeprava materiálu</t>
  </si>
  <si>
    <t>Kompletační činnost (dokončovací práce, úklid staveniště, atd.)</t>
  </si>
  <si>
    <t>CELKEM SOUPIS VÝKONŮ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</si>
</sst>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0"/>
    <numFmt numFmtId="165" formatCode="0.000"/>
    <numFmt numFmtId="166" formatCode="#,##0.0\ _K_č"/>
    <numFmt numFmtId="167" formatCode="#,##0\ _K_č"/>
  </numFmts>
  <fonts count="4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  <font>
      <sz val="10"/>
      <name val="Arial"/>
      <charset val="238"/>
    </font>
    <font>
      <sz val="8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i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name val="Tahoma"/>
      <family val="2"/>
      <charset val="238"/>
    </font>
    <font>
      <sz val="10"/>
      <name val="Arial"/>
      <family val="2"/>
      <charset val="238"/>
    </font>
    <font>
      <sz val="12"/>
      <name val="formata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0"/>
      <name val="Arial"/>
      <family val="2"/>
    </font>
    <font>
      <b/>
      <sz val="12"/>
      <name val="formata"/>
      <charset val="238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</font>
    <font>
      <sz val="14"/>
      <color indexed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4"/>
      <name val="formata"/>
    </font>
    <font>
      <sz val="10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indexed="10"/>
      <name val="Arial"/>
      <family val="2"/>
      <charset val="238"/>
    </font>
    <font>
      <sz val="16"/>
      <name val="Arial"/>
      <family val="2"/>
      <charset val="238"/>
    </font>
    <font>
      <sz val="5"/>
      <color rgb="FFFF0000"/>
      <name val="Arial"/>
      <family val="2"/>
      <charset val="238"/>
    </font>
    <font>
      <sz val="12"/>
      <color rgb="FFFF0000"/>
      <name val="formata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8" fillId="0" borderId="0"/>
    <xf numFmtId="0" fontId="18" fillId="0" borderId="0"/>
  </cellStyleXfs>
  <cellXfs count="190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5" fillId="2" borderId="2" xfId="6" applyFont="1" applyFill="1" applyBorder="1" applyAlignment="1">
      <alignment horizontal="right"/>
    </xf>
    <xf numFmtId="0" fontId="5" fillId="2" borderId="0" xfId="6" applyFont="1" applyFill="1" applyAlignment="1">
      <alignment horizontal="right"/>
    </xf>
    <xf numFmtId="0" fontId="2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0" fontId="0" fillId="2" borderId="2" xfId="6" applyFont="1" applyFill="1" applyBorder="1"/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4" fillId="3" borderId="1" xfId="6" applyFont="1" applyFill="1" applyBorder="1" applyAlignment="1">
      <alignment horizontal="center" vertical="center" wrapText="1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2" borderId="5" xfId="6" applyFont="1" applyFill="1" applyBorder="1"/>
    <xf numFmtId="0" fontId="3" fillId="0" borderId="1" xfId="6" applyFont="1" applyBorder="1" applyAlignment="1">
      <alignment horizontal="left"/>
    </xf>
    <xf numFmtId="4" fontId="3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4" fontId="0" fillId="2" borderId="1" xfId="6" applyNumberFormat="1" applyFont="1" applyFill="1" applyBorder="1" applyAlignment="1">
      <alignment horizontal="center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49" fontId="9" fillId="4" borderId="6" xfId="7" applyNumberFormat="1" applyFont="1" applyFill="1" applyBorder="1" applyAlignment="1">
      <alignment horizontal="left"/>
    </xf>
    <xf numFmtId="4" fontId="9" fillId="4" borderId="6" xfId="7" applyNumberFormat="1" applyFont="1" applyFill="1" applyBorder="1" applyAlignment="1">
      <alignment horizontal="left"/>
    </xf>
    <xf numFmtId="0" fontId="8" fillId="0" borderId="0" xfId="7"/>
    <xf numFmtId="49" fontId="10" fillId="5" borderId="6" xfId="7" applyNumberFormat="1" applyFont="1" applyFill="1" applyBorder="1" applyAlignment="1">
      <alignment horizontal="left"/>
    </xf>
    <xf numFmtId="4" fontId="10" fillId="5" borderId="6" xfId="7" applyNumberFormat="1" applyFont="1" applyFill="1" applyBorder="1" applyAlignment="1">
      <alignment horizontal="right"/>
    </xf>
    <xf numFmtId="49" fontId="9" fillId="6" borderId="6" xfId="7" applyNumberFormat="1" applyFont="1" applyFill="1" applyBorder="1" applyAlignment="1">
      <alignment horizontal="left"/>
    </xf>
    <xf numFmtId="2" fontId="9" fillId="6" borderId="6" xfId="7" applyNumberFormat="1" applyFont="1" applyFill="1" applyBorder="1" applyAlignment="1">
      <alignment horizontal="right"/>
    </xf>
    <xf numFmtId="4" fontId="9" fillId="6" borderId="6" xfId="7" applyNumberFormat="1" applyFont="1" applyFill="1" applyBorder="1" applyAlignment="1">
      <alignment horizontal="right"/>
    </xf>
    <xf numFmtId="165" fontId="9" fillId="6" borderId="6" xfId="7" applyNumberFormat="1" applyFont="1" applyFill="1" applyBorder="1" applyAlignment="1">
      <alignment horizontal="right"/>
    </xf>
    <xf numFmtId="49" fontId="11" fillId="6" borderId="6" xfId="7" applyNumberFormat="1" applyFont="1" applyFill="1" applyBorder="1" applyAlignment="1">
      <alignment horizontal="left"/>
    </xf>
    <xf numFmtId="2" fontId="11" fillId="6" borderId="6" xfId="7" applyNumberFormat="1" applyFont="1" applyFill="1" applyBorder="1" applyAlignment="1">
      <alignment horizontal="right"/>
    </xf>
    <xf numFmtId="4" fontId="11" fillId="6" borderId="6" xfId="7" applyNumberFormat="1" applyFont="1" applyFill="1" applyBorder="1" applyAlignment="1">
      <alignment horizontal="right"/>
    </xf>
    <xf numFmtId="2" fontId="10" fillId="5" borderId="6" xfId="7" applyNumberFormat="1" applyFont="1" applyFill="1" applyBorder="1" applyAlignment="1">
      <alignment horizontal="right"/>
    </xf>
    <xf numFmtId="49" fontId="12" fillId="7" borderId="6" xfId="7" applyNumberFormat="1" applyFont="1" applyFill="1" applyBorder="1" applyAlignment="1">
      <alignment horizontal="left"/>
    </xf>
    <xf numFmtId="4" fontId="12" fillId="7" borderId="6" xfId="7" applyNumberFormat="1" applyFont="1" applyFill="1" applyBorder="1" applyAlignment="1">
      <alignment horizontal="right"/>
    </xf>
    <xf numFmtId="49" fontId="8" fillId="0" borderId="0" xfId="7" applyNumberFormat="1"/>
    <xf numFmtId="4" fontId="8" fillId="0" borderId="0" xfId="7" applyNumberFormat="1"/>
    <xf numFmtId="2" fontId="12" fillId="7" borderId="6" xfId="7" applyNumberFormat="1" applyFont="1" applyFill="1" applyBorder="1" applyAlignment="1">
      <alignment horizontal="left"/>
    </xf>
    <xf numFmtId="2" fontId="13" fillId="7" borderId="6" xfId="7" applyNumberFormat="1" applyFont="1" applyFill="1" applyBorder="1" applyAlignment="1">
      <alignment horizontal="right"/>
    </xf>
    <xf numFmtId="49" fontId="14" fillId="4" borderId="6" xfId="7" applyNumberFormat="1" applyFont="1" applyFill="1" applyBorder="1" applyAlignment="1">
      <alignment horizontal="left"/>
    </xf>
    <xf numFmtId="4" fontId="14" fillId="4" borderId="6" xfId="7" applyNumberFormat="1" applyFont="1" applyFill="1" applyBorder="1" applyAlignment="1">
      <alignment horizontal="right"/>
    </xf>
    <xf numFmtId="2" fontId="14" fillId="4" borderId="6" xfId="7" applyNumberFormat="1" applyFont="1" applyFill="1" applyBorder="1" applyAlignment="1">
      <alignment horizontal="right"/>
    </xf>
    <xf numFmtId="2" fontId="10" fillId="5" borderId="6" xfId="7" applyNumberFormat="1" applyFont="1" applyFill="1" applyBorder="1" applyAlignment="1">
      <alignment horizontal="left"/>
    </xf>
    <xf numFmtId="2" fontId="10" fillId="5" borderId="6" xfId="7" applyNumberFormat="1" applyFont="1" applyFill="1" applyBorder="1" applyAlignment="1"/>
    <xf numFmtId="2" fontId="9" fillId="6" borderId="6" xfId="7" applyNumberFormat="1" applyFont="1" applyFill="1" applyBorder="1" applyAlignment="1">
      <alignment horizontal="left"/>
    </xf>
    <xf numFmtId="2" fontId="9" fillId="6" borderId="6" xfId="7" applyNumberFormat="1" applyFont="1" applyFill="1" applyBorder="1" applyAlignment="1"/>
    <xf numFmtId="49" fontId="9" fillId="8" borderId="6" xfId="7" applyNumberFormat="1" applyFont="1" applyFill="1" applyBorder="1" applyAlignment="1">
      <alignment horizontal="left"/>
    </xf>
    <xf numFmtId="4" fontId="9" fillId="8" borderId="6" xfId="7" applyNumberFormat="1" applyFont="1" applyFill="1" applyBorder="1" applyAlignment="1">
      <alignment horizontal="right"/>
    </xf>
    <xf numFmtId="2" fontId="9" fillId="8" borderId="6" xfId="7" applyNumberFormat="1" applyFont="1" applyFill="1" applyBorder="1" applyAlignment="1">
      <alignment horizontal="right"/>
    </xf>
    <xf numFmtId="2" fontId="9" fillId="8" borderId="6" xfId="7" applyNumberFormat="1" applyFont="1" applyFill="1" applyBorder="1" applyAlignment="1"/>
    <xf numFmtId="4" fontId="9" fillId="8" borderId="6" xfId="7" applyNumberFormat="1" applyFont="1" applyFill="1" applyBorder="1" applyAlignment="1">
      <alignment horizontal="left"/>
    </xf>
    <xf numFmtId="49" fontId="10" fillId="5" borderId="6" xfId="7" applyNumberFormat="1" applyFont="1" applyFill="1" applyBorder="1" applyAlignment="1">
      <alignment horizontal="right"/>
    </xf>
    <xf numFmtId="4" fontId="14" fillId="4" borderId="6" xfId="7" applyNumberFormat="1" applyFont="1" applyFill="1" applyBorder="1" applyAlignment="1">
      <alignment horizontal="left"/>
    </xf>
    <xf numFmtId="0" fontId="9" fillId="6" borderId="6" xfId="7" applyNumberFormat="1" applyFont="1" applyFill="1" applyBorder="1" applyAlignment="1">
      <alignment horizontal="left"/>
    </xf>
    <xf numFmtId="2" fontId="8" fillId="0" borderId="0" xfId="7" applyNumberFormat="1"/>
    <xf numFmtId="4" fontId="9" fillId="4" borderId="6" xfId="7" applyNumberFormat="1" applyFont="1" applyFill="1" applyBorder="1" applyAlignment="1">
      <alignment horizontal="right"/>
    </xf>
    <xf numFmtId="2" fontId="9" fillId="4" borderId="6" xfId="7" applyNumberFormat="1" applyFont="1" applyFill="1" applyBorder="1" applyAlignment="1">
      <alignment horizontal="right"/>
    </xf>
    <xf numFmtId="2" fontId="12" fillId="7" borderId="6" xfId="7" applyNumberFormat="1" applyFont="1" applyFill="1" applyBorder="1" applyAlignment="1">
      <alignment horizontal="right"/>
    </xf>
    <xf numFmtId="49" fontId="15" fillId="4" borderId="6" xfId="7" applyNumberFormat="1" applyFont="1" applyFill="1" applyBorder="1" applyAlignment="1">
      <alignment horizontal="left"/>
    </xf>
    <xf numFmtId="0" fontId="16" fillId="0" borderId="0" xfId="7" applyFont="1"/>
    <xf numFmtId="0" fontId="17" fillId="0" borderId="0" xfId="7" applyFont="1"/>
    <xf numFmtId="49" fontId="8" fillId="0" borderId="0" xfId="7" applyNumberFormat="1" applyAlignment="1">
      <alignment horizontal="left"/>
    </xf>
    <xf numFmtId="0" fontId="19" fillId="0" borderId="7" xfId="8" applyFont="1" applyBorder="1" applyAlignment="1">
      <alignment horizontal="center" vertical="center" wrapText="1"/>
    </xf>
    <xf numFmtId="0" fontId="20" fillId="0" borderId="8" xfId="8" applyFont="1" applyBorder="1" applyAlignment="1">
      <alignment horizontal="center" vertical="center" wrapText="1"/>
    </xf>
    <xf numFmtId="166" fontId="19" fillId="0" borderId="8" xfId="8" applyNumberFormat="1" applyFont="1" applyBorder="1" applyAlignment="1">
      <alignment horizontal="center" vertical="center" wrapText="1"/>
    </xf>
    <xf numFmtId="0" fontId="19" fillId="0" borderId="8" xfId="8" applyFont="1" applyBorder="1" applyAlignment="1">
      <alignment horizontal="center" vertical="center" wrapText="1"/>
    </xf>
    <xf numFmtId="4" fontId="19" fillId="0" borderId="8" xfId="8" applyNumberFormat="1" applyFont="1" applyBorder="1" applyAlignment="1" applyProtection="1">
      <alignment horizontal="center" vertical="center" wrapText="1"/>
      <protection locked="0"/>
    </xf>
    <xf numFmtId="4" fontId="19" fillId="0" borderId="9" xfId="8" applyNumberFormat="1" applyFont="1" applyBorder="1" applyAlignment="1">
      <alignment horizontal="center" vertical="center"/>
    </xf>
    <xf numFmtId="0" fontId="19" fillId="0" borderId="10" xfId="8" applyFont="1" applyBorder="1" applyAlignment="1">
      <alignment horizontal="center" vertical="center" wrapText="1"/>
    </xf>
    <xf numFmtId="0" fontId="18" fillId="0" borderId="0" xfId="8"/>
    <xf numFmtId="0" fontId="19" fillId="0" borderId="11" xfId="8" applyFont="1" applyBorder="1" applyAlignment="1">
      <alignment horizontal="center" vertical="center" wrapText="1"/>
    </xf>
    <xf numFmtId="0" fontId="20" fillId="0" borderId="12" xfId="8" applyFont="1" applyBorder="1" applyAlignment="1">
      <alignment horizontal="center" vertical="center" wrapText="1"/>
    </xf>
    <xf numFmtId="166" fontId="19" fillId="0" borderId="12" xfId="8" applyNumberFormat="1" applyFont="1" applyBorder="1" applyAlignment="1">
      <alignment horizontal="center" vertical="center" wrapText="1"/>
    </xf>
    <xf numFmtId="0" fontId="19" fillId="0" borderId="12" xfId="8" applyFont="1" applyBorder="1" applyAlignment="1">
      <alignment horizontal="center" vertical="center" wrapText="1"/>
    </xf>
    <xf numFmtId="4" fontId="19" fillId="0" borderId="12" xfId="8" applyNumberFormat="1" applyFont="1" applyBorder="1" applyAlignment="1" applyProtection="1">
      <alignment horizontal="center" vertical="center" wrapText="1"/>
      <protection locked="0"/>
    </xf>
    <xf numFmtId="4" fontId="19" fillId="0" borderId="13" xfId="8" applyNumberFormat="1" applyFont="1" applyBorder="1" applyAlignment="1">
      <alignment horizontal="center" vertical="center"/>
    </xf>
    <xf numFmtId="0" fontId="17" fillId="9" borderId="14" xfId="8" applyFont="1" applyFill="1" applyBorder="1" applyAlignment="1">
      <alignment horizontal="center" vertical="top" wrapText="1"/>
    </xf>
    <xf numFmtId="0" fontId="21" fillId="9" borderId="14" xfId="8" applyFont="1" applyFill="1" applyBorder="1" applyAlignment="1">
      <alignment horizontal="left" wrapText="1"/>
    </xf>
    <xf numFmtId="0" fontId="17" fillId="9" borderId="14" xfId="8" applyFont="1" applyFill="1" applyBorder="1" applyAlignment="1">
      <alignment vertical="top" wrapText="1"/>
    </xf>
    <xf numFmtId="0" fontId="17" fillId="9" borderId="14" xfId="8" applyFont="1" applyFill="1" applyBorder="1" applyAlignment="1">
      <alignment horizontal="right" vertical="top" wrapText="1"/>
    </xf>
    <xf numFmtId="167" fontId="22" fillId="9" borderId="14" xfId="8" applyNumberFormat="1" applyFont="1" applyFill="1" applyBorder="1" applyAlignment="1">
      <alignment horizontal="center" vertical="center"/>
    </xf>
    <xf numFmtId="0" fontId="17" fillId="0" borderId="15" xfId="8" applyFont="1" applyBorder="1" applyAlignment="1">
      <alignment horizontal="center" vertical="center"/>
    </xf>
    <xf numFmtId="0" fontId="23" fillId="0" borderId="15" xfId="8" applyFont="1" applyBorder="1" applyAlignment="1">
      <alignment horizontal="left"/>
    </xf>
    <xf numFmtId="166" fontId="17" fillId="0" borderId="15" xfId="8" applyNumberFormat="1" applyFont="1" applyBorder="1" applyAlignment="1">
      <alignment horizontal="center" vertical="center"/>
    </xf>
    <xf numFmtId="166" fontId="17" fillId="0" borderId="16" xfId="8" applyNumberFormat="1" applyFont="1" applyBorder="1" applyAlignment="1">
      <alignment horizontal="right" vertical="center"/>
    </xf>
    <xf numFmtId="166" fontId="17" fillId="0" borderId="16" xfId="8" applyNumberFormat="1" applyFont="1" applyBorder="1" applyAlignment="1" applyProtection="1">
      <alignment horizontal="right" vertical="center"/>
      <protection locked="0"/>
    </xf>
    <xf numFmtId="167" fontId="22" fillId="0" borderId="15" xfId="8" applyNumberFormat="1" applyFont="1" applyBorder="1" applyAlignment="1">
      <alignment horizontal="right" vertical="center"/>
    </xf>
    <xf numFmtId="166" fontId="24" fillId="0" borderId="0" xfId="8" applyNumberFormat="1" applyFont="1"/>
    <xf numFmtId="0" fontId="17" fillId="0" borderId="15" xfId="8" applyFont="1" applyBorder="1" applyAlignment="1">
      <alignment wrapText="1"/>
    </xf>
    <xf numFmtId="0" fontId="17" fillId="0" borderId="16" xfId="8" applyFont="1" applyBorder="1" applyAlignment="1">
      <alignment horizontal="center" vertical="center"/>
    </xf>
    <xf numFmtId="166" fontId="17" fillId="0" borderId="16" xfId="8" applyNumberFormat="1" applyFont="1" applyBorder="1" applyAlignment="1">
      <alignment horizontal="center" vertical="center"/>
    </xf>
    <xf numFmtId="166" fontId="25" fillId="0" borderId="16" xfId="8" applyNumberFormat="1" applyFont="1" applyBorder="1" applyAlignment="1">
      <alignment horizontal="right" vertical="center"/>
    </xf>
    <xf numFmtId="166" fontId="25" fillId="0" borderId="16" xfId="8" applyNumberFormat="1" applyFont="1" applyBorder="1" applyAlignment="1" applyProtection="1">
      <alignment horizontal="right" vertical="center"/>
      <protection locked="0"/>
    </xf>
    <xf numFmtId="0" fontId="17" fillId="0" borderId="17" xfId="8" applyFont="1" applyBorder="1" applyAlignment="1">
      <alignment horizontal="center" vertical="center"/>
    </xf>
    <xf numFmtId="0" fontId="26" fillId="0" borderId="18" xfId="8" applyFont="1" applyBorder="1" applyAlignment="1">
      <alignment wrapText="1"/>
    </xf>
    <xf numFmtId="0" fontId="17" fillId="0" borderId="18" xfId="8" applyFont="1" applyBorder="1" applyAlignment="1">
      <alignment horizontal="center" vertical="center"/>
    </xf>
    <xf numFmtId="166" fontId="17" fillId="0" borderId="18" xfId="8" applyNumberFormat="1" applyFont="1" applyBorder="1" applyAlignment="1">
      <alignment horizontal="center" vertical="center"/>
    </xf>
    <xf numFmtId="166" fontId="25" fillId="0" borderId="18" xfId="8" applyNumberFormat="1" applyFont="1" applyBorder="1" applyAlignment="1">
      <alignment horizontal="right" vertical="center"/>
    </xf>
    <xf numFmtId="166" fontId="17" fillId="0" borderId="18" xfId="8" applyNumberFormat="1" applyFont="1" applyBorder="1" applyAlignment="1">
      <alignment horizontal="right" vertical="center"/>
    </xf>
    <xf numFmtId="166" fontId="25" fillId="0" borderId="18" xfId="8" applyNumberFormat="1" applyFont="1" applyBorder="1" applyAlignment="1" applyProtection="1">
      <alignment horizontal="right" vertical="center"/>
      <protection locked="0"/>
    </xf>
    <xf numFmtId="167" fontId="27" fillId="9" borderId="19" xfId="8" applyNumberFormat="1" applyFont="1" applyFill="1" applyBorder="1" applyAlignment="1">
      <alignment vertical="center"/>
    </xf>
    <xf numFmtId="0" fontId="17" fillId="0" borderId="20" xfId="8" applyFont="1" applyBorder="1" applyAlignment="1">
      <alignment horizontal="center" vertical="center"/>
    </xf>
    <xf numFmtId="0" fontId="28" fillId="0" borderId="21" xfId="8" applyFont="1" applyBorder="1" applyAlignment="1">
      <alignment wrapText="1"/>
    </xf>
    <xf numFmtId="0" fontId="17" fillId="0" borderId="21" xfId="8" applyFont="1" applyBorder="1" applyAlignment="1">
      <alignment horizontal="center" vertical="center"/>
    </xf>
    <xf numFmtId="166" fontId="17" fillId="0" borderId="21" xfId="8" applyNumberFormat="1" applyFont="1" applyBorder="1" applyAlignment="1">
      <alignment horizontal="center" vertical="center"/>
    </xf>
    <xf numFmtId="166" fontId="25" fillId="0" borderId="21" xfId="8" applyNumberFormat="1" applyFont="1" applyBorder="1" applyAlignment="1">
      <alignment horizontal="right" vertical="center"/>
    </xf>
    <xf numFmtId="166" fontId="17" fillId="0" borderId="21" xfId="8" applyNumberFormat="1" applyFont="1" applyBorder="1" applyAlignment="1">
      <alignment horizontal="right" vertical="center"/>
    </xf>
    <xf numFmtId="166" fontId="25" fillId="0" borderId="21" xfId="8" applyNumberFormat="1" applyFont="1" applyBorder="1" applyAlignment="1" applyProtection="1">
      <alignment horizontal="right" vertical="center"/>
      <protection locked="0"/>
    </xf>
    <xf numFmtId="167" fontId="29" fillId="0" borderId="22" xfId="8" applyNumberFormat="1" applyFont="1" applyBorder="1" applyAlignment="1">
      <alignment vertical="center"/>
    </xf>
    <xf numFmtId="0" fontId="17" fillId="9" borderId="15" xfId="8" applyFont="1" applyFill="1" applyBorder="1" applyAlignment="1">
      <alignment horizontal="center" vertical="top" wrapText="1"/>
    </xf>
    <xf numFmtId="0" fontId="17" fillId="9" borderId="15" xfId="8" applyFont="1" applyFill="1" applyBorder="1" applyAlignment="1">
      <alignment vertical="top" wrapText="1"/>
    </xf>
    <xf numFmtId="0" fontId="25" fillId="9" borderId="15" xfId="8" applyFont="1" applyFill="1" applyBorder="1" applyAlignment="1">
      <alignment horizontal="right" vertical="top" wrapText="1"/>
    </xf>
    <xf numFmtId="0" fontId="17" fillId="9" borderId="15" xfId="8" applyFont="1" applyFill="1" applyBorder="1" applyAlignment="1">
      <alignment horizontal="right" vertical="top" wrapText="1"/>
    </xf>
    <xf numFmtId="166" fontId="25" fillId="9" borderId="15" xfId="8" applyNumberFormat="1" applyFont="1" applyFill="1" applyBorder="1" applyAlignment="1">
      <alignment horizontal="right" vertical="top" wrapText="1"/>
    </xf>
    <xf numFmtId="167" fontId="22" fillId="9" borderId="23" xfId="8" applyNumberFormat="1" applyFont="1" applyFill="1" applyBorder="1" applyAlignment="1">
      <alignment vertical="center"/>
    </xf>
    <xf numFmtId="0" fontId="17" fillId="0" borderId="24" xfId="8" applyFont="1" applyBorder="1" applyAlignment="1">
      <alignment wrapText="1"/>
    </xf>
    <xf numFmtId="0" fontId="17" fillId="0" borderId="24" xfId="8" applyFont="1" applyBorder="1" applyAlignment="1">
      <alignment horizontal="center" vertical="center"/>
    </xf>
    <xf numFmtId="166" fontId="17" fillId="0" borderId="24" xfId="8" applyNumberFormat="1" applyFont="1" applyBorder="1" applyAlignment="1">
      <alignment horizontal="center" vertical="center"/>
    </xf>
    <xf numFmtId="166" fontId="17" fillId="0" borderId="25" xfId="8" applyNumberFormat="1" applyFont="1" applyBorder="1" applyAlignment="1">
      <alignment horizontal="right" vertical="center"/>
    </xf>
    <xf numFmtId="166" fontId="17" fillId="0" borderId="25" xfId="8" applyNumberFormat="1" applyFont="1" applyBorder="1" applyAlignment="1" applyProtection="1">
      <alignment horizontal="right" vertical="center"/>
      <protection locked="0"/>
    </xf>
    <xf numFmtId="167" fontId="22" fillId="0" borderId="24" xfId="8" applyNumberFormat="1" applyFont="1" applyBorder="1" applyAlignment="1">
      <alignment horizontal="right" vertical="center"/>
    </xf>
    <xf numFmtId="0" fontId="31" fillId="0" borderId="12" xfId="8" applyFont="1" applyBorder="1" applyAlignment="1">
      <alignment horizontal="center" vertical="center" wrapText="1"/>
    </xf>
    <xf numFmtId="4" fontId="31" fillId="0" borderId="12" xfId="8" applyNumberFormat="1" applyFont="1" applyBorder="1" applyAlignment="1" applyProtection="1">
      <alignment horizontal="center" vertical="center" wrapText="1"/>
      <protection locked="0"/>
    </xf>
    <xf numFmtId="0" fontId="25" fillId="9" borderId="14" xfId="8" applyFont="1" applyFill="1" applyBorder="1" applyAlignment="1">
      <alignment horizontal="right" vertical="top" wrapText="1"/>
    </xf>
    <xf numFmtId="0" fontId="25" fillId="9" borderId="14" xfId="8" applyFont="1" applyFill="1" applyBorder="1" applyAlignment="1">
      <alignment vertical="top" wrapText="1"/>
    </xf>
    <xf numFmtId="0" fontId="17" fillId="0" borderId="15" xfId="8" applyFont="1" applyBorder="1" applyAlignment="1">
      <alignment horizontal="left"/>
    </xf>
    <xf numFmtId="0" fontId="17" fillId="0" borderId="10" xfId="8" applyFont="1" applyBorder="1" applyAlignment="1">
      <alignment horizontal="center" vertical="center"/>
    </xf>
    <xf numFmtId="0" fontId="28" fillId="0" borderId="0" xfId="8" applyFont="1" applyAlignment="1">
      <alignment wrapText="1"/>
    </xf>
    <xf numFmtId="0" fontId="17" fillId="0" borderId="0" xfId="8" applyFont="1" applyAlignment="1">
      <alignment horizontal="center" vertical="center"/>
    </xf>
    <xf numFmtId="166" fontId="17" fillId="0" borderId="0" xfId="8" applyNumberFormat="1" applyFont="1" applyAlignment="1">
      <alignment horizontal="center" vertical="center"/>
    </xf>
    <xf numFmtId="166" fontId="25" fillId="0" borderId="0" xfId="8" applyNumberFormat="1" applyFont="1" applyAlignment="1">
      <alignment horizontal="right" vertical="center"/>
    </xf>
    <xf numFmtId="166" fontId="17" fillId="0" borderId="0" xfId="8" applyNumberFormat="1" applyFont="1" applyAlignment="1">
      <alignment horizontal="right" vertical="center"/>
    </xf>
    <xf numFmtId="166" fontId="25" fillId="0" borderId="0" xfId="8" applyNumberFormat="1" applyFont="1" applyAlignment="1" applyProtection="1">
      <alignment horizontal="right" vertical="center"/>
      <protection locked="0"/>
    </xf>
    <xf numFmtId="167" fontId="29" fillId="0" borderId="26" xfId="8" applyNumberFormat="1" applyFont="1" applyBorder="1" applyAlignment="1">
      <alignment vertical="center"/>
    </xf>
    <xf numFmtId="0" fontId="26" fillId="9" borderId="14" xfId="8" applyFont="1" applyFill="1" applyBorder="1" applyAlignment="1">
      <alignment horizontal="center" vertical="top" wrapText="1"/>
    </xf>
    <xf numFmtId="0" fontId="32" fillId="9" borderId="14" xfId="8" applyFont="1" applyFill="1" applyBorder="1" applyAlignment="1">
      <alignment horizontal="left" wrapText="1"/>
    </xf>
    <xf numFmtId="0" fontId="26" fillId="9" borderId="14" xfId="8" applyFont="1" applyFill="1" applyBorder="1" applyAlignment="1">
      <alignment vertical="top" wrapText="1"/>
    </xf>
    <xf numFmtId="0" fontId="33" fillId="9" borderId="14" xfId="8" applyFont="1" applyFill="1" applyBorder="1" applyAlignment="1">
      <alignment horizontal="right" vertical="top" wrapText="1"/>
    </xf>
    <xf numFmtId="0" fontId="26" fillId="9" borderId="14" xfId="8" applyFont="1" applyFill="1" applyBorder="1" applyAlignment="1">
      <alignment horizontal="right" vertical="top" wrapText="1"/>
    </xf>
    <xf numFmtId="0" fontId="33" fillId="9" borderId="14" xfId="8" applyFont="1" applyFill="1" applyBorder="1" applyAlignment="1">
      <alignment vertical="top" wrapText="1"/>
    </xf>
    <xf numFmtId="167" fontId="26" fillId="9" borderId="14" xfId="8" applyNumberFormat="1" applyFont="1" applyFill="1" applyBorder="1" applyAlignment="1">
      <alignment vertical="center"/>
    </xf>
    <xf numFmtId="0" fontId="34" fillId="9" borderId="0" xfId="8" applyFont="1" applyFill="1"/>
    <xf numFmtId="0" fontId="17" fillId="0" borderId="27" xfId="8" applyFont="1" applyBorder="1" applyAlignment="1">
      <alignment wrapText="1"/>
    </xf>
    <xf numFmtId="0" fontId="35" fillId="0" borderId="15" xfId="8" applyFont="1" applyBorder="1" applyAlignment="1">
      <alignment horizontal="center" vertical="center"/>
    </xf>
    <xf numFmtId="167" fontId="36" fillId="0" borderId="16" xfId="8" applyNumberFormat="1" applyFont="1" applyBorder="1" applyAlignment="1" applyProtection="1">
      <alignment horizontal="center" vertical="center"/>
      <protection locked="0"/>
    </xf>
    <xf numFmtId="167" fontId="22" fillId="0" borderId="15" xfId="8" applyNumberFormat="1" applyFont="1" applyBorder="1" applyAlignment="1">
      <alignment vertical="center"/>
    </xf>
    <xf numFmtId="0" fontId="37" fillId="0" borderId="17" xfId="8" applyFont="1" applyBorder="1" applyAlignment="1">
      <alignment horizontal="center" vertical="center"/>
    </xf>
    <xf numFmtId="167" fontId="36" fillId="0" borderId="18" xfId="8" applyNumberFormat="1" applyFont="1" applyBorder="1" applyAlignment="1" applyProtection="1">
      <alignment horizontal="center" vertical="center"/>
      <protection locked="0"/>
    </xf>
    <xf numFmtId="167" fontId="29" fillId="9" borderId="19" xfId="8" applyNumberFormat="1" applyFont="1" applyFill="1" applyBorder="1" applyAlignment="1">
      <alignment vertical="center"/>
    </xf>
    <xf numFmtId="0" fontId="37" fillId="0" borderId="20" xfId="8" applyFont="1" applyBorder="1" applyAlignment="1">
      <alignment horizontal="center" vertical="center"/>
    </xf>
    <xf numFmtId="0" fontId="26" fillId="0" borderId="21" xfId="8" applyFont="1" applyBorder="1" applyAlignment="1">
      <alignment wrapText="1"/>
    </xf>
    <xf numFmtId="0" fontId="22" fillId="0" borderId="21" xfId="8" applyFont="1" applyBorder="1" applyAlignment="1">
      <alignment horizontal="center" vertical="center"/>
    </xf>
    <xf numFmtId="166" fontId="22" fillId="0" borderId="21" xfId="8" applyNumberFormat="1" applyFont="1" applyBorder="1" applyAlignment="1">
      <alignment horizontal="center" vertical="center"/>
    </xf>
    <xf numFmtId="166" fontId="36" fillId="0" borderId="21" xfId="8" applyNumberFormat="1" applyFont="1" applyBorder="1" applyAlignment="1">
      <alignment horizontal="right" vertical="center"/>
    </xf>
    <xf numFmtId="166" fontId="22" fillId="0" borderId="21" xfId="8" applyNumberFormat="1" applyFont="1" applyBorder="1" applyAlignment="1">
      <alignment horizontal="right" vertical="center"/>
    </xf>
    <xf numFmtId="0" fontId="36" fillId="0" borderId="21" xfId="8" applyFont="1" applyBorder="1" applyAlignment="1" applyProtection="1">
      <alignment horizontal="center" vertical="center"/>
      <protection locked="0"/>
    </xf>
    <xf numFmtId="0" fontId="37" fillId="0" borderId="28" xfId="8" applyFont="1" applyBorder="1" applyAlignment="1">
      <alignment horizontal="center" vertical="center"/>
    </xf>
    <xf numFmtId="0" fontId="38" fillId="0" borderId="28" xfId="8" applyFont="1" applyBorder="1" applyAlignment="1">
      <alignment vertical="center" wrapText="1"/>
    </xf>
    <xf numFmtId="0" fontId="17" fillId="0" borderId="28" xfId="8" applyFont="1" applyBorder="1" applyAlignment="1">
      <alignment horizontal="center" vertical="center"/>
    </xf>
    <xf numFmtId="166" fontId="17" fillId="0" borderId="28" xfId="8" applyNumberFormat="1" applyFont="1" applyBorder="1" applyAlignment="1">
      <alignment horizontal="center" vertical="center"/>
    </xf>
    <xf numFmtId="166" fontId="17" fillId="0" borderId="20" xfId="8" applyNumberFormat="1" applyFont="1" applyBorder="1" applyAlignment="1">
      <alignment horizontal="center" vertical="center"/>
    </xf>
    <xf numFmtId="166" fontId="25" fillId="0" borderId="20" xfId="8" applyNumberFormat="1" applyFont="1" applyBorder="1" applyAlignment="1">
      <alignment horizontal="right" vertical="center"/>
    </xf>
    <xf numFmtId="166" fontId="17" fillId="0" borderId="20" xfId="8" applyNumberFormat="1" applyFont="1" applyBorder="1" applyAlignment="1">
      <alignment horizontal="right" vertical="center"/>
    </xf>
    <xf numFmtId="41" fontId="39" fillId="0" borderId="20" xfId="8" applyNumberFormat="1" applyFont="1" applyBorder="1" applyAlignment="1" applyProtection="1">
      <alignment horizontal="center" vertical="center"/>
      <protection locked="0"/>
    </xf>
    <xf numFmtId="167" fontId="32" fillId="9" borderId="28" xfId="8" applyNumberFormat="1" applyFont="1" applyFill="1" applyBorder="1" applyAlignment="1">
      <alignment horizontal="right" vertical="center" wrapText="1"/>
    </xf>
    <xf numFmtId="0" fontId="18" fillId="0" borderId="0" xfId="8" applyAlignment="1">
      <alignment horizontal="center" vertical="center"/>
    </xf>
    <xf numFmtId="166" fontId="18" fillId="0" borderId="0" xfId="8" applyNumberFormat="1"/>
    <xf numFmtId="166" fontId="40" fillId="0" borderId="0" xfId="8" applyNumberFormat="1" applyFont="1" applyAlignment="1">
      <alignment horizontal="right"/>
    </xf>
    <xf numFmtId="166" fontId="18" fillId="0" borderId="0" xfId="8" applyNumberFormat="1" applyAlignment="1">
      <alignment horizontal="right"/>
    </xf>
    <xf numFmtId="0" fontId="18" fillId="0" borderId="0" xfId="8" applyProtection="1">
      <protection locked="0"/>
    </xf>
  </cellXfs>
  <cellStyles count="9">
    <cellStyle name="Comma" xfId="4"/>
    <cellStyle name="Comma [0]" xfId="5"/>
    <cellStyle name="Currency" xfId="2"/>
    <cellStyle name="Currency [0]" xfId="3"/>
    <cellStyle name="Normal" xfId="6"/>
    <cellStyle name="Normální" xfId="0" builtinId="0"/>
    <cellStyle name="Normální 2" xfId="7"/>
    <cellStyle name="Normální 3" xfId="8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selection sqref="A1:A3"/>
    </sheetView>
  </sheetViews>
  <sheetFormatPr defaultColWidth="9.140625" defaultRowHeight="12.75" customHeight="1"/>
  <cols>
    <col min="1" max="1" width="25.7109375" customWidth="1"/>
    <col min="2" max="2" width="66.7109375" customWidth="1"/>
    <col min="3" max="5" width="20.7109375" customWidth="1"/>
  </cols>
  <sheetData>
    <row r="1" spans="1:5" ht="12.75" customHeight="1">
      <c r="A1" s="7"/>
      <c r="B1" s="8" t="s">
        <v>0</v>
      </c>
      <c r="C1" s="8"/>
      <c r="D1" s="8"/>
      <c r="E1" s="8"/>
    </row>
    <row r="2" spans="1:5" ht="12.75" customHeight="1">
      <c r="A2" s="7"/>
      <c r="B2" s="6" t="s">
        <v>1</v>
      </c>
      <c r="C2" s="8"/>
      <c r="D2" s="8"/>
      <c r="E2" s="8"/>
    </row>
    <row r="3" spans="1:5" ht="20.100000000000001" customHeight="1">
      <c r="A3" s="7"/>
      <c r="B3" s="7"/>
      <c r="C3" s="8"/>
      <c r="D3" s="8"/>
      <c r="E3" s="8"/>
    </row>
    <row r="4" spans="1:5" ht="20.100000000000001" customHeight="1">
      <c r="A4" s="8"/>
      <c r="B4" s="5" t="s">
        <v>2</v>
      </c>
      <c r="C4" s="7"/>
      <c r="D4" s="7"/>
      <c r="E4" s="8"/>
    </row>
    <row r="5" spans="1:5" ht="12.75" customHeight="1">
      <c r="A5" s="8"/>
      <c r="B5" s="7" t="s">
        <v>3</v>
      </c>
      <c r="C5" s="7"/>
      <c r="D5" s="7"/>
      <c r="E5" s="8"/>
    </row>
    <row r="6" spans="1:5" ht="12.75" customHeight="1">
      <c r="A6" s="8"/>
      <c r="B6" s="10" t="s">
        <v>4</v>
      </c>
      <c r="C6" s="13">
        <f>SUM(C10:C18)</f>
        <v>0</v>
      </c>
      <c r="D6" s="8"/>
      <c r="E6" s="8"/>
    </row>
    <row r="7" spans="1:5" ht="12.75" customHeight="1">
      <c r="A7" s="8"/>
      <c r="B7" s="10" t="s">
        <v>5</v>
      </c>
      <c r="C7" s="13">
        <f>SUM(E10:E18)</f>
        <v>0</v>
      </c>
      <c r="D7" s="8"/>
      <c r="E7" s="8"/>
    </row>
    <row r="8" spans="1:5" ht="12.75" customHeight="1">
      <c r="A8" s="12"/>
      <c r="B8" s="12"/>
      <c r="C8" s="12"/>
      <c r="D8" s="12"/>
      <c r="E8" s="12"/>
    </row>
    <row r="9" spans="1:5" ht="12.75" customHeight="1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</row>
    <row r="10" spans="1:5" ht="12.75" customHeight="1">
      <c r="A10" s="22" t="s">
        <v>24</v>
      </c>
      <c r="B10" s="22" t="s">
        <v>25</v>
      </c>
      <c r="C10" s="23">
        <f>'SO 001'!I3</f>
        <v>0</v>
      </c>
      <c r="D10" s="23">
        <f>'SO 001'!O2</f>
        <v>0</v>
      </c>
      <c r="E10" s="23">
        <f t="shared" ref="E10:E18" si="0">C10+D10</f>
        <v>0</v>
      </c>
    </row>
    <row r="11" spans="1:5" ht="12.75" customHeight="1">
      <c r="A11" s="22" t="s">
        <v>123</v>
      </c>
      <c r="B11" s="22" t="s">
        <v>124</v>
      </c>
      <c r="C11" s="23">
        <f>'SO 101'!I3</f>
        <v>0</v>
      </c>
      <c r="D11" s="23">
        <f>'SO 101'!O2</f>
        <v>0</v>
      </c>
      <c r="E11" s="23">
        <f t="shared" si="0"/>
        <v>0</v>
      </c>
    </row>
    <row r="12" spans="1:5" ht="12.75" customHeight="1">
      <c r="A12" s="22" t="s">
        <v>495</v>
      </c>
      <c r="B12" s="22" t="s">
        <v>496</v>
      </c>
      <c r="C12" s="23">
        <f>'SO 301'!I3</f>
        <v>0</v>
      </c>
      <c r="D12" s="23">
        <f>'SO 301'!O2</f>
        <v>0</v>
      </c>
      <c r="E12" s="23">
        <f t="shared" si="0"/>
        <v>0</v>
      </c>
    </row>
    <row r="13" spans="1:5" ht="12.75" customHeight="1">
      <c r="A13" s="22" t="s">
        <v>664</v>
      </c>
      <c r="B13" s="22" t="s">
        <v>665</v>
      </c>
      <c r="C13" s="23">
        <f>'SO 302'!I3</f>
        <v>0</v>
      </c>
      <c r="D13" s="23">
        <f>'SO 302'!O2</f>
        <v>0</v>
      </c>
      <c r="E13" s="23">
        <f t="shared" si="0"/>
        <v>0</v>
      </c>
    </row>
    <row r="14" spans="1:5" ht="12.75" customHeight="1">
      <c r="A14" s="22" t="s">
        <v>723</v>
      </c>
      <c r="B14" s="22" t="s">
        <v>724</v>
      </c>
      <c r="C14" s="23">
        <f>'SO 303'!I3</f>
        <v>0</v>
      </c>
      <c r="D14" s="23">
        <f>'SO 303'!O2</f>
        <v>0</v>
      </c>
      <c r="E14" s="23">
        <f t="shared" si="0"/>
        <v>0</v>
      </c>
    </row>
    <row r="15" spans="1:5" ht="12.75" customHeight="1">
      <c r="A15" s="22" t="s">
        <v>824</v>
      </c>
      <c r="B15" s="22" t="s">
        <v>825</v>
      </c>
      <c r="C15" s="23">
        <f>'SO 401.H'!I3</f>
        <v>0</v>
      </c>
      <c r="D15" s="23">
        <f>'SO 401.H'!O2</f>
        <v>0</v>
      </c>
      <c r="E15" s="23">
        <f t="shared" si="0"/>
        <v>0</v>
      </c>
    </row>
    <row r="16" spans="1:5" ht="12.75" customHeight="1">
      <c r="A16" s="22" t="s">
        <v>829</v>
      </c>
      <c r="B16" s="22" t="s">
        <v>830</v>
      </c>
      <c r="C16" s="23">
        <f>'SO 405.H'!I3</f>
        <v>0</v>
      </c>
      <c r="D16" s="23">
        <f>'SO 405.H'!O2</f>
        <v>0</v>
      </c>
      <c r="E16" s="23">
        <f t="shared" si="0"/>
        <v>0</v>
      </c>
    </row>
    <row r="17" spans="1:5" ht="12.75" customHeight="1">
      <c r="A17" s="22" t="s">
        <v>843</v>
      </c>
      <c r="B17" s="22" t="s">
        <v>844</v>
      </c>
      <c r="C17" s="23">
        <f>'SO 501.H'!I3</f>
        <v>0</v>
      </c>
      <c r="D17" s="23">
        <f>'SO 501.H'!O2</f>
        <v>0</v>
      </c>
      <c r="E17" s="23">
        <f t="shared" si="0"/>
        <v>0</v>
      </c>
    </row>
    <row r="18" spans="1:5" ht="12.75" customHeight="1">
      <c r="A18" s="22" t="s">
        <v>848</v>
      </c>
      <c r="B18" s="22" t="s">
        <v>849</v>
      </c>
      <c r="C18" s="23">
        <f>'SO 801.H'!I3</f>
        <v>0</v>
      </c>
      <c r="D18" s="23">
        <f>'SO 801.H'!O2</f>
        <v>0</v>
      </c>
      <c r="E18" s="23">
        <f t="shared" si="0"/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824</v>
      </c>
      <c r="I3" s="37">
        <f>0+I8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824</v>
      </c>
      <c r="D4" s="2"/>
      <c r="E4" s="20" t="s">
        <v>825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>
      <c r="A9" s="24" t="s">
        <v>45</v>
      </c>
      <c r="B9" s="28" t="s">
        <v>29</v>
      </c>
      <c r="C9" s="28" t="s">
        <v>826</v>
      </c>
      <c r="D9" s="24" t="s">
        <v>827</v>
      </c>
      <c r="E9" s="29" t="s">
        <v>825</v>
      </c>
      <c r="F9" s="30" t="s">
        <v>57</v>
      </c>
      <c r="G9" s="31">
        <v>1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47</v>
      </c>
    </row>
    <row r="11" spans="1:18" ht="38.25">
      <c r="A11" s="35" t="s">
        <v>52</v>
      </c>
      <c r="E11" s="36" t="s">
        <v>828</v>
      </c>
    </row>
    <row r="12" spans="1:18">
      <c r="A12" t="s">
        <v>53</v>
      </c>
      <c r="E12" s="34" t="s">
        <v>47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0+O8+O13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829</v>
      </c>
      <c r="I3" s="37">
        <f>0+I8+I13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829</v>
      </c>
      <c r="D4" s="2"/>
      <c r="E4" s="20" t="s">
        <v>830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>
      <c r="A9" s="24" t="s">
        <v>45</v>
      </c>
      <c r="B9" s="28" t="s">
        <v>29</v>
      </c>
      <c r="C9" s="28" t="s">
        <v>826</v>
      </c>
      <c r="D9" s="24" t="s">
        <v>831</v>
      </c>
      <c r="E9" s="29" t="s">
        <v>830</v>
      </c>
      <c r="F9" s="30" t="s">
        <v>57</v>
      </c>
      <c r="G9" s="31">
        <v>21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47</v>
      </c>
    </row>
    <row r="11" spans="1:18" ht="38.25">
      <c r="A11" s="35" t="s">
        <v>52</v>
      </c>
      <c r="E11" s="36" t="s">
        <v>832</v>
      </c>
    </row>
    <row r="12" spans="1:18">
      <c r="A12" t="s">
        <v>53</v>
      </c>
      <c r="E12" s="34" t="s">
        <v>47</v>
      </c>
    </row>
    <row r="13" spans="1:18" ht="12.75" customHeight="1">
      <c r="A13" s="12" t="s">
        <v>43</v>
      </c>
      <c r="B13" s="12"/>
      <c r="C13" s="38" t="s">
        <v>76</v>
      </c>
      <c r="D13" s="12"/>
      <c r="E13" s="26" t="s">
        <v>750</v>
      </c>
      <c r="F13" s="12"/>
      <c r="G13" s="12"/>
      <c r="H13" s="12"/>
      <c r="I13" s="39">
        <f>0+Q13</f>
        <v>0</v>
      </c>
      <c r="O13">
        <f>0+R13</f>
        <v>0</v>
      </c>
      <c r="Q13">
        <f>0+I14+I18+I22</f>
        <v>0</v>
      </c>
      <c r="R13">
        <f>0+O14+O18+O22</f>
        <v>0</v>
      </c>
    </row>
    <row r="14" spans="1:18">
      <c r="A14" s="24" t="s">
        <v>45</v>
      </c>
      <c r="B14" s="28" t="s">
        <v>23</v>
      </c>
      <c r="C14" s="28" t="s">
        <v>833</v>
      </c>
      <c r="D14" s="24" t="s">
        <v>47</v>
      </c>
      <c r="E14" s="29" t="s">
        <v>834</v>
      </c>
      <c r="F14" s="30" t="s">
        <v>104</v>
      </c>
      <c r="G14" s="31">
        <v>21</v>
      </c>
      <c r="H14" s="32">
        <v>0</v>
      </c>
      <c r="I14" s="32">
        <f>ROUND(ROUND(H14,2)*ROUND(G14,3),2)</f>
        <v>0</v>
      </c>
      <c r="O14">
        <f>(I14*21)/100</f>
        <v>0</v>
      </c>
      <c r="P14" t="s">
        <v>23</v>
      </c>
    </row>
    <row r="15" spans="1:18">
      <c r="A15" s="33" t="s">
        <v>50</v>
      </c>
      <c r="E15" s="34" t="s">
        <v>47</v>
      </c>
    </row>
    <row r="16" spans="1:18" ht="140.25">
      <c r="A16" s="35" t="s">
        <v>52</v>
      </c>
      <c r="E16" s="36" t="s">
        <v>835</v>
      </c>
    </row>
    <row r="17" spans="1:16" ht="114.75">
      <c r="A17" t="s">
        <v>53</v>
      </c>
      <c r="E17" s="34" t="s">
        <v>836</v>
      </c>
    </row>
    <row r="18" spans="1:16">
      <c r="A18" s="24" t="s">
        <v>45</v>
      </c>
      <c r="B18" s="28" t="s">
        <v>22</v>
      </c>
      <c r="C18" s="28" t="s">
        <v>837</v>
      </c>
      <c r="D18" s="24" t="s">
        <v>47</v>
      </c>
      <c r="E18" s="29" t="s">
        <v>838</v>
      </c>
      <c r="F18" s="30" t="s">
        <v>104</v>
      </c>
      <c r="G18" s="31">
        <v>21</v>
      </c>
      <c r="H18" s="32">
        <v>0</v>
      </c>
      <c r="I18" s="32">
        <f>ROUND(ROUND(H18,2)*ROUND(G18,3),2)</f>
        <v>0</v>
      </c>
      <c r="O18">
        <f>(I18*21)/100</f>
        <v>0</v>
      </c>
      <c r="P18" t="s">
        <v>23</v>
      </c>
    </row>
    <row r="19" spans="1:16">
      <c r="A19" s="33" t="s">
        <v>50</v>
      </c>
      <c r="E19" s="34" t="s">
        <v>47</v>
      </c>
    </row>
    <row r="20" spans="1:16" ht="38.25">
      <c r="A20" s="35" t="s">
        <v>52</v>
      </c>
      <c r="E20" s="36" t="s">
        <v>832</v>
      </c>
    </row>
    <row r="21" spans="1:16" ht="127.5">
      <c r="A21" t="s">
        <v>53</v>
      </c>
      <c r="E21" s="34" t="s">
        <v>839</v>
      </c>
    </row>
    <row r="22" spans="1:16" ht="25.5">
      <c r="A22" s="24" t="s">
        <v>45</v>
      </c>
      <c r="B22" s="28" t="s">
        <v>33</v>
      </c>
      <c r="C22" s="28" t="s">
        <v>840</v>
      </c>
      <c r="D22" s="24" t="s">
        <v>47</v>
      </c>
      <c r="E22" s="29" t="s">
        <v>841</v>
      </c>
      <c r="F22" s="30" t="s">
        <v>104</v>
      </c>
      <c r="G22" s="31">
        <v>21</v>
      </c>
      <c r="H22" s="32">
        <v>0</v>
      </c>
      <c r="I22" s="32">
        <f>ROUND(ROUND(H22,2)*ROUND(G22,3),2)</f>
        <v>0</v>
      </c>
      <c r="O22">
        <f>(I22*21)/100</f>
        <v>0</v>
      </c>
      <c r="P22" t="s">
        <v>23</v>
      </c>
    </row>
    <row r="23" spans="1:16">
      <c r="A23" s="33" t="s">
        <v>50</v>
      </c>
      <c r="E23" s="34" t="s">
        <v>47</v>
      </c>
    </row>
    <row r="24" spans="1:16" ht="38.25">
      <c r="A24" s="35" t="s">
        <v>52</v>
      </c>
      <c r="E24" s="36" t="s">
        <v>832</v>
      </c>
    </row>
    <row r="25" spans="1:16" ht="114.75">
      <c r="A25" t="s">
        <v>53</v>
      </c>
      <c r="E25" s="34" t="s">
        <v>842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view="pageBreakPreview" zoomScaleNormal="75" zoomScaleSheetLayoutView="100" workbookViewId="0">
      <pane ySplit="1" topLeftCell="A14" activePane="bottomLeft" state="frozen"/>
      <selection pane="bottomLeft" activeCell="B31" sqref="B31"/>
    </sheetView>
  </sheetViews>
  <sheetFormatPr defaultRowHeight="15"/>
  <cols>
    <col min="1" max="1" width="7.42578125" style="185" customWidth="1"/>
    <col min="2" max="2" width="99.7109375" style="89" customWidth="1"/>
    <col min="3" max="3" width="7.85546875" style="89" customWidth="1"/>
    <col min="4" max="4" width="7.42578125" style="186" customWidth="1"/>
    <col min="5" max="5" width="13.140625" style="186" customWidth="1"/>
    <col min="6" max="6" width="12.140625" style="188" customWidth="1"/>
    <col min="7" max="7" width="12.7109375" style="188" customWidth="1"/>
    <col min="8" max="8" width="11.7109375" style="189" customWidth="1"/>
    <col min="9" max="9" width="19" style="89" customWidth="1"/>
    <col min="10" max="10" width="5.140625" style="89" customWidth="1"/>
    <col min="11" max="11" width="15.7109375" style="89" customWidth="1"/>
    <col min="12" max="12" width="10.5703125" style="89" customWidth="1"/>
    <col min="13" max="16384" width="9.140625" style="89"/>
  </cols>
  <sheetData>
    <row r="1" spans="1:11" ht="36.75" thickBot="1">
      <c r="A1" s="82" t="s">
        <v>1036</v>
      </c>
      <c r="B1" s="83" t="s">
        <v>1037</v>
      </c>
      <c r="C1" s="84" t="s">
        <v>36</v>
      </c>
      <c r="D1" s="85" t="s">
        <v>1038</v>
      </c>
      <c r="E1" s="85" t="s">
        <v>1039</v>
      </c>
      <c r="F1" s="85" t="s">
        <v>1040</v>
      </c>
      <c r="G1" s="85" t="s">
        <v>1041</v>
      </c>
      <c r="H1" s="86" t="s">
        <v>1042</v>
      </c>
      <c r="I1" s="87" t="s">
        <v>1043</v>
      </c>
      <c r="J1" s="88"/>
    </row>
    <row r="2" spans="1:11" ht="15.75" thickBot="1">
      <c r="A2" s="90"/>
      <c r="B2" s="91"/>
      <c r="C2" s="92"/>
      <c r="D2" s="93"/>
      <c r="E2" s="93"/>
      <c r="F2" s="93"/>
      <c r="G2" s="93"/>
      <c r="H2" s="94"/>
      <c r="I2" s="95"/>
    </row>
    <row r="3" spans="1:11" ht="18">
      <c r="A3" s="96"/>
      <c r="B3" s="97" t="s">
        <v>1044</v>
      </c>
      <c r="C3" s="98"/>
      <c r="D3" s="98"/>
      <c r="E3" s="98"/>
      <c r="F3" s="99"/>
      <c r="G3" s="99"/>
      <c r="H3" s="98"/>
      <c r="I3" s="100"/>
    </row>
    <row r="4" spans="1:11" ht="15.75">
      <c r="A4" s="101">
        <v>1</v>
      </c>
      <c r="B4" s="102" t="s">
        <v>1045</v>
      </c>
      <c r="C4" s="101">
        <v>129</v>
      </c>
      <c r="D4" s="103" t="s">
        <v>908</v>
      </c>
      <c r="E4" s="101">
        <v>28613912</v>
      </c>
      <c r="F4" s="104"/>
      <c r="G4" s="101">
        <v>230205031</v>
      </c>
      <c r="H4" s="105"/>
      <c r="I4" s="106">
        <f t="shared" ref="I4:I37" si="0">(F4*C4)+(H4*C4)</f>
        <v>0</v>
      </c>
      <c r="K4" s="107"/>
    </row>
    <row r="5" spans="1:11">
      <c r="A5" s="101">
        <f>1+A4</f>
        <v>2</v>
      </c>
      <c r="B5" s="108" t="s">
        <v>1046</v>
      </c>
      <c r="C5" s="101">
        <v>12</v>
      </c>
      <c r="D5" s="103" t="s">
        <v>908</v>
      </c>
      <c r="E5" s="101">
        <v>28613914</v>
      </c>
      <c r="F5" s="104"/>
      <c r="G5" s="101">
        <v>230205042</v>
      </c>
      <c r="H5" s="105"/>
      <c r="I5" s="106">
        <f t="shared" si="0"/>
        <v>0</v>
      </c>
    </row>
    <row r="6" spans="1:11">
      <c r="A6" s="101">
        <f t="shared" ref="A6:A37" si="1">1+A5</f>
        <v>3</v>
      </c>
      <c r="B6" s="108" t="s">
        <v>1047</v>
      </c>
      <c r="C6" s="101">
        <v>486</v>
      </c>
      <c r="D6" s="103" t="s">
        <v>908</v>
      </c>
      <c r="E6" s="101">
        <v>28613902</v>
      </c>
      <c r="F6" s="104"/>
      <c r="G6" s="101">
        <v>230205055</v>
      </c>
      <c r="H6" s="105"/>
      <c r="I6" s="106">
        <f t="shared" si="0"/>
        <v>0</v>
      </c>
    </row>
    <row r="7" spans="1:11">
      <c r="A7" s="101">
        <f t="shared" si="1"/>
        <v>4</v>
      </c>
      <c r="B7" s="108" t="s">
        <v>1048</v>
      </c>
      <c r="C7" s="101">
        <v>75</v>
      </c>
      <c r="D7" s="103" t="s">
        <v>908</v>
      </c>
      <c r="E7" s="101">
        <v>28613963</v>
      </c>
      <c r="F7" s="104"/>
      <c r="G7" s="101">
        <v>230205045</v>
      </c>
      <c r="H7" s="105"/>
      <c r="I7" s="106">
        <f t="shared" si="0"/>
        <v>0</v>
      </c>
    </row>
    <row r="8" spans="1:11">
      <c r="A8" s="101">
        <f t="shared" si="1"/>
        <v>5</v>
      </c>
      <c r="B8" s="108" t="s">
        <v>1049</v>
      </c>
      <c r="C8" s="101">
        <v>6</v>
      </c>
      <c r="D8" s="103" t="s">
        <v>908</v>
      </c>
      <c r="E8" s="101">
        <v>28613964</v>
      </c>
      <c r="F8" s="104"/>
      <c r="G8" s="101">
        <v>230205051</v>
      </c>
      <c r="H8" s="105"/>
      <c r="I8" s="106">
        <f t="shared" si="0"/>
        <v>0</v>
      </c>
    </row>
    <row r="9" spans="1:11">
      <c r="A9" s="101">
        <f t="shared" si="1"/>
        <v>6</v>
      </c>
      <c r="B9" s="108" t="s">
        <v>1050</v>
      </c>
      <c r="C9" s="101">
        <v>110</v>
      </c>
      <c r="D9" s="103" t="s">
        <v>908</v>
      </c>
      <c r="E9" s="101">
        <v>28613970</v>
      </c>
      <c r="F9" s="104"/>
      <c r="G9" s="101">
        <v>230205125</v>
      </c>
      <c r="H9" s="105"/>
      <c r="I9" s="106">
        <f t="shared" si="0"/>
        <v>0</v>
      </c>
    </row>
    <row r="10" spans="1:11">
      <c r="A10" s="101">
        <f t="shared" si="1"/>
        <v>7</v>
      </c>
      <c r="B10" s="108" t="s">
        <v>1051</v>
      </c>
      <c r="C10" s="101">
        <v>20</v>
      </c>
      <c r="D10" s="103" t="s">
        <v>895</v>
      </c>
      <c r="E10" s="101">
        <v>28615970</v>
      </c>
      <c r="F10" s="104"/>
      <c r="G10" s="101">
        <v>230205231</v>
      </c>
      <c r="H10" s="105"/>
      <c r="I10" s="106">
        <f t="shared" si="0"/>
        <v>0</v>
      </c>
    </row>
    <row r="11" spans="1:11">
      <c r="A11" s="101">
        <f t="shared" si="1"/>
        <v>8</v>
      </c>
      <c r="B11" s="108" t="s">
        <v>1052</v>
      </c>
      <c r="C11" s="101">
        <v>3</v>
      </c>
      <c r="D11" s="103" t="s">
        <v>895</v>
      </c>
      <c r="E11" s="101">
        <v>28615972</v>
      </c>
      <c r="F11" s="104"/>
      <c r="G11" s="101">
        <v>230205242</v>
      </c>
      <c r="H11" s="105"/>
      <c r="I11" s="106">
        <f t="shared" si="0"/>
        <v>0</v>
      </c>
    </row>
    <row r="12" spans="1:11">
      <c r="A12" s="101">
        <f t="shared" si="1"/>
        <v>9</v>
      </c>
      <c r="B12" s="108" t="s">
        <v>1053</v>
      </c>
      <c r="C12" s="101">
        <v>45</v>
      </c>
      <c r="D12" s="103" t="s">
        <v>895</v>
      </c>
      <c r="E12" s="101">
        <v>28615975</v>
      </c>
      <c r="F12" s="104"/>
      <c r="G12" s="101">
        <v>230205255</v>
      </c>
      <c r="H12" s="105"/>
      <c r="I12" s="106">
        <f t="shared" si="0"/>
        <v>0</v>
      </c>
    </row>
    <row r="13" spans="1:11">
      <c r="A13" s="101">
        <f t="shared" si="1"/>
        <v>10</v>
      </c>
      <c r="B13" s="108" t="s">
        <v>1054</v>
      </c>
      <c r="C13" s="101">
        <v>2</v>
      </c>
      <c r="D13" s="103" t="s">
        <v>895</v>
      </c>
      <c r="E13" s="101">
        <v>28615313</v>
      </c>
      <c r="F13" s="104"/>
      <c r="G13" s="101">
        <v>230205242</v>
      </c>
      <c r="H13" s="105"/>
      <c r="I13" s="106">
        <f t="shared" si="0"/>
        <v>0</v>
      </c>
    </row>
    <row r="14" spans="1:11">
      <c r="A14" s="101">
        <f t="shared" si="1"/>
        <v>11</v>
      </c>
      <c r="B14" s="108" t="s">
        <v>1055</v>
      </c>
      <c r="C14" s="101">
        <v>1</v>
      </c>
      <c r="D14" s="103" t="s">
        <v>895</v>
      </c>
      <c r="E14" s="101"/>
      <c r="F14" s="104"/>
      <c r="G14" s="101">
        <v>230205255</v>
      </c>
      <c r="H14" s="105"/>
      <c r="I14" s="106">
        <f t="shared" si="0"/>
        <v>0</v>
      </c>
    </row>
    <row r="15" spans="1:11">
      <c r="A15" s="101">
        <f t="shared" si="1"/>
        <v>12</v>
      </c>
      <c r="B15" s="108" t="s">
        <v>1056</v>
      </c>
      <c r="C15" s="101">
        <v>3</v>
      </c>
      <c r="D15" s="103" t="s">
        <v>895</v>
      </c>
      <c r="E15" s="101">
        <v>28614974</v>
      </c>
      <c r="F15" s="104"/>
      <c r="G15" s="101">
        <v>230205242</v>
      </c>
      <c r="H15" s="105"/>
      <c r="I15" s="106">
        <f t="shared" si="0"/>
        <v>0</v>
      </c>
    </row>
    <row r="16" spans="1:11">
      <c r="A16" s="101">
        <f t="shared" si="1"/>
        <v>13</v>
      </c>
      <c r="B16" s="108" t="s">
        <v>1057</v>
      </c>
      <c r="C16" s="101">
        <v>3</v>
      </c>
      <c r="D16" s="103" t="s">
        <v>895</v>
      </c>
      <c r="E16" s="101"/>
      <c r="F16" s="104"/>
      <c r="G16" s="101">
        <v>230205255</v>
      </c>
      <c r="H16" s="105"/>
      <c r="I16" s="106">
        <f>(F16*C16)+(H16*C16)</f>
        <v>0</v>
      </c>
    </row>
    <row r="17" spans="1:9">
      <c r="A17" s="101">
        <f t="shared" si="1"/>
        <v>14</v>
      </c>
      <c r="B17" s="108" t="s">
        <v>1058</v>
      </c>
      <c r="C17" s="101">
        <v>2</v>
      </c>
      <c r="D17" s="103" t="s">
        <v>895</v>
      </c>
      <c r="E17" s="101">
        <v>28614978</v>
      </c>
      <c r="F17" s="104"/>
      <c r="G17" s="101">
        <v>230205255</v>
      </c>
      <c r="H17" s="105"/>
      <c r="I17" s="106">
        <f t="shared" si="0"/>
        <v>0</v>
      </c>
    </row>
    <row r="18" spans="1:9">
      <c r="A18" s="101">
        <f t="shared" si="1"/>
        <v>15</v>
      </c>
      <c r="B18" s="108" t="s">
        <v>1059</v>
      </c>
      <c r="C18" s="101">
        <v>2</v>
      </c>
      <c r="D18" s="103" t="s">
        <v>895</v>
      </c>
      <c r="E18" s="101">
        <v>28614949</v>
      </c>
      <c r="F18" s="104"/>
      <c r="G18" s="101">
        <v>230205255</v>
      </c>
      <c r="H18" s="105"/>
      <c r="I18" s="106">
        <f t="shared" si="0"/>
        <v>0</v>
      </c>
    </row>
    <row r="19" spans="1:9">
      <c r="A19" s="101">
        <f t="shared" si="1"/>
        <v>16</v>
      </c>
      <c r="B19" s="108" t="s">
        <v>1060</v>
      </c>
      <c r="C19" s="101">
        <v>3</v>
      </c>
      <c r="D19" s="103" t="s">
        <v>895</v>
      </c>
      <c r="E19" s="101">
        <v>28653052</v>
      </c>
      <c r="F19" s="104"/>
      <c r="G19" s="101">
        <v>230205225</v>
      </c>
      <c r="H19" s="105"/>
      <c r="I19" s="106">
        <f t="shared" si="0"/>
        <v>0</v>
      </c>
    </row>
    <row r="20" spans="1:9">
      <c r="A20" s="101">
        <f t="shared" si="1"/>
        <v>17</v>
      </c>
      <c r="B20" s="108" t="s">
        <v>1061</v>
      </c>
      <c r="C20" s="101">
        <v>20</v>
      </c>
      <c r="D20" s="103" t="s">
        <v>895</v>
      </c>
      <c r="E20" s="101">
        <v>28653053</v>
      </c>
      <c r="F20" s="104"/>
      <c r="G20" s="101">
        <v>230205231</v>
      </c>
      <c r="H20" s="105"/>
      <c r="I20" s="106">
        <f t="shared" si="0"/>
        <v>0</v>
      </c>
    </row>
    <row r="21" spans="1:9">
      <c r="A21" s="101">
        <f t="shared" si="1"/>
        <v>18</v>
      </c>
      <c r="B21" s="108" t="s">
        <v>1062</v>
      </c>
      <c r="C21" s="101">
        <v>1</v>
      </c>
      <c r="D21" s="103" t="s">
        <v>895</v>
      </c>
      <c r="E21" s="101">
        <v>28653055</v>
      </c>
      <c r="F21" s="104"/>
      <c r="G21" s="101">
        <v>230205242</v>
      </c>
      <c r="H21" s="105"/>
      <c r="I21" s="106">
        <f t="shared" si="0"/>
        <v>0</v>
      </c>
    </row>
    <row r="22" spans="1:9">
      <c r="A22" s="101">
        <f t="shared" si="1"/>
        <v>19</v>
      </c>
      <c r="B22" s="108" t="s">
        <v>1063</v>
      </c>
      <c r="C22" s="101">
        <v>3</v>
      </c>
      <c r="D22" s="103" t="s">
        <v>895</v>
      </c>
      <c r="E22" s="101">
        <v>28614937</v>
      </c>
      <c r="F22" s="104"/>
      <c r="G22" s="101">
        <v>230205255</v>
      </c>
      <c r="H22" s="105"/>
      <c r="I22" s="106">
        <f t="shared" si="0"/>
        <v>0</v>
      </c>
    </row>
    <row r="23" spans="1:9">
      <c r="A23" s="101">
        <f t="shared" si="1"/>
        <v>20</v>
      </c>
      <c r="B23" s="108" t="s">
        <v>1064</v>
      </c>
      <c r="C23" s="101">
        <v>3</v>
      </c>
      <c r="D23" s="103" t="s">
        <v>895</v>
      </c>
      <c r="E23" s="101"/>
      <c r="F23" s="104"/>
      <c r="G23" s="101">
        <v>230205225</v>
      </c>
      <c r="H23" s="105"/>
      <c r="I23" s="106">
        <f t="shared" si="0"/>
        <v>0</v>
      </c>
    </row>
    <row r="24" spans="1:9">
      <c r="A24" s="101">
        <f t="shared" si="1"/>
        <v>21</v>
      </c>
      <c r="B24" s="108" t="s">
        <v>1065</v>
      </c>
      <c r="C24" s="101">
        <v>20</v>
      </c>
      <c r="D24" s="103" t="s">
        <v>895</v>
      </c>
      <c r="E24" s="101"/>
      <c r="F24" s="104"/>
      <c r="G24" s="101">
        <v>230205231</v>
      </c>
      <c r="H24" s="105"/>
      <c r="I24" s="106">
        <f t="shared" si="0"/>
        <v>0</v>
      </c>
    </row>
    <row r="25" spans="1:9">
      <c r="A25" s="101">
        <f t="shared" si="1"/>
        <v>22</v>
      </c>
      <c r="B25" s="108" t="s">
        <v>1066</v>
      </c>
      <c r="C25" s="101">
        <v>1</v>
      </c>
      <c r="D25" s="103" t="s">
        <v>895</v>
      </c>
      <c r="E25" s="101"/>
      <c r="F25" s="104"/>
      <c r="G25" s="101">
        <v>230205242</v>
      </c>
      <c r="H25" s="105"/>
      <c r="I25" s="106">
        <f t="shared" si="0"/>
        <v>0</v>
      </c>
    </row>
    <row r="26" spans="1:9">
      <c r="A26" s="101">
        <f t="shared" si="1"/>
        <v>23</v>
      </c>
      <c r="B26" s="108" t="s">
        <v>1067</v>
      </c>
      <c r="C26" s="101">
        <v>21</v>
      </c>
      <c r="D26" s="103" t="s">
        <v>895</v>
      </c>
      <c r="E26" s="101"/>
      <c r="F26" s="104"/>
      <c r="G26" s="101"/>
      <c r="H26" s="105"/>
      <c r="I26" s="106">
        <f t="shared" si="0"/>
        <v>0</v>
      </c>
    </row>
    <row r="27" spans="1:9">
      <c r="A27" s="101">
        <f t="shared" si="1"/>
        <v>24</v>
      </c>
      <c r="B27" s="108" t="s">
        <v>1068</v>
      </c>
      <c r="C27" s="101">
        <v>3</v>
      </c>
      <c r="D27" s="103" t="s">
        <v>895</v>
      </c>
      <c r="E27" s="101">
        <v>28614961</v>
      </c>
      <c r="F27" s="104"/>
      <c r="G27" s="101">
        <v>230205255</v>
      </c>
      <c r="H27" s="105"/>
      <c r="I27" s="106">
        <f t="shared" si="0"/>
        <v>0</v>
      </c>
    </row>
    <row r="28" spans="1:9">
      <c r="A28" s="101">
        <f t="shared" si="1"/>
        <v>25</v>
      </c>
      <c r="B28" s="108" t="s">
        <v>1069</v>
      </c>
      <c r="C28" s="101">
        <v>2</v>
      </c>
      <c r="D28" s="103" t="s">
        <v>895</v>
      </c>
      <c r="E28" s="101"/>
      <c r="F28" s="104"/>
      <c r="G28" s="101">
        <v>230205251</v>
      </c>
      <c r="H28" s="105"/>
      <c r="I28" s="106">
        <f t="shared" si="0"/>
        <v>0</v>
      </c>
    </row>
    <row r="29" spans="1:9">
      <c r="A29" s="101">
        <f t="shared" si="1"/>
        <v>26</v>
      </c>
      <c r="B29" s="108" t="s">
        <v>1070</v>
      </c>
      <c r="C29" s="101">
        <v>20</v>
      </c>
      <c r="D29" s="103" t="s">
        <v>895</v>
      </c>
      <c r="E29" s="101">
        <v>28614013</v>
      </c>
      <c r="F29" s="104"/>
      <c r="G29" s="101">
        <v>230205255</v>
      </c>
      <c r="H29" s="105"/>
      <c r="I29" s="106">
        <f t="shared" si="0"/>
        <v>0</v>
      </c>
    </row>
    <row r="30" spans="1:9">
      <c r="A30" s="101">
        <f t="shared" si="1"/>
        <v>27</v>
      </c>
      <c r="B30" s="108" t="s">
        <v>1071</v>
      </c>
      <c r="C30" s="101">
        <v>1</v>
      </c>
      <c r="D30" s="103" t="s">
        <v>895</v>
      </c>
      <c r="E30" s="101"/>
      <c r="F30" s="104"/>
      <c r="G30" s="101">
        <v>230205255</v>
      </c>
      <c r="H30" s="105"/>
      <c r="I30" s="106">
        <f t="shared" si="0"/>
        <v>0</v>
      </c>
    </row>
    <row r="31" spans="1:9">
      <c r="A31" s="101">
        <f t="shared" si="1"/>
        <v>28</v>
      </c>
      <c r="B31" s="102" t="s">
        <v>1072</v>
      </c>
      <c r="C31" s="101">
        <v>2</v>
      </c>
      <c r="D31" s="103" t="s">
        <v>895</v>
      </c>
      <c r="E31" s="109"/>
      <c r="F31" s="104"/>
      <c r="G31" s="109">
        <v>230200272</v>
      </c>
      <c r="H31" s="105"/>
      <c r="I31" s="106">
        <f t="shared" si="0"/>
        <v>0</v>
      </c>
    </row>
    <row r="32" spans="1:9">
      <c r="A32" s="101">
        <f t="shared" si="1"/>
        <v>29</v>
      </c>
      <c r="B32" s="102" t="s">
        <v>1073</v>
      </c>
      <c r="C32" s="101">
        <v>3</v>
      </c>
      <c r="D32" s="103" t="s">
        <v>895</v>
      </c>
      <c r="E32" s="109">
        <v>42291402</v>
      </c>
      <c r="F32" s="104"/>
      <c r="G32" s="109">
        <v>899401111</v>
      </c>
      <c r="H32" s="105"/>
      <c r="I32" s="106">
        <f t="shared" si="0"/>
        <v>0</v>
      </c>
    </row>
    <row r="33" spans="1:9">
      <c r="A33" s="101">
        <f t="shared" si="1"/>
        <v>30</v>
      </c>
      <c r="B33" s="102" t="s">
        <v>1074</v>
      </c>
      <c r="C33" s="101">
        <v>700</v>
      </c>
      <c r="D33" s="103" t="s">
        <v>908</v>
      </c>
      <c r="E33" s="101">
        <v>899722112</v>
      </c>
      <c r="F33" s="104"/>
      <c r="G33" s="101"/>
      <c r="H33" s="105"/>
      <c r="I33" s="106">
        <f t="shared" si="0"/>
        <v>0</v>
      </c>
    </row>
    <row r="34" spans="1:9">
      <c r="A34" s="101">
        <f t="shared" si="1"/>
        <v>31</v>
      </c>
      <c r="B34" s="108" t="s">
        <v>1075</v>
      </c>
      <c r="C34" s="101">
        <v>700</v>
      </c>
      <c r="D34" s="103" t="s">
        <v>908</v>
      </c>
      <c r="E34" s="101">
        <v>899721111</v>
      </c>
      <c r="F34" s="104"/>
      <c r="G34" s="101"/>
      <c r="H34" s="105"/>
      <c r="I34" s="106">
        <f t="shared" si="0"/>
        <v>0</v>
      </c>
    </row>
    <row r="35" spans="1:9">
      <c r="A35" s="101">
        <f t="shared" si="1"/>
        <v>32</v>
      </c>
      <c r="B35" s="108" t="s">
        <v>1076</v>
      </c>
      <c r="C35" s="101">
        <v>129</v>
      </c>
      <c r="D35" s="103" t="s">
        <v>908</v>
      </c>
      <c r="E35" s="101"/>
      <c r="F35" s="104"/>
      <c r="G35" s="101">
        <v>230120041</v>
      </c>
      <c r="H35" s="105"/>
      <c r="I35" s="106">
        <f t="shared" si="0"/>
        <v>0</v>
      </c>
    </row>
    <row r="36" spans="1:9">
      <c r="A36" s="101">
        <f t="shared" si="1"/>
        <v>33</v>
      </c>
      <c r="B36" s="108" t="s">
        <v>1077</v>
      </c>
      <c r="C36" s="101">
        <v>12</v>
      </c>
      <c r="D36" s="103" t="s">
        <v>908</v>
      </c>
      <c r="E36" s="109"/>
      <c r="F36" s="104"/>
      <c r="G36" s="109">
        <v>230120043</v>
      </c>
      <c r="H36" s="105"/>
      <c r="I36" s="106">
        <f t="shared" si="0"/>
        <v>0</v>
      </c>
    </row>
    <row r="37" spans="1:9">
      <c r="A37" s="101">
        <f t="shared" si="1"/>
        <v>34</v>
      </c>
      <c r="B37" s="108" t="s">
        <v>1078</v>
      </c>
      <c r="C37" s="101">
        <v>486</v>
      </c>
      <c r="D37" s="103" t="s">
        <v>908</v>
      </c>
      <c r="E37" s="109"/>
      <c r="F37" s="104"/>
      <c r="G37" s="109">
        <v>230120046</v>
      </c>
      <c r="H37" s="105"/>
      <c r="I37" s="106">
        <f t="shared" si="0"/>
        <v>0</v>
      </c>
    </row>
    <row r="38" spans="1:9" ht="15.75" thickBot="1">
      <c r="A38" s="101"/>
      <c r="B38" s="102"/>
      <c r="C38" s="101"/>
      <c r="D38" s="103"/>
      <c r="E38" s="110"/>
      <c r="F38" s="111"/>
      <c r="G38" s="104"/>
      <c r="H38" s="112"/>
      <c r="I38" s="106"/>
    </row>
    <row r="39" spans="1:9" ht="18.75" thickBot="1">
      <c r="A39" s="113"/>
      <c r="B39" s="114" t="s">
        <v>1079</v>
      </c>
      <c r="C39" s="115"/>
      <c r="D39" s="116"/>
      <c r="E39" s="116"/>
      <c r="F39" s="117"/>
      <c r="G39" s="118"/>
      <c r="H39" s="119"/>
      <c r="I39" s="120">
        <f>SUM(I3:I38)</f>
        <v>0</v>
      </c>
    </row>
    <row r="40" spans="1:9" ht="39.950000000000003" customHeight="1" thickBot="1">
      <c r="A40" s="121"/>
      <c r="B40" s="122"/>
      <c r="C40" s="123"/>
      <c r="D40" s="124"/>
      <c r="E40" s="124"/>
      <c r="F40" s="125"/>
      <c r="G40" s="126"/>
      <c r="H40" s="127"/>
      <c r="I40" s="128"/>
    </row>
    <row r="41" spans="1:9" ht="18">
      <c r="A41" s="129"/>
      <c r="B41" s="97" t="s">
        <v>145</v>
      </c>
      <c r="C41" s="130"/>
      <c r="D41" s="130"/>
      <c r="E41" s="130"/>
      <c r="F41" s="131"/>
      <c r="G41" s="132"/>
      <c r="H41" s="133"/>
      <c r="I41" s="134"/>
    </row>
    <row r="42" spans="1:9">
      <c r="A42" s="101">
        <v>35</v>
      </c>
      <c r="B42" s="108" t="s">
        <v>1080</v>
      </c>
      <c r="C42" s="101">
        <v>9</v>
      </c>
      <c r="D42" s="103" t="s">
        <v>1081</v>
      </c>
      <c r="E42" s="101"/>
      <c r="F42" s="104"/>
      <c r="G42" s="101">
        <v>131251102</v>
      </c>
      <c r="H42" s="105"/>
      <c r="I42" s="106">
        <f t="shared" ref="I42:I51" si="2">(F42*C42)+(H42*C42)</f>
        <v>0</v>
      </c>
    </row>
    <row r="43" spans="1:9">
      <c r="A43" s="101">
        <f t="shared" ref="A43:A51" si="3">1+A42</f>
        <v>36</v>
      </c>
      <c r="B43" s="108" t="s">
        <v>1082</v>
      </c>
      <c r="C43" s="101">
        <v>669</v>
      </c>
      <c r="D43" s="103" t="s">
        <v>1081</v>
      </c>
      <c r="E43" s="101"/>
      <c r="F43" s="104"/>
      <c r="G43" s="101">
        <v>132151103</v>
      </c>
      <c r="H43" s="105"/>
      <c r="I43" s="106">
        <f t="shared" si="2"/>
        <v>0</v>
      </c>
    </row>
    <row r="44" spans="1:9">
      <c r="A44" s="101">
        <f t="shared" si="3"/>
        <v>37</v>
      </c>
      <c r="B44" s="108" t="s">
        <v>1083</v>
      </c>
      <c r="C44" s="101">
        <v>269.60000000000002</v>
      </c>
      <c r="D44" s="103" t="s">
        <v>1081</v>
      </c>
      <c r="E44" s="101"/>
      <c r="F44" s="111"/>
      <c r="G44" s="101">
        <v>167151111</v>
      </c>
      <c r="H44" s="105"/>
      <c r="I44" s="106">
        <f t="shared" si="2"/>
        <v>0</v>
      </c>
    </row>
    <row r="45" spans="1:9">
      <c r="A45" s="101">
        <f t="shared" si="3"/>
        <v>38</v>
      </c>
      <c r="B45" s="108" t="s">
        <v>1084</v>
      </c>
      <c r="C45" s="101">
        <v>269.60000000000002</v>
      </c>
      <c r="D45" s="103" t="s">
        <v>1081</v>
      </c>
      <c r="E45" s="101"/>
      <c r="F45" s="111"/>
      <c r="G45" s="101">
        <v>162651112</v>
      </c>
      <c r="H45" s="105"/>
      <c r="I45" s="106">
        <f t="shared" si="2"/>
        <v>0</v>
      </c>
    </row>
    <row r="46" spans="1:9">
      <c r="A46" s="101">
        <f t="shared" si="3"/>
        <v>39</v>
      </c>
      <c r="B46" s="108" t="s">
        <v>1085</v>
      </c>
      <c r="C46" s="101">
        <v>269.89999999999998</v>
      </c>
      <c r="D46" s="103" t="s">
        <v>1081</v>
      </c>
      <c r="E46" s="101"/>
      <c r="F46" s="111"/>
      <c r="G46" s="101">
        <v>171251201</v>
      </c>
      <c r="H46" s="105"/>
      <c r="I46" s="106">
        <f t="shared" si="2"/>
        <v>0</v>
      </c>
    </row>
    <row r="47" spans="1:9">
      <c r="A47" s="101">
        <f t="shared" si="3"/>
        <v>40</v>
      </c>
      <c r="B47" s="108" t="s">
        <v>1086</v>
      </c>
      <c r="C47" s="101">
        <v>431.3</v>
      </c>
      <c r="D47" s="103" t="s">
        <v>1087</v>
      </c>
      <c r="E47" s="101">
        <v>58337302</v>
      </c>
      <c r="F47" s="104"/>
      <c r="G47" s="101"/>
      <c r="H47" s="105"/>
      <c r="I47" s="106">
        <f t="shared" si="2"/>
        <v>0</v>
      </c>
    </row>
    <row r="48" spans="1:9">
      <c r="A48" s="101">
        <f t="shared" si="3"/>
        <v>41</v>
      </c>
      <c r="B48" s="108" t="s">
        <v>1088</v>
      </c>
      <c r="C48" s="101">
        <v>50.1</v>
      </c>
      <c r="D48" s="103" t="s">
        <v>1081</v>
      </c>
      <c r="E48" s="101"/>
      <c r="F48" s="104"/>
      <c r="G48" s="101">
        <v>451573111</v>
      </c>
      <c r="H48" s="105"/>
      <c r="I48" s="106">
        <f t="shared" si="2"/>
        <v>0</v>
      </c>
    </row>
    <row r="49" spans="1:11">
      <c r="A49" s="101">
        <f t="shared" si="3"/>
        <v>42</v>
      </c>
      <c r="B49" s="108" t="s">
        <v>1089</v>
      </c>
      <c r="C49" s="101">
        <v>219.5</v>
      </c>
      <c r="D49" s="103" t="s">
        <v>1081</v>
      </c>
      <c r="E49" s="101"/>
      <c r="F49" s="104"/>
      <c r="G49" s="101">
        <v>175151101</v>
      </c>
      <c r="H49" s="105"/>
      <c r="I49" s="106">
        <f t="shared" si="2"/>
        <v>0</v>
      </c>
    </row>
    <row r="50" spans="1:11">
      <c r="A50" s="101">
        <f t="shared" si="3"/>
        <v>43</v>
      </c>
      <c r="B50" s="108" t="s">
        <v>1090</v>
      </c>
      <c r="C50" s="101">
        <v>408.4</v>
      </c>
      <c r="D50" s="103" t="s">
        <v>1081</v>
      </c>
      <c r="E50" s="101"/>
      <c r="F50" s="104"/>
      <c r="G50" s="101">
        <v>174151101</v>
      </c>
      <c r="H50" s="105"/>
      <c r="I50" s="106">
        <f t="shared" si="2"/>
        <v>0</v>
      </c>
    </row>
    <row r="51" spans="1:11">
      <c r="A51" s="101">
        <f t="shared" si="3"/>
        <v>44</v>
      </c>
      <c r="B51" s="135" t="s">
        <v>1091</v>
      </c>
      <c r="C51" s="136">
        <v>1</v>
      </c>
      <c r="D51" s="137" t="s">
        <v>1092</v>
      </c>
      <c r="E51" s="136"/>
      <c r="F51" s="138"/>
      <c r="G51" s="136"/>
      <c r="H51" s="139"/>
      <c r="I51" s="140">
        <f t="shared" si="2"/>
        <v>0</v>
      </c>
    </row>
    <row r="52" spans="1:11" ht="15.75" thickBot="1">
      <c r="A52" s="101"/>
      <c r="B52" s="108"/>
      <c r="C52" s="101"/>
      <c r="D52" s="103"/>
      <c r="E52" s="101"/>
      <c r="F52" s="111"/>
      <c r="G52" s="101"/>
      <c r="H52" s="112"/>
      <c r="I52" s="106"/>
    </row>
    <row r="53" spans="1:11" ht="18.75" thickBot="1">
      <c r="A53" s="113"/>
      <c r="B53" s="114" t="s">
        <v>1079</v>
      </c>
      <c r="C53" s="115"/>
      <c r="D53" s="116"/>
      <c r="E53" s="116"/>
      <c r="F53" s="117"/>
      <c r="G53" s="118"/>
      <c r="H53" s="119"/>
      <c r="I53" s="120">
        <f>SUM(I41:I52)</f>
        <v>0</v>
      </c>
    </row>
    <row r="54" spans="1:11" ht="15.75" thickBot="1">
      <c r="A54" s="90"/>
      <c r="B54" s="91"/>
      <c r="C54" s="92"/>
      <c r="D54" s="93"/>
      <c r="E54" s="93"/>
      <c r="F54" s="141"/>
      <c r="G54" s="93"/>
      <c r="H54" s="142"/>
      <c r="I54" s="95"/>
    </row>
    <row r="55" spans="1:11" ht="18">
      <c r="A55" s="96"/>
      <c r="B55" s="97" t="s">
        <v>1093</v>
      </c>
      <c r="C55" s="98"/>
      <c r="D55" s="98"/>
      <c r="E55" s="98"/>
      <c r="F55" s="143"/>
      <c r="G55" s="99"/>
      <c r="H55" s="144"/>
      <c r="I55" s="100"/>
    </row>
    <row r="56" spans="1:11" ht="15.75">
      <c r="A56" s="101">
        <v>45</v>
      </c>
      <c r="B56" s="145" t="s">
        <v>1094</v>
      </c>
      <c r="C56" s="101">
        <v>3</v>
      </c>
      <c r="D56" s="103" t="s">
        <v>895</v>
      </c>
      <c r="E56" s="101">
        <v>31942687</v>
      </c>
      <c r="F56" s="104"/>
      <c r="G56" s="101">
        <v>734209105</v>
      </c>
      <c r="H56" s="105"/>
      <c r="I56" s="106">
        <f t="shared" ref="I56:I61" si="4">(F56*C56)+(H56*C56)</f>
        <v>0</v>
      </c>
      <c r="K56" s="107"/>
    </row>
    <row r="57" spans="1:11" ht="15.75">
      <c r="A57" s="101">
        <f t="shared" ref="A57:A61" si="5">1+A56</f>
        <v>46</v>
      </c>
      <c r="B57" s="145" t="s">
        <v>1095</v>
      </c>
      <c r="C57" s="101">
        <v>20</v>
      </c>
      <c r="D57" s="103" t="s">
        <v>895</v>
      </c>
      <c r="E57" s="101">
        <v>31942688</v>
      </c>
      <c r="F57" s="104"/>
      <c r="G57" s="101">
        <v>734209106</v>
      </c>
      <c r="H57" s="105"/>
      <c r="I57" s="106">
        <f t="shared" si="4"/>
        <v>0</v>
      </c>
      <c r="K57" s="107"/>
    </row>
    <row r="58" spans="1:11" ht="15.75">
      <c r="A58" s="101">
        <f t="shared" si="5"/>
        <v>47</v>
      </c>
      <c r="B58" s="145" t="s">
        <v>1096</v>
      </c>
      <c r="C58" s="101">
        <v>1</v>
      </c>
      <c r="D58" s="103" t="s">
        <v>895</v>
      </c>
      <c r="E58" s="101">
        <v>31942682</v>
      </c>
      <c r="F58" s="104"/>
      <c r="G58" s="101">
        <v>734209108</v>
      </c>
      <c r="H58" s="105"/>
      <c r="I58" s="106">
        <f t="shared" si="4"/>
        <v>0</v>
      </c>
      <c r="K58" s="107"/>
    </row>
    <row r="59" spans="1:11" ht="15.75">
      <c r="A59" s="101">
        <f t="shared" si="5"/>
        <v>48</v>
      </c>
      <c r="B59" s="108" t="s">
        <v>1097</v>
      </c>
      <c r="C59" s="101">
        <v>3</v>
      </c>
      <c r="D59" s="103" t="s">
        <v>895</v>
      </c>
      <c r="E59" s="101">
        <v>723231164</v>
      </c>
      <c r="F59" s="104"/>
      <c r="G59" s="101" t="s">
        <v>1098</v>
      </c>
      <c r="H59" s="105"/>
      <c r="I59" s="106">
        <f t="shared" si="4"/>
        <v>0</v>
      </c>
      <c r="K59" s="107"/>
    </row>
    <row r="60" spans="1:11" ht="15.75">
      <c r="A60" s="101">
        <f t="shared" si="5"/>
        <v>49</v>
      </c>
      <c r="B60" s="108" t="s">
        <v>1099</v>
      </c>
      <c r="C60" s="101">
        <v>20</v>
      </c>
      <c r="D60" s="103" t="s">
        <v>895</v>
      </c>
      <c r="E60" s="101">
        <v>723231165</v>
      </c>
      <c r="F60" s="104"/>
      <c r="G60" s="101" t="s">
        <v>1098</v>
      </c>
      <c r="H60" s="105"/>
      <c r="I60" s="106">
        <f t="shared" si="4"/>
        <v>0</v>
      </c>
      <c r="K60" s="107"/>
    </row>
    <row r="61" spans="1:11" ht="15.75">
      <c r="A61" s="101">
        <f t="shared" si="5"/>
        <v>50</v>
      </c>
      <c r="B61" s="108" t="s">
        <v>1100</v>
      </c>
      <c r="C61" s="101">
        <v>1</v>
      </c>
      <c r="D61" s="103" t="s">
        <v>895</v>
      </c>
      <c r="E61" s="101">
        <v>723231167</v>
      </c>
      <c r="F61" s="104"/>
      <c r="G61" s="101" t="s">
        <v>1098</v>
      </c>
      <c r="H61" s="105"/>
      <c r="I61" s="106">
        <f t="shared" si="4"/>
        <v>0</v>
      </c>
      <c r="K61" s="107"/>
    </row>
    <row r="62" spans="1:11" ht="16.5" thickBot="1">
      <c r="A62" s="101"/>
      <c r="B62" s="102"/>
      <c r="C62" s="101"/>
      <c r="D62" s="103"/>
      <c r="E62" s="110"/>
      <c r="F62" s="111"/>
      <c r="G62" s="104"/>
      <c r="H62" s="112"/>
      <c r="I62" s="106"/>
      <c r="K62" s="107"/>
    </row>
    <row r="63" spans="1:11" ht="18.75" thickBot="1">
      <c r="A63" s="113"/>
      <c r="B63" s="114" t="s">
        <v>1079</v>
      </c>
      <c r="C63" s="115"/>
      <c r="D63" s="116"/>
      <c r="E63" s="116"/>
      <c r="F63" s="117"/>
      <c r="G63" s="118"/>
      <c r="H63" s="119"/>
      <c r="I63" s="120">
        <f>SUM(I55:I62)</f>
        <v>0</v>
      </c>
      <c r="K63" s="107"/>
    </row>
    <row r="64" spans="1:11" ht="14.25" customHeight="1" thickBot="1">
      <c r="A64" s="121"/>
      <c r="B64" s="122"/>
      <c r="C64" s="123"/>
      <c r="D64" s="124"/>
      <c r="E64" s="124"/>
      <c r="F64" s="125"/>
      <c r="G64" s="126"/>
      <c r="H64" s="127"/>
      <c r="I64" s="128"/>
      <c r="K64" s="107"/>
    </row>
    <row r="65" spans="1:11" ht="18" customHeight="1">
      <c r="A65" s="129"/>
      <c r="B65" s="97" t="s">
        <v>1101</v>
      </c>
      <c r="C65" s="130"/>
      <c r="D65" s="130"/>
      <c r="E65" s="130"/>
      <c r="F65" s="131"/>
      <c r="G65" s="132"/>
      <c r="H65" s="133"/>
      <c r="I65" s="134"/>
      <c r="K65" s="107"/>
    </row>
    <row r="66" spans="1:11" ht="14.25" customHeight="1">
      <c r="A66" s="101">
        <v>51</v>
      </c>
      <c r="B66" s="108" t="s">
        <v>1102</v>
      </c>
      <c r="C66" s="101">
        <v>20</v>
      </c>
      <c r="D66" s="103" t="s">
        <v>1103</v>
      </c>
      <c r="E66" s="101"/>
      <c r="F66" s="104"/>
      <c r="G66" s="101"/>
      <c r="H66" s="105"/>
      <c r="I66" s="106">
        <f t="shared" ref="I66:I67" si="6">(F66*C66)+(H66*C66)</f>
        <v>0</v>
      </c>
      <c r="K66" s="107"/>
    </row>
    <row r="67" spans="1:11" ht="14.25" customHeight="1">
      <c r="A67" s="101">
        <f t="shared" ref="A67" si="7">1+A66</f>
        <v>52</v>
      </c>
      <c r="B67" s="108" t="s">
        <v>1104</v>
      </c>
      <c r="C67" s="101">
        <v>1</v>
      </c>
      <c r="D67" s="103" t="s">
        <v>1103</v>
      </c>
      <c r="E67" s="101"/>
      <c r="F67" s="104"/>
      <c r="G67" s="101"/>
      <c r="H67" s="105"/>
      <c r="I67" s="106">
        <f t="shared" si="6"/>
        <v>0</v>
      </c>
      <c r="K67" s="107"/>
    </row>
    <row r="68" spans="1:11" ht="14.25" customHeight="1" thickBot="1">
      <c r="A68" s="101"/>
      <c r="B68" s="108"/>
      <c r="C68" s="101"/>
      <c r="D68" s="103"/>
      <c r="E68" s="101"/>
      <c r="F68" s="111"/>
      <c r="G68" s="101"/>
      <c r="H68" s="112"/>
      <c r="I68" s="106"/>
      <c r="K68" s="107"/>
    </row>
    <row r="69" spans="1:11" ht="18.75" customHeight="1" thickBot="1">
      <c r="A69" s="113"/>
      <c r="B69" s="114" t="s">
        <v>1079</v>
      </c>
      <c r="C69" s="115"/>
      <c r="D69" s="116"/>
      <c r="E69" s="116"/>
      <c r="F69" s="117"/>
      <c r="G69" s="118"/>
      <c r="H69" s="119"/>
      <c r="I69" s="120">
        <f>SUM(I65:I68)</f>
        <v>0</v>
      </c>
      <c r="K69" s="107"/>
    </row>
    <row r="70" spans="1:11" ht="14.25" customHeight="1" thickBot="1">
      <c r="A70" s="146"/>
      <c r="B70" s="147"/>
      <c r="C70" s="148"/>
      <c r="D70" s="149"/>
      <c r="E70" s="149"/>
      <c r="F70" s="150"/>
      <c r="G70" s="151"/>
      <c r="H70" s="152"/>
      <c r="I70" s="153"/>
      <c r="K70" s="107"/>
    </row>
    <row r="71" spans="1:11" s="161" customFormat="1" ht="18" customHeight="1">
      <c r="A71" s="154"/>
      <c r="B71" s="155" t="s">
        <v>1105</v>
      </c>
      <c r="C71" s="156"/>
      <c r="D71" s="156"/>
      <c r="E71" s="156"/>
      <c r="F71" s="157"/>
      <c r="G71" s="158"/>
      <c r="H71" s="159"/>
      <c r="I71" s="160"/>
      <c r="K71" s="107"/>
    </row>
    <row r="72" spans="1:11" s="161" customFormat="1" ht="15.75" customHeight="1">
      <c r="A72" s="101">
        <v>53</v>
      </c>
      <c r="B72" s="108" t="s">
        <v>1106</v>
      </c>
      <c r="C72" s="101">
        <v>1</v>
      </c>
      <c r="D72" s="103" t="s">
        <v>1107</v>
      </c>
      <c r="E72" s="110"/>
      <c r="F72" s="111"/>
      <c r="G72" s="101">
        <v>580506314</v>
      </c>
      <c r="H72" s="105"/>
      <c r="I72" s="106">
        <f t="shared" ref="I72:I83" si="8">(F72*C72)+(H72*C72)</f>
        <v>0</v>
      </c>
      <c r="K72" s="107"/>
    </row>
    <row r="73" spans="1:11" s="161" customFormat="1" ht="15.75" customHeight="1">
      <c r="A73" s="101">
        <f t="shared" ref="A73:A83" si="9">1+A72</f>
        <v>54</v>
      </c>
      <c r="B73" s="108" t="s">
        <v>1108</v>
      </c>
      <c r="C73" s="101">
        <v>11</v>
      </c>
      <c r="D73" s="103" t="s">
        <v>1107</v>
      </c>
      <c r="E73" s="110"/>
      <c r="F73" s="111"/>
      <c r="G73" s="101">
        <v>580506315</v>
      </c>
      <c r="H73" s="105"/>
      <c r="I73" s="106">
        <f t="shared" si="8"/>
        <v>0</v>
      </c>
      <c r="K73" s="107"/>
    </row>
    <row r="74" spans="1:11" s="161" customFormat="1" ht="15.75" customHeight="1">
      <c r="A74" s="101">
        <f t="shared" si="9"/>
        <v>55</v>
      </c>
      <c r="B74" s="108" t="s">
        <v>1109</v>
      </c>
      <c r="C74" s="101">
        <v>627</v>
      </c>
      <c r="D74" s="103" t="s">
        <v>908</v>
      </c>
      <c r="E74" s="110"/>
      <c r="F74" s="111"/>
      <c r="G74" s="101">
        <v>230230018</v>
      </c>
      <c r="H74" s="105"/>
      <c r="I74" s="106">
        <f t="shared" si="8"/>
        <v>0</v>
      </c>
      <c r="K74" s="107"/>
    </row>
    <row r="75" spans="1:11" s="161" customFormat="1" ht="15.75" customHeight="1">
      <c r="A75" s="101">
        <f t="shared" si="9"/>
        <v>56</v>
      </c>
      <c r="B75" s="108" t="s">
        <v>1110</v>
      </c>
      <c r="C75" s="101">
        <v>75</v>
      </c>
      <c r="D75" s="103" t="s">
        <v>895</v>
      </c>
      <c r="E75" s="110"/>
      <c r="F75" s="111"/>
      <c r="G75" s="101">
        <v>580506213</v>
      </c>
      <c r="H75" s="105"/>
      <c r="I75" s="106">
        <f t="shared" si="8"/>
        <v>0</v>
      </c>
      <c r="K75" s="107"/>
    </row>
    <row r="76" spans="1:11" ht="15.75" customHeight="1">
      <c r="A76" s="101">
        <f t="shared" si="9"/>
        <v>57</v>
      </c>
      <c r="B76" s="108" t="s">
        <v>1111</v>
      </c>
      <c r="C76" s="101">
        <v>1</v>
      </c>
      <c r="D76" s="103" t="s">
        <v>1112</v>
      </c>
      <c r="E76" s="110"/>
      <c r="F76" s="111"/>
      <c r="G76" s="101"/>
      <c r="H76" s="105"/>
      <c r="I76" s="106">
        <f t="shared" si="8"/>
        <v>0</v>
      </c>
      <c r="K76" s="148"/>
    </row>
    <row r="77" spans="1:11" ht="15.75" customHeight="1">
      <c r="A77" s="101">
        <f t="shared" si="9"/>
        <v>58</v>
      </c>
      <c r="B77" s="162" t="s">
        <v>1113</v>
      </c>
      <c r="C77" s="101">
        <v>1</v>
      </c>
      <c r="D77" s="103" t="s">
        <v>1107</v>
      </c>
      <c r="E77" s="110"/>
      <c r="F77" s="111"/>
      <c r="G77" s="101">
        <v>580506325</v>
      </c>
      <c r="H77" s="105"/>
      <c r="I77" s="106">
        <f t="shared" si="8"/>
        <v>0</v>
      </c>
      <c r="K77" s="148"/>
    </row>
    <row r="78" spans="1:11" ht="15.75" customHeight="1">
      <c r="A78" s="101">
        <f t="shared" si="9"/>
        <v>59</v>
      </c>
      <c r="B78" s="162" t="s">
        <v>1114</v>
      </c>
      <c r="C78" s="101">
        <v>11</v>
      </c>
      <c r="D78" s="103" t="s">
        <v>1107</v>
      </c>
      <c r="E78" s="110"/>
      <c r="F78" s="111"/>
      <c r="G78" s="101">
        <v>580506326</v>
      </c>
      <c r="H78" s="105"/>
      <c r="I78" s="106">
        <f t="shared" si="8"/>
        <v>0</v>
      </c>
      <c r="K78" s="148"/>
    </row>
    <row r="79" spans="1:11" ht="15.75" customHeight="1">
      <c r="A79" s="101">
        <f t="shared" si="9"/>
        <v>60</v>
      </c>
      <c r="B79" s="162" t="s">
        <v>1115</v>
      </c>
      <c r="C79" s="101">
        <v>1</v>
      </c>
      <c r="D79" s="103" t="s">
        <v>1112</v>
      </c>
      <c r="E79" s="110"/>
      <c r="F79" s="111"/>
      <c r="G79" s="101"/>
      <c r="H79" s="105"/>
      <c r="I79" s="106">
        <f t="shared" si="8"/>
        <v>0</v>
      </c>
      <c r="K79" s="148"/>
    </row>
    <row r="80" spans="1:11" ht="15.75" customHeight="1">
      <c r="A80" s="101">
        <f t="shared" si="9"/>
        <v>61</v>
      </c>
      <c r="B80" s="162" t="s">
        <v>1116</v>
      </c>
      <c r="C80" s="101">
        <v>1</v>
      </c>
      <c r="D80" s="103" t="s">
        <v>1112</v>
      </c>
      <c r="E80" s="110"/>
      <c r="F80" s="111"/>
      <c r="G80" s="101"/>
      <c r="H80" s="105"/>
      <c r="I80" s="106">
        <f t="shared" si="8"/>
        <v>0</v>
      </c>
      <c r="K80" s="148"/>
    </row>
    <row r="81" spans="1:11" ht="15.75" customHeight="1">
      <c r="A81" s="101">
        <f t="shared" si="9"/>
        <v>62</v>
      </c>
      <c r="B81" s="108" t="s">
        <v>1117</v>
      </c>
      <c r="C81" s="101">
        <v>1</v>
      </c>
      <c r="D81" s="103" t="s">
        <v>1112</v>
      </c>
      <c r="E81" s="109"/>
      <c r="F81" s="104"/>
      <c r="G81" s="109"/>
      <c r="H81" s="105"/>
      <c r="I81" s="106">
        <f t="shared" si="8"/>
        <v>0</v>
      </c>
      <c r="K81" s="148"/>
    </row>
    <row r="82" spans="1:11" ht="15.75" customHeight="1">
      <c r="A82" s="101">
        <f t="shared" si="9"/>
        <v>63</v>
      </c>
      <c r="B82" s="162" t="s">
        <v>1118</v>
      </c>
      <c r="C82" s="101">
        <v>1</v>
      </c>
      <c r="D82" s="103" t="s">
        <v>1112</v>
      </c>
      <c r="E82" s="110"/>
      <c r="F82" s="111"/>
      <c r="G82" s="101"/>
      <c r="H82" s="105"/>
      <c r="I82" s="106">
        <f t="shared" si="8"/>
        <v>0</v>
      </c>
      <c r="K82" s="148"/>
    </row>
    <row r="83" spans="1:11" ht="15.75" customHeight="1">
      <c r="A83" s="101">
        <f t="shared" si="9"/>
        <v>64</v>
      </c>
      <c r="B83" s="108" t="s">
        <v>1119</v>
      </c>
      <c r="C83" s="101">
        <v>1</v>
      </c>
      <c r="D83" s="103" t="s">
        <v>1112</v>
      </c>
      <c r="E83" s="110"/>
      <c r="F83" s="111"/>
      <c r="G83" s="101"/>
      <c r="H83" s="105"/>
      <c r="I83" s="106">
        <f t="shared" si="8"/>
        <v>0</v>
      </c>
      <c r="K83" s="148"/>
    </row>
    <row r="84" spans="1:11" ht="15.75" customHeight="1" thickBot="1">
      <c r="A84" s="163"/>
      <c r="B84" s="108"/>
      <c r="C84" s="101"/>
      <c r="D84" s="103"/>
      <c r="E84" s="110"/>
      <c r="F84" s="111"/>
      <c r="G84" s="104"/>
      <c r="H84" s="164"/>
      <c r="I84" s="165"/>
    </row>
    <row r="85" spans="1:11" ht="19.5" customHeight="1" thickBot="1">
      <c r="A85" s="166"/>
      <c r="B85" s="114" t="s">
        <v>1079</v>
      </c>
      <c r="C85" s="115"/>
      <c r="D85" s="116"/>
      <c r="E85" s="116"/>
      <c r="F85" s="117"/>
      <c r="G85" s="118"/>
      <c r="H85" s="167"/>
      <c r="I85" s="168">
        <f>SUM(I72:I84)</f>
        <v>0</v>
      </c>
    </row>
    <row r="86" spans="1:11" ht="14.25" customHeight="1" thickBot="1">
      <c r="A86" s="169"/>
      <c r="B86" s="170"/>
      <c r="C86" s="171"/>
      <c r="D86" s="172"/>
      <c r="E86" s="172"/>
      <c r="F86" s="173"/>
      <c r="G86" s="174"/>
      <c r="H86" s="175"/>
      <c r="I86" s="128"/>
    </row>
    <row r="87" spans="1:11" ht="25.5" customHeight="1" thickBot="1">
      <c r="A87" s="176"/>
      <c r="B87" s="177" t="s">
        <v>1120</v>
      </c>
      <c r="C87" s="178"/>
      <c r="D87" s="179"/>
      <c r="E87" s="180"/>
      <c r="F87" s="181"/>
      <c r="G87" s="182"/>
      <c r="H87" s="183"/>
      <c r="I87" s="184">
        <f>I39+I53+I63+I69+I85</f>
        <v>0</v>
      </c>
    </row>
    <row r="88" spans="1:11">
      <c r="F88" s="187"/>
    </row>
    <row r="89" spans="1:11">
      <c r="F89" s="187"/>
    </row>
    <row r="90" spans="1:11">
      <c r="F90" s="187"/>
    </row>
    <row r="91" spans="1:11">
      <c r="F91" s="187"/>
    </row>
    <row r="92" spans="1:11">
      <c r="F92" s="187"/>
    </row>
    <row r="93" spans="1:11">
      <c r="F93" s="187"/>
    </row>
    <row r="94" spans="1:11">
      <c r="F94" s="187"/>
    </row>
    <row r="95" spans="1:11">
      <c r="F95" s="187"/>
    </row>
    <row r="96" spans="1:11">
      <c r="F96" s="187"/>
    </row>
    <row r="97" spans="6:6">
      <c r="F97" s="187"/>
    </row>
    <row r="98" spans="6:6">
      <c r="F98" s="187"/>
    </row>
    <row r="99" spans="6:6">
      <c r="F99" s="187"/>
    </row>
    <row r="100" spans="6:6">
      <c r="F100" s="187"/>
    </row>
    <row r="101" spans="6:6">
      <c r="F101" s="187"/>
    </row>
    <row r="102" spans="6:6">
      <c r="F102" s="187"/>
    </row>
    <row r="103" spans="6:6">
      <c r="F103" s="187"/>
    </row>
    <row r="104" spans="6:6">
      <c r="F104" s="187"/>
    </row>
    <row r="105" spans="6:6">
      <c r="F105" s="187"/>
    </row>
    <row r="106" spans="6:6">
      <c r="F106" s="187"/>
    </row>
    <row r="107" spans="6:6">
      <c r="F107" s="187"/>
    </row>
    <row r="108" spans="6:6">
      <c r="F108" s="187"/>
    </row>
    <row r="109" spans="6:6">
      <c r="F109" s="187"/>
    </row>
    <row r="110" spans="6:6">
      <c r="F110" s="187"/>
    </row>
    <row r="111" spans="6:6">
      <c r="F111" s="187"/>
    </row>
    <row r="112" spans="6:6">
      <c r="F112" s="187"/>
    </row>
    <row r="113" spans="6:6">
      <c r="F113" s="187"/>
    </row>
    <row r="114" spans="6:6">
      <c r="F114" s="187"/>
    </row>
    <row r="115" spans="6:6">
      <c r="F115" s="187"/>
    </row>
    <row r="116" spans="6:6">
      <c r="F116" s="187"/>
    </row>
    <row r="117" spans="6:6">
      <c r="F117" s="187"/>
    </row>
    <row r="118" spans="6:6">
      <c r="F118" s="187"/>
    </row>
    <row r="119" spans="6:6">
      <c r="F119" s="187"/>
    </row>
    <row r="120" spans="6:6">
      <c r="F120" s="187"/>
    </row>
    <row r="121" spans="6:6">
      <c r="F121" s="187"/>
    </row>
    <row r="122" spans="6:6">
      <c r="F122" s="187"/>
    </row>
    <row r="123" spans="6:6">
      <c r="F123" s="187"/>
    </row>
    <row r="124" spans="6:6">
      <c r="F124" s="187"/>
    </row>
    <row r="125" spans="6:6">
      <c r="F125" s="187"/>
    </row>
    <row r="126" spans="6:6">
      <c r="F126" s="187"/>
    </row>
    <row r="127" spans="6:6">
      <c r="F127" s="187"/>
    </row>
    <row r="128" spans="6:6">
      <c r="F128" s="187"/>
    </row>
    <row r="129" spans="6:6">
      <c r="F129" s="187"/>
    </row>
    <row r="130" spans="6:6">
      <c r="F130" s="187"/>
    </row>
    <row r="131" spans="6:6">
      <c r="F131" s="187"/>
    </row>
    <row r="132" spans="6:6">
      <c r="F132" s="187"/>
    </row>
    <row r="133" spans="6:6">
      <c r="F133" s="187"/>
    </row>
    <row r="134" spans="6:6">
      <c r="F134" s="187"/>
    </row>
    <row r="135" spans="6:6">
      <c r="F135" s="187"/>
    </row>
    <row r="136" spans="6:6">
      <c r="F136" s="187"/>
    </row>
    <row r="137" spans="6:6">
      <c r="F137" s="187"/>
    </row>
    <row r="138" spans="6:6">
      <c r="F138" s="187"/>
    </row>
    <row r="139" spans="6:6">
      <c r="F139" s="187"/>
    </row>
    <row r="140" spans="6:6">
      <c r="F140" s="187"/>
    </row>
    <row r="141" spans="6:6">
      <c r="F141" s="187"/>
    </row>
    <row r="142" spans="6:6">
      <c r="F142" s="187"/>
    </row>
    <row r="143" spans="6:6">
      <c r="F143" s="187"/>
    </row>
    <row r="144" spans="6:6">
      <c r="F144" s="187"/>
    </row>
    <row r="145" spans="6:6">
      <c r="F145" s="187"/>
    </row>
    <row r="146" spans="6:6">
      <c r="F146" s="187"/>
    </row>
    <row r="147" spans="6:6">
      <c r="F147" s="187"/>
    </row>
    <row r="148" spans="6:6">
      <c r="F148" s="187"/>
    </row>
    <row r="149" spans="6:6">
      <c r="F149" s="187"/>
    </row>
    <row r="150" spans="6:6">
      <c r="F150" s="187"/>
    </row>
    <row r="151" spans="6:6">
      <c r="F151" s="187"/>
    </row>
    <row r="152" spans="6:6">
      <c r="F152" s="187"/>
    </row>
    <row r="153" spans="6:6">
      <c r="F153" s="187"/>
    </row>
    <row r="154" spans="6:6">
      <c r="F154" s="187"/>
    </row>
    <row r="155" spans="6:6">
      <c r="F155" s="187"/>
    </row>
    <row r="156" spans="6:6">
      <c r="F156" s="187"/>
    </row>
    <row r="157" spans="6:6">
      <c r="F157" s="187"/>
    </row>
    <row r="158" spans="6:6">
      <c r="F158" s="187"/>
    </row>
    <row r="159" spans="6:6">
      <c r="F159" s="187"/>
    </row>
    <row r="160" spans="6:6">
      <c r="F160" s="187"/>
    </row>
    <row r="161" spans="6:6">
      <c r="F161" s="187"/>
    </row>
    <row r="162" spans="6:6">
      <c r="F162" s="187"/>
    </row>
    <row r="163" spans="6:6">
      <c r="F163" s="187"/>
    </row>
    <row r="164" spans="6:6">
      <c r="F164" s="187"/>
    </row>
    <row r="165" spans="6:6">
      <c r="F165" s="187"/>
    </row>
    <row r="166" spans="6:6">
      <c r="F166" s="187"/>
    </row>
    <row r="167" spans="6:6">
      <c r="F167" s="187"/>
    </row>
    <row r="168" spans="6:6">
      <c r="F168" s="187"/>
    </row>
    <row r="169" spans="6:6">
      <c r="F169" s="187"/>
    </row>
    <row r="170" spans="6:6">
      <c r="F170" s="187"/>
    </row>
    <row r="171" spans="6:6">
      <c r="F171" s="187"/>
    </row>
    <row r="172" spans="6:6">
      <c r="F172" s="187"/>
    </row>
    <row r="173" spans="6:6">
      <c r="F173" s="187"/>
    </row>
    <row r="174" spans="6:6">
      <c r="F174" s="187"/>
    </row>
    <row r="175" spans="6:6">
      <c r="F175" s="187"/>
    </row>
    <row r="176" spans="6:6">
      <c r="F176" s="187"/>
    </row>
    <row r="177" spans="6:6">
      <c r="F177" s="187"/>
    </row>
    <row r="178" spans="6:6">
      <c r="F178" s="187"/>
    </row>
    <row r="179" spans="6:6">
      <c r="F179" s="187"/>
    </row>
    <row r="180" spans="6:6">
      <c r="F180" s="187"/>
    </row>
    <row r="181" spans="6:6">
      <c r="F181" s="187"/>
    </row>
    <row r="182" spans="6:6">
      <c r="F182" s="187"/>
    </row>
    <row r="183" spans="6:6">
      <c r="F183" s="187"/>
    </row>
    <row r="184" spans="6:6">
      <c r="F184" s="187"/>
    </row>
    <row r="185" spans="6:6">
      <c r="F185" s="187"/>
    </row>
    <row r="186" spans="6:6">
      <c r="F186" s="187"/>
    </row>
    <row r="187" spans="6:6">
      <c r="F187" s="187"/>
    </row>
    <row r="188" spans="6:6">
      <c r="F188" s="187"/>
    </row>
    <row r="189" spans="6:6">
      <c r="F189" s="187"/>
    </row>
    <row r="190" spans="6:6">
      <c r="F190" s="187"/>
    </row>
    <row r="191" spans="6:6">
      <c r="F191" s="187"/>
    </row>
    <row r="192" spans="6:6">
      <c r="F192" s="187"/>
    </row>
    <row r="193" spans="6:6">
      <c r="F193" s="187"/>
    </row>
    <row r="194" spans="6:6">
      <c r="F194" s="187"/>
    </row>
    <row r="195" spans="6:6">
      <c r="F195" s="187"/>
    </row>
    <row r="196" spans="6:6">
      <c r="F196" s="187"/>
    </row>
    <row r="197" spans="6:6">
      <c r="F197" s="187"/>
    </row>
    <row r="198" spans="6:6">
      <c r="F198" s="187"/>
    </row>
    <row r="199" spans="6:6">
      <c r="F199" s="187"/>
    </row>
    <row r="200" spans="6:6">
      <c r="F200" s="187"/>
    </row>
    <row r="201" spans="6:6">
      <c r="F201" s="187"/>
    </row>
    <row r="202" spans="6:6">
      <c r="F202" s="187"/>
    </row>
    <row r="203" spans="6:6">
      <c r="F203" s="187"/>
    </row>
    <row r="204" spans="6:6">
      <c r="F204" s="187"/>
    </row>
    <row r="205" spans="6:6">
      <c r="F205" s="187"/>
    </row>
    <row r="206" spans="6:6">
      <c r="F206" s="187"/>
    </row>
    <row r="207" spans="6:6">
      <c r="F207" s="187"/>
    </row>
    <row r="208" spans="6:6">
      <c r="F208" s="187"/>
    </row>
    <row r="209" spans="6:6">
      <c r="F209" s="187"/>
    </row>
    <row r="210" spans="6:6">
      <c r="F210" s="187"/>
    </row>
    <row r="211" spans="6:6">
      <c r="F211" s="187"/>
    </row>
  </sheetData>
  <printOptions horizontalCentered="1"/>
  <pageMargins left="0.39370078740157483" right="0.39370078740157483" top="0.59055118110236227" bottom="0.70866141732283472" header="0.51181102362204722" footer="0.51181102362204722"/>
  <pageSetup paperSize="9" scale="75" orientation="landscape" useFirstPageNumber="1" horizontalDpi="300" verticalDpi="300" r:id="rId1"/>
  <headerFooter alignWithMargins="0">
    <oddFooter>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843</v>
      </c>
      <c r="I3" s="37">
        <f>0+I8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843</v>
      </c>
      <c r="D4" s="2"/>
      <c r="E4" s="20" t="s">
        <v>844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>
      <c r="A9" s="24" t="s">
        <v>45</v>
      </c>
      <c r="B9" s="28" t="s">
        <v>29</v>
      </c>
      <c r="C9" s="28" t="s">
        <v>826</v>
      </c>
      <c r="D9" s="24" t="s">
        <v>845</v>
      </c>
      <c r="E9" s="29" t="s">
        <v>846</v>
      </c>
      <c r="F9" s="30" t="s">
        <v>57</v>
      </c>
      <c r="G9" s="31">
        <v>1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47</v>
      </c>
    </row>
    <row r="11" spans="1:18" ht="38.25">
      <c r="A11" s="35" t="s">
        <v>52</v>
      </c>
      <c r="E11" s="36" t="s">
        <v>847</v>
      </c>
    </row>
    <row r="12" spans="1:18">
      <c r="A12" t="s">
        <v>53</v>
      </c>
      <c r="E12" s="34" t="s">
        <v>47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848</v>
      </c>
      <c r="I3" s="37">
        <f>0+I8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848</v>
      </c>
      <c r="D4" s="2"/>
      <c r="E4" s="20" t="s">
        <v>849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29</v>
      </c>
      <c r="D8" s="21"/>
      <c r="E8" s="26" t="s">
        <v>145</v>
      </c>
      <c r="F8" s="21"/>
      <c r="G8" s="21"/>
      <c r="H8" s="21"/>
      <c r="I8" s="27">
        <f>0+Q8</f>
        <v>0</v>
      </c>
      <c r="O8">
        <f>0+R8</f>
        <v>0</v>
      </c>
      <c r="Q8">
        <f>0+I9+I13+I17+I21</f>
        <v>0</v>
      </c>
      <c r="R8">
        <f>0+O9+O13+O17+O21</f>
        <v>0</v>
      </c>
    </row>
    <row r="9" spans="1:18">
      <c r="A9" s="24" t="s">
        <v>45</v>
      </c>
      <c r="B9" s="28" t="s">
        <v>29</v>
      </c>
      <c r="C9" s="28" t="s">
        <v>850</v>
      </c>
      <c r="D9" s="24" t="s">
        <v>47</v>
      </c>
      <c r="E9" s="29" t="s">
        <v>851</v>
      </c>
      <c r="F9" s="30" t="s">
        <v>159</v>
      </c>
      <c r="G9" s="31">
        <v>280.64999999999998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47</v>
      </c>
    </row>
    <row r="11" spans="1:18" ht="102">
      <c r="A11" s="35" t="s">
        <v>52</v>
      </c>
      <c r="E11" s="36" t="s">
        <v>852</v>
      </c>
    </row>
    <row r="12" spans="1:18" ht="306">
      <c r="A12" t="s">
        <v>53</v>
      </c>
      <c r="E12" s="34" t="s">
        <v>199</v>
      </c>
    </row>
    <row r="13" spans="1:18">
      <c r="A13" s="24" t="s">
        <v>45</v>
      </c>
      <c r="B13" s="28" t="s">
        <v>23</v>
      </c>
      <c r="C13" s="28" t="s">
        <v>853</v>
      </c>
      <c r="D13" s="24" t="s">
        <v>47</v>
      </c>
      <c r="E13" s="29" t="s">
        <v>854</v>
      </c>
      <c r="F13" s="30" t="s">
        <v>148</v>
      </c>
      <c r="G13" s="31">
        <v>1871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23</v>
      </c>
    </row>
    <row r="14" spans="1:18">
      <c r="A14" s="33" t="s">
        <v>50</v>
      </c>
      <c r="E14" s="34" t="s">
        <v>229</v>
      </c>
    </row>
    <row r="15" spans="1:18" ht="102">
      <c r="A15" s="35" t="s">
        <v>52</v>
      </c>
      <c r="E15" s="36" t="s">
        <v>257</v>
      </c>
    </row>
    <row r="16" spans="1:18" ht="38.25">
      <c r="A16" t="s">
        <v>53</v>
      </c>
      <c r="E16" s="34" t="s">
        <v>855</v>
      </c>
    </row>
    <row r="17" spans="1:16">
      <c r="A17" s="24" t="s">
        <v>45</v>
      </c>
      <c r="B17" s="28" t="s">
        <v>22</v>
      </c>
      <c r="C17" s="28" t="s">
        <v>260</v>
      </c>
      <c r="D17" s="24" t="s">
        <v>47</v>
      </c>
      <c r="E17" s="29" t="s">
        <v>261</v>
      </c>
      <c r="F17" s="30" t="s">
        <v>148</v>
      </c>
      <c r="G17" s="31">
        <v>1871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23</v>
      </c>
    </row>
    <row r="18" spans="1:16">
      <c r="A18" s="33" t="s">
        <v>50</v>
      </c>
      <c r="E18" s="34" t="s">
        <v>229</v>
      </c>
    </row>
    <row r="19" spans="1:16" ht="89.25">
      <c r="A19" s="35" t="s">
        <v>52</v>
      </c>
      <c r="E19" s="36" t="s">
        <v>252</v>
      </c>
    </row>
    <row r="20" spans="1:16" ht="25.5">
      <c r="A20" t="s">
        <v>53</v>
      </c>
      <c r="E20" s="34" t="s">
        <v>262</v>
      </c>
    </row>
    <row r="21" spans="1:16" ht="25.5">
      <c r="A21" s="24" t="s">
        <v>45</v>
      </c>
      <c r="B21" s="28" t="s">
        <v>33</v>
      </c>
      <c r="C21" s="28" t="s">
        <v>856</v>
      </c>
      <c r="D21" s="24" t="s">
        <v>47</v>
      </c>
      <c r="E21" s="29" t="s">
        <v>857</v>
      </c>
      <c r="F21" s="30" t="s">
        <v>104</v>
      </c>
      <c r="G21" s="31">
        <v>25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23</v>
      </c>
    </row>
    <row r="22" spans="1:16">
      <c r="A22" s="33" t="s">
        <v>50</v>
      </c>
      <c r="E22" s="34" t="s">
        <v>47</v>
      </c>
    </row>
    <row r="23" spans="1:16" ht="114.75">
      <c r="A23" s="35" t="s">
        <v>52</v>
      </c>
      <c r="E23" s="36" t="s">
        <v>858</v>
      </c>
    </row>
    <row r="24" spans="1:16" ht="102">
      <c r="A24" t="s">
        <v>53</v>
      </c>
      <c r="E24" s="34" t="s">
        <v>859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24</v>
      </c>
      <c r="I3" s="37">
        <f>0+I8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24</v>
      </c>
      <c r="D4" s="2"/>
      <c r="E4" s="20" t="s">
        <v>25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0+I9+I13+I17+I21+I25+I29+I33+I37+I41+I45+I49+I53+I57+I61+I65+I69</f>
        <v>0</v>
      </c>
      <c r="R8">
        <f>0+O9+O13+O17+O21+O25+O29+O33+O37+O41+O45+O49+O53+O57+O61+O65+O69</f>
        <v>0</v>
      </c>
    </row>
    <row r="9" spans="1:18">
      <c r="A9" s="24" t="s">
        <v>45</v>
      </c>
      <c r="B9" s="28" t="s">
        <v>29</v>
      </c>
      <c r="C9" s="28" t="s">
        <v>46</v>
      </c>
      <c r="D9" s="24" t="s">
        <v>47</v>
      </c>
      <c r="E9" s="29" t="s">
        <v>48</v>
      </c>
      <c r="F9" s="30" t="s">
        <v>49</v>
      </c>
      <c r="G9" s="31">
        <v>1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51</v>
      </c>
    </row>
    <row r="11" spans="1:18">
      <c r="A11" s="35" t="s">
        <v>52</v>
      </c>
      <c r="E11" s="36" t="s">
        <v>51</v>
      </c>
    </row>
    <row r="12" spans="1:18">
      <c r="A12" t="s">
        <v>53</v>
      </c>
      <c r="E12" s="34" t="s">
        <v>54</v>
      </c>
    </row>
    <row r="13" spans="1:18">
      <c r="A13" s="24" t="s">
        <v>45</v>
      </c>
      <c r="B13" s="28" t="s">
        <v>23</v>
      </c>
      <c r="C13" s="28" t="s">
        <v>55</v>
      </c>
      <c r="D13" s="24" t="s">
        <v>47</v>
      </c>
      <c r="E13" s="29" t="s">
        <v>56</v>
      </c>
      <c r="F13" s="30" t="s">
        <v>57</v>
      </c>
      <c r="G13" s="31">
        <v>1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23</v>
      </c>
    </row>
    <row r="14" spans="1:18" ht="25.5">
      <c r="A14" s="33" t="s">
        <v>50</v>
      </c>
      <c r="E14" s="34" t="s">
        <v>58</v>
      </c>
    </row>
    <row r="15" spans="1:18">
      <c r="A15" s="35" t="s">
        <v>52</v>
      </c>
      <c r="E15" s="36" t="s">
        <v>47</v>
      </c>
    </row>
    <row r="16" spans="1:18">
      <c r="A16" t="s">
        <v>53</v>
      </c>
      <c r="E16" s="34" t="s">
        <v>59</v>
      </c>
    </row>
    <row r="17" spans="1:16">
      <c r="A17" s="24" t="s">
        <v>45</v>
      </c>
      <c r="B17" s="28" t="s">
        <v>22</v>
      </c>
      <c r="C17" s="28" t="s">
        <v>60</v>
      </c>
      <c r="D17" s="24" t="s">
        <v>47</v>
      </c>
      <c r="E17" s="29" t="s">
        <v>61</v>
      </c>
      <c r="F17" s="30" t="s">
        <v>57</v>
      </c>
      <c r="G17" s="31">
        <v>1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23</v>
      </c>
    </row>
    <row r="18" spans="1:16" ht="25.5">
      <c r="A18" s="33" t="s">
        <v>50</v>
      </c>
      <c r="E18" s="34" t="s">
        <v>62</v>
      </c>
    </row>
    <row r="19" spans="1:16">
      <c r="A19" s="35" t="s">
        <v>52</v>
      </c>
      <c r="E19" s="36" t="s">
        <v>47</v>
      </c>
    </row>
    <row r="20" spans="1:16">
      <c r="A20" t="s">
        <v>53</v>
      </c>
      <c r="E20" s="34" t="s">
        <v>63</v>
      </c>
    </row>
    <row r="21" spans="1:16">
      <c r="A21" s="24" t="s">
        <v>45</v>
      </c>
      <c r="B21" s="28" t="s">
        <v>33</v>
      </c>
      <c r="C21" s="28" t="s">
        <v>64</v>
      </c>
      <c r="D21" s="24" t="s">
        <v>47</v>
      </c>
      <c r="E21" s="29" t="s">
        <v>65</v>
      </c>
      <c r="F21" s="30" t="s">
        <v>66</v>
      </c>
      <c r="G21" s="31">
        <v>1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23</v>
      </c>
    </row>
    <row r="22" spans="1:16" ht="25.5">
      <c r="A22" s="33" t="s">
        <v>50</v>
      </c>
      <c r="E22" s="34" t="s">
        <v>67</v>
      </c>
    </row>
    <row r="23" spans="1:16">
      <c r="A23" s="35" t="s">
        <v>52</v>
      </c>
      <c r="E23" s="36" t="s">
        <v>47</v>
      </c>
    </row>
    <row r="24" spans="1:16" ht="38.25">
      <c r="A24" t="s">
        <v>53</v>
      </c>
      <c r="E24" s="34" t="s">
        <v>68</v>
      </c>
    </row>
    <row r="25" spans="1:16">
      <c r="A25" s="24" t="s">
        <v>45</v>
      </c>
      <c r="B25" s="28" t="s">
        <v>35</v>
      </c>
      <c r="C25" s="28" t="s">
        <v>69</v>
      </c>
      <c r="D25" s="24" t="s">
        <v>47</v>
      </c>
      <c r="E25" s="29" t="s">
        <v>70</v>
      </c>
      <c r="F25" s="30" t="s">
        <v>66</v>
      </c>
      <c r="G25" s="31">
        <v>1</v>
      </c>
      <c r="H25" s="32">
        <v>0</v>
      </c>
      <c r="I25" s="32">
        <f>ROUND(ROUND(H25,2)*ROUND(G25,3),2)</f>
        <v>0</v>
      </c>
      <c r="O25">
        <f>(I25*21)/100</f>
        <v>0</v>
      </c>
      <c r="P25" t="s">
        <v>23</v>
      </c>
    </row>
    <row r="26" spans="1:16" ht="25.5">
      <c r="A26" s="33" t="s">
        <v>50</v>
      </c>
      <c r="E26" s="34" t="s">
        <v>71</v>
      </c>
    </row>
    <row r="27" spans="1:16">
      <c r="A27" s="35" t="s">
        <v>52</v>
      </c>
      <c r="E27" s="36" t="s">
        <v>47</v>
      </c>
    </row>
    <row r="28" spans="1:16">
      <c r="A28" t="s">
        <v>53</v>
      </c>
      <c r="E28" s="34" t="s">
        <v>72</v>
      </c>
    </row>
    <row r="29" spans="1:16" ht="25.5">
      <c r="A29" s="24" t="s">
        <v>45</v>
      </c>
      <c r="B29" s="28" t="s">
        <v>37</v>
      </c>
      <c r="C29" s="28" t="s">
        <v>73</v>
      </c>
      <c r="D29" s="24" t="s">
        <v>47</v>
      </c>
      <c r="E29" s="29" t="s">
        <v>74</v>
      </c>
      <c r="F29" s="30" t="s">
        <v>66</v>
      </c>
      <c r="G29" s="31">
        <v>1</v>
      </c>
      <c r="H29" s="32">
        <v>0</v>
      </c>
      <c r="I29" s="32">
        <f>ROUND(ROUND(H29,2)*ROUND(G29,3),2)</f>
        <v>0</v>
      </c>
      <c r="O29">
        <f>(I29*21)/100</f>
        <v>0</v>
      </c>
      <c r="P29" t="s">
        <v>23</v>
      </c>
    </row>
    <row r="30" spans="1:16" ht="38.25">
      <c r="A30" s="33" t="s">
        <v>50</v>
      </c>
      <c r="E30" s="34" t="s">
        <v>75</v>
      </c>
    </row>
    <row r="31" spans="1:16">
      <c r="A31" s="35" t="s">
        <v>52</v>
      </c>
      <c r="E31" s="36" t="s">
        <v>47</v>
      </c>
    </row>
    <row r="32" spans="1:16">
      <c r="A32" t="s">
        <v>53</v>
      </c>
      <c r="E32" s="34" t="s">
        <v>72</v>
      </c>
    </row>
    <row r="33" spans="1:16">
      <c r="A33" s="24" t="s">
        <v>45</v>
      </c>
      <c r="B33" s="28" t="s">
        <v>76</v>
      </c>
      <c r="C33" s="28" t="s">
        <v>73</v>
      </c>
      <c r="D33" s="24" t="s">
        <v>77</v>
      </c>
      <c r="E33" s="29" t="s">
        <v>78</v>
      </c>
      <c r="F33" s="30" t="s">
        <v>57</v>
      </c>
      <c r="G33" s="31">
        <v>1</v>
      </c>
      <c r="H33" s="32">
        <v>0</v>
      </c>
      <c r="I33" s="32">
        <f>ROUND(ROUND(H33,2)*ROUND(G33,3),2)</f>
        <v>0</v>
      </c>
      <c r="O33">
        <f>(I33*21)/100</f>
        <v>0</v>
      </c>
      <c r="P33" t="s">
        <v>23</v>
      </c>
    </row>
    <row r="34" spans="1:16" ht="51">
      <c r="A34" s="33" t="s">
        <v>50</v>
      </c>
      <c r="E34" s="34" t="s">
        <v>79</v>
      </c>
    </row>
    <row r="35" spans="1:16">
      <c r="A35" s="35" t="s">
        <v>52</v>
      </c>
      <c r="E35" s="36" t="s">
        <v>47</v>
      </c>
    </row>
    <row r="36" spans="1:16">
      <c r="A36" t="s">
        <v>53</v>
      </c>
      <c r="E36" s="34" t="s">
        <v>72</v>
      </c>
    </row>
    <row r="37" spans="1:16">
      <c r="A37" s="24" t="s">
        <v>45</v>
      </c>
      <c r="B37" s="28" t="s">
        <v>80</v>
      </c>
      <c r="C37" s="28" t="s">
        <v>81</v>
      </c>
      <c r="D37" s="24" t="s">
        <v>47</v>
      </c>
      <c r="E37" s="29" t="s">
        <v>82</v>
      </c>
      <c r="F37" s="30" t="s">
        <v>57</v>
      </c>
      <c r="G37" s="31">
        <v>1</v>
      </c>
      <c r="H37" s="32">
        <v>0</v>
      </c>
      <c r="I37" s="32">
        <f>ROUND(ROUND(H37,2)*ROUND(G37,3),2)</f>
        <v>0</v>
      </c>
      <c r="O37">
        <f>(I37*21)/100</f>
        <v>0</v>
      </c>
      <c r="P37" t="s">
        <v>23</v>
      </c>
    </row>
    <row r="38" spans="1:16">
      <c r="A38" s="33" t="s">
        <v>50</v>
      </c>
      <c r="E38" s="34" t="s">
        <v>83</v>
      </c>
    </row>
    <row r="39" spans="1:16">
      <c r="A39" s="35" t="s">
        <v>52</v>
      </c>
      <c r="E39" s="36" t="s">
        <v>47</v>
      </c>
    </row>
    <row r="40" spans="1:16">
      <c r="A40" t="s">
        <v>53</v>
      </c>
      <c r="E40" s="34" t="s">
        <v>72</v>
      </c>
    </row>
    <row r="41" spans="1:16">
      <c r="A41" s="24" t="s">
        <v>45</v>
      </c>
      <c r="B41" s="28" t="s">
        <v>40</v>
      </c>
      <c r="C41" s="28" t="s">
        <v>84</v>
      </c>
      <c r="D41" s="24" t="s">
        <v>47</v>
      </c>
      <c r="E41" s="29" t="s">
        <v>85</v>
      </c>
      <c r="F41" s="30" t="s">
        <v>57</v>
      </c>
      <c r="G41" s="31">
        <v>1</v>
      </c>
      <c r="H41" s="32">
        <v>0</v>
      </c>
      <c r="I41" s="32">
        <f>ROUND(ROUND(H41,2)*ROUND(G41,3),2)</f>
        <v>0</v>
      </c>
      <c r="O41">
        <f>(I41*21)/100</f>
        <v>0</v>
      </c>
      <c r="P41" t="s">
        <v>23</v>
      </c>
    </row>
    <row r="42" spans="1:16">
      <c r="A42" s="33" t="s">
        <v>50</v>
      </c>
      <c r="E42" s="34" t="s">
        <v>86</v>
      </c>
    </row>
    <row r="43" spans="1:16">
      <c r="A43" s="35" t="s">
        <v>52</v>
      </c>
      <c r="E43" s="36" t="s">
        <v>47</v>
      </c>
    </row>
    <row r="44" spans="1:16" ht="76.5">
      <c r="A44" t="s">
        <v>53</v>
      </c>
      <c r="E44" s="34" t="s">
        <v>87</v>
      </c>
    </row>
    <row r="45" spans="1:16">
      <c r="A45" s="24" t="s">
        <v>45</v>
      </c>
      <c r="B45" s="28" t="s">
        <v>42</v>
      </c>
      <c r="C45" s="28" t="s">
        <v>88</v>
      </c>
      <c r="D45" s="24" t="s">
        <v>47</v>
      </c>
      <c r="E45" s="29" t="s">
        <v>89</v>
      </c>
      <c r="F45" s="30" t="s">
        <v>90</v>
      </c>
      <c r="G45" s="31">
        <v>50</v>
      </c>
      <c r="H45" s="32">
        <v>0</v>
      </c>
      <c r="I45" s="32">
        <f>ROUND(ROUND(H45,2)*ROUND(G45,3),2)</f>
        <v>0</v>
      </c>
      <c r="O45">
        <f>(I45*21)/100</f>
        <v>0</v>
      </c>
      <c r="P45" t="s">
        <v>23</v>
      </c>
    </row>
    <row r="46" spans="1:16" ht="25.5">
      <c r="A46" s="33" t="s">
        <v>50</v>
      </c>
      <c r="E46" s="34" t="s">
        <v>91</v>
      </c>
    </row>
    <row r="47" spans="1:16">
      <c r="A47" s="35" t="s">
        <v>52</v>
      </c>
      <c r="E47" s="36" t="s">
        <v>47</v>
      </c>
    </row>
    <row r="48" spans="1:16">
      <c r="A48" t="s">
        <v>53</v>
      </c>
      <c r="E48" s="34" t="s">
        <v>92</v>
      </c>
    </row>
    <row r="49" spans="1:16">
      <c r="A49" s="24" t="s">
        <v>45</v>
      </c>
      <c r="B49" s="28" t="s">
        <v>93</v>
      </c>
      <c r="C49" s="28" t="s">
        <v>94</v>
      </c>
      <c r="D49" s="24" t="s">
        <v>95</v>
      </c>
      <c r="E49" s="29" t="s">
        <v>96</v>
      </c>
      <c r="F49" s="30" t="s">
        <v>66</v>
      </c>
      <c r="G49" s="31">
        <v>1</v>
      </c>
      <c r="H49" s="32">
        <v>0</v>
      </c>
      <c r="I49" s="32">
        <f>ROUND(ROUND(H49,2)*ROUND(G49,3),2)</f>
        <v>0</v>
      </c>
      <c r="O49">
        <f>(I49*21)/100</f>
        <v>0</v>
      </c>
      <c r="P49" t="s">
        <v>23</v>
      </c>
    </row>
    <row r="50" spans="1:16" ht="51">
      <c r="A50" s="33" t="s">
        <v>50</v>
      </c>
      <c r="E50" s="34" t="s">
        <v>97</v>
      </c>
    </row>
    <row r="51" spans="1:16" ht="25.5">
      <c r="A51" s="35" t="s">
        <v>52</v>
      </c>
      <c r="E51" s="36" t="s">
        <v>98</v>
      </c>
    </row>
    <row r="52" spans="1:16" ht="38.25">
      <c r="A52" t="s">
        <v>53</v>
      </c>
      <c r="E52" s="34" t="s">
        <v>99</v>
      </c>
    </row>
    <row r="53" spans="1:16">
      <c r="A53" s="24" t="s">
        <v>45</v>
      </c>
      <c r="B53" s="28" t="s">
        <v>100</v>
      </c>
      <c r="C53" s="28" t="s">
        <v>101</v>
      </c>
      <c r="D53" s="24" t="s">
        <v>102</v>
      </c>
      <c r="E53" s="29" t="s">
        <v>103</v>
      </c>
      <c r="F53" s="30" t="s">
        <v>104</v>
      </c>
      <c r="G53" s="31">
        <v>1</v>
      </c>
      <c r="H53" s="32">
        <v>0</v>
      </c>
      <c r="I53" s="32">
        <f>ROUND(ROUND(H53,2)*ROUND(G53,3),2)</f>
        <v>0</v>
      </c>
      <c r="O53">
        <f>(I53*21)/100</f>
        <v>0</v>
      </c>
      <c r="P53" t="s">
        <v>23</v>
      </c>
    </row>
    <row r="54" spans="1:16" ht="51">
      <c r="A54" s="33" t="s">
        <v>50</v>
      </c>
      <c r="E54" s="34" t="s">
        <v>105</v>
      </c>
    </row>
    <row r="55" spans="1:16">
      <c r="A55" s="35" t="s">
        <v>52</v>
      </c>
      <c r="E55" s="36" t="s">
        <v>47</v>
      </c>
    </row>
    <row r="56" spans="1:16" ht="89.25">
      <c r="A56" t="s">
        <v>53</v>
      </c>
      <c r="E56" s="34" t="s">
        <v>106</v>
      </c>
    </row>
    <row r="57" spans="1:16">
      <c r="A57" s="24" t="s">
        <v>45</v>
      </c>
      <c r="B57" s="28" t="s">
        <v>107</v>
      </c>
      <c r="C57" s="28" t="s">
        <v>101</v>
      </c>
      <c r="D57" s="24" t="s">
        <v>108</v>
      </c>
      <c r="E57" s="29" t="s">
        <v>103</v>
      </c>
      <c r="F57" s="30" t="s">
        <v>104</v>
      </c>
      <c r="G57" s="31">
        <v>2</v>
      </c>
      <c r="H57" s="32">
        <v>0</v>
      </c>
      <c r="I57" s="32">
        <f>ROUND(ROUND(H57,2)*ROUND(G57,3),2)</f>
        <v>0</v>
      </c>
      <c r="O57">
        <f>(I57*21)/100</f>
        <v>0</v>
      </c>
      <c r="P57" t="s">
        <v>23</v>
      </c>
    </row>
    <row r="58" spans="1:16" ht="63.75">
      <c r="A58" s="33" t="s">
        <v>50</v>
      </c>
      <c r="E58" s="34" t="s">
        <v>109</v>
      </c>
    </row>
    <row r="59" spans="1:16">
      <c r="A59" s="35" t="s">
        <v>52</v>
      </c>
      <c r="E59" s="36" t="s">
        <v>47</v>
      </c>
    </row>
    <row r="60" spans="1:16" ht="89.25">
      <c r="A60" t="s">
        <v>53</v>
      </c>
      <c r="E60" s="34" t="s">
        <v>106</v>
      </c>
    </row>
    <row r="61" spans="1:16">
      <c r="A61" s="24" t="s">
        <v>45</v>
      </c>
      <c r="B61" s="28" t="s">
        <v>110</v>
      </c>
      <c r="C61" s="28" t="s">
        <v>101</v>
      </c>
      <c r="D61" s="24" t="s">
        <v>111</v>
      </c>
      <c r="E61" s="29" t="s">
        <v>103</v>
      </c>
      <c r="F61" s="30" t="s">
        <v>104</v>
      </c>
      <c r="G61" s="31">
        <v>1</v>
      </c>
      <c r="H61" s="32">
        <v>0</v>
      </c>
      <c r="I61" s="32">
        <f>ROUND(ROUND(H61,2)*ROUND(G61,3),2)</f>
        <v>0</v>
      </c>
      <c r="O61">
        <f>(I61*21)/100</f>
        <v>0</v>
      </c>
      <c r="P61" t="s">
        <v>23</v>
      </c>
    </row>
    <row r="62" spans="1:16" ht="63.75">
      <c r="A62" s="33" t="s">
        <v>50</v>
      </c>
      <c r="E62" s="34" t="s">
        <v>112</v>
      </c>
    </row>
    <row r="63" spans="1:16">
      <c r="A63" s="35" t="s">
        <v>52</v>
      </c>
      <c r="E63" s="36" t="s">
        <v>47</v>
      </c>
    </row>
    <row r="64" spans="1:16" ht="89.25">
      <c r="A64" t="s">
        <v>53</v>
      </c>
      <c r="E64" s="34" t="s">
        <v>113</v>
      </c>
    </row>
    <row r="65" spans="1:16">
      <c r="A65" s="24" t="s">
        <v>45</v>
      </c>
      <c r="B65" s="28" t="s">
        <v>114</v>
      </c>
      <c r="C65" s="28" t="s">
        <v>115</v>
      </c>
      <c r="D65" s="24" t="s">
        <v>47</v>
      </c>
      <c r="E65" s="29" t="s">
        <v>116</v>
      </c>
      <c r="F65" s="30" t="s">
        <v>57</v>
      </c>
      <c r="G65" s="31">
        <v>1</v>
      </c>
      <c r="H65" s="32">
        <v>0</v>
      </c>
      <c r="I65" s="32">
        <f>ROUND(ROUND(H65,2)*ROUND(G65,3),2)</f>
        <v>0</v>
      </c>
      <c r="O65">
        <f>(I65*21)/100</f>
        <v>0</v>
      </c>
      <c r="P65" t="s">
        <v>23</v>
      </c>
    </row>
    <row r="66" spans="1:16">
      <c r="A66" s="33" t="s">
        <v>50</v>
      </c>
      <c r="E66" s="34" t="s">
        <v>47</v>
      </c>
    </row>
    <row r="67" spans="1:16">
      <c r="A67" s="35" t="s">
        <v>52</v>
      </c>
      <c r="E67" s="36" t="s">
        <v>47</v>
      </c>
    </row>
    <row r="68" spans="1:16" ht="25.5">
      <c r="A68" t="s">
        <v>53</v>
      </c>
      <c r="E68" s="34" t="s">
        <v>117</v>
      </c>
    </row>
    <row r="69" spans="1:16">
      <c r="A69" s="24" t="s">
        <v>45</v>
      </c>
      <c r="B69" s="28" t="s">
        <v>118</v>
      </c>
      <c r="C69" s="28" t="s">
        <v>119</v>
      </c>
      <c r="D69" s="24" t="s">
        <v>47</v>
      </c>
      <c r="E69" s="29" t="s">
        <v>120</v>
      </c>
      <c r="F69" s="30" t="s">
        <v>57</v>
      </c>
      <c r="G69" s="31">
        <v>1</v>
      </c>
      <c r="H69" s="32">
        <v>0</v>
      </c>
      <c r="I69" s="32">
        <f>ROUND(ROUND(H69,2)*ROUND(G69,3),2)</f>
        <v>0</v>
      </c>
      <c r="O69">
        <f>(I69*21)/100</f>
        <v>0</v>
      </c>
      <c r="P69" t="s">
        <v>23</v>
      </c>
    </row>
    <row r="70" spans="1:16" ht="38.25">
      <c r="A70" s="33" t="s">
        <v>50</v>
      </c>
      <c r="E70" s="34" t="s">
        <v>121</v>
      </c>
    </row>
    <row r="71" spans="1:16">
      <c r="A71" s="35" t="s">
        <v>52</v>
      </c>
      <c r="E71" s="36" t="s">
        <v>47</v>
      </c>
    </row>
    <row r="72" spans="1:16">
      <c r="A72" t="s">
        <v>53</v>
      </c>
      <c r="E72" s="34" t="s">
        <v>122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0+O8+O29+O130+O139+O144+O153+O210+O247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123</v>
      </c>
      <c r="I3" s="37">
        <f>0+I8+I29+I130+I139+I144+I153+I210+I247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123</v>
      </c>
      <c r="D4" s="2"/>
      <c r="E4" s="20" t="s">
        <v>124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0+I9+I13+I17+I21+I25</f>
        <v>0</v>
      </c>
      <c r="R8">
        <f>0+O9+O13+O17+O21+O25</f>
        <v>0</v>
      </c>
    </row>
    <row r="9" spans="1:18">
      <c r="A9" s="24" t="s">
        <v>45</v>
      </c>
      <c r="B9" s="28" t="s">
        <v>29</v>
      </c>
      <c r="C9" s="28" t="s">
        <v>125</v>
      </c>
      <c r="D9" s="24" t="s">
        <v>47</v>
      </c>
      <c r="E9" s="29" t="s">
        <v>126</v>
      </c>
      <c r="F9" s="30" t="s">
        <v>127</v>
      </c>
      <c r="G9" s="31">
        <v>5613.48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128</v>
      </c>
    </row>
    <row r="11" spans="1:18" ht="38.25">
      <c r="A11" s="35" t="s">
        <v>52</v>
      </c>
      <c r="E11" s="36" t="s">
        <v>129</v>
      </c>
    </row>
    <row r="12" spans="1:18" ht="25.5">
      <c r="A12" t="s">
        <v>53</v>
      </c>
      <c r="E12" s="34" t="s">
        <v>130</v>
      </c>
    </row>
    <row r="13" spans="1:18">
      <c r="A13" s="24" t="s">
        <v>45</v>
      </c>
      <c r="B13" s="28" t="s">
        <v>23</v>
      </c>
      <c r="C13" s="28" t="s">
        <v>131</v>
      </c>
      <c r="D13" s="24" t="s">
        <v>47</v>
      </c>
      <c r="E13" s="29" t="s">
        <v>132</v>
      </c>
      <c r="F13" s="30" t="s">
        <v>127</v>
      </c>
      <c r="G13" s="31">
        <v>333.6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23</v>
      </c>
    </row>
    <row r="14" spans="1:18" ht="25.5">
      <c r="A14" s="33" t="s">
        <v>50</v>
      </c>
      <c r="E14" s="34" t="s">
        <v>133</v>
      </c>
    </row>
    <row r="15" spans="1:18" ht="38.25">
      <c r="A15" s="35" t="s">
        <v>52</v>
      </c>
      <c r="E15" s="36" t="s">
        <v>134</v>
      </c>
    </row>
    <row r="16" spans="1:18" ht="25.5">
      <c r="A16" t="s">
        <v>53</v>
      </c>
      <c r="E16" s="34" t="s">
        <v>130</v>
      </c>
    </row>
    <row r="17" spans="1:18">
      <c r="A17" s="24" t="s">
        <v>45</v>
      </c>
      <c r="B17" s="28" t="s">
        <v>22</v>
      </c>
      <c r="C17" s="28" t="s">
        <v>135</v>
      </c>
      <c r="D17" s="24" t="s">
        <v>29</v>
      </c>
      <c r="E17" s="29" t="s">
        <v>136</v>
      </c>
      <c r="F17" s="30" t="s">
        <v>127</v>
      </c>
      <c r="G17" s="31">
        <v>10.238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23</v>
      </c>
    </row>
    <row r="18" spans="1:18">
      <c r="A18" s="33" t="s">
        <v>50</v>
      </c>
      <c r="E18" s="34" t="s">
        <v>137</v>
      </c>
    </row>
    <row r="19" spans="1:18" ht="153">
      <c r="A19" s="35" t="s">
        <v>52</v>
      </c>
      <c r="E19" s="36" t="s">
        <v>138</v>
      </c>
    </row>
    <row r="20" spans="1:18" ht="25.5">
      <c r="A20" t="s">
        <v>53</v>
      </c>
      <c r="E20" s="34" t="s">
        <v>130</v>
      </c>
    </row>
    <row r="21" spans="1:18">
      <c r="A21" s="24" t="s">
        <v>45</v>
      </c>
      <c r="B21" s="28" t="s">
        <v>33</v>
      </c>
      <c r="C21" s="28" t="s">
        <v>135</v>
      </c>
      <c r="D21" s="24" t="s">
        <v>23</v>
      </c>
      <c r="E21" s="29" t="s">
        <v>136</v>
      </c>
      <c r="F21" s="30" t="s">
        <v>127</v>
      </c>
      <c r="G21" s="31">
        <v>137.6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23</v>
      </c>
    </row>
    <row r="22" spans="1:18" ht="25.5">
      <c r="A22" s="33" t="s">
        <v>50</v>
      </c>
      <c r="E22" s="34" t="s">
        <v>139</v>
      </c>
    </row>
    <row r="23" spans="1:18" ht="38.25">
      <c r="A23" s="35" t="s">
        <v>52</v>
      </c>
      <c r="E23" s="36" t="s">
        <v>140</v>
      </c>
    </row>
    <row r="24" spans="1:18" ht="25.5">
      <c r="A24" t="s">
        <v>53</v>
      </c>
      <c r="E24" s="34" t="s">
        <v>130</v>
      </c>
    </row>
    <row r="25" spans="1:18">
      <c r="A25" s="24" t="s">
        <v>45</v>
      </c>
      <c r="B25" s="28" t="s">
        <v>35</v>
      </c>
      <c r="C25" s="28" t="s">
        <v>141</v>
      </c>
      <c r="D25" s="24" t="s">
        <v>142</v>
      </c>
      <c r="E25" s="29" t="s">
        <v>143</v>
      </c>
      <c r="F25" s="30" t="s">
        <v>104</v>
      </c>
      <c r="G25" s="31">
        <v>10</v>
      </c>
      <c r="H25" s="32">
        <v>0</v>
      </c>
      <c r="I25" s="32">
        <f>ROUND(ROUND(H25,2)*ROUND(G25,3),2)</f>
        <v>0</v>
      </c>
      <c r="O25">
        <f>(I25*21)/100</f>
        <v>0</v>
      </c>
      <c r="P25" t="s">
        <v>23</v>
      </c>
    </row>
    <row r="26" spans="1:18">
      <c r="A26" s="33" t="s">
        <v>50</v>
      </c>
      <c r="E26" s="34" t="s">
        <v>47</v>
      </c>
    </row>
    <row r="27" spans="1:18">
      <c r="A27" s="35" t="s">
        <v>52</v>
      </c>
      <c r="E27" s="36" t="s">
        <v>144</v>
      </c>
    </row>
    <row r="28" spans="1:18">
      <c r="A28" t="s">
        <v>53</v>
      </c>
      <c r="E28" s="34" t="s">
        <v>63</v>
      </c>
    </row>
    <row r="29" spans="1:18" ht="12.75" customHeight="1">
      <c r="A29" s="12" t="s">
        <v>43</v>
      </c>
      <c r="B29" s="12"/>
      <c r="C29" s="38" t="s">
        <v>29</v>
      </c>
      <c r="D29" s="12"/>
      <c r="E29" s="26" t="s">
        <v>145</v>
      </c>
      <c r="F29" s="12"/>
      <c r="G29" s="12"/>
      <c r="H29" s="12"/>
      <c r="I29" s="39">
        <f>0+Q29</f>
        <v>0</v>
      </c>
      <c r="O29">
        <f>0+R29</f>
        <v>0</v>
      </c>
      <c r="Q29">
        <f>0+I30+I34+I38+I42+I46+I50+I54+I58+I62+I66+I70+I74+I78+I82+I86+I90+I94+I98+I102+I106+I110+I114+I118+I122+I126</f>
        <v>0</v>
      </c>
      <c r="R29">
        <f>0+O30+O34+O38+O42+O46+O50+O54+O58+O62+O66+O70+O74+O78+O82+O86+O90+O94+O98+O102+O106+O110+O114+O118+O122+O126</f>
        <v>0</v>
      </c>
    </row>
    <row r="30" spans="1:18">
      <c r="A30" s="24" t="s">
        <v>45</v>
      </c>
      <c r="B30" s="28" t="s">
        <v>37</v>
      </c>
      <c r="C30" s="28" t="s">
        <v>146</v>
      </c>
      <c r="D30" s="24" t="s">
        <v>47</v>
      </c>
      <c r="E30" s="29" t="s">
        <v>147</v>
      </c>
      <c r="F30" s="30" t="s">
        <v>148</v>
      </c>
      <c r="G30" s="31">
        <v>35</v>
      </c>
      <c r="H30" s="32">
        <v>0</v>
      </c>
      <c r="I30" s="32">
        <f>ROUND(ROUND(H30,2)*ROUND(G30,3),2)</f>
        <v>0</v>
      </c>
      <c r="O30">
        <f>(I30*21)/100</f>
        <v>0</v>
      </c>
      <c r="P30" t="s">
        <v>23</v>
      </c>
    </row>
    <row r="31" spans="1:18" ht="25.5">
      <c r="A31" s="33" t="s">
        <v>50</v>
      </c>
      <c r="E31" s="34" t="s">
        <v>149</v>
      </c>
    </row>
    <row r="32" spans="1:18">
      <c r="A32" s="35" t="s">
        <v>52</v>
      </c>
      <c r="E32" s="36" t="s">
        <v>150</v>
      </c>
    </row>
    <row r="33" spans="1:16" ht="38.25">
      <c r="A33" t="s">
        <v>53</v>
      </c>
      <c r="E33" s="34" t="s">
        <v>151</v>
      </c>
    </row>
    <row r="34" spans="1:16">
      <c r="A34" s="24" t="s">
        <v>45</v>
      </c>
      <c r="B34" s="28" t="s">
        <v>76</v>
      </c>
      <c r="C34" s="28" t="s">
        <v>152</v>
      </c>
      <c r="D34" s="24" t="s">
        <v>47</v>
      </c>
      <c r="E34" s="29" t="s">
        <v>153</v>
      </c>
      <c r="F34" s="30" t="s">
        <v>104</v>
      </c>
      <c r="G34" s="31">
        <v>20</v>
      </c>
      <c r="H34" s="32">
        <v>0</v>
      </c>
      <c r="I34" s="32">
        <f>ROUND(ROUND(H34,2)*ROUND(G34,3),2)</f>
        <v>0</v>
      </c>
      <c r="O34">
        <f>(I34*21)/100</f>
        <v>0</v>
      </c>
      <c r="P34" t="s">
        <v>23</v>
      </c>
    </row>
    <row r="35" spans="1:16" ht="25.5">
      <c r="A35" s="33" t="s">
        <v>50</v>
      </c>
      <c r="E35" s="34" t="s">
        <v>154</v>
      </c>
    </row>
    <row r="36" spans="1:16">
      <c r="A36" s="35" t="s">
        <v>52</v>
      </c>
      <c r="E36" s="36" t="s">
        <v>155</v>
      </c>
    </row>
    <row r="37" spans="1:16" ht="165.75">
      <c r="A37" t="s">
        <v>53</v>
      </c>
      <c r="E37" s="34" t="s">
        <v>156</v>
      </c>
    </row>
    <row r="38" spans="1:16" ht="25.5">
      <c r="A38" s="24" t="s">
        <v>45</v>
      </c>
      <c r="B38" s="28" t="s">
        <v>80</v>
      </c>
      <c r="C38" s="28" t="s">
        <v>157</v>
      </c>
      <c r="D38" s="24" t="s">
        <v>47</v>
      </c>
      <c r="E38" s="29" t="s">
        <v>158</v>
      </c>
      <c r="F38" s="30" t="s">
        <v>159</v>
      </c>
      <c r="G38" s="31">
        <v>166.8</v>
      </c>
      <c r="H38" s="32">
        <v>0</v>
      </c>
      <c r="I38" s="32">
        <f>ROUND(ROUND(H38,2)*ROUND(G38,3),2)</f>
        <v>0</v>
      </c>
      <c r="O38">
        <f>(I38*21)/100</f>
        <v>0</v>
      </c>
      <c r="P38" t="s">
        <v>23</v>
      </c>
    </row>
    <row r="39" spans="1:16" ht="25.5">
      <c r="A39" s="33" t="s">
        <v>50</v>
      </c>
      <c r="E39" s="34" t="s">
        <v>160</v>
      </c>
    </row>
    <row r="40" spans="1:16" ht="38.25">
      <c r="A40" s="35" t="s">
        <v>52</v>
      </c>
      <c r="E40" s="36" t="s">
        <v>161</v>
      </c>
    </row>
    <row r="41" spans="1:16" ht="63.75">
      <c r="A41" t="s">
        <v>53</v>
      </c>
      <c r="E41" s="34" t="s">
        <v>162</v>
      </c>
    </row>
    <row r="42" spans="1:16" ht="25.5">
      <c r="A42" s="24" t="s">
        <v>45</v>
      </c>
      <c r="B42" s="28" t="s">
        <v>40</v>
      </c>
      <c r="C42" s="28" t="s">
        <v>163</v>
      </c>
      <c r="D42" s="24" t="s">
        <v>47</v>
      </c>
      <c r="E42" s="29" t="s">
        <v>164</v>
      </c>
      <c r="F42" s="30" t="s">
        <v>159</v>
      </c>
      <c r="G42" s="31">
        <v>25.8</v>
      </c>
      <c r="H42" s="32">
        <v>0</v>
      </c>
      <c r="I42" s="32">
        <f>ROUND(ROUND(H42,2)*ROUND(G42,3),2)</f>
        <v>0</v>
      </c>
      <c r="O42">
        <f>(I42*21)/100</f>
        <v>0</v>
      </c>
      <c r="P42" t="s">
        <v>23</v>
      </c>
    </row>
    <row r="43" spans="1:16" ht="25.5">
      <c r="A43" s="33" t="s">
        <v>50</v>
      </c>
      <c r="E43" s="34" t="s">
        <v>160</v>
      </c>
    </row>
    <row r="44" spans="1:16" ht="89.25">
      <c r="A44" s="35" t="s">
        <v>52</v>
      </c>
      <c r="E44" s="36" t="s">
        <v>165</v>
      </c>
    </row>
    <row r="45" spans="1:16" ht="63.75">
      <c r="A45" t="s">
        <v>53</v>
      </c>
      <c r="E45" s="34" t="s">
        <v>162</v>
      </c>
    </row>
    <row r="46" spans="1:16" ht="25.5">
      <c r="A46" s="24" t="s">
        <v>45</v>
      </c>
      <c r="B46" s="28" t="s">
        <v>42</v>
      </c>
      <c r="C46" s="28" t="s">
        <v>166</v>
      </c>
      <c r="D46" s="24" t="s">
        <v>47</v>
      </c>
      <c r="E46" s="29" t="s">
        <v>167</v>
      </c>
      <c r="F46" s="30" t="s">
        <v>159</v>
      </c>
      <c r="G46" s="31">
        <v>3.3</v>
      </c>
      <c r="H46" s="32">
        <v>0</v>
      </c>
      <c r="I46" s="32">
        <f>ROUND(ROUND(H46,2)*ROUND(G46,3),2)</f>
        <v>0</v>
      </c>
      <c r="O46">
        <f>(I46*21)/100</f>
        <v>0</v>
      </c>
      <c r="P46" t="s">
        <v>23</v>
      </c>
    </row>
    <row r="47" spans="1:16" ht="25.5">
      <c r="A47" s="33" t="s">
        <v>50</v>
      </c>
      <c r="E47" s="34" t="s">
        <v>160</v>
      </c>
    </row>
    <row r="48" spans="1:16" ht="51">
      <c r="A48" s="35" t="s">
        <v>52</v>
      </c>
      <c r="E48" s="36" t="s">
        <v>168</v>
      </c>
    </row>
    <row r="49" spans="1:16" ht="63.75">
      <c r="A49" t="s">
        <v>53</v>
      </c>
      <c r="E49" s="34" t="s">
        <v>162</v>
      </c>
    </row>
    <row r="50" spans="1:16" ht="25.5">
      <c r="A50" s="24" t="s">
        <v>45</v>
      </c>
      <c r="B50" s="28" t="s">
        <v>93</v>
      </c>
      <c r="C50" s="28" t="s">
        <v>169</v>
      </c>
      <c r="D50" s="24" t="s">
        <v>47</v>
      </c>
      <c r="E50" s="29" t="s">
        <v>170</v>
      </c>
      <c r="F50" s="30" t="s">
        <v>159</v>
      </c>
      <c r="G50" s="31">
        <v>0.8</v>
      </c>
      <c r="H50" s="32">
        <v>0</v>
      </c>
      <c r="I50" s="32">
        <f>ROUND(ROUND(H50,2)*ROUND(G50,3),2)</f>
        <v>0</v>
      </c>
      <c r="O50">
        <f>(I50*21)/100</f>
        <v>0</v>
      </c>
      <c r="P50" t="s">
        <v>23</v>
      </c>
    </row>
    <row r="51" spans="1:16" ht="25.5">
      <c r="A51" s="33" t="s">
        <v>50</v>
      </c>
      <c r="E51" s="34" t="s">
        <v>160</v>
      </c>
    </row>
    <row r="52" spans="1:16" ht="51">
      <c r="A52" s="35" t="s">
        <v>52</v>
      </c>
      <c r="E52" s="36" t="s">
        <v>171</v>
      </c>
    </row>
    <row r="53" spans="1:16" ht="63.75">
      <c r="A53" t="s">
        <v>53</v>
      </c>
      <c r="E53" s="34" t="s">
        <v>162</v>
      </c>
    </row>
    <row r="54" spans="1:16" ht="25.5">
      <c r="A54" s="24" t="s">
        <v>45</v>
      </c>
      <c r="B54" s="28" t="s">
        <v>100</v>
      </c>
      <c r="C54" s="28" t="s">
        <v>172</v>
      </c>
      <c r="D54" s="24" t="s">
        <v>47</v>
      </c>
      <c r="E54" s="29" t="s">
        <v>173</v>
      </c>
      <c r="F54" s="30" t="s">
        <v>159</v>
      </c>
      <c r="G54" s="31">
        <v>7.5</v>
      </c>
      <c r="H54" s="32">
        <v>0</v>
      </c>
      <c r="I54" s="32">
        <f>ROUND(ROUND(H54,2)*ROUND(G54,3),2)</f>
        <v>0</v>
      </c>
      <c r="O54">
        <f>(I54*21)/100</f>
        <v>0</v>
      </c>
      <c r="P54" t="s">
        <v>23</v>
      </c>
    </row>
    <row r="55" spans="1:16" ht="25.5">
      <c r="A55" s="33" t="s">
        <v>50</v>
      </c>
      <c r="E55" s="34" t="s">
        <v>160</v>
      </c>
    </row>
    <row r="56" spans="1:16" ht="63.75">
      <c r="A56" s="35" t="s">
        <v>52</v>
      </c>
      <c r="E56" s="36" t="s">
        <v>174</v>
      </c>
    </row>
    <row r="57" spans="1:16" ht="63.75">
      <c r="A57" t="s">
        <v>53</v>
      </c>
      <c r="E57" s="34" t="s">
        <v>162</v>
      </c>
    </row>
    <row r="58" spans="1:16" ht="25.5">
      <c r="A58" s="24" t="s">
        <v>45</v>
      </c>
      <c r="B58" s="28" t="s">
        <v>107</v>
      </c>
      <c r="C58" s="28" t="s">
        <v>175</v>
      </c>
      <c r="D58" s="24" t="s">
        <v>47</v>
      </c>
      <c r="E58" s="29" t="s">
        <v>176</v>
      </c>
      <c r="F58" s="30" t="s">
        <v>177</v>
      </c>
      <c r="G58" s="31">
        <v>67</v>
      </c>
      <c r="H58" s="32">
        <v>0</v>
      </c>
      <c r="I58" s="32">
        <f>ROUND(ROUND(H58,2)*ROUND(G58,3),2)</f>
        <v>0</v>
      </c>
      <c r="O58">
        <f>(I58*21)/100</f>
        <v>0</v>
      </c>
      <c r="P58" t="s">
        <v>23</v>
      </c>
    </row>
    <row r="59" spans="1:16" ht="25.5">
      <c r="A59" s="33" t="s">
        <v>50</v>
      </c>
      <c r="E59" s="34" t="s">
        <v>160</v>
      </c>
    </row>
    <row r="60" spans="1:16" ht="38.25">
      <c r="A60" s="35" t="s">
        <v>52</v>
      </c>
      <c r="E60" s="36" t="s">
        <v>178</v>
      </c>
    </row>
    <row r="61" spans="1:16" ht="63.75">
      <c r="A61" t="s">
        <v>53</v>
      </c>
      <c r="E61" s="34" t="s">
        <v>162</v>
      </c>
    </row>
    <row r="62" spans="1:16" ht="25.5">
      <c r="A62" s="24" t="s">
        <v>45</v>
      </c>
      <c r="B62" s="28" t="s">
        <v>110</v>
      </c>
      <c r="C62" s="28" t="s">
        <v>179</v>
      </c>
      <c r="D62" s="24" t="s">
        <v>47</v>
      </c>
      <c r="E62" s="29" t="s">
        <v>180</v>
      </c>
      <c r="F62" s="30" t="s">
        <v>159</v>
      </c>
      <c r="G62" s="31">
        <v>43</v>
      </c>
      <c r="H62" s="32">
        <v>0</v>
      </c>
      <c r="I62" s="32">
        <f>ROUND(ROUND(H62,2)*ROUND(G62,3),2)</f>
        <v>0</v>
      </c>
      <c r="O62">
        <f>(I62*21)/100</f>
        <v>0</v>
      </c>
      <c r="P62" t="s">
        <v>23</v>
      </c>
    </row>
    <row r="63" spans="1:16" ht="25.5">
      <c r="A63" s="33" t="s">
        <v>50</v>
      </c>
      <c r="E63" s="34" t="s">
        <v>160</v>
      </c>
    </row>
    <row r="64" spans="1:16" ht="89.25">
      <c r="A64" s="35" t="s">
        <v>52</v>
      </c>
      <c r="E64" s="36" t="s">
        <v>181</v>
      </c>
    </row>
    <row r="65" spans="1:16" ht="63.75">
      <c r="A65" t="s">
        <v>53</v>
      </c>
      <c r="E65" s="34" t="s">
        <v>162</v>
      </c>
    </row>
    <row r="66" spans="1:16">
      <c r="A66" s="24" t="s">
        <v>45</v>
      </c>
      <c r="B66" s="28" t="s">
        <v>114</v>
      </c>
      <c r="C66" s="28" t="s">
        <v>182</v>
      </c>
      <c r="D66" s="24" t="s">
        <v>29</v>
      </c>
      <c r="E66" s="29" t="s">
        <v>183</v>
      </c>
      <c r="F66" s="30" t="s">
        <v>159</v>
      </c>
      <c r="G66" s="31">
        <v>187.1</v>
      </c>
      <c r="H66" s="32">
        <v>0</v>
      </c>
      <c r="I66" s="32">
        <f>ROUND(ROUND(H66,2)*ROUND(G66,3),2)</f>
        <v>0</v>
      </c>
      <c r="O66">
        <f>(I66*21)/100</f>
        <v>0</v>
      </c>
      <c r="P66" t="s">
        <v>23</v>
      </c>
    </row>
    <row r="67" spans="1:16" ht="38.25">
      <c r="A67" s="33" t="s">
        <v>50</v>
      </c>
      <c r="E67" s="34" t="s">
        <v>184</v>
      </c>
    </row>
    <row r="68" spans="1:16" ht="89.25">
      <c r="A68" s="35" t="s">
        <v>52</v>
      </c>
      <c r="E68" s="36" t="s">
        <v>185</v>
      </c>
    </row>
    <row r="69" spans="1:16" ht="38.25">
      <c r="A69" t="s">
        <v>53</v>
      </c>
      <c r="E69" s="34" t="s">
        <v>186</v>
      </c>
    </row>
    <row r="70" spans="1:16">
      <c r="A70" s="24" t="s">
        <v>45</v>
      </c>
      <c r="B70" s="28" t="s">
        <v>118</v>
      </c>
      <c r="C70" s="28" t="s">
        <v>182</v>
      </c>
      <c r="D70" s="24" t="s">
        <v>23</v>
      </c>
      <c r="E70" s="29" t="s">
        <v>183</v>
      </c>
      <c r="F70" s="30" t="s">
        <v>159</v>
      </c>
      <c r="G70" s="31">
        <v>750.3</v>
      </c>
      <c r="H70" s="32">
        <v>0</v>
      </c>
      <c r="I70" s="32">
        <f>ROUND(ROUND(H70,2)*ROUND(G70,3),2)</f>
        <v>0</v>
      </c>
      <c r="O70">
        <f>(I70*21)/100</f>
        <v>0</v>
      </c>
      <c r="P70" t="s">
        <v>23</v>
      </c>
    </row>
    <row r="71" spans="1:16" ht="38.25">
      <c r="A71" s="33" t="s">
        <v>50</v>
      </c>
      <c r="E71" s="34" t="s">
        <v>187</v>
      </c>
    </row>
    <row r="72" spans="1:16" ht="114.75">
      <c r="A72" s="35" t="s">
        <v>52</v>
      </c>
      <c r="E72" s="36" t="s">
        <v>188</v>
      </c>
    </row>
    <row r="73" spans="1:16" ht="38.25">
      <c r="A73" t="s">
        <v>53</v>
      </c>
      <c r="E73" s="34" t="s">
        <v>186</v>
      </c>
    </row>
    <row r="74" spans="1:16">
      <c r="A74" s="24" t="s">
        <v>45</v>
      </c>
      <c r="B74" s="28" t="s">
        <v>189</v>
      </c>
      <c r="C74" s="28" t="s">
        <v>190</v>
      </c>
      <c r="D74" s="24" t="s">
        <v>47</v>
      </c>
      <c r="E74" s="29" t="s">
        <v>191</v>
      </c>
      <c r="F74" s="30" t="s">
        <v>159</v>
      </c>
      <c r="G74" s="31">
        <v>3118.6</v>
      </c>
      <c r="H74" s="32">
        <v>0</v>
      </c>
      <c r="I74" s="32">
        <f>ROUND(ROUND(H74,2)*ROUND(G74,3),2)</f>
        <v>0</v>
      </c>
      <c r="O74">
        <f>(I74*21)/100</f>
        <v>0</v>
      </c>
      <c r="P74" t="s">
        <v>23</v>
      </c>
    </row>
    <row r="75" spans="1:16" ht="25.5">
      <c r="A75" s="33" t="s">
        <v>50</v>
      </c>
      <c r="E75" s="34" t="s">
        <v>192</v>
      </c>
    </row>
    <row r="76" spans="1:16" ht="76.5">
      <c r="A76" s="35" t="s">
        <v>52</v>
      </c>
      <c r="E76" s="36" t="s">
        <v>193</v>
      </c>
    </row>
    <row r="77" spans="1:16" ht="369.75">
      <c r="A77" t="s">
        <v>53</v>
      </c>
      <c r="E77" s="34" t="s">
        <v>194</v>
      </c>
    </row>
    <row r="78" spans="1:16">
      <c r="A78" s="24" t="s">
        <v>45</v>
      </c>
      <c r="B78" s="28" t="s">
        <v>195</v>
      </c>
      <c r="C78" s="28" t="s">
        <v>196</v>
      </c>
      <c r="D78" s="24" t="s">
        <v>47</v>
      </c>
      <c r="E78" s="29" t="s">
        <v>197</v>
      </c>
      <c r="F78" s="30" t="s">
        <v>159</v>
      </c>
      <c r="G78" s="31">
        <v>187.1</v>
      </c>
      <c r="H78" s="32">
        <v>0</v>
      </c>
      <c r="I78" s="32">
        <f>ROUND(ROUND(H78,2)*ROUND(G78,3),2)</f>
        <v>0</v>
      </c>
      <c r="O78">
        <f>(I78*21)/100</f>
        <v>0</v>
      </c>
      <c r="P78" t="s">
        <v>23</v>
      </c>
    </row>
    <row r="79" spans="1:16">
      <c r="A79" s="33" t="s">
        <v>50</v>
      </c>
      <c r="E79" s="34" t="s">
        <v>198</v>
      </c>
    </row>
    <row r="80" spans="1:16" ht="89.25">
      <c r="A80" s="35" t="s">
        <v>52</v>
      </c>
      <c r="E80" s="36" t="s">
        <v>185</v>
      </c>
    </row>
    <row r="81" spans="1:16" ht="306">
      <c r="A81" t="s">
        <v>53</v>
      </c>
      <c r="E81" s="34" t="s">
        <v>199</v>
      </c>
    </row>
    <row r="82" spans="1:16">
      <c r="A82" s="24" t="s">
        <v>45</v>
      </c>
      <c r="B82" s="28" t="s">
        <v>200</v>
      </c>
      <c r="C82" s="28" t="s">
        <v>201</v>
      </c>
      <c r="D82" s="24" t="s">
        <v>47</v>
      </c>
      <c r="E82" s="29" t="s">
        <v>202</v>
      </c>
      <c r="F82" s="30" t="s">
        <v>159</v>
      </c>
      <c r="G82" s="31">
        <v>9.6</v>
      </c>
      <c r="H82" s="32">
        <v>0</v>
      </c>
      <c r="I82" s="32">
        <f>ROUND(ROUND(H82,2)*ROUND(G82,3),2)</f>
        <v>0</v>
      </c>
      <c r="O82">
        <f>(I82*21)/100</f>
        <v>0</v>
      </c>
      <c r="P82" t="s">
        <v>23</v>
      </c>
    </row>
    <row r="83" spans="1:16">
      <c r="A83" s="33" t="s">
        <v>50</v>
      </c>
      <c r="E83" s="34" t="s">
        <v>47</v>
      </c>
    </row>
    <row r="84" spans="1:16" ht="63.75">
      <c r="A84" s="35" t="s">
        <v>52</v>
      </c>
      <c r="E84" s="36" t="s">
        <v>203</v>
      </c>
    </row>
    <row r="85" spans="1:16" ht="318.75">
      <c r="A85" t="s">
        <v>53</v>
      </c>
      <c r="E85" s="34" t="s">
        <v>204</v>
      </c>
    </row>
    <row r="86" spans="1:16">
      <c r="A86" s="24" t="s">
        <v>45</v>
      </c>
      <c r="B86" s="28" t="s">
        <v>205</v>
      </c>
      <c r="C86" s="28" t="s">
        <v>206</v>
      </c>
      <c r="D86" s="24" t="s">
        <v>47</v>
      </c>
      <c r="E86" s="29" t="s">
        <v>207</v>
      </c>
      <c r="F86" s="30" t="s">
        <v>159</v>
      </c>
      <c r="G86" s="31">
        <v>142.5</v>
      </c>
      <c r="H86" s="32">
        <v>0</v>
      </c>
      <c r="I86" s="32">
        <f>ROUND(ROUND(H86,2)*ROUND(G86,3),2)</f>
        <v>0</v>
      </c>
      <c r="O86">
        <f>(I86*21)/100</f>
        <v>0</v>
      </c>
      <c r="P86" t="s">
        <v>23</v>
      </c>
    </row>
    <row r="87" spans="1:16">
      <c r="A87" s="33" t="s">
        <v>50</v>
      </c>
      <c r="E87" s="34" t="s">
        <v>47</v>
      </c>
    </row>
    <row r="88" spans="1:16" ht="51">
      <c r="A88" s="35" t="s">
        <v>52</v>
      </c>
      <c r="E88" s="36" t="s">
        <v>208</v>
      </c>
    </row>
    <row r="89" spans="1:16" ht="318.75">
      <c r="A89" t="s">
        <v>53</v>
      </c>
      <c r="E89" s="34" t="s">
        <v>204</v>
      </c>
    </row>
    <row r="90" spans="1:16">
      <c r="A90" s="24" t="s">
        <v>45</v>
      </c>
      <c r="B90" s="28" t="s">
        <v>209</v>
      </c>
      <c r="C90" s="28" t="s">
        <v>210</v>
      </c>
      <c r="D90" s="24" t="s">
        <v>47</v>
      </c>
      <c r="E90" s="29" t="s">
        <v>211</v>
      </c>
      <c r="F90" s="30" t="s">
        <v>159</v>
      </c>
      <c r="G90" s="31">
        <v>4050.6</v>
      </c>
      <c r="H90" s="32">
        <v>0</v>
      </c>
      <c r="I90" s="32">
        <f>ROUND(ROUND(H90,2)*ROUND(G90,3),2)</f>
        <v>0</v>
      </c>
      <c r="O90">
        <f>(I90*21)/100</f>
        <v>0</v>
      </c>
      <c r="P90" t="s">
        <v>23</v>
      </c>
    </row>
    <row r="91" spans="1:16">
      <c r="A91" s="33" t="s">
        <v>50</v>
      </c>
      <c r="E91" s="34" t="s">
        <v>212</v>
      </c>
    </row>
    <row r="92" spans="1:16" ht="25.5">
      <c r="A92" s="35" t="s">
        <v>52</v>
      </c>
      <c r="E92" s="36" t="s">
        <v>213</v>
      </c>
    </row>
    <row r="93" spans="1:16" ht="191.25">
      <c r="A93" t="s">
        <v>53</v>
      </c>
      <c r="E93" s="34" t="s">
        <v>214</v>
      </c>
    </row>
    <row r="94" spans="1:16" ht="25.5">
      <c r="A94" s="24" t="s">
        <v>45</v>
      </c>
      <c r="B94" s="28" t="s">
        <v>215</v>
      </c>
      <c r="C94" s="28" t="s">
        <v>216</v>
      </c>
      <c r="D94" s="24" t="s">
        <v>47</v>
      </c>
      <c r="E94" s="29" t="s">
        <v>217</v>
      </c>
      <c r="F94" s="30" t="s">
        <v>159</v>
      </c>
      <c r="G94" s="31">
        <v>2247.087</v>
      </c>
      <c r="H94" s="32">
        <v>0</v>
      </c>
      <c r="I94" s="32">
        <f>ROUND(ROUND(H94,2)*ROUND(G94,3),2)</f>
        <v>0</v>
      </c>
      <c r="O94">
        <f>(I94*21)/100</f>
        <v>0</v>
      </c>
      <c r="P94" t="s">
        <v>23</v>
      </c>
    </row>
    <row r="95" spans="1:16">
      <c r="A95" s="33" t="s">
        <v>50</v>
      </c>
      <c r="E95" s="34" t="s">
        <v>47</v>
      </c>
    </row>
    <row r="96" spans="1:16" ht="229.5">
      <c r="A96" s="35" t="s">
        <v>52</v>
      </c>
      <c r="E96" s="36" t="s">
        <v>218</v>
      </c>
    </row>
    <row r="97" spans="1:16" ht="267.75">
      <c r="A97" t="s">
        <v>53</v>
      </c>
      <c r="E97" s="34" t="s">
        <v>219</v>
      </c>
    </row>
    <row r="98" spans="1:16">
      <c r="A98" s="24" t="s">
        <v>45</v>
      </c>
      <c r="B98" s="28" t="s">
        <v>220</v>
      </c>
      <c r="C98" s="28" t="s">
        <v>221</v>
      </c>
      <c r="D98" s="24" t="s">
        <v>47</v>
      </c>
      <c r="E98" s="29" t="s">
        <v>222</v>
      </c>
      <c r="F98" s="30" t="s">
        <v>159</v>
      </c>
      <c r="G98" s="31">
        <v>179.3</v>
      </c>
      <c r="H98" s="32">
        <v>0</v>
      </c>
      <c r="I98" s="32">
        <f>ROUND(ROUND(H98,2)*ROUND(G98,3),2)</f>
        <v>0</v>
      </c>
      <c r="O98">
        <f>(I98*21)/100</f>
        <v>0</v>
      </c>
      <c r="P98" t="s">
        <v>23</v>
      </c>
    </row>
    <row r="99" spans="1:16">
      <c r="A99" s="33" t="s">
        <v>50</v>
      </c>
      <c r="E99" s="34" t="s">
        <v>223</v>
      </c>
    </row>
    <row r="100" spans="1:16" ht="76.5">
      <c r="A100" s="35" t="s">
        <v>52</v>
      </c>
      <c r="E100" s="36" t="s">
        <v>224</v>
      </c>
    </row>
    <row r="101" spans="1:16" ht="280.5">
      <c r="A101" t="s">
        <v>53</v>
      </c>
      <c r="E101" s="34" t="s">
        <v>225</v>
      </c>
    </row>
    <row r="102" spans="1:16">
      <c r="A102" s="24" t="s">
        <v>45</v>
      </c>
      <c r="B102" s="28" t="s">
        <v>226</v>
      </c>
      <c r="C102" s="28" t="s">
        <v>227</v>
      </c>
      <c r="D102" s="24" t="s">
        <v>47</v>
      </c>
      <c r="E102" s="29" t="s">
        <v>228</v>
      </c>
      <c r="F102" s="30" t="s">
        <v>159</v>
      </c>
      <c r="G102" s="31">
        <v>274.8</v>
      </c>
      <c r="H102" s="32">
        <v>0</v>
      </c>
      <c r="I102" s="32">
        <f>ROUND(ROUND(H102,2)*ROUND(G102,3),2)</f>
        <v>0</v>
      </c>
      <c r="O102">
        <f>(I102*21)/100</f>
        <v>0</v>
      </c>
      <c r="P102" t="s">
        <v>23</v>
      </c>
    </row>
    <row r="103" spans="1:16">
      <c r="A103" s="33" t="s">
        <v>50</v>
      </c>
      <c r="E103" s="34" t="s">
        <v>229</v>
      </c>
    </row>
    <row r="104" spans="1:16" ht="38.25">
      <c r="A104" s="35" t="s">
        <v>52</v>
      </c>
      <c r="E104" s="36" t="s">
        <v>230</v>
      </c>
    </row>
    <row r="105" spans="1:16" ht="242.25">
      <c r="A105" t="s">
        <v>53</v>
      </c>
      <c r="E105" s="34" t="s">
        <v>231</v>
      </c>
    </row>
    <row r="106" spans="1:16">
      <c r="A106" s="24" t="s">
        <v>45</v>
      </c>
      <c r="B106" s="28" t="s">
        <v>232</v>
      </c>
      <c r="C106" s="28" t="s">
        <v>233</v>
      </c>
      <c r="D106" s="24" t="s">
        <v>47</v>
      </c>
      <c r="E106" s="29" t="s">
        <v>234</v>
      </c>
      <c r="F106" s="30" t="s">
        <v>159</v>
      </c>
      <c r="G106" s="31">
        <v>73.7</v>
      </c>
      <c r="H106" s="32">
        <v>0</v>
      </c>
      <c r="I106" s="32">
        <f>ROUND(ROUND(H106,2)*ROUND(G106,3),2)</f>
        <v>0</v>
      </c>
      <c r="O106">
        <f>(I106*21)/100</f>
        <v>0</v>
      </c>
      <c r="P106" t="s">
        <v>23</v>
      </c>
    </row>
    <row r="107" spans="1:16">
      <c r="A107" s="33" t="s">
        <v>50</v>
      </c>
      <c r="E107" s="34" t="s">
        <v>235</v>
      </c>
    </row>
    <row r="108" spans="1:16" ht="89.25">
      <c r="A108" s="35" t="s">
        <v>52</v>
      </c>
      <c r="E108" s="36" t="s">
        <v>236</v>
      </c>
    </row>
    <row r="109" spans="1:16" ht="229.5">
      <c r="A109" t="s">
        <v>53</v>
      </c>
      <c r="E109" s="34" t="s">
        <v>237</v>
      </c>
    </row>
    <row r="110" spans="1:16">
      <c r="A110" s="24" t="s">
        <v>45</v>
      </c>
      <c r="B110" s="28" t="s">
        <v>238</v>
      </c>
      <c r="C110" s="28" t="s">
        <v>239</v>
      </c>
      <c r="D110" s="24" t="s">
        <v>47</v>
      </c>
      <c r="E110" s="29" t="s">
        <v>240</v>
      </c>
      <c r="F110" s="30" t="s">
        <v>159</v>
      </c>
      <c r="G110" s="31">
        <v>61.75</v>
      </c>
      <c r="H110" s="32">
        <v>0</v>
      </c>
      <c r="I110" s="32">
        <f>ROUND(ROUND(H110,2)*ROUND(G110,3),2)</f>
        <v>0</v>
      </c>
      <c r="O110">
        <f>(I110*21)/100</f>
        <v>0</v>
      </c>
      <c r="P110" t="s">
        <v>23</v>
      </c>
    </row>
    <row r="111" spans="1:16" ht="25.5">
      <c r="A111" s="33" t="s">
        <v>50</v>
      </c>
      <c r="E111" s="34" t="s">
        <v>241</v>
      </c>
    </row>
    <row r="112" spans="1:16" ht="38.25">
      <c r="A112" s="35" t="s">
        <v>52</v>
      </c>
      <c r="E112" s="36" t="s">
        <v>242</v>
      </c>
    </row>
    <row r="113" spans="1:16" ht="293.25">
      <c r="A113" t="s">
        <v>53</v>
      </c>
      <c r="E113" s="34" t="s">
        <v>243</v>
      </c>
    </row>
    <row r="114" spans="1:16">
      <c r="A114" s="24" t="s">
        <v>45</v>
      </c>
      <c r="B114" s="28" t="s">
        <v>244</v>
      </c>
      <c r="C114" s="28" t="s">
        <v>245</v>
      </c>
      <c r="D114" s="24" t="s">
        <v>47</v>
      </c>
      <c r="E114" s="29" t="s">
        <v>246</v>
      </c>
      <c r="F114" s="30" t="s">
        <v>148</v>
      </c>
      <c r="G114" s="31">
        <v>4866.5</v>
      </c>
      <c r="H114" s="32">
        <v>0</v>
      </c>
      <c r="I114" s="32">
        <f>ROUND(ROUND(H114,2)*ROUND(G114,3),2)</f>
        <v>0</v>
      </c>
      <c r="O114">
        <f>(I114*21)/100</f>
        <v>0</v>
      </c>
      <c r="P114" t="s">
        <v>23</v>
      </c>
    </row>
    <row r="115" spans="1:16">
      <c r="A115" s="33" t="s">
        <v>50</v>
      </c>
      <c r="E115" s="34" t="s">
        <v>229</v>
      </c>
    </row>
    <row r="116" spans="1:16" ht="89.25">
      <c r="A116" s="35" t="s">
        <v>52</v>
      </c>
      <c r="E116" s="36" t="s">
        <v>247</v>
      </c>
    </row>
    <row r="117" spans="1:16" ht="25.5">
      <c r="A117" t="s">
        <v>53</v>
      </c>
      <c r="E117" s="34" t="s">
        <v>248</v>
      </c>
    </row>
    <row r="118" spans="1:16">
      <c r="A118" s="24" t="s">
        <v>45</v>
      </c>
      <c r="B118" s="28" t="s">
        <v>249</v>
      </c>
      <c r="C118" s="28" t="s">
        <v>250</v>
      </c>
      <c r="D118" s="24" t="s">
        <v>47</v>
      </c>
      <c r="E118" s="29" t="s">
        <v>251</v>
      </c>
      <c r="F118" s="30" t="s">
        <v>148</v>
      </c>
      <c r="G118" s="31">
        <v>1871</v>
      </c>
      <c r="H118" s="32">
        <v>0</v>
      </c>
      <c r="I118" s="32">
        <f>ROUND(ROUND(H118,2)*ROUND(G118,3),2)</f>
        <v>0</v>
      </c>
      <c r="O118">
        <f>(I118*21)/100</f>
        <v>0</v>
      </c>
      <c r="P118" t="s">
        <v>23</v>
      </c>
    </row>
    <row r="119" spans="1:16">
      <c r="A119" s="33" t="s">
        <v>50</v>
      </c>
      <c r="E119" s="34" t="s">
        <v>229</v>
      </c>
    </row>
    <row r="120" spans="1:16" ht="89.25">
      <c r="A120" s="35" t="s">
        <v>52</v>
      </c>
      <c r="E120" s="36" t="s">
        <v>252</v>
      </c>
    </row>
    <row r="121" spans="1:16">
      <c r="A121" t="s">
        <v>53</v>
      </c>
      <c r="E121" s="34" t="s">
        <v>253</v>
      </c>
    </row>
    <row r="122" spans="1:16">
      <c r="A122" s="24" t="s">
        <v>45</v>
      </c>
      <c r="B122" s="28" t="s">
        <v>254</v>
      </c>
      <c r="C122" s="28" t="s">
        <v>255</v>
      </c>
      <c r="D122" s="24" t="s">
        <v>47</v>
      </c>
      <c r="E122" s="29" t="s">
        <v>256</v>
      </c>
      <c r="F122" s="30" t="s">
        <v>148</v>
      </c>
      <c r="G122" s="31">
        <v>1871</v>
      </c>
      <c r="H122" s="32">
        <v>0</v>
      </c>
      <c r="I122" s="32">
        <f>ROUND(ROUND(H122,2)*ROUND(G122,3),2)</f>
        <v>0</v>
      </c>
      <c r="O122">
        <f>(I122*21)/100</f>
        <v>0</v>
      </c>
      <c r="P122" t="s">
        <v>23</v>
      </c>
    </row>
    <row r="123" spans="1:16">
      <c r="A123" s="33" t="s">
        <v>50</v>
      </c>
      <c r="E123" s="34" t="s">
        <v>229</v>
      </c>
    </row>
    <row r="124" spans="1:16" ht="102">
      <c r="A124" s="35" t="s">
        <v>52</v>
      </c>
      <c r="E124" s="36" t="s">
        <v>257</v>
      </c>
    </row>
    <row r="125" spans="1:16" ht="38.25">
      <c r="A125" t="s">
        <v>53</v>
      </c>
      <c r="E125" s="34" t="s">
        <v>258</v>
      </c>
    </row>
    <row r="126" spans="1:16">
      <c r="A126" s="24" t="s">
        <v>45</v>
      </c>
      <c r="B126" s="28" t="s">
        <v>259</v>
      </c>
      <c r="C126" s="28" t="s">
        <v>260</v>
      </c>
      <c r="D126" s="24" t="s">
        <v>47</v>
      </c>
      <c r="E126" s="29" t="s">
        <v>261</v>
      </c>
      <c r="F126" s="30" t="s">
        <v>148</v>
      </c>
      <c r="G126" s="31">
        <v>1871</v>
      </c>
      <c r="H126" s="32">
        <v>0</v>
      </c>
      <c r="I126" s="32">
        <f>ROUND(ROUND(H126,2)*ROUND(G126,3),2)</f>
        <v>0</v>
      </c>
      <c r="O126">
        <f>(I126*21)/100</f>
        <v>0</v>
      </c>
      <c r="P126" t="s">
        <v>23</v>
      </c>
    </row>
    <row r="127" spans="1:16">
      <c r="A127" s="33" t="s">
        <v>50</v>
      </c>
      <c r="E127" s="34" t="s">
        <v>229</v>
      </c>
    </row>
    <row r="128" spans="1:16" ht="89.25">
      <c r="A128" s="35" t="s">
        <v>52</v>
      </c>
      <c r="E128" s="36" t="s">
        <v>252</v>
      </c>
    </row>
    <row r="129" spans="1:18" ht="25.5">
      <c r="A129" t="s">
        <v>53</v>
      </c>
      <c r="E129" s="34" t="s">
        <v>262</v>
      </c>
    </row>
    <row r="130" spans="1:18" ht="12.75" customHeight="1">
      <c r="A130" s="12" t="s">
        <v>43</v>
      </c>
      <c r="B130" s="12"/>
      <c r="C130" s="38" t="s">
        <v>23</v>
      </c>
      <c r="D130" s="12"/>
      <c r="E130" s="26" t="s">
        <v>263</v>
      </c>
      <c r="F130" s="12"/>
      <c r="G130" s="12"/>
      <c r="H130" s="12"/>
      <c r="I130" s="39">
        <f>0+Q130</f>
        <v>0</v>
      </c>
      <c r="O130">
        <f>0+R130</f>
        <v>0</v>
      </c>
      <c r="Q130">
        <f>0+I131+I135</f>
        <v>0</v>
      </c>
      <c r="R130">
        <f>0+O131+O135</f>
        <v>0</v>
      </c>
    </row>
    <row r="131" spans="1:18">
      <c r="A131" s="24" t="s">
        <v>45</v>
      </c>
      <c r="B131" s="28" t="s">
        <v>264</v>
      </c>
      <c r="C131" s="28" t="s">
        <v>265</v>
      </c>
      <c r="D131" s="24" t="s">
        <v>47</v>
      </c>
      <c r="E131" s="29" t="s">
        <v>266</v>
      </c>
      <c r="F131" s="30" t="s">
        <v>148</v>
      </c>
      <c r="G131" s="31">
        <v>926</v>
      </c>
      <c r="H131" s="32">
        <v>0</v>
      </c>
      <c r="I131" s="32">
        <f>ROUND(ROUND(H131,2)*ROUND(G131,3),2)</f>
        <v>0</v>
      </c>
      <c r="O131">
        <f>(I131*21)/100</f>
        <v>0</v>
      </c>
      <c r="P131" t="s">
        <v>23</v>
      </c>
    </row>
    <row r="132" spans="1:18">
      <c r="A132" s="33" t="s">
        <v>50</v>
      </c>
      <c r="E132" s="34" t="s">
        <v>229</v>
      </c>
    </row>
    <row r="133" spans="1:18" ht="38.25">
      <c r="A133" s="35" t="s">
        <v>52</v>
      </c>
      <c r="E133" s="36" t="s">
        <v>267</v>
      </c>
    </row>
    <row r="134" spans="1:18" ht="38.25">
      <c r="A134" t="s">
        <v>53</v>
      </c>
      <c r="E134" s="34" t="s">
        <v>268</v>
      </c>
    </row>
    <row r="135" spans="1:18">
      <c r="A135" s="24" t="s">
        <v>45</v>
      </c>
      <c r="B135" s="28" t="s">
        <v>269</v>
      </c>
      <c r="C135" s="28" t="s">
        <v>270</v>
      </c>
      <c r="D135" s="24" t="s">
        <v>47</v>
      </c>
      <c r="E135" s="29" t="s">
        <v>271</v>
      </c>
      <c r="F135" s="30" t="s">
        <v>177</v>
      </c>
      <c r="G135" s="31">
        <v>463</v>
      </c>
      <c r="H135" s="32">
        <v>0</v>
      </c>
      <c r="I135" s="32">
        <f>ROUND(ROUND(H135,2)*ROUND(G135,3),2)</f>
        <v>0</v>
      </c>
      <c r="O135">
        <f>(I135*21)/100</f>
        <v>0</v>
      </c>
      <c r="P135" t="s">
        <v>23</v>
      </c>
    </row>
    <row r="136" spans="1:18" ht="25.5">
      <c r="A136" s="33" t="s">
        <v>50</v>
      </c>
      <c r="E136" s="34" t="s">
        <v>272</v>
      </c>
    </row>
    <row r="137" spans="1:18" ht="153">
      <c r="A137" s="35" t="s">
        <v>52</v>
      </c>
      <c r="E137" s="36" t="s">
        <v>273</v>
      </c>
    </row>
    <row r="138" spans="1:18" ht="165.75">
      <c r="A138" t="s">
        <v>53</v>
      </c>
      <c r="E138" s="34" t="s">
        <v>274</v>
      </c>
    </row>
    <row r="139" spans="1:18" ht="12.75" customHeight="1">
      <c r="A139" s="12" t="s">
        <v>43</v>
      </c>
      <c r="B139" s="12"/>
      <c r="C139" s="38" t="s">
        <v>22</v>
      </c>
      <c r="D139" s="12"/>
      <c r="E139" s="26" t="s">
        <v>275</v>
      </c>
      <c r="F139" s="12"/>
      <c r="G139" s="12"/>
      <c r="H139" s="12"/>
      <c r="I139" s="39">
        <f>0+Q139</f>
        <v>0</v>
      </c>
      <c r="O139">
        <f>0+R139</f>
        <v>0</v>
      </c>
      <c r="Q139">
        <f>0+I140</f>
        <v>0</v>
      </c>
      <c r="R139">
        <f>0+O140</f>
        <v>0</v>
      </c>
    </row>
    <row r="140" spans="1:18">
      <c r="A140" s="24" t="s">
        <v>45</v>
      </c>
      <c r="B140" s="28" t="s">
        <v>276</v>
      </c>
      <c r="C140" s="28" t="s">
        <v>277</v>
      </c>
      <c r="D140" s="24" t="s">
        <v>29</v>
      </c>
      <c r="E140" s="29" t="s">
        <v>278</v>
      </c>
      <c r="F140" s="30" t="s">
        <v>177</v>
      </c>
      <c r="G140" s="31">
        <v>400</v>
      </c>
      <c r="H140" s="32">
        <v>0</v>
      </c>
      <c r="I140" s="32">
        <f>ROUND(ROUND(H140,2)*ROUND(G140,3),2)</f>
        <v>0</v>
      </c>
      <c r="O140">
        <f>(I140*21)/100</f>
        <v>0</v>
      </c>
      <c r="P140" t="s">
        <v>23</v>
      </c>
    </row>
    <row r="141" spans="1:18" ht="25.5">
      <c r="A141" s="33" t="s">
        <v>50</v>
      </c>
      <c r="E141" s="34" t="s">
        <v>279</v>
      </c>
    </row>
    <row r="142" spans="1:18" ht="76.5">
      <c r="A142" s="35" t="s">
        <v>52</v>
      </c>
      <c r="E142" s="36" t="s">
        <v>280</v>
      </c>
    </row>
    <row r="143" spans="1:18" ht="38.25">
      <c r="A143" t="s">
        <v>53</v>
      </c>
      <c r="E143" s="34" t="s">
        <v>281</v>
      </c>
    </row>
    <row r="144" spans="1:18" ht="12.75" customHeight="1">
      <c r="A144" s="12" t="s">
        <v>43</v>
      </c>
      <c r="B144" s="12"/>
      <c r="C144" s="38" t="s">
        <v>33</v>
      </c>
      <c r="D144" s="12"/>
      <c r="E144" s="26" t="s">
        <v>282</v>
      </c>
      <c r="F144" s="12"/>
      <c r="G144" s="12"/>
      <c r="H144" s="12"/>
      <c r="I144" s="39">
        <f>0+Q144</f>
        <v>0</v>
      </c>
      <c r="O144">
        <f>0+R144</f>
        <v>0</v>
      </c>
      <c r="Q144">
        <f>0+I145+I149</f>
        <v>0</v>
      </c>
      <c r="R144">
        <f>0+O145+O149</f>
        <v>0</v>
      </c>
    </row>
    <row r="145" spans="1:18">
      <c r="A145" s="24" t="s">
        <v>45</v>
      </c>
      <c r="B145" s="28" t="s">
        <v>283</v>
      </c>
      <c r="C145" s="28" t="s">
        <v>284</v>
      </c>
      <c r="D145" s="24" t="s">
        <v>47</v>
      </c>
      <c r="E145" s="29" t="s">
        <v>285</v>
      </c>
      <c r="F145" s="30" t="s">
        <v>159</v>
      </c>
      <c r="G145" s="31">
        <v>48</v>
      </c>
      <c r="H145" s="32">
        <v>0</v>
      </c>
      <c r="I145" s="32">
        <f>ROUND(ROUND(H145,2)*ROUND(G145,3),2)</f>
        <v>0</v>
      </c>
      <c r="O145">
        <f>(I145*21)/100</f>
        <v>0</v>
      </c>
      <c r="P145" t="s">
        <v>23</v>
      </c>
    </row>
    <row r="146" spans="1:18">
      <c r="A146" s="33" t="s">
        <v>50</v>
      </c>
      <c r="E146" s="34" t="s">
        <v>235</v>
      </c>
    </row>
    <row r="147" spans="1:18" ht="114.75">
      <c r="A147" s="35" t="s">
        <v>52</v>
      </c>
      <c r="E147" s="36" t="s">
        <v>286</v>
      </c>
    </row>
    <row r="148" spans="1:18" ht="369.75">
      <c r="A148" t="s">
        <v>53</v>
      </c>
      <c r="E148" s="34" t="s">
        <v>287</v>
      </c>
    </row>
    <row r="149" spans="1:18">
      <c r="A149" s="24" t="s">
        <v>45</v>
      </c>
      <c r="B149" s="28" t="s">
        <v>288</v>
      </c>
      <c r="C149" s="28" t="s">
        <v>289</v>
      </c>
      <c r="D149" s="24" t="s">
        <v>47</v>
      </c>
      <c r="E149" s="29" t="s">
        <v>290</v>
      </c>
      <c r="F149" s="30" t="s">
        <v>159</v>
      </c>
      <c r="G149" s="31">
        <v>23.79</v>
      </c>
      <c r="H149" s="32">
        <v>0</v>
      </c>
      <c r="I149" s="32">
        <f>ROUND(ROUND(H149,2)*ROUND(G149,3),2)</f>
        <v>0</v>
      </c>
      <c r="O149">
        <f>(I149*21)/100</f>
        <v>0</v>
      </c>
      <c r="P149" t="s">
        <v>23</v>
      </c>
    </row>
    <row r="150" spans="1:18">
      <c r="A150" s="33" t="s">
        <v>50</v>
      </c>
      <c r="E150" s="34" t="s">
        <v>291</v>
      </c>
    </row>
    <row r="151" spans="1:18" ht="63.75">
      <c r="A151" s="35" t="s">
        <v>52</v>
      </c>
      <c r="E151" s="36" t="s">
        <v>292</v>
      </c>
    </row>
    <row r="152" spans="1:18" ht="369.75">
      <c r="A152" t="s">
        <v>53</v>
      </c>
      <c r="E152" s="34" t="s">
        <v>287</v>
      </c>
    </row>
    <row r="153" spans="1:18" ht="12.75" customHeight="1">
      <c r="A153" s="12" t="s">
        <v>43</v>
      </c>
      <c r="B153" s="12"/>
      <c r="C153" s="38" t="s">
        <v>35</v>
      </c>
      <c r="D153" s="12"/>
      <c r="E153" s="26" t="s">
        <v>293</v>
      </c>
      <c r="F153" s="12"/>
      <c r="G153" s="12"/>
      <c r="H153" s="12"/>
      <c r="I153" s="39">
        <f>0+Q153</f>
        <v>0</v>
      </c>
      <c r="O153">
        <f>0+R153</f>
        <v>0</v>
      </c>
      <c r="Q153">
        <f>0+I154+I158+I162+I166+I170+I174+I178+I182+I186+I190+I194+I198+I202+I206</f>
        <v>0</v>
      </c>
      <c r="R153">
        <f>0+O154+O158+O162+O166+O170+O174+O178+O182+O186+O190+O194+O198+O202+O206</f>
        <v>0</v>
      </c>
    </row>
    <row r="154" spans="1:18">
      <c r="A154" s="24" t="s">
        <v>45</v>
      </c>
      <c r="B154" s="28" t="s">
        <v>294</v>
      </c>
      <c r="C154" s="28" t="s">
        <v>295</v>
      </c>
      <c r="D154" s="24" t="s">
        <v>47</v>
      </c>
      <c r="E154" s="29" t="s">
        <v>296</v>
      </c>
      <c r="F154" s="30" t="s">
        <v>148</v>
      </c>
      <c r="G154" s="31">
        <v>1075</v>
      </c>
      <c r="H154" s="32">
        <v>0</v>
      </c>
      <c r="I154" s="32">
        <f>ROUND(ROUND(H154,2)*ROUND(G154,3),2)</f>
        <v>0</v>
      </c>
      <c r="O154">
        <f>(I154*21)/100</f>
        <v>0</v>
      </c>
      <c r="P154" t="s">
        <v>23</v>
      </c>
    </row>
    <row r="155" spans="1:18">
      <c r="A155" s="33" t="s">
        <v>50</v>
      </c>
      <c r="E155" s="34" t="s">
        <v>229</v>
      </c>
    </row>
    <row r="156" spans="1:18">
      <c r="A156" s="35" t="s">
        <v>52</v>
      </c>
      <c r="E156" s="36" t="s">
        <v>297</v>
      </c>
    </row>
    <row r="157" spans="1:18" ht="127.5">
      <c r="A157" t="s">
        <v>53</v>
      </c>
      <c r="E157" s="34" t="s">
        <v>298</v>
      </c>
    </row>
    <row r="158" spans="1:18">
      <c r="A158" s="24" t="s">
        <v>45</v>
      </c>
      <c r="B158" s="28" t="s">
        <v>299</v>
      </c>
      <c r="C158" s="28" t="s">
        <v>300</v>
      </c>
      <c r="D158" s="24" t="s">
        <v>47</v>
      </c>
      <c r="E158" s="29" t="s">
        <v>301</v>
      </c>
      <c r="F158" s="30" t="s">
        <v>148</v>
      </c>
      <c r="G158" s="31">
        <v>2950.5</v>
      </c>
      <c r="H158" s="32">
        <v>0</v>
      </c>
      <c r="I158" s="32">
        <f>ROUND(ROUND(H158,2)*ROUND(G158,3),2)</f>
        <v>0</v>
      </c>
      <c r="O158">
        <f>(I158*21)/100</f>
        <v>0</v>
      </c>
      <c r="P158" t="s">
        <v>23</v>
      </c>
    </row>
    <row r="159" spans="1:18" ht="25.5">
      <c r="A159" s="33" t="s">
        <v>50</v>
      </c>
      <c r="E159" s="34" t="s">
        <v>302</v>
      </c>
    </row>
    <row r="160" spans="1:18">
      <c r="A160" s="35" t="s">
        <v>52</v>
      </c>
      <c r="E160" s="36" t="s">
        <v>303</v>
      </c>
    </row>
    <row r="161" spans="1:16" ht="127.5">
      <c r="A161" t="s">
        <v>53</v>
      </c>
      <c r="E161" s="34" t="s">
        <v>298</v>
      </c>
    </row>
    <row r="162" spans="1:16">
      <c r="A162" s="24" t="s">
        <v>45</v>
      </c>
      <c r="B162" s="28" t="s">
        <v>304</v>
      </c>
      <c r="C162" s="28" t="s">
        <v>305</v>
      </c>
      <c r="D162" s="24" t="s">
        <v>47</v>
      </c>
      <c r="E162" s="29" t="s">
        <v>306</v>
      </c>
      <c r="F162" s="30" t="s">
        <v>148</v>
      </c>
      <c r="G162" s="31">
        <v>878.1</v>
      </c>
      <c r="H162" s="32">
        <v>0</v>
      </c>
      <c r="I162" s="32">
        <f>ROUND(ROUND(H162,2)*ROUND(G162,3),2)</f>
        <v>0</v>
      </c>
      <c r="O162">
        <f>(I162*21)/100</f>
        <v>0</v>
      </c>
      <c r="P162" t="s">
        <v>23</v>
      </c>
    </row>
    <row r="163" spans="1:16">
      <c r="A163" s="33" t="s">
        <v>50</v>
      </c>
      <c r="E163" s="34" t="s">
        <v>229</v>
      </c>
    </row>
    <row r="164" spans="1:16" ht="51">
      <c r="A164" s="35" t="s">
        <v>52</v>
      </c>
      <c r="E164" s="36" t="s">
        <v>307</v>
      </c>
    </row>
    <row r="165" spans="1:16" ht="51">
      <c r="A165" t="s">
        <v>53</v>
      </c>
      <c r="E165" s="34" t="s">
        <v>308</v>
      </c>
    </row>
    <row r="166" spans="1:16">
      <c r="A166" s="24" t="s">
        <v>45</v>
      </c>
      <c r="B166" s="28" t="s">
        <v>309</v>
      </c>
      <c r="C166" s="28" t="s">
        <v>310</v>
      </c>
      <c r="D166" s="24" t="s">
        <v>47</v>
      </c>
      <c r="E166" s="29" t="s">
        <v>311</v>
      </c>
      <c r="F166" s="30" t="s">
        <v>148</v>
      </c>
      <c r="G166" s="31">
        <v>1953.1</v>
      </c>
      <c r="H166" s="32">
        <v>0</v>
      </c>
      <c r="I166" s="32">
        <f>ROUND(ROUND(H166,2)*ROUND(G166,3),2)</f>
        <v>0</v>
      </c>
      <c r="O166">
        <f>(I166*21)/100</f>
        <v>0</v>
      </c>
      <c r="P166" t="s">
        <v>23</v>
      </c>
    </row>
    <row r="167" spans="1:16">
      <c r="A167" s="33" t="s">
        <v>50</v>
      </c>
      <c r="E167" s="34" t="s">
        <v>229</v>
      </c>
    </row>
    <row r="168" spans="1:16" ht="51">
      <c r="A168" s="35" t="s">
        <v>52</v>
      </c>
      <c r="E168" s="36" t="s">
        <v>312</v>
      </c>
    </row>
    <row r="169" spans="1:16" ht="51">
      <c r="A169" t="s">
        <v>53</v>
      </c>
      <c r="E169" s="34" t="s">
        <v>308</v>
      </c>
    </row>
    <row r="170" spans="1:16">
      <c r="A170" s="24" t="s">
        <v>45</v>
      </c>
      <c r="B170" s="28" t="s">
        <v>313</v>
      </c>
      <c r="C170" s="28" t="s">
        <v>314</v>
      </c>
      <c r="D170" s="24" t="s">
        <v>47</v>
      </c>
      <c r="E170" s="29" t="s">
        <v>315</v>
      </c>
      <c r="F170" s="30" t="s">
        <v>148</v>
      </c>
      <c r="G170" s="31">
        <v>2950.5</v>
      </c>
      <c r="H170" s="32">
        <v>0</v>
      </c>
      <c r="I170" s="32">
        <f>ROUND(ROUND(H170,2)*ROUND(G170,3),2)</f>
        <v>0</v>
      </c>
      <c r="O170">
        <f>(I170*21)/100</f>
        <v>0</v>
      </c>
      <c r="P170" t="s">
        <v>23</v>
      </c>
    </row>
    <row r="171" spans="1:16">
      <c r="A171" s="33" t="s">
        <v>50</v>
      </c>
      <c r="E171" s="34" t="s">
        <v>229</v>
      </c>
    </row>
    <row r="172" spans="1:16">
      <c r="A172" s="35" t="s">
        <v>52</v>
      </c>
      <c r="E172" s="36" t="s">
        <v>303</v>
      </c>
    </row>
    <row r="173" spans="1:16" ht="51">
      <c r="A173" t="s">
        <v>53</v>
      </c>
      <c r="E173" s="34" t="s">
        <v>308</v>
      </c>
    </row>
    <row r="174" spans="1:16">
      <c r="A174" s="24" t="s">
        <v>45</v>
      </c>
      <c r="B174" s="28" t="s">
        <v>316</v>
      </c>
      <c r="C174" s="28" t="s">
        <v>317</v>
      </c>
      <c r="D174" s="24" t="s">
        <v>47</v>
      </c>
      <c r="E174" s="29" t="s">
        <v>318</v>
      </c>
      <c r="F174" s="30" t="s">
        <v>148</v>
      </c>
      <c r="G174" s="31">
        <v>8</v>
      </c>
      <c r="H174" s="32">
        <v>0</v>
      </c>
      <c r="I174" s="32">
        <f>ROUND(ROUND(H174,2)*ROUND(G174,3),2)</f>
        <v>0</v>
      </c>
      <c r="O174">
        <f>(I174*21)/100</f>
        <v>0</v>
      </c>
      <c r="P174" t="s">
        <v>23</v>
      </c>
    </row>
    <row r="175" spans="1:16">
      <c r="A175" s="33" t="s">
        <v>50</v>
      </c>
      <c r="E175" s="34" t="s">
        <v>47</v>
      </c>
    </row>
    <row r="176" spans="1:16" ht="25.5">
      <c r="A176" s="35" t="s">
        <v>52</v>
      </c>
      <c r="E176" s="36" t="s">
        <v>319</v>
      </c>
    </row>
    <row r="177" spans="1:16" ht="38.25">
      <c r="A177" t="s">
        <v>53</v>
      </c>
      <c r="E177" s="34" t="s">
        <v>320</v>
      </c>
    </row>
    <row r="178" spans="1:16">
      <c r="A178" s="24" t="s">
        <v>45</v>
      </c>
      <c r="B178" s="28" t="s">
        <v>321</v>
      </c>
      <c r="C178" s="28" t="s">
        <v>322</v>
      </c>
      <c r="D178" s="24" t="s">
        <v>47</v>
      </c>
      <c r="E178" s="29" t="s">
        <v>323</v>
      </c>
      <c r="F178" s="30" t="s">
        <v>148</v>
      </c>
      <c r="G178" s="31">
        <v>2529</v>
      </c>
      <c r="H178" s="32">
        <v>0</v>
      </c>
      <c r="I178" s="32">
        <f>ROUND(ROUND(H178,2)*ROUND(G178,3),2)</f>
        <v>0</v>
      </c>
      <c r="O178">
        <f>(I178*21)/100</f>
        <v>0</v>
      </c>
      <c r="P178" t="s">
        <v>23</v>
      </c>
    </row>
    <row r="179" spans="1:16">
      <c r="A179" s="33" t="s">
        <v>50</v>
      </c>
      <c r="E179" s="34" t="s">
        <v>229</v>
      </c>
    </row>
    <row r="180" spans="1:16">
      <c r="A180" s="35" t="s">
        <v>52</v>
      </c>
      <c r="E180" s="36" t="s">
        <v>324</v>
      </c>
    </row>
    <row r="181" spans="1:16" ht="51">
      <c r="A181" t="s">
        <v>53</v>
      </c>
      <c r="E181" s="34" t="s">
        <v>325</v>
      </c>
    </row>
    <row r="182" spans="1:16">
      <c r="A182" s="24" t="s">
        <v>45</v>
      </c>
      <c r="B182" s="28" t="s">
        <v>326</v>
      </c>
      <c r="C182" s="28" t="s">
        <v>327</v>
      </c>
      <c r="D182" s="24" t="s">
        <v>47</v>
      </c>
      <c r="E182" s="29" t="s">
        <v>328</v>
      </c>
      <c r="F182" s="30" t="s">
        <v>148</v>
      </c>
      <c r="G182" s="31">
        <v>5058</v>
      </c>
      <c r="H182" s="32">
        <v>0</v>
      </c>
      <c r="I182" s="32">
        <f>ROUND(ROUND(H182,2)*ROUND(G182,3),2)</f>
        <v>0</v>
      </c>
      <c r="O182">
        <f>(I182*21)/100</f>
        <v>0</v>
      </c>
      <c r="P182" t="s">
        <v>23</v>
      </c>
    </row>
    <row r="183" spans="1:16" ht="25.5">
      <c r="A183" s="33" t="s">
        <v>50</v>
      </c>
      <c r="E183" s="34" t="s">
        <v>329</v>
      </c>
    </row>
    <row r="184" spans="1:16" ht="25.5">
      <c r="A184" s="35" t="s">
        <v>52</v>
      </c>
      <c r="E184" s="36" t="s">
        <v>330</v>
      </c>
    </row>
    <row r="185" spans="1:16" ht="51">
      <c r="A185" t="s">
        <v>53</v>
      </c>
      <c r="E185" s="34" t="s">
        <v>325</v>
      </c>
    </row>
    <row r="186" spans="1:16">
      <c r="A186" s="24" t="s">
        <v>45</v>
      </c>
      <c r="B186" s="28" t="s">
        <v>331</v>
      </c>
      <c r="C186" s="28" t="s">
        <v>332</v>
      </c>
      <c r="D186" s="24" t="s">
        <v>47</v>
      </c>
      <c r="E186" s="29" t="s">
        <v>333</v>
      </c>
      <c r="F186" s="30" t="s">
        <v>148</v>
      </c>
      <c r="G186" s="31">
        <v>2529</v>
      </c>
      <c r="H186" s="32">
        <v>0</v>
      </c>
      <c r="I186" s="32">
        <f>ROUND(ROUND(H186,2)*ROUND(G186,3),2)</f>
        <v>0</v>
      </c>
      <c r="O186">
        <f>(I186*21)/100</f>
        <v>0</v>
      </c>
      <c r="P186" t="s">
        <v>23</v>
      </c>
    </row>
    <row r="187" spans="1:16">
      <c r="A187" s="33" t="s">
        <v>50</v>
      </c>
      <c r="E187" s="34" t="s">
        <v>229</v>
      </c>
    </row>
    <row r="188" spans="1:16" ht="76.5">
      <c r="A188" s="35" t="s">
        <v>52</v>
      </c>
      <c r="E188" s="36" t="s">
        <v>334</v>
      </c>
    </row>
    <row r="189" spans="1:16" ht="140.25">
      <c r="A189" t="s">
        <v>53</v>
      </c>
      <c r="E189" s="34" t="s">
        <v>335</v>
      </c>
    </row>
    <row r="190" spans="1:16">
      <c r="A190" s="24" t="s">
        <v>45</v>
      </c>
      <c r="B190" s="28" t="s">
        <v>336</v>
      </c>
      <c r="C190" s="28" t="s">
        <v>337</v>
      </c>
      <c r="D190" s="24" t="s">
        <v>47</v>
      </c>
      <c r="E190" s="29" t="s">
        <v>338</v>
      </c>
      <c r="F190" s="30" t="s">
        <v>148</v>
      </c>
      <c r="G190" s="31">
        <v>2529</v>
      </c>
      <c r="H190" s="32">
        <v>0</v>
      </c>
      <c r="I190" s="32">
        <f>ROUND(ROUND(H190,2)*ROUND(G190,3),2)</f>
        <v>0</v>
      </c>
      <c r="O190">
        <f>(I190*21)/100</f>
        <v>0</v>
      </c>
      <c r="P190" t="s">
        <v>23</v>
      </c>
    </row>
    <row r="191" spans="1:16">
      <c r="A191" s="33" t="s">
        <v>50</v>
      </c>
      <c r="E191" s="34" t="s">
        <v>229</v>
      </c>
    </row>
    <row r="192" spans="1:16" ht="76.5">
      <c r="A192" s="35" t="s">
        <v>52</v>
      </c>
      <c r="E192" s="36" t="s">
        <v>334</v>
      </c>
    </row>
    <row r="193" spans="1:16" ht="140.25">
      <c r="A193" t="s">
        <v>53</v>
      </c>
      <c r="E193" s="34" t="s">
        <v>335</v>
      </c>
    </row>
    <row r="194" spans="1:16">
      <c r="A194" s="24" t="s">
        <v>45</v>
      </c>
      <c r="B194" s="28" t="s">
        <v>339</v>
      </c>
      <c r="C194" s="28" t="s">
        <v>340</v>
      </c>
      <c r="D194" s="24" t="s">
        <v>47</v>
      </c>
      <c r="E194" s="29" t="s">
        <v>341</v>
      </c>
      <c r="F194" s="30" t="s">
        <v>148</v>
      </c>
      <c r="G194" s="31">
        <v>806</v>
      </c>
      <c r="H194" s="32">
        <v>0</v>
      </c>
      <c r="I194" s="32">
        <f>ROUND(ROUND(H194,2)*ROUND(G194,3),2)</f>
        <v>0</v>
      </c>
      <c r="O194">
        <f>(I194*21)/100</f>
        <v>0</v>
      </c>
      <c r="P194" t="s">
        <v>23</v>
      </c>
    </row>
    <row r="195" spans="1:16">
      <c r="A195" s="33" t="s">
        <v>50</v>
      </c>
      <c r="E195" s="34" t="s">
        <v>229</v>
      </c>
    </row>
    <row r="196" spans="1:16" ht="76.5">
      <c r="A196" s="35" t="s">
        <v>52</v>
      </c>
      <c r="E196" s="36" t="s">
        <v>342</v>
      </c>
    </row>
    <row r="197" spans="1:16" ht="165.75">
      <c r="A197" t="s">
        <v>53</v>
      </c>
      <c r="E197" s="34" t="s">
        <v>343</v>
      </c>
    </row>
    <row r="198" spans="1:16">
      <c r="A198" s="24" t="s">
        <v>45</v>
      </c>
      <c r="B198" s="28" t="s">
        <v>344</v>
      </c>
      <c r="C198" s="28" t="s">
        <v>345</v>
      </c>
      <c r="D198" s="24" t="s">
        <v>47</v>
      </c>
      <c r="E198" s="29" t="s">
        <v>346</v>
      </c>
      <c r="F198" s="30" t="s">
        <v>148</v>
      </c>
      <c r="G198" s="31">
        <v>1075</v>
      </c>
      <c r="H198" s="32">
        <v>0</v>
      </c>
      <c r="I198" s="32">
        <f>ROUND(ROUND(H198,2)*ROUND(G198,3),2)</f>
        <v>0</v>
      </c>
      <c r="O198">
        <f>(I198*21)/100</f>
        <v>0</v>
      </c>
      <c r="P198" t="s">
        <v>23</v>
      </c>
    </row>
    <row r="199" spans="1:16">
      <c r="A199" s="33" t="s">
        <v>50</v>
      </c>
      <c r="E199" s="34" t="s">
        <v>229</v>
      </c>
    </row>
    <row r="200" spans="1:16" ht="216.75">
      <c r="A200" s="35" t="s">
        <v>52</v>
      </c>
      <c r="E200" s="36" t="s">
        <v>347</v>
      </c>
    </row>
    <row r="201" spans="1:16" ht="165.75">
      <c r="A201" t="s">
        <v>53</v>
      </c>
      <c r="E201" s="34" t="s">
        <v>343</v>
      </c>
    </row>
    <row r="202" spans="1:16" ht="25.5">
      <c r="A202" s="24" t="s">
        <v>45</v>
      </c>
      <c r="B202" s="28" t="s">
        <v>348</v>
      </c>
      <c r="C202" s="28" t="s">
        <v>349</v>
      </c>
      <c r="D202" s="24" t="s">
        <v>47</v>
      </c>
      <c r="E202" s="29" t="s">
        <v>350</v>
      </c>
      <c r="F202" s="30" t="s">
        <v>148</v>
      </c>
      <c r="G202" s="31">
        <v>72.099999999999994</v>
      </c>
      <c r="H202" s="32">
        <v>0</v>
      </c>
      <c r="I202" s="32">
        <f>ROUND(ROUND(H202,2)*ROUND(G202,3),2)</f>
        <v>0</v>
      </c>
      <c r="O202">
        <f>(I202*21)/100</f>
        <v>0</v>
      </c>
      <c r="P202" t="s">
        <v>23</v>
      </c>
    </row>
    <row r="203" spans="1:16" ht="25.5">
      <c r="A203" s="33" t="s">
        <v>50</v>
      </c>
      <c r="E203" s="34" t="s">
        <v>351</v>
      </c>
    </row>
    <row r="204" spans="1:16" ht="114.75">
      <c r="A204" s="35" t="s">
        <v>52</v>
      </c>
      <c r="E204" s="36" t="s">
        <v>352</v>
      </c>
    </row>
    <row r="205" spans="1:16" ht="165.75">
      <c r="A205" t="s">
        <v>53</v>
      </c>
      <c r="E205" s="34" t="s">
        <v>343</v>
      </c>
    </row>
    <row r="206" spans="1:16">
      <c r="A206" s="24" t="s">
        <v>45</v>
      </c>
      <c r="B206" s="28" t="s">
        <v>353</v>
      </c>
      <c r="C206" s="28" t="s">
        <v>354</v>
      </c>
      <c r="D206" s="24" t="s">
        <v>47</v>
      </c>
      <c r="E206" s="29" t="s">
        <v>355</v>
      </c>
      <c r="F206" s="30" t="s">
        <v>177</v>
      </c>
      <c r="G206" s="31">
        <v>12.5</v>
      </c>
      <c r="H206" s="32">
        <v>0</v>
      </c>
      <c r="I206" s="32">
        <f>ROUND(ROUND(H206,2)*ROUND(G206,3),2)</f>
        <v>0</v>
      </c>
      <c r="O206">
        <f>(I206*21)/100</f>
        <v>0</v>
      </c>
      <c r="P206" t="s">
        <v>23</v>
      </c>
    </row>
    <row r="207" spans="1:16">
      <c r="A207" s="33" t="s">
        <v>50</v>
      </c>
      <c r="E207" s="34" t="s">
        <v>229</v>
      </c>
    </row>
    <row r="208" spans="1:16" ht="25.5">
      <c r="A208" s="35" t="s">
        <v>52</v>
      </c>
      <c r="E208" s="36" t="s">
        <v>356</v>
      </c>
    </row>
    <row r="209" spans="1:18" ht="38.25">
      <c r="A209" t="s">
        <v>53</v>
      </c>
      <c r="E209" s="34" t="s">
        <v>357</v>
      </c>
    </row>
    <row r="210" spans="1:18" ht="12.75" customHeight="1">
      <c r="A210" s="12" t="s">
        <v>43</v>
      </c>
      <c r="B210" s="12"/>
      <c r="C210" s="38" t="s">
        <v>80</v>
      </c>
      <c r="D210" s="12"/>
      <c r="E210" s="26" t="s">
        <v>358</v>
      </c>
      <c r="F210" s="12"/>
      <c r="G210" s="12"/>
      <c r="H210" s="12"/>
      <c r="I210" s="39">
        <f>0+Q210</f>
        <v>0</v>
      </c>
      <c r="O210">
        <f>0+R210</f>
        <v>0</v>
      </c>
      <c r="Q210">
        <f>0+I211+I215+I219+I223+I227+I231+I235+I239+I243</f>
        <v>0</v>
      </c>
      <c r="R210">
        <f>0+O211+O215+O219+O223+O227+O231+O235+O239+O243</f>
        <v>0</v>
      </c>
    </row>
    <row r="211" spans="1:18">
      <c r="A211" s="24" t="s">
        <v>45</v>
      </c>
      <c r="B211" s="28" t="s">
        <v>359</v>
      </c>
      <c r="C211" s="28" t="s">
        <v>360</v>
      </c>
      <c r="D211" s="24" t="s">
        <v>47</v>
      </c>
      <c r="E211" s="29" t="s">
        <v>361</v>
      </c>
      <c r="F211" s="30" t="s">
        <v>177</v>
      </c>
      <c r="G211" s="31">
        <v>27</v>
      </c>
      <c r="H211" s="32">
        <v>0</v>
      </c>
      <c r="I211" s="32">
        <f>ROUND(ROUND(H211,2)*ROUND(G211,3),2)</f>
        <v>0</v>
      </c>
      <c r="O211">
        <f>(I211*21)/100</f>
        <v>0</v>
      </c>
      <c r="P211" t="s">
        <v>23</v>
      </c>
    </row>
    <row r="212" spans="1:18" ht="25.5">
      <c r="A212" s="33" t="s">
        <v>50</v>
      </c>
      <c r="E212" s="34" t="s">
        <v>362</v>
      </c>
    </row>
    <row r="213" spans="1:18" ht="25.5">
      <c r="A213" s="35" t="s">
        <v>52</v>
      </c>
      <c r="E213" s="36" t="s">
        <v>363</v>
      </c>
    </row>
    <row r="214" spans="1:18" ht="255">
      <c r="A214" t="s">
        <v>53</v>
      </c>
      <c r="E214" s="34" t="s">
        <v>364</v>
      </c>
    </row>
    <row r="215" spans="1:18">
      <c r="A215" s="24" t="s">
        <v>45</v>
      </c>
      <c r="B215" s="28" t="s">
        <v>365</v>
      </c>
      <c r="C215" s="28" t="s">
        <v>366</v>
      </c>
      <c r="D215" s="24" t="s">
        <v>47</v>
      </c>
      <c r="E215" s="29" t="s">
        <v>367</v>
      </c>
      <c r="F215" s="30" t="s">
        <v>177</v>
      </c>
      <c r="G215" s="31">
        <v>68</v>
      </c>
      <c r="H215" s="32">
        <v>0</v>
      </c>
      <c r="I215" s="32">
        <f>ROUND(ROUND(H215,2)*ROUND(G215,3),2)</f>
        <v>0</v>
      </c>
      <c r="O215">
        <f>(I215*21)/100</f>
        <v>0</v>
      </c>
      <c r="P215" t="s">
        <v>23</v>
      </c>
    </row>
    <row r="216" spans="1:18">
      <c r="A216" s="33" t="s">
        <v>50</v>
      </c>
      <c r="E216" s="34" t="s">
        <v>291</v>
      </c>
    </row>
    <row r="217" spans="1:18" ht="127.5">
      <c r="A217" s="35" t="s">
        <v>52</v>
      </c>
      <c r="E217" s="36" t="s">
        <v>368</v>
      </c>
    </row>
    <row r="218" spans="1:18" ht="255">
      <c r="A218" t="s">
        <v>53</v>
      </c>
      <c r="E218" s="34" t="s">
        <v>364</v>
      </c>
    </row>
    <row r="219" spans="1:18">
      <c r="A219" s="24" t="s">
        <v>45</v>
      </c>
      <c r="B219" s="28" t="s">
        <v>369</v>
      </c>
      <c r="C219" s="28" t="s">
        <v>370</v>
      </c>
      <c r="D219" s="24" t="s">
        <v>47</v>
      </c>
      <c r="E219" s="29" t="s">
        <v>371</v>
      </c>
      <c r="F219" s="30" t="s">
        <v>177</v>
      </c>
      <c r="G219" s="31">
        <v>114</v>
      </c>
      <c r="H219" s="32">
        <v>0</v>
      </c>
      <c r="I219" s="32">
        <f>ROUND(ROUND(H219,2)*ROUND(G219,3),2)</f>
        <v>0</v>
      </c>
      <c r="O219">
        <f>(I219*21)/100</f>
        <v>0</v>
      </c>
      <c r="P219" t="s">
        <v>23</v>
      </c>
    </row>
    <row r="220" spans="1:18">
      <c r="A220" s="33" t="s">
        <v>50</v>
      </c>
      <c r="E220" s="34" t="s">
        <v>372</v>
      </c>
    </row>
    <row r="221" spans="1:18" ht="114.75">
      <c r="A221" s="35" t="s">
        <v>52</v>
      </c>
      <c r="E221" s="36" t="s">
        <v>373</v>
      </c>
    </row>
    <row r="222" spans="1:18" ht="242.25">
      <c r="A222" t="s">
        <v>53</v>
      </c>
      <c r="E222" s="34" t="s">
        <v>374</v>
      </c>
    </row>
    <row r="223" spans="1:18">
      <c r="A223" s="24" t="s">
        <v>45</v>
      </c>
      <c r="B223" s="28" t="s">
        <v>375</v>
      </c>
      <c r="C223" s="28" t="s">
        <v>376</v>
      </c>
      <c r="D223" s="24" t="s">
        <v>47</v>
      </c>
      <c r="E223" s="29" t="s">
        <v>377</v>
      </c>
      <c r="F223" s="30" t="s">
        <v>104</v>
      </c>
      <c r="G223" s="31">
        <v>7</v>
      </c>
      <c r="H223" s="32">
        <v>0</v>
      </c>
      <c r="I223" s="32">
        <f>ROUND(ROUND(H223,2)*ROUND(G223,3),2)</f>
        <v>0</v>
      </c>
      <c r="O223">
        <f>(I223*21)/100</f>
        <v>0</v>
      </c>
      <c r="P223" t="s">
        <v>23</v>
      </c>
    </row>
    <row r="224" spans="1:18">
      <c r="A224" s="33" t="s">
        <v>50</v>
      </c>
      <c r="E224" s="34" t="s">
        <v>47</v>
      </c>
    </row>
    <row r="225" spans="1:16" ht="25.5">
      <c r="A225" s="35" t="s">
        <v>52</v>
      </c>
      <c r="E225" s="36" t="s">
        <v>378</v>
      </c>
    </row>
    <row r="226" spans="1:16" ht="25.5">
      <c r="A226" t="s">
        <v>53</v>
      </c>
      <c r="E226" s="34" t="s">
        <v>379</v>
      </c>
    </row>
    <row r="227" spans="1:16">
      <c r="A227" s="24" t="s">
        <v>45</v>
      </c>
      <c r="B227" s="28" t="s">
        <v>380</v>
      </c>
      <c r="C227" s="28" t="s">
        <v>381</v>
      </c>
      <c r="D227" s="24" t="s">
        <v>47</v>
      </c>
      <c r="E227" s="29" t="s">
        <v>382</v>
      </c>
      <c r="F227" s="30" t="s">
        <v>104</v>
      </c>
      <c r="G227" s="31">
        <v>6</v>
      </c>
      <c r="H227" s="32">
        <v>0</v>
      </c>
      <c r="I227" s="32">
        <f>ROUND(ROUND(H227,2)*ROUND(G227,3),2)</f>
        <v>0</v>
      </c>
      <c r="O227">
        <f>(I227*21)/100</f>
        <v>0</v>
      </c>
      <c r="P227" t="s">
        <v>23</v>
      </c>
    </row>
    <row r="228" spans="1:16">
      <c r="A228" s="33" t="s">
        <v>50</v>
      </c>
      <c r="E228" s="34" t="s">
        <v>291</v>
      </c>
    </row>
    <row r="229" spans="1:16">
      <c r="A229" s="35" t="s">
        <v>52</v>
      </c>
      <c r="E229" s="36" t="s">
        <v>383</v>
      </c>
    </row>
    <row r="230" spans="1:16" ht="76.5">
      <c r="A230" t="s">
        <v>53</v>
      </c>
      <c r="E230" s="34" t="s">
        <v>384</v>
      </c>
    </row>
    <row r="231" spans="1:16">
      <c r="A231" s="24" t="s">
        <v>45</v>
      </c>
      <c r="B231" s="28" t="s">
        <v>385</v>
      </c>
      <c r="C231" s="28" t="s">
        <v>386</v>
      </c>
      <c r="D231" s="24" t="s">
        <v>47</v>
      </c>
      <c r="E231" s="29" t="s">
        <v>387</v>
      </c>
      <c r="F231" s="30" t="s">
        <v>104</v>
      </c>
      <c r="G231" s="31">
        <v>13</v>
      </c>
      <c r="H231" s="32">
        <v>0</v>
      </c>
      <c r="I231" s="32">
        <f>ROUND(ROUND(H231,2)*ROUND(G231,3),2)</f>
        <v>0</v>
      </c>
      <c r="O231">
        <f>(I231*21)/100</f>
        <v>0</v>
      </c>
      <c r="P231" t="s">
        <v>23</v>
      </c>
    </row>
    <row r="232" spans="1:16">
      <c r="A232" s="33" t="s">
        <v>50</v>
      </c>
      <c r="E232" s="34" t="s">
        <v>291</v>
      </c>
    </row>
    <row r="233" spans="1:16" ht="102">
      <c r="A233" s="35" t="s">
        <v>52</v>
      </c>
      <c r="E233" s="36" t="s">
        <v>388</v>
      </c>
    </row>
    <row r="234" spans="1:16" ht="25.5">
      <c r="A234" t="s">
        <v>53</v>
      </c>
      <c r="E234" s="34" t="s">
        <v>389</v>
      </c>
    </row>
    <row r="235" spans="1:16">
      <c r="A235" s="24" t="s">
        <v>45</v>
      </c>
      <c r="B235" s="28" t="s">
        <v>390</v>
      </c>
      <c r="C235" s="28" t="s">
        <v>391</v>
      </c>
      <c r="D235" s="24" t="s">
        <v>47</v>
      </c>
      <c r="E235" s="29" t="s">
        <v>392</v>
      </c>
      <c r="F235" s="30" t="s">
        <v>104</v>
      </c>
      <c r="G235" s="31">
        <v>3</v>
      </c>
      <c r="H235" s="32">
        <v>0</v>
      </c>
      <c r="I235" s="32">
        <f>ROUND(ROUND(H235,2)*ROUND(G235,3),2)</f>
        <v>0</v>
      </c>
      <c r="O235">
        <f>(I235*21)/100</f>
        <v>0</v>
      </c>
      <c r="P235" t="s">
        <v>23</v>
      </c>
    </row>
    <row r="236" spans="1:16">
      <c r="A236" s="33" t="s">
        <v>50</v>
      </c>
      <c r="E236" s="34" t="s">
        <v>393</v>
      </c>
    </row>
    <row r="237" spans="1:16" ht="38.25">
      <c r="A237" s="35" t="s">
        <v>52</v>
      </c>
      <c r="E237" s="36" t="s">
        <v>394</v>
      </c>
    </row>
    <row r="238" spans="1:16" ht="38.25">
      <c r="A238" t="s">
        <v>53</v>
      </c>
      <c r="E238" s="34" t="s">
        <v>395</v>
      </c>
    </row>
    <row r="239" spans="1:16">
      <c r="A239" s="24" t="s">
        <v>45</v>
      </c>
      <c r="B239" s="28" t="s">
        <v>396</v>
      </c>
      <c r="C239" s="28" t="s">
        <v>397</v>
      </c>
      <c r="D239" s="24" t="s">
        <v>47</v>
      </c>
      <c r="E239" s="29" t="s">
        <v>398</v>
      </c>
      <c r="F239" s="30" t="s">
        <v>104</v>
      </c>
      <c r="G239" s="31">
        <v>6</v>
      </c>
      <c r="H239" s="32">
        <v>0</v>
      </c>
      <c r="I239" s="32">
        <f>ROUND(ROUND(H239,2)*ROUND(G239,3),2)</f>
        <v>0</v>
      </c>
      <c r="O239">
        <f>(I239*21)/100</f>
        <v>0</v>
      </c>
      <c r="P239" t="s">
        <v>23</v>
      </c>
    </row>
    <row r="240" spans="1:16">
      <c r="A240" s="33" t="s">
        <v>50</v>
      </c>
      <c r="E240" s="34" t="s">
        <v>393</v>
      </c>
    </row>
    <row r="241" spans="1:18" ht="38.25">
      <c r="A241" s="35" t="s">
        <v>52</v>
      </c>
      <c r="E241" s="36" t="s">
        <v>399</v>
      </c>
    </row>
    <row r="242" spans="1:18" ht="38.25">
      <c r="A242" t="s">
        <v>53</v>
      </c>
      <c r="E242" s="34" t="s">
        <v>395</v>
      </c>
    </row>
    <row r="243" spans="1:18">
      <c r="A243" s="24" t="s">
        <v>45</v>
      </c>
      <c r="B243" s="28" t="s">
        <v>400</v>
      </c>
      <c r="C243" s="28" t="s">
        <v>401</v>
      </c>
      <c r="D243" s="24" t="s">
        <v>47</v>
      </c>
      <c r="E243" s="29" t="s">
        <v>402</v>
      </c>
      <c r="F243" s="30" t="s">
        <v>159</v>
      </c>
      <c r="G243" s="31">
        <v>62.24</v>
      </c>
      <c r="H243" s="32">
        <v>0</v>
      </c>
      <c r="I243" s="32">
        <f>ROUND(ROUND(H243,2)*ROUND(G243,3),2)</f>
        <v>0</v>
      </c>
      <c r="O243">
        <f>(I243*21)/100</f>
        <v>0</v>
      </c>
      <c r="P243" t="s">
        <v>23</v>
      </c>
    </row>
    <row r="244" spans="1:18">
      <c r="A244" s="33" t="s">
        <v>50</v>
      </c>
      <c r="E244" s="34" t="s">
        <v>372</v>
      </c>
    </row>
    <row r="245" spans="1:18" ht="76.5">
      <c r="A245" s="35" t="s">
        <v>52</v>
      </c>
      <c r="E245" s="36" t="s">
        <v>403</v>
      </c>
    </row>
    <row r="246" spans="1:18" ht="369.75">
      <c r="A246" t="s">
        <v>53</v>
      </c>
      <c r="E246" s="34" t="s">
        <v>287</v>
      </c>
    </row>
    <row r="247" spans="1:18" ht="12.75" customHeight="1">
      <c r="A247" s="12" t="s">
        <v>43</v>
      </c>
      <c r="B247" s="12"/>
      <c r="C247" s="38" t="s">
        <v>40</v>
      </c>
      <c r="D247" s="12"/>
      <c r="E247" s="26" t="s">
        <v>404</v>
      </c>
      <c r="F247" s="12"/>
      <c r="G247" s="12"/>
      <c r="H247" s="12"/>
      <c r="I247" s="39">
        <f>0+Q247</f>
        <v>0</v>
      </c>
      <c r="O247">
        <f>0+R247</f>
        <v>0</v>
      </c>
      <c r="Q247">
        <f>0+I248+I252+I256+I260+I264+I268+I272+I276+I280+I284+I288+I292+I296+I300+I304+I308+I312+I316+I320</f>
        <v>0</v>
      </c>
      <c r="R247">
        <f>0+O248+O252+O256+O260+O264+O268+O272+O276+O280+O284+O288+O292+O296+O300+O304+O308+O312+O316+O320</f>
        <v>0</v>
      </c>
    </row>
    <row r="248" spans="1:18">
      <c r="A248" s="24" t="s">
        <v>45</v>
      </c>
      <c r="B248" s="28" t="s">
        <v>405</v>
      </c>
      <c r="C248" s="28" t="s">
        <v>406</v>
      </c>
      <c r="D248" s="24" t="s">
        <v>47</v>
      </c>
      <c r="E248" s="29" t="s">
        <v>407</v>
      </c>
      <c r="F248" s="30" t="s">
        <v>177</v>
      </c>
      <c r="G248" s="31">
        <v>73.5</v>
      </c>
      <c r="H248" s="32">
        <v>0</v>
      </c>
      <c r="I248" s="32">
        <f>ROUND(ROUND(H248,2)*ROUND(G248,3),2)</f>
        <v>0</v>
      </c>
      <c r="O248">
        <f>(I248*21)/100</f>
        <v>0</v>
      </c>
      <c r="P248" t="s">
        <v>23</v>
      </c>
    </row>
    <row r="249" spans="1:18">
      <c r="A249" s="33" t="s">
        <v>50</v>
      </c>
      <c r="E249" s="34" t="s">
        <v>47</v>
      </c>
    </row>
    <row r="250" spans="1:18" ht="25.5">
      <c r="A250" s="35" t="s">
        <v>52</v>
      </c>
      <c r="E250" s="36" t="s">
        <v>408</v>
      </c>
    </row>
    <row r="251" spans="1:18" ht="63.75">
      <c r="A251" t="s">
        <v>53</v>
      </c>
      <c r="E251" s="34" t="s">
        <v>409</v>
      </c>
    </row>
    <row r="252" spans="1:18" ht="25.5">
      <c r="A252" s="24" t="s">
        <v>45</v>
      </c>
      <c r="B252" s="28" t="s">
        <v>410</v>
      </c>
      <c r="C252" s="28" t="s">
        <v>411</v>
      </c>
      <c r="D252" s="24" t="s">
        <v>47</v>
      </c>
      <c r="E252" s="29" t="s">
        <v>412</v>
      </c>
      <c r="F252" s="30" t="s">
        <v>104</v>
      </c>
      <c r="G252" s="31">
        <v>7</v>
      </c>
      <c r="H252" s="32">
        <v>0</v>
      </c>
      <c r="I252" s="32">
        <f>ROUND(ROUND(H252,2)*ROUND(G252,3),2)</f>
        <v>0</v>
      </c>
      <c r="O252">
        <f>(I252*21)/100</f>
        <v>0</v>
      </c>
      <c r="P252" t="s">
        <v>23</v>
      </c>
    </row>
    <row r="253" spans="1:18">
      <c r="A253" s="33" t="s">
        <v>50</v>
      </c>
      <c r="E253" s="34" t="s">
        <v>413</v>
      </c>
    </row>
    <row r="254" spans="1:18" ht="25.5">
      <c r="A254" s="35" t="s">
        <v>52</v>
      </c>
      <c r="E254" s="36" t="s">
        <v>414</v>
      </c>
    </row>
    <row r="255" spans="1:18" ht="25.5">
      <c r="A255" t="s">
        <v>53</v>
      </c>
      <c r="E255" s="34" t="s">
        <v>415</v>
      </c>
    </row>
    <row r="256" spans="1:18" ht="25.5">
      <c r="A256" s="24" t="s">
        <v>45</v>
      </c>
      <c r="B256" s="28" t="s">
        <v>416</v>
      </c>
      <c r="C256" s="28" t="s">
        <v>417</v>
      </c>
      <c r="D256" s="24" t="s">
        <v>47</v>
      </c>
      <c r="E256" s="29" t="s">
        <v>418</v>
      </c>
      <c r="F256" s="30" t="s">
        <v>104</v>
      </c>
      <c r="G256" s="31">
        <v>4</v>
      </c>
      <c r="H256" s="32">
        <v>0</v>
      </c>
      <c r="I256" s="32">
        <f>ROUND(ROUND(H256,2)*ROUND(G256,3),2)</f>
        <v>0</v>
      </c>
      <c r="O256">
        <f>(I256*21)/100</f>
        <v>0</v>
      </c>
      <c r="P256" t="s">
        <v>23</v>
      </c>
    </row>
    <row r="257" spans="1:16">
      <c r="A257" s="33" t="s">
        <v>50</v>
      </c>
      <c r="E257" s="34" t="s">
        <v>413</v>
      </c>
    </row>
    <row r="258" spans="1:16" ht="25.5">
      <c r="A258" s="35" t="s">
        <v>52</v>
      </c>
      <c r="E258" s="36" t="s">
        <v>419</v>
      </c>
    </row>
    <row r="259" spans="1:16" ht="25.5">
      <c r="A259" t="s">
        <v>53</v>
      </c>
      <c r="E259" s="34" t="s">
        <v>415</v>
      </c>
    </row>
    <row r="260" spans="1:16" ht="25.5">
      <c r="A260" s="24" t="s">
        <v>45</v>
      </c>
      <c r="B260" s="28" t="s">
        <v>420</v>
      </c>
      <c r="C260" s="28" t="s">
        <v>417</v>
      </c>
      <c r="D260" s="24" t="s">
        <v>23</v>
      </c>
      <c r="E260" s="29" t="s">
        <v>421</v>
      </c>
      <c r="F260" s="30" t="s">
        <v>104</v>
      </c>
      <c r="G260" s="31">
        <v>3</v>
      </c>
      <c r="H260" s="32">
        <v>0</v>
      </c>
      <c r="I260" s="32">
        <f>ROUND(ROUND(H260,2)*ROUND(G260,3),2)</f>
        <v>0</v>
      </c>
      <c r="O260">
        <f>(I260*21)/100</f>
        <v>0</v>
      </c>
      <c r="P260" t="s">
        <v>23</v>
      </c>
    </row>
    <row r="261" spans="1:16">
      <c r="A261" s="33" t="s">
        <v>50</v>
      </c>
      <c r="E261" s="34" t="s">
        <v>47</v>
      </c>
    </row>
    <row r="262" spans="1:16" ht="25.5">
      <c r="A262" s="35" t="s">
        <v>52</v>
      </c>
      <c r="E262" s="36" t="s">
        <v>422</v>
      </c>
    </row>
    <row r="263" spans="1:16" ht="25.5">
      <c r="A263" t="s">
        <v>53</v>
      </c>
      <c r="E263" s="34" t="s">
        <v>415</v>
      </c>
    </row>
    <row r="264" spans="1:16" ht="25.5">
      <c r="A264" s="24" t="s">
        <v>45</v>
      </c>
      <c r="B264" s="28" t="s">
        <v>423</v>
      </c>
      <c r="C264" s="28" t="s">
        <v>424</v>
      </c>
      <c r="D264" s="24" t="s">
        <v>47</v>
      </c>
      <c r="E264" s="29" t="s">
        <v>425</v>
      </c>
      <c r="F264" s="30" t="s">
        <v>104</v>
      </c>
      <c r="G264" s="31">
        <v>17</v>
      </c>
      <c r="H264" s="32">
        <v>0</v>
      </c>
      <c r="I264" s="32">
        <f>ROUND(ROUND(H264,2)*ROUND(G264,3),2)</f>
        <v>0</v>
      </c>
      <c r="O264">
        <f>(I264*21)/100</f>
        <v>0</v>
      </c>
      <c r="P264" t="s">
        <v>23</v>
      </c>
    </row>
    <row r="265" spans="1:16">
      <c r="A265" s="33" t="s">
        <v>50</v>
      </c>
      <c r="E265" s="34" t="s">
        <v>413</v>
      </c>
    </row>
    <row r="266" spans="1:16">
      <c r="A266" s="35" t="s">
        <v>52</v>
      </c>
      <c r="E266" s="36" t="s">
        <v>426</v>
      </c>
    </row>
    <row r="267" spans="1:16" ht="38.25">
      <c r="A267" t="s">
        <v>53</v>
      </c>
      <c r="E267" s="34" t="s">
        <v>427</v>
      </c>
    </row>
    <row r="268" spans="1:16" ht="25.5">
      <c r="A268" s="24" t="s">
        <v>45</v>
      </c>
      <c r="B268" s="28" t="s">
        <v>428</v>
      </c>
      <c r="C268" s="28" t="s">
        <v>429</v>
      </c>
      <c r="D268" s="24" t="s">
        <v>47</v>
      </c>
      <c r="E268" s="29" t="s">
        <v>430</v>
      </c>
      <c r="F268" s="30" t="s">
        <v>148</v>
      </c>
      <c r="G268" s="31">
        <v>34.25</v>
      </c>
      <c r="H268" s="32">
        <v>0</v>
      </c>
      <c r="I268" s="32">
        <f>ROUND(ROUND(H268,2)*ROUND(G268,3),2)</f>
        <v>0</v>
      </c>
      <c r="O268">
        <f>(I268*21)/100</f>
        <v>0</v>
      </c>
      <c r="P268" t="s">
        <v>23</v>
      </c>
    </row>
    <row r="269" spans="1:16">
      <c r="A269" s="33" t="s">
        <v>50</v>
      </c>
      <c r="E269" s="34" t="s">
        <v>413</v>
      </c>
    </row>
    <row r="270" spans="1:16" ht="25.5">
      <c r="A270" s="35" t="s">
        <v>52</v>
      </c>
      <c r="E270" s="36" t="s">
        <v>431</v>
      </c>
    </row>
    <row r="271" spans="1:16" ht="38.25">
      <c r="A271" t="s">
        <v>53</v>
      </c>
      <c r="E271" s="34" t="s">
        <v>432</v>
      </c>
    </row>
    <row r="272" spans="1:16">
      <c r="A272" s="24" t="s">
        <v>45</v>
      </c>
      <c r="B272" s="28" t="s">
        <v>433</v>
      </c>
      <c r="C272" s="28" t="s">
        <v>434</v>
      </c>
      <c r="D272" s="24" t="s">
        <v>29</v>
      </c>
      <c r="E272" s="29" t="s">
        <v>435</v>
      </c>
      <c r="F272" s="30" t="s">
        <v>177</v>
      </c>
      <c r="G272" s="31">
        <v>7.5</v>
      </c>
      <c r="H272" s="32">
        <v>0</v>
      </c>
      <c r="I272" s="32">
        <f>ROUND(ROUND(H272,2)*ROUND(G272,3),2)</f>
        <v>0</v>
      </c>
      <c r="O272">
        <f>(I272*21)/100</f>
        <v>0</v>
      </c>
      <c r="P272" t="s">
        <v>23</v>
      </c>
    </row>
    <row r="273" spans="1:16">
      <c r="A273" s="33" t="s">
        <v>50</v>
      </c>
      <c r="E273" s="34" t="s">
        <v>47</v>
      </c>
    </row>
    <row r="274" spans="1:16" ht="25.5">
      <c r="A274" s="35" t="s">
        <v>52</v>
      </c>
      <c r="E274" s="36" t="s">
        <v>436</v>
      </c>
    </row>
    <row r="275" spans="1:16" ht="25.5">
      <c r="A275" t="s">
        <v>53</v>
      </c>
      <c r="E275" s="34" t="s">
        <v>437</v>
      </c>
    </row>
    <row r="276" spans="1:16">
      <c r="A276" s="24" t="s">
        <v>45</v>
      </c>
      <c r="B276" s="28" t="s">
        <v>438</v>
      </c>
      <c r="C276" s="28" t="s">
        <v>439</v>
      </c>
      <c r="D276" s="24" t="s">
        <v>47</v>
      </c>
      <c r="E276" s="29" t="s">
        <v>440</v>
      </c>
      <c r="F276" s="30" t="s">
        <v>104</v>
      </c>
      <c r="G276" s="31">
        <v>1</v>
      </c>
      <c r="H276" s="32">
        <v>0</v>
      </c>
      <c r="I276" s="32">
        <f>ROUND(ROUND(H276,2)*ROUND(G276,3),2)</f>
        <v>0</v>
      </c>
      <c r="O276">
        <f>(I276*21)/100</f>
        <v>0</v>
      </c>
      <c r="P276" t="s">
        <v>23</v>
      </c>
    </row>
    <row r="277" spans="1:16">
      <c r="A277" s="33" t="s">
        <v>50</v>
      </c>
      <c r="E277" s="34" t="s">
        <v>47</v>
      </c>
    </row>
    <row r="278" spans="1:16" ht="25.5">
      <c r="A278" s="35" t="s">
        <v>52</v>
      </c>
      <c r="E278" s="36" t="s">
        <v>441</v>
      </c>
    </row>
    <row r="279" spans="1:16" ht="38.25">
      <c r="A279" t="s">
        <v>53</v>
      </c>
      <c r="E279" s="34" t="s">
        <v>442</v>
      </c>
    </row>
    <row r="280" spans="1:16">
      <c r="A280" s="24" t="s">
        <v>45</v>
      </c>
      <c r="B280" s="28" t="s">
        <v>443</v>
      </c>
      <c r="C280" s="28" t="s">
        <v>444</v>
      </c>
      <c r="D280" s="24" t="s">
        <v>47</v>
      </c>
      <c r="E280" s="29" t="s">
        <v>445</v>
      </c>
      <c r="F280" s="30" t="s">
        <v>177</v>
      </c>
      <c r="G280" s="31">
        <v>453</v>
      </c>
      <c r="H280" s="32">
        <v>0</v>
      </c>
      <c r="I280" s="32">
        <f>ROUND(ROUND(H280,2)*ROUND(G280,3),2)</f>
        <v>0</v>
      </c>
      <c r="O280">
        <f>(I280*21)/100</f>
        <v>0</v>
      </c>
      <c r="P280" t="s">
        <v>23</v>
      </c>
    </row>
    <row r="281" spans="1:16">
      <c r="A281" s="33" t="s">
        <v>50</v>
      </c>
      <c r="E281" s="34" t="s">
        <v>229</v>
      </c>
    </row>
    <row r="282" spans="1:16" ht="102">
      <c r="A282" s="35" t="s">
        <v>52</v>
      </c>
      <c r="E282" s="36" t="s">
        <v>446</v>
      </c>
    </row>
    <row r="283" spans="1:16" ht="51">
      <c r="A283" t="s">
        <v>53</v>
      </c>
      <c r="E283" s="34" t="s">
        <v>447</v>
      </c>
    </row>
    <row r="284" spans="1:16">
      <c r="A284" s="24" t="s">
        <v>45</v>
      </c>
      <c r="B284" s="28" t="s">
        <v>448</v>
      </c>
      <c r="C284" s="28" t="s">
        <v>449</v>
      </c>
      <c r="D284" s="24" t="s">
        <v>47</v>
      </c>
      <c r="E284" s="29" t="s">
        <v>450</v>
      </c>
      <c r="F284" s="30" t="s">
        <v>177</v>
      </c>
      <c r="G284" s="31">
        <v>661.5</v>
      </c>
      <c r="H284" s="32">
        <v>0</v>
      </c>
      <c r="I284" s="32">
        <f>ROUND(ROUND(H284,2)*ROUND(G284,3),2)</f>
        <v>0</v>
      </c>
      <c r="O284">
        <f>(I284*21)/100</f>
        <v>0</v>
      </c>
      <c r="P284" t="s">
        <v>23</v>
      </c>
    </row>
    <row r="285" spans="1:16">
      <c r="A285" s="33" t="s">
        <v>50</v>
      </c>
      <c r="E285" s="34" t="s">
        <v>47</v>
      </c>
    </row>
    <row r="286" spans="1:16" ht="229.5">
      <c r="A286" s="35" t="s">
        <v>52</v>
      </c>
      <c r="E286" s="36" t="s">
        <v>451</v>
      </c>
    </row>
    <row r="287" spans="1:16" ht="51">
      <c r="A287" t="s">
        <v>53</v>
      </c>
      <c r="E287" s="34" t="s">
        <v>447</v>
      </c>
    </row>
    <row r="288" spans="1:16">
      <c r="A288" s="24" t="s">
        <v>45</v>
      </c>
      <c r="B288" s="28" t="s">
        <v>452</v>
      </c>
      <c r="C288" s="28" t="s">
        <v>453</v>
      </c>
      <c r="D288" s="24" t="s">
        <v>47</v>
      </c>
      <c r="E288" s="29" t="s">
        <v>454</v>
      </c>
      <c r="F288" s="30" t="s">
        <v>177</v>
      </c>
      <c r="G288" s="31">
        <v>592</v>
      </c>
      <c r="H288" s="32">
        <v>0</v>
      </c>
      <c r="I288" s="32">
        <f>ROUND(ROUND(H288,2)*ROUND(G288,3),2)</f>
        <v>0</v>
      </c>
      <c r="O288">
        <f>(I288*21)/100</f>
        <v>0</v>
      </c>
      <c r="P288" t="s">
        <v>23</v>
      </c>
    </row>
    <row r="289" spans="1:16">
      <c r="A289" s="33" t="s">
        <v>50</v>
      </c>
      <c r="E289" s="34" t="s">
        <v>229</v>
      </c>
    </row>
    <row r="290" spans="1:16" ht="76.5">
      <c r="A290" s="35" t="s">
        <v>52</v>
      </c>
      <c r="E290" s="36" t="s">
        <v>455</v>
      </c>
    </row>
    <row r="291" spans="1:16" ht="51">
      <c r="A291" t="s">
        <v>53</v>
      </c>
      <c r="E291" s="34" t="s">
        <v>447</v>
      </c>
    </row>
    <row r="292" spans="1:16" ht="25.5">
      <c r="A292" s="24" t="s">
        <v>45</v>
      </c>
      <c r="B292" s="28" t="s">
        <v>456</v>
      </c>
      <c r="C292" s="28" t="s">
        <v>453</v>
      </c>
      <c r="D292" s="24" t="s">
        <v>23</v>
      </c>
      <c r="E292" s="29" t="s">
        <v>457</v>
      </c>
      <c r="F292" s="30" t="s">
        <v>177</v>
      </c>
      <c r="G292" s="31">
        <v>321</v>
      </c>
      <c r="H292" s="32">
        <v>0</v>
      </c>
      <c r="I292" s="32">
        <f>ROUND(ROUND(H292,2)*ROUND(G292,3),2)</f>
        <v>0</v>
      </c>
      <c r="O292">
        <f>(I292*21)/100</f>
        <v>0</v>
      </c>
      <c r="P292" t="s">
        <v>23</v>
      </c>
    </row>
    <row r="293" spans="1:16">
      <c r="A293" s="33" t="s">
        <v>50</v>
      </c>
      <c r="E293" s="34" t="s">
        <v>47</v>
      </c>
    </row>
    <row r="294" spans="1:16" ht="242.25">
      <c r="A294" s="35" t="s">
        <v>52</v>
      </c>
      <c r="E294" s="36" t="s">
        <v>458</v>
      </c>
    </row>
    <row r="295" spans="1:16" ht="51">
      <c r="A295" t="s">
        <v>53</v>
      </c>
      <c r="E295" s="34" t="s">
        <v>447</v>
      </c>
    </row>
    <row r="296" spans="1:16" ht="25.5">
      <c r="A296" s="24" t="s">
        <v>45</v>
      </c>
      <c r="B296" s="28" t="s">
        <v>459</v>
      </c>
      <c r="C296" s="28" t="s">
        <v>453</v>
      </c>
      <c r="D296" s="24" t="s">
        <v>22</v>
      </c>
      <c r="E296" s="29" t="s">
        <v>460</v>
      </c>
      <c r="F296" s="30" t="s">
        <v>177</v>
      </c>
      <c r="G296" s="31">
        <v>58</v>
      </c>
      <c r="H296" s="32">
        <v>0</v>
      </c>
      <c r="I296" s="32">
        <f>ROUND(ROUND(H296,2)*ROUND(G296,3),2)</f>
        <v>0</v>
      </c>
      <c r="O296">
        <f>(I296*21)/100</f>
        <v>0</v>
      </c>
      <c r="P296" t="s">
        <v>23</v>
      </c>
    </row>
    <row r="297" spans="1:16">
      <c r="A297" s="33" t="s">
        <v>50</v>
      </c>
      <c r="E297" s="34" t="s">
        <v>47</v>
      </c>
    </row>
    <row r="298" spans="1:16" ht="242.25">
      <c r="A298" s="35" t="s">
        <v>52</v>
      </c>
      <c r="E298" s="36" t="s">
        <v>461</v>
      </c>
    </row>
    <row r="299" spans="1:16" ht="51">
      <c r="A299" t="s">
        <v>53</v>
      </c>
      <c r="E299" s="34" t="s">
        <v>447</v>
      </c>
    </row>
    <row r="300" spans="1:16">
      <c r="A300" s="24" t="s">
        <v>45</v>
      </c>
      <c r="B300" s="28" t="s">
        <v>462</v>
      </c>
      <c r="C300" s="28" t="s">
        <v>463</v>
      </c>
      <c r="D300" s="24" t="s">
        <v>47</v>
      </c>
      <c r="E300" s="29" t="s">
        <v>464</v>
      </c>
      <c r="F300" s="30" t="s">
        <v>177</v>
      </c>
      <c r="G300" s="31">
        <v>1868</v>
      </c>
      <c r="H300" s="32">
        <v>0</v>
      </c>
      <c r="I300" s="32">
        <f>ROUND(ROUND(H300,2)*ROUND(G300,3),2)</f>
        <v>0</v>
      </c>
      <c r="O300">
        <f>(I300*21)/100</f>
        <v>0</v>
      </c>
      <c r="P300" t="s">
        <v>23</v>
      </c>
    </row>
    <row r="301" spans="1:16">
      <c r="A301" s="33" t="s">
        <v>50</v>
      </c>
      <c r="E301" s="34" t="s">
        <v>229</v>
      </c>
    </row>
    <row r="302" spans="1:16" ht="165.75">
      <c r="A302" s="35" t="s">
        <v>52</v>
      </c>
      <c r="E302" s="36" t="s">
        <v>465</v>
      </c>
    </row>
    <row r="303" spans="1:16" ht="51">
      <c r="A303" t="s">
        <v>53</v>
      </c>
      <c r="E303" s="34" t="s">
        <v>466</v>
      </c>
    </row>
    <row r="304" spans="1:16">
      <c r="A304" s="24" t="s">
        <v>45</v>
      </c>
      <c r="B304" s="28" t="s">
        <v>467</v>
      </c>
      <c r="C304" s="28" t="s">
        <v>468</v>
      </c>
      <c r="D304" s="24" t="s">
        <v>47</v>
      </c>
      <c r="E304" s="29" t="s">
        <v>469</v>
      </c>
      <c r="F304" s="30" t="s">
        <v>177</v>
      </c>
      <c r="G304" s="31">
        <v>11</v>
      </c>
      <c r="H304" s="32">
        <v>0</v>
      </c>
      <c r="I304" s="32">
        <f>ROUND(ROUND(H304,2)*ROUND(G304,3),2)</f>
        <v>0</v>
      </c>
      <c r="O304">
        <f>(I304*21)/100</f>
        <v>0</v>
      </c>
      <c r="P304" t="s">
        <v>23</v>
      </c>
    </row>
    <row r="305" spans="1:16" ht="25.5">
      <c r="A305" s="33" t="s">
        <v>50</v>
      </c>
      <c r="E305" s="34" t="s">
        <v>470</v>
      </c>
    </row>
    <row r="306" spans="1:16" ht="25.5">
      <c r="A306" s="35" t="s">
        <v>52</v>
      </c>
      <c r="E306" s="36" t="s">
        <v>471</v>
      </c>
    </row>
    <row r="307" spans="1:16" ht="25.5">
      <c r="A307" t="s">
        <v>53</v>
      </c>
      <c r="E307" s="34" t="s">
        <v>472</v>
      </c>
    </row>
    <row r="308" spans="1:16">
      <c r="A308" s="24" t="s">
        <v>45</v>
      </c>
      <c r="B308" s="28" t="s">
        <v>473</v>
      </c>
      <c r="C308" s="28" t="s">
        <v>474</v>
      </c>
      <c r="D308" s="24" t="s">
        <v>47</v>
      </c>
      <c r="E308" s="29" t="s">
        <v>475</v>
      </c>
      <c r="F308" s="30" t="s">
        <v>177</v>
      </c>
      <c r="G308" s="31">
        <v>15</v>
      </c>
      <c r="H308" s="32">
        <v>0</v>
      </c>
      <c r="I308" s="32">
        <f>ROUND(ROUND(H308,2)*ROUND(G308,3),2)</f>
        <v>0</v>
      </c>
      <c r="O308">
        <f>(I308*21)/100</f>
        <v>0</v>
      </c>
      <c r="P308" t="s">
        <v>23</v>
      </c>
    </row>
    <row r="309" spans="1:16">
      <c r="A309" s="33" t="s">
        <v>50</v>
      </c>
      <c r="E309" s="34" t="s">
        <v>47</v>
      </c>
    </row>
    <row r="310" spans="1:16" ht="25.5">
      <c r="A310" s="35" t="s">
        <v>52</v>
      </c>
      <c r="E310" s="36" t="s">
        <v>476</v>
      </c>
    </row>
    <row r="311" spans="1:16" ht="229.5">
      <c r="A311" t="s">
        <v>53</v>
      </c>
      <c r="E311" s="34" t="s">
        <v>477</v>
      </c>
    </row>
    <row r="312" spans="1:16">
      <c r="A312" s="24" t="s">
        <v>45</v>
      </c>
      <c r="B312" s="28" t="s">
        <v>478</v>
      </c>
      <c r="C312" s="28" t="s">
        <v>479</v>
      </c>
      <c r="D312" s="24" t="s">
        <v>47</v>
      </c>
      <c r="E312" s="29" t="s">
        <v>480</v>
      </c>
      <c r="F312" s="30" t="s">
        <v>177</v>
      </c>
      <c r="G312" s="31">
        <v>74</v>
      </c>
      <c r="H312" s="32">
        <v>0</v>
      </c>
      <c r="I312" s="32">
        <f>ROUND(ROUND(H312,2)*ROUND(G312,3),2)</f>
        <v>0</v>
      </c>
      <c r="O312">
        <f>(I312*21)/100</f>
        <v>0</v>
      </c>
      <c r="P312" t="s">
        <v>23</v>
      </c>
    </row>
    <row r="313" spans="1:16">
      <c r="A313" s="33" t="s">
        <v>50</v>
      </c>
      <c r="E313" s="34" t="s">
        <v>291</v>
      </c>
    </row>
    <row r="314" spans="1:16" ht="102">
      <c r="A314" s="35" t="s">
        <v>52</v>
      </c>
      <c r="E314" s="36" t="s">
        <v>481</v>
      </c>
    </row>
    <row r="315" spans="1:16" ht="76.5">
      <c r="A315" t="s">
        <v>53</v>
      </c>
      <c r="E315" s="34" t="s">
        <v>482</v>
      </c>
    </row>
    <row r="316" spans="1:16">
      <c r="A316" s="24" t="s">
        <v>45</v>
      </c>
      <c r="B316" s="28" t="s">
        <v>483</v>
      </c>
      <c r="C316" s="28" t="s">
        <v>484</v>
      </c>
      <c r="D316" s="24" t="s">
        <v>47</v>
      </c>
      <c r="E316" s="29" t="s">
        <v>485</v>
      </c>
      <c r="F316" s="30" t="s">
        <v>177</v>
      </c>
      <c r="G316" s="31">
        <v>11</v>
      </c>
      <c r="H316" s="32">
        <v>0</v>
      </c>
      <c r="I316" s="32">
        <f>ROUND(ROUND(H316,2)*ROUND(G316,3),2)</f>
        <v>0</v>
      </c>
      <c r="O316">
        <f>(I316*21)/100</f>
        <v>0</v>
      </c>
      <c r="P316" t="s">
        <v>23</v>
      </c>
    </row>
    <row r="317" spans="1:16" ht="38.25">
      <c r="A317" s="33" t="s">
        <v>50</v>
      </c>
      <c r="E317" s="34" t="s">
        <v>486</v>
      </c>
    </row>
    <row r="318" spans="1:16" ht="25.5">
      <c r="A318" s="35" t="s">
        <v>52</v>
      </c>
      <c r="E318" s="36" t="s">
        <v>487</v>
      </c>
    </row>
    <row r="319" spans="1:16" ht="89.25">
      <c r="A319" t="s">
        <v>53</v>
      </c>
      <c r="E319" s="34" t="s">
        <v>488</v>
      </c>
    </row>
    <row r="320" spans="1:16">
      <c r="A320" s="24" t="s">
        <v>45</v>
      </c>
      <c r="B320" s="28" t="s">
        <v>489</v>
      </c>
      <c r="C320" s="28" t="s">
        <v>490</v>
      </c>
      <c r="D320" s="24" t="s">
        <v>47</v>
      </c>
      <c r="E320" s="29" t="s">
        <v>491</v>
      </c>
      <c r="F320" s="30" t="s">
        <v>177</v>
      </c>
      <c r="G320" s="31">
        <v>6</v>
      </c>
      <c r="H320" s="32">
        <v>0</v>
      </c>
      <c r="I320" s="32">
        <f>ROUND(ROUND(H320,2)*ROUND(G320,3),2)</f>
        <v>0</v>
      </c>
      <c r="O320">
        <f>(I320*21)/100</f>
        <v>0</v>
      </c>
      <c r="P320" t="s">
        <v>23</v>
      </c>
    </row>
    <row r="321" spans="1:5" ht="38.25">
      <c r="A321" s="33" t="s">
        <v>50</v>
      </c>
      <c r="E321" s="34" t="s">
        <v>492</v>
      </c>
    </row>
    <row r="322" spans="1:5" ht="38.25">
      <c r="A322" s="35" t="s">
        <v>52</v>
      </c>
      <c r="E322" s="36" t="s">
        <v>493</v>
      </c>
    </row>
    <row r="323" spans="1:5" ht="89.25">
      <c r="A323" t="s">
        <v>53</v>
      </c>
      <c r="E323" s="34" t="s">
        <v>494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5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0+O8+O25+O86+O103+O136+O197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495</v>
      </c>
      <c r="I3" s="37">
        <f>0+I8+I25+I86+I103+I136+I197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495</v>
      </c>
      <c r="D4" s="2"/>
      <c r="E4" s="20" t="s">
        <v>496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0+I9+I13+I17+I21</f>
        <v>0</v>
      </c>
      <c r="R8">
        <f>0+O9+O13+O17+O21</f>
        <v>0</v>
      </c>
    </row>
    <row r="9" spans="1:18">
      <c r="A9" s="24" t="s">
        <v>45</v>
      </c>
      <c r="B9" s="28" t="s">
        <v>29</v>
      </c>
      <c r="C9" s="28" t="s">
        <v>125</v>
      </c>
      <c r="D9" s="24" t="s">
        <v>29</v>
      </c>
      <c r="E9" s="29" t="s">
        <v>497</v>
      </c>
      <c r="F9" s="30" t="s">
        <v>127</v>
      </c>
      <c r="G9" s="31">
        <v>6765.2659999999996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>
      <c r="A10" s="33" t="s">
        <v>50</v>
      </c>
      <c r="E10" s="34" t="s">
        <v>47</v>
      </c>
    </row>
    <row r="11" spans="1:18" ht="63.75">
      <c r="A11" s="35" t="s">
        <v>52</v>
      </c>
      <c r="E11" s="36" t="s">
        <v>498</v>
      </c>
    </row>
    <row r="12" spans="1:18" ht="25.5">
      <c r="A12" t="s">
        <v>53</v>
      </c>
      <c r="E12" s="34" t="s">
        <v>130</v>
      </c>
    </row>
    <row r="13" spans="1:18">
      <c r="A13" s="24" t="s">
        <v>45</v>
      </c>
      <c r="B13" s="28" t="s">
        <v>23</v>
      </c>
      <c r="C13" s="28" t="s">
        <v>125</v>
      </c>
      <c r="D13" s="24" t="s">
        <v>23</v>
      </c>
      <c r="E13" s="29" t="s">
        <v>499</v>
      </c>
      <c r="F13" s="30" t="s">
        <v>127</v>
      </c>
      <c r="G13" s="31">
        <v>6.6239999999999997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23</v>
      </c>
    </row>
    <row r="14" spans="1:18" ht="25.5">
      <c r="A14" s="33" t="s">
        <v>50</v>
      </c>
      <c r="E14" s="34" t="s">
        <v>500</v>
      </c>
    </row>
    <row r="15" spans="1:18">
      <c r="A15" s="35" t="s">
        <v>52</v>
      </c>
      <c r="E15" s="36" t="s">
        <v>501</v>
      </c>
    </row>
    <row r="16" spans="1:18" ht="25.5">
      <c r="A16" t="s">
        <v>53</v>
      </c>
      <c r="E16" s="34" t="s">
        <v>130</v>
      </c>
    </row>
    <row r="17" spans="1:18">
      <c r="A17" s="24" t="s">
        <v>45</v>
      </c>
      <c r="B17" s="28" t="s">
        <v>22</v>
      </c>
      <c r="C17" s="28" t="s">
        <v>125</v>
      </c>
      <c r="D17" s="24" t="s">
        <v>22</v>
      </c>
      <c r="E17" s="29" t="s">
        <v>502</v>
      </c>
      <c r="F17" s="30" t="s">
        <v>127</v>
      </c>
      <c r="G17" s="31">
        <v>3.0720000000000001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23</v>
      </c>
    </row>
    <row r="18" spans="1:18" ht="25.5">
      <c r="A18" s="33" t="s">
        <v>50</v>
      </c>
      <c r="E18" s="34" t="s">
        <v>503</v>
      </c>
    </row>
    <row r="19" spans="1:18">
      <c r="A19" s="35" t="s">
        <v>52</v>
      </c>
      <c r="E19" s="36" t="s">
        <v>504</v>
      </c>
    </row>
    <row r="20" spans="1:18" ht="25.5">
      <c r="A20" t="s">
        <v>53</v>
      </c>
      <c r="E20" s="34" t="s">
        <v>130</v>
      </c>
    </row>
    <row r="21" spans="1:18">
      <c r="A21" s="24" t="s">
        <v>45</v>
      </c>
      <c r="B21" s="28" t="s">
        <v>33</v>
      </c>
      <c r="C21" s="28" t="s">
        <v>125</v>
      </c>
      <c r="D21" s="24" t="s">
        <v>33</v>
      </c>
      <c r="E21" s="29" t="s">
        <v>505</v>
      </c>
      <c r="F21" s="30" t="s">
        <v>127</v>
      </c>
      <c r="G21" s="31">
        <v>0.76800000000000002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23</v>
      </c>
    </row>
    <row r="22" spans="1:18">
      <c r="A22" s="33" t="s">
        <v>50</v>
      </c>
      <c r="E22" s="34" t="s">
        <v>47</v>
      </c>
    </row>
    <row r="23" spans="1:18" ht="25.5">
      <c r="A23" s="35" t="s">
        <v>52</v>
      </c>
      <c r="E23" s="36" t="s">
        <v>506</v>
      </c>
    </row>
    <row r="24" spans="1:18" ht="25.5">
      <c r="A24" t="s">
        <v>53</v>
      </c>
      <c r="E24" s="34" t="s">
        <v>130</v>
      </c>
    </row>
    <row r="25" spans="1:18" ht="12.75" customHeight="1">
      <c r="A25" s="12" t="s">
        <v>43</v>
      </c>
      <c r="B25" s="12"/>
      <c r="C25" s="38" t="s">
        <v>29</v>
      </c>
      <c r="D25" s="12"/>
      <c r="E25" s="26" t="s">
        <v>145</v>
      </c>
      <c r="F25" s="12"/>
      <c r="G25" s="12"/>
      <c r="H25" s="12"/>
      <c r="I25" s="39">
        <f>0+Q25</f>
        <v>0</v>
      </c>
      <c r="O25">
        <f>0+R25</f>
        <v>0</v>
      </c>
      <c r="Q25">
        <f>0+I26+I30+I34+I38+I42+I46+I50+I54+I58+I62+I66+I70+I74+I78+I82</f>
        <v>0</v>
      </c>
      <c r="R25">
        <f>0+O26+O30+O34+O38+O42+O46+O50+O54+O58+O62+O66+O70+O74+O78+O82</f>
        <v>0</v>
      </c>
    </row>
    <row r="26" spans="1:18">
      <c r="A26" s="24" t="s">
        <v>45</v>
      </c>
      <c r="B26" s="28" t="s">
        <v>35</v>
      </c>
      <c r="C26" s="28" t="s">
        <v>507</v>
      </c>
      <c r="D26" s="24" t="s">
        <v>47</v>
      </c>
      <c r="E26" s="29" t="s">
        <v>508</v>
      </c>
      <c r="F26" s="30" t="s">
        <v>148</v>
      </c>
      <c r="G26" s="31">
        <v>503.25599999999997</v>
      </c>
      <c r="H26" s="32">
        <v>0</v>
      </c>
      <c r="I26" s="32">
        <f>ROUND(ROUND(H26,2)*ROUND(G26,3),2)</f>
        <v>0</v>
      </c>
      <c r="O26">
        <f>(I26*21)/100</f>
        <v>0</v>
      </c>
      <c r="P26" t="s">
        <v>23</v>
      </c>
    </row>
    <row r="27" spans="1:18" ht="89.25">
      <c r="A27" s="33" t="s">
        <v>50</v>
      </c>
      <c r="E27" s="34" t="s">
        <v>509</v>
      </c>
    </row>
    <row r="28" spans="1:18" ht="63.75">
      <c r="A28" s="35" t="s">
        <v>52</v>
      </c>
      <c r="E28" s="36" t="s">
        <v>510</v>
      </c>
    </row>
    <row r="29" spans="1:18">
      <c r="A29" t="s">
        <v>53</v>
      </c>
      <c r="E29" s="34" t="s">
        <v>511</v>
      </c>
    </row>
    <row r="30" spans="1:18" ht="25.5">
      <c r="A30" s="24" t="s">
        <v>45</v>
      </c>
      <c r="B30" s="28" t="s">
        <v>37</v>
      </c>
      <c r="C30" s="28" t="s">
        <v>512</v>
      </c>
      <c r="D30" s="24" t="s">
        <v>47</v>
      </c>
      <c r="E30" s="29" t="s">
        <v>513</v>
      </c>
      <c r="F30" s="30" t="s">
        <v>159</v>
      </c>
      <c r="G30" s="31">
        <v>1.536</v>
      </c>
      <c r="H30" s="32">
        <v>0</v>
      </c>
      <c r="I30" s="32">
        <f>ROUND(ROUND(H30,2)*ROUND(G30,3),2)</f>
        <v>0</v>
      </c>
      <c r="O30">
        <f>(I30*21)/100</f>
        <v>0</v>
      </c>
      <c r="P30" t="s">
        <v>23</v>
      </c>
    </row>
    <row r="31" spans="1:18" ht="51">
      <c r="A31" s="33" t="s">
        <v>50</v>
      </c>
      <c r="E31" s="34" t="s">
        <v>514</v>
      </c>
    </row>
    <row r="32" spans="1:18" ht="25.5">
      <c r="A32" s="35" t="s">
        <v>52</v>
      </c>
      <c r="E32" s="36" t="s">
        <v>515</v>
      </c>
    </row>
    <row r="33" spans="1:16" ht="63.75">
      <c r="A33" t="s">
        <v>53</v>
      </c>
      <c r="E33" s="34" t="s">
        <v>516</v>
      </c>
    </row>
    <row r="34" spans="1:16" ht="25.5">
      <c r="A34" s="24" t="s">
        <v>45</v>
      </c>
      <c r="B34" s="28" t="s">
        <v>76</v>
      </c>
      <c r="C34" s="28" t="s">
        <v>517</v>
      </c>
      <c r="D34" s="24" t="s">
        <v>47</v>
      </c>
      <c r="E34" s="29" t="s">
        <v>518</v>
      </c>
      <c r="F34" s="30" t="s">
        <v>159</v>
      </c>
      <c r="G34" s="31">
        <v>0.38400000000000001</v>
      </c>
      <c r="H34" s="32">
        <v>0</v>
      </c>
      <c r="I34" s="32">
        <f>ROUND(ROUND(H34,2)*ROUND(G34,3),2)</f>
        <v>0</v>
      </c>
      <c r="O34">
        <f>(I34*21)/100</f>
        <v>0</v>
      </c>
      <c r="P34" t="s">
        <v>23</v>
      </c>
    </row>
    <row r="35" spans="1:16" ht="51">
      <c r="A35" s="33" t="s">
        <v>50</v>
      </c>
      <c r="E35" s="34" t="s">
        <v>514</v>
      </c>
    </row>
    <row r="36" spans="1:16" ht="25.5">
      <c r="A36" s="35" t="s">
        <v>52</v>
      </c>
      <c r="E36" s="36" t="s">
        <v>519</v>
      </c>
    </row>
    <row r="37" spans="1:16" ht="63.75">
      <c r="A37" t="s">
        <v>53</v>
      </c>
      <c r="E37" s="34" t="s">
        <v>516</v>
      </c>
    </row>
    <row r="38" spans="1:16" ht="25.5">
      <c r="A38" s="24" t="s">
        <v>45</v>
      </c>
      <c r="B38" s="28" t="s">
        <v>80</v>
      </c>
      <c r="C38" s="28" t="s">
        <v>520</v>
      </c>
      <c r="D38" s="24" t="s">
        <v>47</v>
      </c>
      <c r="E38" s="29" t="s">
        <v>521</v>
      </c>
      <c r="F38" s="30" t="s">
        <v>159</v>
      </c>
      <c r="G38" s="31">
        <v>3.3119999999999998</v>
      </c>
      <c r="H38" s="32">
        <v>0</v>
      </c>
      <c r="I38" s="32">
        <f>ROUND(ROUND(H38,2)*ROUND(G38,3),2)</f>
        <v>0</v>
      </c>
      <c r="O38">
        <f>(I38*21)/100</f>
        <v>0</v>
      </c>
      <c r="P38" t="s">
        <v>23</v>
      </c>
    </row>
    <row r="39" spans="1:16" ht="51">
      <c r="A39" s="33" t="s">
        <v>50</v>
      </c>
      <c r="E39" s="34" t="s">
        <v>514</v>
      </c>
    </row>
    <row r="40" spans="1:16" ht="38.25">
      <c r="A40" s="35" t="s">
        <v>52</v>
      </c>
      <c r="E40" s="36" t="s">
        <v>522</v>
      </c>
    </row>
    <row r="41" spans="1:16" ht="63.75">
      <c r="A41" t="s">
        <v>53</v>
      </c>
      <c r="E41" s="34" t="s">
        <v>516</v>
      </c>
    </row>
    <row r="42" spans="1:16" ht="25.5">
      <c r="A42" s="24" t="s">
        <v>45</v>
      </c>
      <c r="B42" s="28" t="s">
        <v>40</v>
      </c>
      <c r="C42" s="28" t="s">
        <v>523</v>
      </c>
      <c r="D42" s="24" t="s">
        <v>47</v>
      </c>
      <c r="E42" s="29" t="s">
        <v>524</v>
      </c>
      <c r="F42" s="30" t="s">
        <v>159</v>
      </c>
      <c r="G42" s="31">
        <v>1.92</v>
      </c>
      <c r="H42" s="32">
        <v>0</v>
      </c>
      <c r="I42" s="32">
        <f>ROUND(ROUND(H42,2)*ROUND(G42,3),2)</f>
        <v>0</v>
      </c>
      <c r="O42">
        <f>(I42*21)/100</f>
        <v>0</v>
      </c>
      <c r="P42" t="s">
        <v>23</v>
      </c>
    </row>
    <row r="43" spans="1:16" ht="51">
      <c r="A43" s="33" t="s">
        <v>50</v>
      </c>
      <c r="E43" s="34" t="s">
        <v>514</v>
      </c>
    </row>
    <row r="44" spans="1:16">
      <c r="A44" s="35" t="s">
        <v>52</v>
      </c>
      <c r="E44" s="36" t="s">
        <v>525</v>
      </c>
    </row>
    <row r="45" spans="1:16" ht="63.75">
      <c r="A45" t="s">
        <v>53</v>
      </c>
      <c r="E45" s="34" t="s">
        <v>516</v>
      </c>
    </row>
    <row r="46" spans="1:16">
      <c r="A46" s="24" t="s">
        <v>45</v>
      </c>
      <c r="B46" s="28" t="s">
        <v>42</v>
      </c>
      <c r="C46" s="28" t="s">
        <v>182</v>
      </c>
      <c r="D46" s="24" t="s">
        <v>47</v>
      </c>
      <c r="E46" s="29" t="s">
        <v>526</v>
      </c>
      <c r="F46" s="30" t="s">
        <v>159</v>
      </c>
      <c r="G46" s="31">
        <v>100.651</v>
      </c>
      <c r="H46" s="32">
        <v>0</v>
      </c>
      <c r="I46" s="32">
        <f>ROUND(ROUND(H46,2)*ROUND(G46,3),2)</f>
        <v>0</v>
      </c>
      <c r="O46">
        <f>(I46*21)/100</f>
        <v>0</v>
      </c>
      <c r="P46" t="s">
        <v>23</v>
      </c>
    </row>
    <row r="47" spans="1:16" ht="89.25">
      <c r="A47" s="33" t="s">
        <v>50</v>
      </c>
      <c r="E47" s="34" t="s">
        <v>509</v>
      </c>
    </row>
    <row r="48" spans="1:16" ht="63.75">
      <c r="A48" s="35" t="s">
        <v>52</v>
      </c>
      <c r="E48" s="36" t="s">
        <v>527</v>
      </c>
    </row>
    <row r="49" spans="1:16" ht="38.25">
      <c r="A49" t="s">
        <v>53</v>
      </c>
      <c r="E49" s="34" t="s">
        <v>528</v>
      </c>
    </row>
    <row r="50" spans="1:16" ht="25.5">
      <c r="A50" s="24" t="s">
        <v>45</v>
      </c>
      <c r="B50" s="28" t="s">
        <v>93</v>
      </c>
      <c r="C50" s="28" t="s">
        <v>529</v>
      </c>
      <c r="D50" s="24" t="s">
        <v>47</v>
      </c>
      <c r="E50" s="29" t="s">
        <v>530</v>
      </c>
      <c r="F50" s="30" t="s">
        <v>159</v>
      </c>
      <c r="G50" s="31">
        <v>421.91</v>
      </c>
      <c r="H50" s="32">
        <v>0</v>
      </c>
      <c r="I50" s="32">
        <f>ROUND(ROUND(H50,2)*ROUND(G50,3),2)</f>
        <v>0</v>
      </c>
      <c r="O50">
        <f>(I50*21)/100</f>
        <v>0</v>
      </c>
      <c r="P50" t="s">
        <v>23</v>
      </c>
    </row>
    <row r="51" spans="1:16" ht="89.25">
      <c r="A51" s="33" t="s">
        <v>50</v>
      </c>
      <c r="E51" s="34" t="s">
        <v>509</v>
      </c>
    </row>
    <row r="52" spans="1:16">
      <c r="A52" s="35" t="s">
        <v>52</v>
      </c>
      <c r="E52" s="36" t="s">
        <v>531</v>
      </c>
    </row>
    <row r="53" spans="1:16" ht="357">
      <c r="A53" t="s">
        <v>53</v>
      </c>
      <c r="E53" s="34" t="s">
        <v>532</v>
      </c>
    </row>
    <row r="54" spans="1:16" ht="25.5">
      <c r="A54" s="24" t="s">
        <v>45</v>
      </c>
      <c r="B54" s="28" t="s">
        <v>100</v>
      </c>
      <c r="C54" s="28" t="s">
        <v>533</v>
      </c>
      <c r="D54" s="24" t="s">
        <v>47</v>
      </c>
      <c r="E54" s="29" t="s">
        <v>534</v>
      </c>
      <c r="F54" s="30" t="s">
        <v>159</v>
      </c>
      <c r="G54" s="31">
        <v>2831.7710000000002</v>
      </c>
      <c r="H54" s="32">
        <v>0</v>
      </c>
      <c r="I54" s="32">
        <f>ROUND(ROUND(H54,2)*ROUND(G54,3),2)</f>
        <v>0</v>
      </c>
      <c r="O54">
        <f>(I54*21)/100</f>
        <v>0</v>
      </c>
      <c r="P54" t="s">
        <v>23</v>
      </c>
    </row>
    <row r="55" spans="1:16" ht="89.25">
      <c r="A55" s="33" t="s">
        <v>50</v>
      </c>
      <c r="E55" s="34" t="s">
        <v>509</v>
      </c>
    </row>
    <row r="56" spans="1:16" ht="76.5">
      <c r="A56" s="35" t="s">
        <v>52</v>
      </c>
      <c r="E56" s="36" t="s">
        <v>535</v>
      </c>
    </row>
    <row r="57" spans="1:16" ht="318.75">
      <c r="A57" t="s">
        <v>53</v>
      </c>
      <c r="E57" s="34" t="s">
        <v>536</v>
      </c>
    </row>
    <row r="58" spans="1:16" ht="25.5">
      <c r="A58" s="24" t="s">
        <v>45</v>
      </c>
      <c r="B58" s="28" t="s">
        <v>107</v>
      </c>
      <c r="C58" s="28" t="s">
        <v>537</v>
      </c>
      <c r="D58" s="24" t="s">
        <v>47</v>
      </c>
      <c r="E58" s="29" t="s">
        <v>538</v>
      </c>
      <c r="F58" s="30" t="s">
        <v>159</v>
      </c>
      <c r="G58" s="31">
        <v>268</v>
      </c>
      <c r="H58" s="32">
        <v>0</v>
      </c>
      <c r="I58" s="32">
        <f>ROUND(ROUND(H58,2)*ROUND(G58,3),2)</f>
        <v>0</v>
      </c>
      <c r="O58">
        <f>(I58*21)/100</f>
        <v>0</v>
      </c>
      <c r="P58" t="s">
        <v>23</v>
      </c>
    </row>
    <row r="59" spans="1:16" ht="89.25">
      <c r="A59" s="33" t="s">
        <v>50</v>
      </c>
      <c r="E59" s="34" t="s">
        <v>509</v>
      </c>
    </row>
    <row r="60" spans="1:16" ht="63.75">
      <c r="A60" s="35" t="s">
        <v>52</v>
      </c>
      <c r="E60" s="36" t="s">
        <v>539</v>
      </c>
    </row>
    <row r="61" spans="1:16" ht="318.75">
      <c r="A61" t="s">
        <v>53</v>
      </c>
      <c r="E61" s="34" t="s">
        <v>536</v>
      </c>
    </row>
    <row r="62" spans="1:16">
      <c r="A62" s="24" t="s">
        <v>45</v>
      </c>
      <c r="B62" s="28" t="s">
        <v>110</v>
      </c>
      <c r="C62" s="28" t="s">
        <v>233</v>
      </c>
      <c r="D62" s="24" t="s">
        <v>47</v>
      </c>
      <c r="E62" s="29" t="s">
        <v>540</v>
      </c>
      <c r="F62" s="30" t="s">
        <v>159</v>
      </c>
      <c r="G62" s="31">
        <v>2022.923</v>
      </c>
      <c r="H62" s="32">
        <v>0</v>
      </c>
      <c r="I62" s="32">
        <f>ROUND(ROUND(H62,2)*ROUND(G62,3),2)</f>
        <v>0</v>
      </c>
      <c r="O62">
        <f>(I62*21)/100</f>
        <v>0</v>
      </c>
      <c r="P62" t="s">
        <v>23</v>
      </c>
    </row>
    <row r="63" spans="1:16" ht="102">
      <c r="A63" s="33" t="s">
        <v>50</v>
      </c>
      <c r="E63" s="34" t="s">
        <v>541</v>
      </c>
    </row>
    <row r="64" spans="1:16" ht="102">
      <c r="A64" s="35" t="s">
        <v>52</v>
      </c>
      <c r="E64" s="36" t="s">
        <v>542</v>
      </c>
    </row>
    <row r="65" spans="1:16" ht="229.5">
      <c r="A65" t="s">
        <v>53</v>
      </c>
      <c r="E65" s="34" t="s">
        <v>543</v>
      </c>
    </row>
    <row r="66" spans="1:16">
      <c r="A66" s="24" t="s">
        <v>45</v>
      </c>
      <c r="B66" s="28" t="s">
        <v>114</v>
      </c>
      <c r="C66" s="28" t="s">
        <v>544</v>
      </c>
      <c r="D66" s="24" t="s">
        <v>47</v>
      </c>
      <c r="E66" s="29" t="s">
        <v>545</v>
      </c>
      <c r="F66" s="30" t="s">
        <v>159</v>
      </c>
      <c r="G66" s="31">
        <v>82.8</v>
      </c>
      <c r="H66" s="32">
        <v>0</v>
      </c>
      <c r="I66" s="32">
        <f>ROUND(ROUND(H66,2)*ROUND(G66,3),2)</f>
        <v>0</v>
      </c>
      <c r="O66">
        <f>(I66*21)/100</f>
        <v>0</v>
      </c>
      <c r="P66" t="s">
        <v>23</v>
      </c>
    </row>
    <row r="67" spans="1:16" ht="102">
      <c r="A67" s="33" t="s">
        <v>50</v>
      </c>
      <c r="E67" s="34" t="s">
        <v>546</v>
      </c>
    </row>
    <row r="68" spans="1:16" ht="38.25">
      <c r="A68" s="35" t="s">
        <v>52</v>
      </c>
      <c r="E68" s="36" t="s">
        <v>547</v>
      </c>
    </row>
    <row r="69" spans="1:16" ht="229.5">
      <c r="A69" t="s">
        <v>53</v>
      </c>
      <c r="E69" s="34" t="s">
        <v>548</v>
      </c>
    </row>
    <row r="70" spans="1:16">
      <c r="A70" s="24" t="s">
        <v>45</v>
      </c>
      <c r="B70" s="28" t="s">
        <v>118</v>
      </c>
      <c r="C70" s="28" t="s">
        <v>239</v>
      </c>
      <c r="D70" s="24" t="s">
        <v>47</v>
      </c>
      <c r="E70" s="29" t="s">
        <v>549</v>
      </c>
      <c r="F70" s="30" t="s">
        <v>159</v>
      </c>
      <c r="G70" s="31">
        <v>544.27800000000002</v>
      </c>
      <c r="H70" s="32">
        <v>0</v>
      </c>
      <c r="I70" s="32">
        <f>ROUND(ROUND(H70,2)*ROUND(G70,3),2)</f>
        <v>0</v>
      </c>
      <c r="O70">
        <f>(I70*21)/100</f>
        <v>0</v>
      </c>
      <c r="P70" t="s">
        <v>23</v>
      </c>
    </row>
    <row r="71" spans="1:16" ht="102">
      <c r="A71" s="33" t="s">
        <v>50</v>
      </c>
      <c r="E71" s="34" t="s">
        <v>550</v>
      </c>
    </row>
    <row r="72" spans="1:16" ht="76.5">
      <c r="A72" s="35" t="s">
        <v>52</v>
      </c>
      <c r="E72" s="36" t="s">
        <v>551</v>
      </c>
    </row>
    <row r="73" spans="1:16" ht="293.25">
      <c r="A73" t="s">
        <v>53</v>
      </c>
      <c r="E73" s="34" t="s">
        <v>552</v>
      </c>
    </row>
    <row r="74" spans="1:16">
      <c r="A74" s="24" t="s">
        <v>45</v>
      </c>
      <c r="B74" s="28" t="s">
        <v>189</v>
      </c>
      <c r="C74" s="28" t="s">
        <v>553</v>
      </c>
      <c r="D74" s="24" t="s">
        <v>47</v>
      </c>
      <c r="E74" s="29" t="s">
        <v>554</v>
      </c>
      <c r="F74" s="30" t="s">
        <v>148</v>
      </c>
      <c r="G74" s="31">
        <v>543.25599999999997</v>
      </c>
      <c r="H74" s="32">
        <v>0</v>
      </c>
      <c r="I74" s="32">
        <f>ROUND(ROUND(H74,2)*ROUND(G74,3),2)</f>
        <v>0</v>
      </c>
      <c r="O74">
        <f>(I74*21)/100</f>
        <v>0</v>
      </c>
      <c r="P74" t="s">
        <v>23</v>
      </c>
    </row>
    <row r="75" spans="1:16" ht="89.25">
      <c r="A75" s="33" t="s">
        <v>50</v>
      </c>
      <c r="E75" s="34" t="s">
        <v>509</v>
      </c>
    </row>
    <row r="76" spans="1:16" ht="63.75">
      <c r="A76" s="35" t="s">
        <v>52</v>
      </c>
      <c r="E76" s="36" t="s">
        <v>555</v>
      </c>
    </row>
    <row r="77" spans="1:16" ht="38.25">
      <c r="A77" t="s">
        <v>53</v>
      </c>
      <c r="E77" s="34" t="s">
        <v>556</v>
      </c>
    </row>
    <row r="78" spans="1:16">
      <c r="A78" s="24" t="s">
        <v>45</v>
      </c>
      <c r="B78" s="28" t="s">
        <v>195</v>
      </c>
      <c r="C78" s="28" t="s">
        <v>557</v>
      </c>
      <c r="D78" s="24" t="s">
        <v>47</v>
      </c>
      <c r="E78" s="29" t="s">
        <v>558</v>
      </c>
      <c r="F78" s="30" t="s">
        <v>148</v>
      </c>
      <c r="G78" s="31">
        <v>143</v>
      </c>
      <c r="H78" s="32">
        <v>0</v>
      </c>
      <c r="I78" s="32">
        <f>ROUND(ROUND(H78,2)*ROUND(G78,3),2)</f>
        <v>0</v>
      </c>
      <c r="O78">
        <f>(I78*21)/100</f>
        <v>0</v>
      </c>
      <c r="P78" t="s">
        <v>23</v>
      </c>
    </row>
    <row r="79" spans="1:16" ht="89.25">
      <c r="A79" s="33" t="s">
        <v>50</v>
      </c>
      <c r="E79" s="34" t="s">
        <v>509</v>
      </c>
    </row>
    <row r="80" spans="1:16" ht="38.25">
      <c r="A80" s="35" t="s">
        <v>52</v>
      </c>
      <c r="E80" s="36" t="s">
        <v>559</v>
      </c>
    </row>
    <row r="81" spans="1:18" ht="38.25">
      <c r="A81" t="s">
        <v>53</v>
      </c>
      <c r="E81" s="34" t="s">
        <v>560</v>
      </c>
    </row>
    <row r="82" spans="1:18">
      <c r="A82" s="24" t="s">
        <v>45</v>
      </c>
      <c r="B82" s="28" t="s">
        <v>200</v>
      </c>
      <c r="C82" s="28" t="s">
        <v>260</v>
      </c>
      <c r="D82" s="24" t="s">
        <v>47</v>
      </c>
      <c r="E82" s="29" t="s">
        <v>561</v>
      </c>
      <c r="F82" s="30" t="s">
        <v>148</v>
      </c>
      <c r="G82" s="31">
        <v>371.85599999999999</v>
      </c>
      <c r="H82" s="32">
        <v>0</v>
      </c>
      <c r="I82" s="32">
        <f>ROUND(ROUND(H82,2)*ROUND(G82,3),2)</f>
        <v>0</v>
      </c>
      <c r="O82">
        <f>(I82*21)/100</f>
        <v>0</v>
      </c>
      <c r="P82" t="s">
        <v>23</v>
      </c>
    </row>
    <row r="83" spans="1:18" ht="89.25">
      <c r="A83" s="33" t="s">
        <v>50</v>
      </c>
      <c r="E83" s="34" t="s">
        <v>509</v>
      </c>
    </row>
    <row r="84" spans="1:18" ht="63.75">
      <c r="A84" s="35" t="s">
        <v>52</v>
      </c>
      <c r="E84" s="36" t="s">
        <v>562</v>
      </c>
    </row>
    <row r="85" spans="1:18" ht="25.5">
      <c r="A85" t="s">
        <v>53</v>
      </c>
      <c r="E85" s="34" t="s">
        <v>563</v>
      </c>
    </row>
    <row r="86" spans="1:18" ht="12.75" customHeight="1">
      <c r="A86" s="12" t="s">
        <v>43</v>
      </c>
      <c r="B86" s="12"/>
      <c r="C86" s="38" t="s">
        <v>33</v>
      </c>
      <c r="D86" s="12"/>
      <c r="E86" s="26" t="s">
        <v>282</v>
      </c>
      <c r="F86" s="12"/>
      <c r="G86" s="12"/>
      <c r="H86" s="12"/>
      <c r="I86" s="39">
        <f>0+Q86</f>
        <v>0</v>
      </c>
      <c r="O86">
        <f>0+R86</f>
        <v>0</v>
      </c>
      <c r="Q86">
        <f>0+I87+I91+I95+I99</f>
        <v>0</v>
      </c>
      <c r="R86">
        <f>0+O87+O91+O95+O99</f>
        <v>0</v>
      </c>
    </row>
    <row r="87" spans="1:18">
      <c r="A87" s="24" t="s">
        <v>45</v>
      </c>
      <c r="B87" s="28" t="s">
        <v>205</v>
      </c>
      <c r="C87" s="28" t="s">
        <v>289</v>
      </c>
      <c r="D87" s="24" t="s">
        <v>47</v>
      </c>
      <c r="E87" s="29" t="s">
        <v>564</v>
      </c>
      <c r="F87" s="30" t="s">
        <v>159</v>
      </c>
      <c r="G87" s="31">
        <v>12.6</v>
      </c>
      <c r="H87" s="32">
        <v>0</v>
      </c>
      <c r="I87" s="32">
        <f>ROUND(ROUND(H87,2)*ROUND(G87,3),2)</f>
        <v>0</v>
      </c>
      <c r="O87">
        <f>(I87*21)/100</f>
        <v>0</v>
      </c>
      <c r="P87" t="s">
        <v>23</v>
      </c>
    </row>
    <row r="88" spans="1:18" ht="89.25">
      <c r="A88" s="33" t="s">
        <v>50</v>
      </c>
      <c r="E88" s="34" t="s">
        <v>509</v>
      </c>
    </row>
    <row r="89" spans="1:18">
      <c r="A89" s="35" t="s">
        <v>52</v>
      </c>
      <c r="E89" s="36" t="s">
        <v>565</v>
      </c>
    </row>
    <row r="90" spans="1:18" ht="369.75">
      <c r="A90" t="s">
        <v>53</v>
      </c>
      <c r="E90" s="34" t="s">
        <v>566</v>
      </c>
    </row>
    <row r="91" spans="1:18">
      <c r="A91" s="24" t="s">
        <v>45</v>
      </c>
      <c r="B91" s="28" t="s">
        <v>209</v>
      </c>
      <c r="C91" s="28" t="s">
        <v>567</v>
      </c>
      <c r="D91" s="24" t="s">
        <v>47</v>
      </c>
      <c r="E91" s="29" t="s">
        <v>568</v>
      </c>
      <c r="F91" s="30" t="s">
        <v>159</v>
      </c>
      <c r="G91" s="31">
        <v>117.13</v>
      </c>
      <c r="H91" s="32">
        <v>0</v>
      </c>
      <c r="I91" s="32">
        <f>ROUND(ROUND(H91,2)*ROUND(G91,3),2)</f>
        <v>0</v>
      </c>
      <c r="O91">
        <f>(I91*21)/100</f>
        <v>0</v>
      </c>
      <c r="P91" t="s">
        <v>23</v>
      </c>
    </row>
    <row r="92" spans="1:18" ht="102">
      <c r="A92" s="33" t="s">
        <v>50</v>
      </c>
      <c r="E92" s="34" t="s">
        <v>569</v>
      </c>
    </row>
    <row r="93" spans="1:18" ht="127.5">
      <c r="A93" s="35" t="s">
        <v>52</v>
      </c>
      <c r="E93" s="36" t="s">
        <v>570</v>
      </c>
    </row>
    <row r="94" spans="1:18" ht="38.25">
      <c r="A94" t="s">
        <v>53</v>
      </c>
      <c r="E94" s="34" t="s">
        <v>571</v>
      </c>
    </row>
    <row r="95" spans="1:18">
      <c r="A95" s="24" t="s">
        <v>45</v>
      </c>
      <c r="B95" s="28" t="s">
        <v>215</v>
      </c>
      <c r="C95" s="28" t="s">
        <v>572</v>
      </c>
      <c r="D95" s="24" t="s">
        <v>47</v>
      </c>
      <c r="E95" s="29" t="s">
        <v>573</v>
      </c>
      <c r="F95" s="30" t="s">
        <v>159</v>
      </c>
      <c r="G95" s="31">
        <v>11.9</v>
      </c>
      <c r="H95" s="32">
        <v>0</v>
      </c>
      <c r="I95" s="32">
        <f>ROUND(ROUND(H95,2)*ROUND(G95,3),2)</f>
        <v>0</v>
      </c>
      <c r="O95">
        <f>(I95*21)/100</f>
        <v>0</v>
      </c>
      <c r="P95" t="s">
        <v>23</v>
      </c>
    </row>
    <row r="96" spans="1:18" ht="89.25">
      <c r="A96" s="33" t="s">
        <v>50</v>
      </c>
      <c r="E96" s="34" t="s">
        <v>509</v>
      </c>
    </row>
    <row r="97" spans="1:18">
      <c r="A97" s="35" t="s">
        <v>52</v>
      </c>
      <c r="E97" s="36" t="s">
        <v>574</v>
      </c>
    </row>
    <row r="98" spans="1:18" ht="293.25">
      <c r="A98" t="s">
        <v>53</v>
      </c>
      <c r="E98" s="34" t="s">
        <v>575</v>
      </c>
    </row>
    <row r="99" spans="1:18">
      <c r="A99" s="24" t="s">
        <v>45</v>
      </c>
      <c r="B99" s="28" t="s">
        <v>220</v>
      </c>
      <c r="C99" s="28" t="s">
        <v>576</v>
      </c>
      <c r="D99" s="24" t="s">
        <v>47</v>
      </c>
      <c r="E99" s="29" t="s">
        <v>577</v>
      </c>
      <c r="F99" s="30" t="s">
        <v>159</v>
      </c>
      <c r="G99" s="31">
        <v>25.2</v>
      </c>
      <c r="H99" s="32">
        <v>0</v>
      </c>
      <c r="I99" s="32">
        <f>ROUND(ROUND(H99,2)*ROUND(G99,3),2)</f>
        <v>0</v>
      </c>
      <c r="O99">
        <f>(I99*21)/100</f>
        <v>0</v>
      </c>
      <c r="P99" t="s">
        <v>23</v>
      </c>
    </row>
    <row r="100" spans="1:18" ht="89.25">
      <c r="A100" s="33" t="s">
        <v>50</v>
      </c>
      <c r="E100" s="34" t="s">
        <v>509</v>
      </c>
    </row>
    <row r="101" spans="1:18">
      <c r="A101" s="35" t="s">
        <v>52</v>
      </c>
      <c r="E101" s="36" t="s">
        <v>578</v>
      </c>
    </row>
    <row r="102" spans="1:18" ht="102">
      <c r="A102" t="s">
        <v>53</v>
      </c>
      <c r="E102" s="34" t="s">
        <v>579</v>
      </c>
    </row>
    <row r="103" spans="1:18" ht="12.75" customHeight="1">
      <c r="A103" s="12" t="s">
        <v>43</v>
      </c>
      <c r="B103" s="12"/>
      <c r="C103" s="38" t="s">
        <v>35</v>
      </c>
      <c r="D103" s="12"/>
      <c r="E103" s="26" t="s">
        <v>293</v>
      </c>
      <c r="F103" s="12"/>
      <c r="G103" s="12"/>
      <c r="H103" s="12"/>
      <c r="I103" s="39">
        <f>0+Q103</f>
        <v>0</v>
      </c>
      <c r="O103">
        <f>0+R103</f>
        <v>0</v>
      </c>
      <c r="Q103">
        <f>0+I104+I108+I112+I116+I120+I124+I128+I132</f>
        <v>0</v>
      </c>
      <c r="R103">
        <f>0+O104+O108+O112+O116+O120+O124+O128+O132</f>
        <v>0</v>
      </c>
    </row>
    <row r="104" spans="1:18">
      <c r="A104" s="24" t="s">
        <v>45</v>
      </c>
      <c r="B104" s="28" t="s">
        <v>226</v>
      </c>
      <c r="C104" s="28" t="s">
        <v>580</v>
      </c>
      <c r="D104" s="24" t="s">
        <v>47</v>
      </c>
      <c r="E104" s="29" t="s">
        <v>581</v>
      </c>
      <c r="F104" s="30" t="s">
        <v>159</v>
      </c>
      <c r="G104" s="31">
        <v>1.92</v>
      </c>
      <c r="H104" s="32">
        <v>0</v>
      </c>
      <c r="I104" s="32">
        <f>ROUND(ROUND(H104,2)*ROUND(G104,3),2)</f>
        <v>0</v>
      </c>
      <c r="O104">
        <f>(I104*21)/100</f>
        <v>0</v>
      </c>
      <c r="P104" t="s">
        <v>23</v>
      </c>
    </row>
    <row r="105" spans="1:18" ht="51">
      <c r="A105" s="33" t="s">
        <v>50</v>
      </c>
      <c r="E105" s="34" t="s">
        <v>514</v>
      </c>
    </row>
    <row r="106" spans="1:18">
      <c r="A106" s="35" t="s">
        <v>52</v>
      </c>
      <c r="E106" s="36" t="s">
        <v>582</v>
      </c>
    </row>
    <row r="107" spans="1:18" ht="127.5">
      <c r="A107" t="s">
        <v>53</v>
      </c>
      <c r="E107" s="34" t="s">
        <v>583</v>
      </c>
    </row>
    <row r="108" spans="1:18">
      <c r="A108" s="24" t="s">
        <v>45</v>
      </c>
      <c r="B108" s="28" t="s">
        <v>232</v>
      </c>
      <c r="C108" s="28" t="s">
        <v>584</v>
      </c>
      <c r="D108" s="24" t="s">
        <v>47</v>
      </c>
      <c r="E108" s="29" t="s">
        <v>585</v>
      </c>
      <c r="F108" s="30" t="s">
        <v>159</v>
      </c>
      <c r="G108" s="31">
        <v>3.12</v>
      </c>
      <c r="H108" s="32">
        <v>0</v>
      </c>
      <c r="I108" s="32">
        <f>ROUND(ROUND(H108,2)*ROUND(G108,3),2)</f>
        <v>0</v>
      </c>
      <c r="O108">
        <f>(I108*21)/100</f>
        <v>0</v>
      </c>
      <c r="P108" t="s">
        <v>23</v>
      </c>
    </row>
    <row r="109" spans="1:18" ht="51">
      <c r="A109" s="33" t="s">
        <v>50</v>
      </c>
      <c r="E109" s="34" t="s">
        <v>514</v>
      </c>
    </row>
    <row r="110" spans="1:18" ht="38.25">
      <c r="A110" s="35" t="s">
        <v>52</v>
      </c>
      <c r="E110" s="36" t="s">
        <v>586</v>
      </c>
    </row>
    <row r="111" spans="1:18" ht="51">
      <c r="A111" t="s">
        <v>53</v>
      </c>
      <c r="E111" s="34" t="s">
        <v>587</v>
      </c>
    </row>
    <row r="112" spans="1:18">
      <c r="A112" s="24" t="s">
        <v>45</v>
      </c>
      <c r="B112" s="28" t="s">
        <v>238</v>
      </c>
      <c r="C112" s="28" t="s">
        <v>588</v>
      </c>
      <c r="D112" s="24" t="s">
        <v>47</v>
      </c>
      <c r="E112" s="29" t="s">
        <v>589</v>
      </c>
      <c r="F112" s="30" t="s">
        <v>148</v>
      </c>
      <c r="G112" s="31">
        <v>9.6</v>
      </c>
      <c r="H112" s="32">
        <v>0</v>
      </c>
      <c r="I112" s="32">
        <f>ROUND(ROUND(H112,2)*ROUND(G112,3),2)</f>
        <v>0</v>
      </c>
      <c r="O112">
        <f>(I112*21)/100</f>
        <v>0</v>
      </c>
      <c r="P112" t="s">
        <v>23</v>
      </c>
    </row>
    <row r="113" spans="1:16" ht="51">
      <c r="A113" s="33" t="s">
        <v>50</v>
      </c>
      <c r="E113" s="34" t="s">
        <v>514</v>
      </c>
    </row>
    <row r="114" spans="1:16">
      <c r="A114" s="35" t="s">
        <v>52</v>
      </c>
      <c r="E114" s="36" t="s">
        <v>590</v>
      </c>
    </row>
    <row r="115" spans="1:16" ht="102">
      <c r="A115" t="s">
        <v>53</v>
      </c>
      <c r="E115" s="34" t="s">
        <v>591</v>
      </c>
    </row>
    <row r="116" spans="1:16">
      <c r="A116" s="24" t="s">
        <v>45</v>
      </c>
      <c r="B116" s="28" t="s">
        <v>244</v>
      </c>
      <c r="C116" s="28" t="s">
        <v>592</v>
      </c>
      <c r="D116" s="24" t="s">
        <v>47</v>
      </c>
      <c r="E116" s="29" t="s">
        <v>593</v>
      </c>
      <c r="F116" s="30" t="s">
        <v>148</v>
      </c>
      <c r="G116" s="31">
        <v>9.6</v>
      </c>
      <c r="H116" s="32">
        <v>0</v>
      </c>
      <c r="I116" s="32">
        <f>ROUND(ROUND(H116,2)*ROUND(G116,3),2)</f>
        <v>0</v>
      </c>
      <c r="O116">
        <f>(I116*21)/100</f>
        <v>0</v>
      </c>
      <c r="P116" t="s">
        <v>23</v>
      </c>
    </row>
    <row r="117" spans="1:16" ht="51">
      <c r="A117" s="33" t="s">
        <v>50</v>
      </c>
      <c r="E117" s="34" t="s">
        <v>514</v>
      </c>
    </row>
    <row r="118" spans="1:16">
      <c r="A118" s="35" t="s">
        <v>52</v>
      </c>
      <c r="E118" s="36" t="s">
        <v>590</v>
      </c>
    </row>
    <row r="119" spans="1:16" ht="102">
      <c r="A119" t="s">
        <v>53</v>
      </c>
      <c r="E119" s="34" t="s">
        <v>591</v>
      </c>
    </row>
    <row r="120" spans="1:16">
      <c r="A120" s="24" t="s">
        <v>45</v>
      </c>
      <c r="B120" s="28" t="s">
        <v>249</v>
      </c>
      <c r="C120" s="28" t="s">
        <v>594</v>
      </c>
      <c r="D120" s="24" t="s">
        <v>47</v>
      </c>
      <c r="E120" s="29" t="s">
        <v>595</v>
      </c>
      <c r="F120" s="30" t="s">
        <v>159</v>
      </c>
      <c r="G120" s="31">
        <v>0.38400000000000001</v>
      </c>
      <c r="H120" s="32">
        <v>0</v>
      </c>
      <c r="I120" s="32">
        <f>ROUND(ROUND(H120,2)*ROUND(G120,3),2)</f>
        <v>0</v>
      </c>
      <c r="O120">
        <f>(I120*21)/100</f>
        <v>0</v>
      </c>
      <c r="P120" t="s">
        <v>23</v>
      </c>
    </row>
    <row r="121" spans="1:16" ht="51">
      <c r="A121" s="33" t="s">
        <v>50</v>
      </c>
      <c r="E121" s="34" t="s">
        <v>514</v>
      </c>
    </row>
    <row r="122" spans="1:16">
      <c r="A122" s="35" t="s">
        <v>52</v>
      </c>
      <c r="E122" s="36" t="s">
        <v>596</v>
      </c>
    </row>
    <row r="123" spans="1:16" ht="216.75">
      <c r="A123" t="s">
        <v>53</v>
      </c>
      <c r="E123" s="34" t="s">
        <v>597</v>
      </c>
    </row>
    <row r="124" spans="1:16">
      <c r="A124" s="24" t="s">
        <v>45</v>
      </c>
      <c r="B124" s="28" t="s">
        <v>254</v>
      </c>
      <c r="C124" s="28" t="s">
        <v>598</v>
      </c>
      <c r="D124" s="24" t="s">
        <v>47</v>
      </c>
      <c r="E124" s="29" t="s">
        <v>599</v>
      </c>
      <c r="F124" s="30" t="s">
        <v>159</v>
      </c>
      <c r="G124" s="31">
        <v>0.57599999999999996</v>
      </c>
      <c r="H124" s="32">
        <v>0</v>
      </c>
      <c r="I124" s="32">
        <f>ROUND(ROUND(H124,2)*ROUND(G124,3),2)</f>
        <v>0</v>
      </c>
      <c r="O124">
        <f>(I124*21)/100</f>
        <v>0</v>
      </c>
      <c r="P124" t="s">
        <v>23</v>
      </c>
    </row>
    <row r="125" spans="1:16" ht="51">
      <c r="A125" s="33" t="s">
        <v>50</v>
      </c>
      <c r="E125" s="34" t="s">
        <v>514</v>
      </c>
    </row>
    <row r="126" spans="1:16">
      <c r="A126" s="35" t="s">
        <v>52</v>
      </c>
      <c r="E126" s="36" t="s">
        <v>600</v>
      </c>
    </row>
    <row r="127" spans="1:16" ht="216.75">
      <c r="A127" t="s">
        <v>53</v>
      </c>
      <c r="E127" s="34" t="s">
        <v>597</v>
      </c>
    </row>
    <row r="128" spans="1:16">
      <c r="A128" s="24" t="s">
        <v>45</v>
      </c>
      <c r="B128" s="28" t="s">
        <v>259</v>
      </c>
      <c r="C128" s="28" t="s">
        <v>601</v>
      </c>
      <c r="D128" s="24" t="s">
        <v>47</v>
      </c>
      <c r="E128" s="29" t="s">
        <v>602</v>
      </c>
      <c r="F128" s="30" t="s">
        <v>159</v>
      </c>
      <c r="G128" s="31">
        <v>0.57599999999999996</v>
      </c>
      <c r="H128" s="32">
        <v>0</v>
      </c>
      <c r="I128" s="32">
        <f>ROUND(ROUND(H128,2)*ROUND(G128,3),2)</f>
        <v>0</v>
      </c>
      <c r="O128">
        <f>(I128*21)/100</f>
        <v>0</v>
      </c>
      <c r="P128" t="s">
        <v>23</v>
      </c>
    </row>
    <row r="129" spans="1:18" ht="51">
      <c r="A129" s="33" t="s">
        <v>50</v>
      </c>
      <c r="E129" s="34" t="s">
        <v>514</v>
      </c>
    </row>
    <row r="130" spans="1:18">
      <c r="A130" s="35" t="s">
        <v>52</v>
      </c>
      <c r="E130" s="36" t="s">
        <v>600</v>
      </c>
    </row>
    <row r="131" spans="1:18" ht="216.75">
      <c r="A131" t="s">
        <v>53</v>
      </c>
      <c r="E131" s="34" t="s">
        <v>597</v>
      </c>
    </row>
    <row r="132" spans="1:18">
      <c r="A132" s="24" t="s">
        <v>45</v>
      </c>
      <c r="B132" s="28" t="s">
        <v>264</v>
      </c>
      <c r="C132" s="28" t="s">
        <v>603</v>
      </c>
      <c r="D132" s="24" t="s">
        <v>47</v>
      </c>
      <c r="E132" s="29" t="s">
        <v>604</v>
      </c>
      <c r="F132" s="30" t="s">
        <v>148</v>
      </c>
      <c r="G132" s="31">
        <v>4.8</v>
      </c>
      <c r="H132" s="32">
        <v>0</v>
      </c>
      <c r="I132" s="32">
        <f>ROUND(ROUND(H132,2)*ROUND(G132,3),2)</f>
        <v>0</v>
      </c>
      <c r="O132">
        <f>(I132*21)/100</f>
        <v>0</v>
      </c>
      <c r="P132" t="s">
        <v>23</v>
      </c>
    </row>
    <row r="133" spans="1:18" ht="51">
      <c r="A133" s="33" t="s">
        <v>50</v>
      </c>
      <c r="E133" s="34" t="s">
        <v>514</v>
      </c>
    </row>
    <row r="134" spans="1:18" ht="25.5">
      <c r="A134" s="35" t="s">
        <v>52</v>
      </c>
      <c r="E134" s="36" t="s">
        <v>605</v>
      </c>
    </row>
    <row r="135" spans="1:18" ht="102">
      <c r="A135" t="s">
        <v>53</v>
      </c>
      <c r="E135" s="34" t="s">
        <v>606</v>
      </c>
    </row>
    <row r="136" spans="1:18" ht="12.75" customHeight="1">
      <c r="A136" s="12" t="s">
        <v>43</v>
      </c>
      <c r="B136" s="12"/>
      <c r="C136" s="38" t="s">
        <v>80</v>
      </c>
      <c r="D136" s="12"/>
      <c r="E136" s="26" t="s">
        <v>358</v>
      </c>
      <c r="F136" s="12"/>
      <c r="G136" s="12"/>
      <c r="H136" s="12"/>
      <c r="I136" s="39">
        <f>0+Q136</f>
        <v>0</v>
      </c>
      <c r="O136">
        <f>0+R136</f>
        <v>0</v>
      </c>
      <c r="Q136">
        <f>0+I137+I141+I145+I149+I153+I157+I161+I165+I169+I173+I177+I181+I185+I189+I193</f>
        <v>0</v>
      </c>
      <c r="R136">
        <f>0+O137+O141+O145+O149+O153+O157+O161+O165+O169+O173+O177+O181+O185+O189+O193</f>
        <v>0</v>
      </c>
    </row>
    <row r="137" spans="1:18">
      <c r="A137" s="24" t="s">
        <v>45</v>
      </c>
      <c r="B137" s="28" t="s">
        <v>269</v>
      </c>
      <c r="C137" s="28" t="s">
        <v>360</v>
      </c>
      <c r="D137" s="24" t="s">
        <v>47</v>
      </c>
      <c r="E137" s="29" t="s">
        <v>361</v>
      </c>
      <c r="F137" s="30" t="s">
        <v>177</v>
      </c>
      <c r="G137" s="31">
        <v>187</v>
      </c>
      <c r="H137" s="32">
        <v>0</v>
      </c>
      <c r="I137" s="32">
        <f>ROUND(ROUND(H137,2)*ROUND(G137,3),2)</f>
        <v>0</v>
      </c>
      <c r="O137">
        <f>(I137*21)/100</f>
        <v>0</v>
      </c>
      <c r="P137" t="s">
        <v>23</v>
      </c>
    </row>
    <row r="138" spans="1:18">
      <c r="A138" s="33" t="s">
        <v>50</v>
      </c>
      <c r="E138" s="34" t="s">
        <v>47</v>
      </c>
    </row>
    <row r="139" spans="1:18">
      <c r="A139" s="35" t="s">
        <v>52</v>
      </c>
      <c r="E139" s="36" t="s">
        <v>607</v>
      </c>
    </row>
    <row r="140" spans="1:18" ht="255">
      <c r="A140" t="s">
        <v>53</v>
      </c>
      <c r="E140" s="34" t="s">
        <v>608</v>
      </c>
    </row>
    <row r="141" spans="1:18">
      <c r="A141" s="24" t="s">
        <v>45</v>
      </c>
      <c r="B141" s="28" t="s">
        <v>276</v>
      </c>
      <c r="C141" s="28" t="s">
        <v>609</v>
      </c>
      <c r="D141" s="24" t="s">
        <v>47</v>
      </c>
      <c r="E141" s="29" t="s">
        <v>610</v>
      </c>
      <c r="F141" s="30" t="s">
        <v>177</v>
      </c>
      <c r="G141" s="31">
        <v>10</v>
      </c>
      <c r="H141" s="32">
        <v>0</v>
      </c>
      <c r="I141" s="32">
        <f>ROUND(ROUND(H141,2)*ROUND(G141,3),2)</f>
        <v>0</v>
      </c>
      <c r="O141">
        <f>(I141*21)/100</f>
        <v>0</v>
      </c>
      <c r="P141" t="s">
        <v>23</v>
      </c>
    </row>
    <row r="142" spans="1:18" ht="102">
      <c r="A142" s="33" t="s">
        <v>50</v>
      </c>
      <c r="E142" s="34" t="s">
        <v>611</v>
      </c>
    </row>
    <row r="143" spans="1:18">
      <c r="A143" s="35" t="s">
        <v>52</v>
      </c>
      <c r="E143" s="36" t="s">
        <v>612</v>
      </c>
    </row>
    <row r="144" spans="1:18" ht="255">
      <c r="A144" t="s">
        <v>53</v>
      </c>
      <c r="E144" s="34" t="s">
        <v>608</v>
      </c>
    </row>
    <row r="145" spans="1:16">
      <c r="A145" s="24" t="s">
        <v>45</v>
      </c>
      <c r="B145" s="28" t="s">
        <v>283</v>
      </c>
      <c r="C145" s="28" t="s">
        <v>613</v>
      </c>
      <c r="D145" s="24" t="s">
        <v>47</v>
      </c>
      <c r="E145" s="29" t="s">
        <v>614</v>
      </c>
      <c r="F145" s="30" t="s">
        <v>177</v>
      </c>
      <c r="G145" s="31">
        <v>294.06</v>
      </c>
      <c r="H145" s="32">
        <v>0</v>
      </c>
      <c r="I145" s="32">
        <f>ROUND(ROUND(H145,2)*ROUND(G145,3),2)</f>
        <v>0</v>
      </c>
      <c r="O145">
        <f>(I145*21)/100</f>
        <v>0</v>
      </c>
      <c r="P145" t="s">
        <v>23</v>
      </c>
    </row>
    <row r="146" spans="1:16" ht="102">
      <c r="A146" s="33" t="s">
        <v>50</v>
      </c>
      <c r="E146" s="34" t="s">
        <v>611</v>
      </c>
    </row>
    <row r="147" spans="1:16" ht="38.25">
      <c r="A147" s="35" t="s">
        <v>52</v>
      </c>
      <c r="E147" s="36" t="s">
        <v>615</v>
      </c>
    </row>
    <row r="148" spans="1:16" ht="255">
      <c r="A148" t="s">
        <v>53</v>
      </c>
      <c r="E148" s="34" t="s">
        <v>608</v>
      </c>
    </row>
    <row r="149" spans="1:16">
      <c r="A149" s="24" t="s">
        <v>45</v>
      </c>
      <c r="B149" s="28" t="s">
        <v>288</v>
      </c>
      <c r="C149" s="28" t="s">
        <v>616</v>
      </c>
      <c r="D149" s="24" t="s">
        <v>47</v>
      </c>
      <c r="E149" s="29" t="s">
        <v>617</v>
      </c>
      <c r="F149" s="30" t="s">
        <v>177</v>
      </c>
      <c r="G149" s="31">
        <v>255</v>
      </c>
      <c r="H149" s="32">
        <v>0</v>
      </c>
      <c r="I149" s="32">
        <f>ROUND(ROUND(H149,2)*ROUND(G149,3),2)</f>
        <v>0</v>
      </c>
      <c r="O149">
        <f>(I149*21)/100</f>
        <v>0</v>
      </c>
      <c r="P149" t="s">
        <v>23</v>
      </c>
    </row>
    <row r="150" spans="1:16">
      <c r="A150" s="33" t="s">
        <v>50</v>
      </c>
      <c r="E150" s="34" t="s">
        <v>47</v>
      </c>
    </row>
    <row r="151" spans="1:16">
      <c r="A151" s="35" t="s">
        <v>52</v>
      </c>
      <c r="E151" s="36" t="s">
        <v>618</v>
      </c>
    </row>
    <row r="152" spans="1:16" ht="242.25">
      <c r="A152" t="s">
        <v>53</v>
      </c>
      <c r="E152" s="34" t="s">
        <v>619</v>
      </c>
    </row>
    <row r="153" spans="1:16">
      <c r="A153" s="24" t="s">
        <v>45</v>
      </c>
      <c r="B153" s="28" t="s">
        <v>294</v>
      </c>
      <c r="C153" s="28" t="s">
        <v>620</v>
      </c>
      <c r="D153" s="24" t="s">
        <v>47</v>
      </c>
      <c r="E153" s="29" t="s">
        <v>621</v>
      </c>
      <c r="F153" s="30" t="s">
        <v>104</v>
      </c>
      <c r="G153" s="31">
        <v>1</v>
      </c>
      <c r="H153" s="32">
        <v>0</v>
      </c>
      <c r="I153" s="32">
        <f>ROUND(ROUND(H153,2)*ROUND(G153,3),2)</f>
        <v>0</v>
      </c>
      <c r="O153">
        <f>(I153*21)/100</f>
        <v>0</v>
      </c>
      <c r="P153" t="s">
        <v>23</v>
      </c>
    </row>
    <row r="154" spans="1:16">
      <c r="A154" s="33" t="s">
        <v>50</v>
      </c>
      <c r="E154" s="34" t="s">
        <v>47</v>
      </c>
    </row>
    <row r="155" spans="1:16">
      <c r="A155" s="35" t="s">
        <v>52</v>
      </c>
      <c r="E155" s="36" t="s">
        <v>622</v>
      </c>
    </row>
    <row r="156" spans="1:16" ht="25.5">
      <c r="A156" t="s">
        <v>53</v>
      </c>
      <c r="E156" s="34" t="s">
        <v>623</v>
      </c>
    </row>
    <row r="157" spans="1:16">
      <c r="A157" s="24" t="s">
        <v>45</v>
      </c>
      <c r="B157" s="28" t="s">
        <v>299</v>
      </c>
      <c r="C157" s="28" t="s">
        <v>624</v>
      </c>
      <c r="D157" s="24" t="s">
        <v>47</v>
      </c>
      <c r="E157" s="29" t="s">
        <v>625</v>
      </c>
      <c r="F157" s="30" t="s">
        <v>104</v>
      </c>
      <c r="G157" s="31">
        <v>1</v>
      </c>
      <c r="H157" s="32">
        <v>0</v>
      </c>
      <c r="I157" s="32">
        <f>ROUND(ROUND(H157,2)*ROUND(G157,3),2)</f>
        <v>0</v>
      </c>
      <c r="O157">
        <f>(I157*21)/100</f>
        <v>0</v>
      </c>
      <c r="P157" t="s">
        <v>23</v>
      </c>
    </row>
    <row r="158" spans="1:16" ht="89.25">
      <c r="A158" s="33" t="s">
        <v>50</v>
      </c>
      <c r="E158" s="34" t="s">
        <v>509</v>
      </c>
    </row>
    <row r="159" spans="1:16">
      <c r="A159" s="35" t="s">
        <v>52</v>
      </c>
      <c r="E159" s="36" t="s">
        <v>626</v>
      </c>
    </row>
    <row r="160" spans="1:16" ht="25.5">
      <c r="A160" t="s">
        <v>53</v>
      </c>
      <c r="E160" s="34" t="s">
        <v>623</v>
      </c>
    </row>
    <row r="161" spans="1:16">
      <c r="A161" s="24" t="s">
        <v>45</v>
      </c>
      <c r="B161" s="28" t="s">
        <v>304</v>
      </c>
      <c r="C161" s="28" t="s">
        <v>627</v>
      </c>
      <c r="D161" s="24" t="s">
        <v>47</v>
      </c>
      <c r="E161" s="29" t="s">
        <v>628</v>
      </c>
      <c r="F161" s="30" t="s">
        <v>104</v>
      </c>
      <c r="G161" s="31">
        <v>1</v>
      </c>
      <c r="H161" s="32">
        <v>0</v>
      </c>
      <c r="I161" s="32">
        <f>ROUND(ROUND(H161,2)*ROUND(G161,3),2)</f>
        <v>0</v>
      </c>
      <c r="O161">
        <f>(I161*21)/100</f>
        <v>0</v>
      </c>
      <c r="P161" t="s">
        <v>23</v>
      </c>
    </row>
    <row r="162" spans="1:16" ht="89.25">
      <c r="A162" s="33" t="s">
        <v>50</v>
      </c>
      <c r="E162" s="34" t="s">
        <v>509</v>
      </c>
    </row>
    <row r="163" spans="1:16">
      <c r="A163" s="35" t="s">
        <v>52</v>
      </c>
      <c r="E163" s="36" t="s">
        <v>626</v>
      </c>
    </row>
    <row r="164" spans="1:16" ht="25.5">
      <c r="A164" t="s">
        <v>53</v>
      </c>
      <c r="E164" s="34" t="s">
        <v>623</v>
      </c>
    </row>
    <row r="165" spans="1:16">
      <c r="A165" s="24" t="s">
        <v>45</v>
      </c>
      <c r="B165" s="28" t="s">
        <v>309</v>
      </c>
      <c r="C165" s="28" t="s">
        <v>629</v>
      </c>
      <c r="D165" s="24" t="s">
        <v>47</v>
      </c>
      <c r="E165" s="29" t="s">
        <v>630</v>
      </c>
      <c r="F165" s="30" t="s">
        <v>104</v>
      </c>
      <c r="G165" s="31">
        <v>7</v>
      </c>
      <c r="H165" s="32">
        <v>0</v>
      </c>
      <c r="I165" s="32">
        <f>ROUND(ROUND(H165,2)*ROUND(G165,3),2)</f>
        <v>0</v>
      </c>
      <c r="O165">
        <f>(I165*21)/100</f>
        <v>0</v>
      </c>
      <c r="P165" t="s">
        <v>23</v>
      </c>
    </row>
    <row r="166" spans="1:16" ht="89.25">
      <c r="A166" s="33" t="s">
        <v>50</v>
      </c>
      <c r="E166" s="34" t="s">
        <v>509</v>
      </c>
    </row>
    <row r="167" spans="1:16" ht="38.25">
      <c r="A167" s="35" t="s">
        <v>52</v>
      </c>
      <c r="E167" s="36" t="s">
        <v>631</v>
      </c>
    </row>
    <row r="168" spans="1:16" ht="242.25">
      <c r="A168" t="s">
        <v>53</v>
      </c>
      <c r="E168" s="34" t="s">
        <v>632</v>
      </c>
    </row>
    <row r="169" spans="1:16">
      <c r="A169" s="24" t="s">
        <v>45</v>
      </c>
      <c r="B169" s="28" t="s">
        <v>313</v>
      </c>
      <c r="C169" s="28" t="s">
        <v>633</v>
      </c>
      <c r="D169" s="24" t="s">
        <v>47</v>
      </c>
      <c r="E169" s="29" t="s">
        <v>634</v>
      </c>
      <c r="F169" s="30" t="s">
        <v>104</v>
      </c>
      <c r="G169" s="31">
        <v>10</v>
      </c>
      <c r="H169" s="32">
        <v>0</v>
      </c>
      <c r="I169" s="32">
        <f>ROUND(ROUND(H169,2)*ROUND(G169,3),2)</f>
        <v>0</v>
      </c>
      <c r="O169">
        <f>(I169*21)/100</f>
        <v>0</v>
      </c>
      <c r="P169" t="s">
        <v>23</v>
      </c>
    </row>
    <row r="170" spans="1:16" ht="89.25">
      <c r="A170" s="33" t="s">
        <v>50</v>
      </c>
      <c r="E170" s="34" t="s">
        <v>509</v>
      </c>
    </row>
    <row r="171" spans="1:16" ht="38.25">
      <c r="A171" s="35" t="s">
        <v>52</v>
      </c>
      <c r="E171" s="36" t="s">
        <v>635</v>
      </c>
    </row>
    <row r="172" spans="1:16" ht="242.25">
      <c r="A172" t="s">
        <v>53</v>
      </c>
      <c r="E172" s="34" t="s">
        <v>632</v>
      </c>
    </row>
    <row r="173" spans="1:16">
      <c r="A173" s="24" t="s">
        <v>45</v>
      </c>
      <c r="B173" s="28" t="s">
        <v>316</v>
      </c>
      <c r="C173" s="28" t="s">
        <v>636</v>
      </c>
      <c r="D173" s="24" t="s">
        <v>47</v>
      </c>
      <c r="E173" s="29" t="s">
        <v>637</v>
      </c>
      <c r="F173" s="30" t="s">
        <v>104</v>
      </c>
      <c r="G173" s="31">
        <v>5</v>
      </c>
      <c r="H173" s="32">
        <v>0</v>
      </c>
      <c r="I173" s="32">
        <f>ROUND(ROUND(H173,2)*ROUND(G173,3),2)</f>
        <v>0</v>
      </c>
      <c r="O173">
        <f>(I173*21)/100</f>
        <v>0</v>
      </c>
      <c r="P173" t="s">
        <v>23</v>
      </c>
    </row>
    <row r="174" spans="1:16" ht="89.25">
      <c r="A174" s="33" t="s">
        <v>50</v>
      </c>
      <c r="E174" s="34" t="s">
        <v>509</v>
      </c>
    </row>
    <row r="175" spans="1:16" ht="38.25">
      <c r="A175" s="35" t="s">
        <v>52</v>
      </c>
      <c r="E175" s="36" t="s">
        <v>638</v>
      </c>
    </row>
    <row r="176" spans="1:16" ht="255">
      <c r="A176" t="s">
        <v>53</v>
      </c>
      <c r="E176" s="34" t="s">
        <v>639</v>
      </c>
    </row>
    <row r="177" spans="1:16">
      <c r="A177" s="24" t="s">
        <v>45</v>
      </c>
      <c r="B177" s="28" t="s">
        <v>321</v>
      </c>
      <c r="C177" s="28" t="s">
        <v>640</v>
      </c>
      <c r="D177" s="24" t="s">
        <v>47</v>
      </c>
      <c r="E177" s="29" t="s">
        <v>641</v>
      </c>
      <c r="F177" s="30" t="s">
        <v>177</v>
      </c>
      <c r="G177" s="31">
        <v>716.24</v>
      </c>
      <c r="H177" s="32">
        <v>0</v>
      </c>
      <c r="I177" s="32">
        <f>ROUND(ROUND(H177,2)*ROUND(G177,3),2)</f>
        <v>0</v>
      </c>
      <c r="O177">
        <f>(I177*21)/100</f>
        <v>0</v>
      </c>
      <c r="P177" t="s">
        <v>23</v>
      </c>
    </row>
    <row r="178" spans="1:16" ht="89.25">
      <c r="A178" s="33" t="s">
        <v>50</v>
      </c>
      <c r="E178" s="34" t="s">
        <v>509</v>
      </c>
    </row>
    <row r="179" spans="1:16" ht="63.75">
      <c r="A179" s="35" t="s">
        <v>52</v>
      </c>
      <c r="E179" s="36" t="s">
        <v>642</v>
      </c>
    </row>
    <row r="180" spans="1:16" ht="38.25">
      <c r="A180" t="s">
        <v>53</v>
      </c>
      <c r="E180" s="34" t="s">
        <v>643</v>
      </c>
    </row>
    <row r="181" spans="1:16">
      <c r="A181" s="24" t="s">
        <v>45</v>
      </c>
      <c r="B181" s="28" t="s">
        <v>326</v>
      </c>
      <c r="C181" s="28" t="s">
        <v>644</v>
      </c>
      <c r="D181" s="24" t="s">
        <v>47</v>
      </c>
      <c r="E181" s="29" t="s">
        <v>645</v>
      </c>
      <c r="F181" s="30" t="s">
        <v>177</v>
      </c>
      <c r="G181" s="31">
        <v>187</v>
      </c>
      <c r="H181" s="32">
        <v>0</v>
      </c>
      <c r="I181" s="32">
        <f>ROUND(ROUND(H181,2)*ROUND(G181,3),2)</f>
        <v>0</v>
      </c>
      <c r="O181">
        <f>(I181*21)/100</f>
        <v>0</v>
      </c>
      <c r="P181" t="s">
        <v>23</v>
      </c>
    </row>
    <row r="182" spans="1:16">
      <c r="A182" s="33" t="s">
        <v>50</v>
      </c>
      <c r="E182" s="34" t="s">
        <v>47</v>
      </c>
    </row>
    <row r="183" spans="1:16">
      <c r="A183" s="35" t="s">
        <v>52</v>
      </c>
      <c r="E183" s="36" t="s">
        <v>607</v>
      </c>
    </row>
    <row r="184" spans="1:16" ht="63.75">
      <c r="A184" t="s">
        <v>53</v>
      </c>
      <c r="E184" s="34" t="s">
        <v>646</v>
      </c>
    </row>
    <row r="185" spans="1:16">
      <c r="A185" s="24" t="s">
        <v>45</v>
      </c>
      <c r="B185" s="28" t="s">
        <v>331</v>
      </c>
      <c r="C185" s="28" t="s">
        <v>647</v>
      </c>
      <c r="D185" s="24" t="s">
        <v>47</v>
      </c>
      <c r="E185" s="29" t="s">
        <v>648</v>
      </c>
      <c r="F185" s="30" t="s">
        <v>177</v>
      </c>
      <c r="G185" s="31">
        <v>10</v>
      </c>
      <c r="H185" s="32">
        <v>0</v>
      </c>
      <c r="I185" s="32">
        <f>ROUND(ROUND(H185,2)*ROUND(G185,3),2)</f>
        <v>0</v>
      </c>
      <c r="O185">
        <f>(I185*21)/100</f>
        <v>0</v>
      </c>
      <c r="P185" t="s">
        <v>23</v>
      </c>
    </row>
    <row r="186" spans="1:16" ht="89.25">
      <c r="A186" s="33" t="s">
        <v>50</v>
      </c>
      <c r="E186" s="34" t="s">
        <v>509</v>
      </c>
    </row>
    <row r="187" spans="1:16">
      <c r="A187" s="35" t="s">
        <v>52</v>
      </c>
      <c r="E187" s="36" t="s">
        <v>612</v>
      </c>
    </row>
    <row r="188" spans="1:16" ht="63.75">
      <c r="A188" t="s">
        <v>53</v>
      </c>
      <c r="E188" s="34" t="s">
        <v>646</v>
      </c>
    </row>
    <row r="189" spans="1:16">
      <c r="A189" s="24" t="s">
        <v>45</v>
      </c>
      <c r="B189" s="28" t="s">
        <v>336</v>
      </c>
      <c r="C189" s="28" t="s">
        <v>649</v>
      </c>
      <c r="D189" s="24" t="s">
        <v>47</v>
      </c>
      <c r="E189" s="29" t="s">
        <v>650</v>
      </c>
      <c r="F189" s="30" t="s">
        <v>177</v>
      </c>
      <c r="G189" s="31">
        <v>294.06</v>
      </c>
      <c r="H189" s="32">
        <v>0</v>
      </c>
      <c r="I189" s="32">
        <f>ROUND(ROUND(H189,2)*ROUND(G189,3),2)</f>
        <v>0</v>
      </c>
      <c r="O189">
        <f>(I189*21)/100</f>
        <v>0</v>
      </c>
      <c r="P189" t="s">
        <v>23</v>
      </c>
    </row>
    <row r="190" spans="1:16" ht="89.25">
      <c r="A190" s="33" t="s">
        <v>50</v>
      </c>
      <c r="E190" s="34" t="s">
        <v>509</v>
      </c>
    </row>
    <row r="191" spans="1:16" ht="38.25">
      <c r="A191" s="35" t="s">
        <v>52</v>
      </c>
      <c r="E191" s="36" t="s">
        <v>615</v>
      </c>
    </row>
    <row r="192" spans="1:16" ht="63.75">
      <c r="A192" t="s">
        <v>53</v>
      </c>
      <c r="E192" s="34" t="s">
        <v>646</v>
      </c>
    </row>
    <row r="193" spans="1:18">
      <c r="A193" s="24" t="s">
        <v>45</v>
      </c>
      <c r="B193" s="28" t="s">
        <v>339</v>
      </c>
      <c r="C193" s="28" t="s">
        <v>651</v>
      </c>
      <c r="D193" s="24" t="s">
        <v>47</v>
      </c>
      <c r="E193" s="29" t="s">
        <v>652</v>
      </c>
      <c r="F193" s="30" t="s">
        <v>177</v>
      </c>
      <c r="G193" s="31">
        <v>304.06</v>
      </c>
      <c r="H193" s="32">
        <v>0</v>
      </c>
      <c r="I193" s="32">
        <f>ROUND(ROUND(H193,2)*ROUND(G193,3),2)</f>
        <v>0</v>
      </c>
      <c r="O193">
        <f>(I193*21)/100</f>
        <v>0</v>
      </c>
      <c r="P193" t="s">
        <v>23</v>
      </c>
    </row>
    <row r="194" spans="1:18" ht="89.25">
      <c r="A194" s="33" t="s">
        <v>50</v>
      </c>
      <c r="E194" s="34" t="s">
        <v>509</v>
      </c>
    </row>
    <row r="195" spans="1:18" ht="38.25">
      <c r="A195" s="35" t="s">
        <v>52</v>
      </c>
      <c r="E195" s="36" t="s">
        <v>653</v>
      </c>
    </row>
    <row r="196" spans="1:18" ht="25.5">
      <c r="A196" t="s">
        <v>53</v>
      </c>
      <c r="E196" s="34" t="s">
        <v>654</v>
      </c>
    </row>
    <row r="197" spans="1:18" ht="12.75" customHeight="1">
      <c r="A197" s="12" t="s">
        <v>43</v>
      </c>
      <c r="B197" s="12"/>
      <c r="C197" s="38" t="s">
        <v>40</v>
      </c>
      <c r="D197" s="12"/>
      <c r="E197" s="26" t="s">
        <v>404</v>
      </c>
      <c r="F197" s="12"/>
      <c r="G197" s="12"/>
      <c r="H197" s="12"/>
      <c r="I197" s="39">
        <f>0+Q197</f>
        <v>0</v>
      </c>
      <c r="O197">
        <f>0+R197</f>
        <v>0</v>
      </c>
      <c r="Q197">
        <f>0+I198+I202</f>
        <v>0</v>
      </c>
      <c r="R197">
        <f>0+O198+O202</f>
        <v>0</v>
      </c>
    </row>
    <row r="198" spans="1:18">
      <c r="A198" s="24" t="s">
        <v>45</v>
      </c>
      <c r="B198" s="28" t="s">
        <v>344</v>
      </c>
      <c r="C198" s="28" t="s">
        <v>655</v>
      </c>
      <c r="D198" s="24" t="s">
        <v>47</v>
      </c>
      <c r="E198" s="29" t="s">
        <v>656</v>
      </c>
      <c r="F198" s="30" t="s">
        <v>104</v>
      </c>
      <c r="G198" s="31">
        <v>2</v>
      </c>
      <c r="H198" s="32">
        <v>0</v>
      </c>
      <c r="I198" s="32">
        <f>ROUND(ROUND(H198,2)*ROUND(G198,3),2)</f>
        <v>0</v>
      </c>
      <c r="O198">
        <f>(I198*21)/100</f>
        <v>0</v>
      </c>
      <c r="P198" t="s">
        <v>23</v>
      </c>
    </row>
    <row r="199" spans="1:18" ht="102">
      <c r="A199" s="33" t="s">
        <v>50</v>
      </c>
      <c r="E199" s="34" t="s">
        <v>657</v>
      </c>
    </row>
    <row r="200" spans="1:18" ht="38.25">
      <c r="A200" s="35" t="s">
        <v>52</v>
      </c>
      <c r="E200" s="36" t="s">
        <v>658</v>
      </c>
    </row>
    <row r="201" spans="1:18" ht="409.5">
      <c r="A201" t="s">
        <v>53</v>
      </c>
      <c r="E201" s="34" t="s">
        <v>659</v>
      </c>
    </row>
    <row r="202" spans="1:18">
      <c r="A202" s="24" t="s">
        <v>45</v>
      </c>
      <c r="B202" s="28" t="s">
        <v>348</v>
      </c>
      <c r="C202" s="28" t="s">
        <v>660</v>
      </c>
      <c r="D202" s="24" t="s">
        <v>47</v>
      </c>
      <c r="E202" s="29" t="s">
        <v>661</v>
      </c>
      <c r="F202" s="30" t="s">
        <v>104</v>
      </c>
      <c r="G202" s="31">
        <v>1</v>
      </c>
      <c r="H202" s="32">
        <v>0</v>
      </c>
      <c r="I202" s="32">
        <f>ROUND(ROUND(H202,2)*ROUND(G202,3),2)</f>
        <v>0</v>
      </c>
      <c r="O202">
        <f>(I202*21)/100</f>
        <v>0</v>
      </c>
      <c r="P202" t="s">
        <v>23</v>
      </c>
    </row>
    <row r="203" spans="1:18" ht="102">
      <c r="A203" s="33" t="s">
        <v>50</v>
      </c>
      <c r="E203" s="34" t="s">
        <v>662</v>
      </c>
    </row>
    <row r="204" spans="1:18">
      <c r="A204" s="35" t="s">
        <v>52</v>
      </c>
      <c r="E204" s="36" t="s">
        <v>626</v>
      </c>
    </row>
    <row r="205" spans="1:18" ht="409.5">
      <c r="A205" t="s">
        <v>53</v>
      </c>
      <c r="E205" s="34" t="s">
        <v>663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0+O8+O25+O74+O79+O112+O165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664</v>
      </c>
      <c r="I3" s="37">
        <f>0+I8+I25+I74+I79+I112+I165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664</v>
      </c>
      <c r="D4" s="2"/>
      <c r="E4" s="20" t="s">
        <v>665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0+I9+I13+I17+I21</f>
        <v>0</v>
      </c>
      <c r="R8">
        <f>0+O9+O13+O17+O21</f>
        <v>0</v>
      </c>
    </row>
    <row r="9" spans="1:18">
      <c r="A9" s="24" t="s">
        <v>45</v>
      </c>
      <c r="B9" s="28" t="s">
        <v>29</v>
      </c>
      <c r="C9" s="28" t="s">
        <v>125</v>
      </c>
      <c r="D9" s="24" t="s">
        <v>29</v>
      </c>
      <c r="E9" s="29" t="s">
        <v>497</v>
      </c>
      <c r="F9" s="30" t="s">
        <v>127</v>
      </c>
      <c r="G9" s="31">
        <v>3929.2289999999998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 ht="25.5">
      <c r="A10" s="33" t="s">
        <v>50</v>
      </c>
      <c r="E10" s="34" t="s">
        <v>666</v>
      </c>
    </row>
    <row r="11" spans="1:18" ht="38.25">
      <c r="A11" s="35" t="s">
        <v>52</v>
      </c>
      <c r="E11" s="36" t="s">
        <v>667</v>
      </c>
    </row>
    <row r="12" spans="1:18" ht="25.5">
      <c r="A12" t="s">
        <v>53</v>
      </c>
      <c r="E12" s="34" t="s">
        <v>130</v>
      </c>
    </row>
    <row r="13" spans="1:18">
      <c r="A13" s="24" t="s">
        <v>45</v>
      </c>
      <c r="B13" s="28" t="s">
        <v>23</v>
      </c>
      <c r="C13" s="28" t="s">
        <v>125</v>
      </c>
      <c r="D13" s="24" t="s">
        <v>23</v>
      </c>
      <c r="E13" s="29" t="s">
        <v>499</v>
      </c>
      <c r="F13" s="30" t="s">
        <v>127</v>
      </c>
      <c r="G13" s="31">
        <v>20.428000000000001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23</v>
      </c>
    </row>
    <row r="14" spans="1:18" ht="25.5">
      <c r="A14" s="33" t="s">
        <v>50</v>
      </c>
      <c r="E14" s="34" t="s">
        <v>500</v>
      </c>
    </row>
    <row r="15" spans="1:18">
      <c r="A15" s="35" t="s">
        <v>52</v>
      </c>
      <c r="E15" s="36" t="s">
        <v>668</v>
      </c>
    </row>
    <row r="16" spans="1:18" ht="25.5">
      <c r="A16" t="s">
        <v>53</v>
      </c>
      <c r="E16" s="34" t="s">
        <v>130</v>
      </c>
    </row>
    <row r="17" spans="1:18">
      <c r="A17" s="24" t="s">
        <v>45</v>
      </c>
      <c r="B17" s="28" t="s">
        <v>22</v>
      </c>
      <c r="C17" s="28" t="s">
        <v>125</v>
      </c>
      <c r="D17" s="24" t="s">
        <v>22</v>
      </c>
      <c r="E17" s="29" t="s">
        <v>502</v>
      </c>
      <c r="F17" s="30" t="s">
        <v>127</v>
      </c>
      <c r="G17" s="31">
        <v>6.6559999999999997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23</v>
      </c>
    </row>
    <row r="18" spans="1:18" ht="25.5">
      <c r="A18" s="33" t="s">
        <v>50</v>
      </c>
      <c r="E18" s="34" t="s">
        <v>503</v>
      </c>
    </row>
    <row r="19" spans="1:18">
      <c r="A19" s="35" t="s">
        <v>52</v>
      </c>
      <c r="E19" s="36" t="s">
        <v>669</v>
      </c>
    </row>
    <row r="20" spans="1:18" ht="25.5">
      <c r="A20" t="s">
        <v>53</v>
      </c>
      <c r="E20" s="34" t="s">
        <v>130</v>
      </c>
    </row>
    <row r="21" spans="1:18">
      <c r="A21" s="24" t="s">
        <v>45</v>
      </c>
      <c r="B21" s="28" t="s">
        <v>33</v>
      </c>
      <c r="C21" s="28" t="s">
        <v>125</v>
      </c>
      <c r="D21" s="24" t="s">
        <v>33</v>
      </c>
      <c r="E21" s="29" t="s">
        <v>505</v>
      </c>
      <c r="F21" s="30" t="s">
        <v>127</v>
      </c>
      <c r="G21" s="31">
        <v>15.84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23</v>
      </c>
    </row>
    <row r="22" spans="1:18">
      <c r="A22" s="33" t="s">
        <v>50</v>
      </c>
      <c r="E22" s="34" t="s">
        <v>47</v>
      </c>
    </row>
    <row r="23" spans="1:18" ht="38.25">
      <c r="A23" s="35" t="s">
        <v>52</v>
      </c>
      <c r="E23" s="36" t="s">
        <v>670</v>
      </c>
    </row>
    <row r="24" spans="1:18" ht="25.5">
      <c r="A24" t="s">
        <v>53</v>
      </c>
      <c r="E24" s="34" t="s">
        <v>130</v>
      </c>
    </row>
    <row r="25" spans="1:18" ht="12.75" customHeight="1">
      <c r="A25" s="12" t="s">
        <v>43</v>
      </c>
      <c r="B25" s="12"/>
      <c r="C25" s="38" t="s">
        <v>29</v>
      </c>
      <c r="D25" s="12"/>
      <c r="E25" s="26" t="s">
        <v>145</v>
      </c>
      <c r="F25" s="12"/>
      <c r="G25" s="12"/>
      <c r="H25" s="12"/>
      <c r="I25" s="39">
        <f>0+Q25</f>
        <v>0</v>
      </c>
      <c r="O25">
        <f>0+R25</f>
        <v>0</v>
      </c>
      <c r="Q25">
        <f>0+I26+I30+I34+I38+I42+I46+I50+I54+I58+I62+I66+I70</f>
        <v>0</v>
      </c>
      <c r="R25">
        <f>0+O26+O30+O34+O38+O42+O46+O50+O54+O58+O62+O66+O70</f>
        <v>0</v>
      </c>
    </row>
    <row r="26" spans="1:18">
      <c r="A26" s="24" t="s">
        <v>45</v>
      </c>
      <c r="B26" s="28" t="s">
        <v>35</v>
      </c>
      <c r="C26" s="28" t="s">
        <v>507</v>
      </c>
      <c r="D26" s="24" t="s">
        <v>47</v>
      </c>
      <c r="E26" s="29" t="s">
        <v>508</v>
      </c>
      <c r="F26" s="30" t="s">
        <v>148</v>
      </c>
      <c r="G26" s="31">
        <v>45.4</v>
      </c>
      <c r="H26" s="32">
        <v>0</v>
      </c>
      <c r="I26" s="32">
        <f>ROUND(ROUND(H26,2)*ROUND(G26,3),2)</f>
        <v>0</v>
      </c>
      <c r="O26">
        <f>(I26*21)/100</f>
        <v>0</v>
      </c>
      <c r="P26" t="s">
        <v>23</v>
      </c>
    </row>
    <row r="27" spans="1:18" ht="51">
      <c r="A27" s="33" t="s">
        <v>50</v>
      </c>
      <c r="E27" s="34" t="s">
        <v>514</v>
      </c>
    </row>
    <row r="28" spans="1:18" ht="38.25">
      <c r="A28" s="35" t="s">
        <v>52</v>
      </c>
      <c r="E28" s="36" t="s">
        <v>671</v>
      </c>
    </row>
    <row r="29" spans="1:18">
      <c r="A29" t="s">
        <v>53</v>
      </c>
      <c r="E29" s="34" t="s">
        <v>672</v>
      </c>
    </row>
    <row r="30" spans="1:18" ht="25.5">
      <c r="A30" s="24" t="s">
        <v>45</v>
      </c>
      <c r="B30" s="28" t="s">
        <v>37</v>
      </c>
      <c r="C30" s="28" t="s">
        <v>512</v>
      </c>
      <c r="D30" s="24" t="s">
        <v>47</v>
      </c>
      <c r="E30" s="29" t="s">
        <v>513</v>
      </c>
      <c r="F30" s="30" t="s">
        <v>159</v>
      </c>
      <c r="G30" s="31">
        <v>3.3279999999999998</v>
      </c>
      <c r="H30" s="32">
        <v>0</v>
      </c>
      <c r="I30" s="32">
        <f>ROUND(ROUND(H30,2)*ROUND(G30,3),2)</f>
        <v>0</v>
      </c>
      <c r="O30">
        <f>(I30*21)/100</f>
        <v>0</v>
      </c>
      <c r="P30" t="s">
        <v>23</v>
      </c>
    </row>
    <row r="31" spans="1:18" ht="51">
      <c r="A31" s="33" t="s">
        <v>50</v>
      </c>
      <c r="E31" s="34" t="s">
        <v>514</v>
      </c>
    </row>
    <row r="32" spans="1:18" ht="38.25">
      <c r="A32" s="35" t="s">
        <v>52</v>
      </c>
      <c r="E32" s="36" t="s">
        <v>673</v>
      </c>
    </row>
    <row r="33" spans="1:16" ht="63.75">
      <c r="A33" t="s">
        <v>53</v>
      </c>
      <c r="E33" s="34" t="s">
        <v>516</v>
      </c>
    </row>
    <row r="34" spans="1:16" ht="25.5">
      <c r="A34" s="24" t="s">
        <v>45</v>
      </c>
      <c r="B34" s="28" t="s">
        <v>76</v>
      </c>
      <c r="C34" s="28" t="s">
        <v>517</v>
      </c>
      <c r="D34" s="24" t="s">
        <v>47</v>
      </c>
      <c r="E34" s="29" t="s">
        <v>518</v>
      </c>
      <c r="F34" s="30" t="s">
        <v>159</v>
      </c>
      <c r="G34" s="31">
        <v>2.2879999999999998</v>
      </c>
      <c r="H34" s="32">
        <v>0</v>
      </c>
      <c r="I34" s="32">
        <f>ROUND(ROUND(H34,2)*ROUND(G34,3),2)</f>
        <v>0</v>
      </c>
      <c r="O34">
        <f>(I34*21)/100</f>
        <v>0</v>
      </c>
      <c r="P34" t="s">
        <v>23</v>
      </c>
    </row>
    <row r="35" spans="1:16" ht="51">
      <c r="A35" s="33" t="s">
        <v>50</v>
      </c>
      <c r="E35" s="34" t="s">
        <v>514</v>
      </c>
    </row>
    <row r="36" spans="1:16" ht="38.25">
      <c r="A36" s="35" t="s">
        <v>52</v>
      </c>
      <c r="E36" s="36" t="s">
        <v>674</v>
      </c>
    </row>
    <row r="37" spans="1:16" ht="63.75">
      <c r="A37" t="s">
        <v>53</v>
      </c>
      <c r="E37" s="34" t="s">
        <v>516</v>
      </c>
    </row>
    <row r="38" spans="1:16" ht="25.5">
      <c r="A38" s="24" t="s">
        <v>45</v>
      </c>
      <c r="B38" s="28" t="s">
        <v>80</v>
      </c>
      <c r="C38" s="28" t="s">
        <v>520</v>
      </c>
      <c r="D38" s="24" t="s">
        <v>47</v>
      </c>
      <c r="E38" s="29" t="s">
        <v>521</v>
      </c>
      <c r="F38" s="30" t="s">
        <v>159</v>
      </c>
      <c r="G38" s="31">
        <v>10.214</v>
      </c>
      <c r="H38" s="32">
        <v>0</v>
      </c>
      <c r="I38" s="32">
        <f>ROUND(ROUND(H38,2)*ROUND(G38,3),2)</f>
        <v>0</v>
      </c>
      <c r="O38">
        <f>(I38*21)/100</f>
        <v>0</v>
      </c>
      <c r="P38" t="s">
        <v>23</v>
      </c>
    </row>
    <row r="39" spans="1:16" ht="51">
      <c r="A39" s="33" t="s">
        <v>50</v>
      </c>
      <c r="E39" s="34" t="s">
        <v>514</v>
      </c>
    </row>
    <row r="40" spans="1:16" ht="51">
      <c r="A40" s="35" t="s">
        <v>52</v>
      </c>
      <c r="E40" s="36" t="s">
        <v>675</v>
      </c>
    </row>
    <row r="41" spans="1:16" ht="63.75">
      <c r="A41" t="s">
        <v>53</v>
      </c>
      <c r="E41" s="34" t="s">
        <v>516</v>
      </c>
    </row>
    <row r="42" spans="1:16" ht="25.5">
      <c r="A42" s="24" t="s">
        <v>45</v>
      </c>
      <c r="B42" s="28" t="s">
        <v>40</v>
      </c>
      <c r="C42" s="28" t="s">
        <v>523</v>
      </c>
      <c r="D42" s="24" t="s">
        <v>47</v>
      </c>
      <c r="E42" s="29" t="s">
        <v>524</v>
      </c>
      <c r="F42" s="30" t="s">
        <v>159</v>
      </c>
      <c r="G42" s="31">
        <v>1.92</v>
      </c>
      <c r="H42" s="32">
        <v>0</v>
      </c>
      <c r="I42" s="32">
        <f>ROUND(ROUND(H42,2)*ROUND(G42,3),2)</f>
        <v>0</v>
      </c>
      <c r="O42">
        <f>(I42*21)/100</f>
        <v>0</v>
      </c>
      <c r="P42" t="s">
        <v>23</v>
      </c>
    </row>
    <row r="43" spans="1:16" ht="51">
      <c r="A43" s="33" t="s">
        <v>50</v>
      </c>
      <c r="E43" s="34" t="s">
        <v>514</v>
      </c>
    </row>
    <row r="44" spans="1:16">
      <c r="A44" s="35" t="s">
        <v>52</v>
      </c>
      <c r="E44" s="36" t="s">
        <v>525</v>
      </c>
    </row>
    <row r="45" spans="1:16" ht="63.75">
      <c r="A45" t="s">
        <v>53</v>
      </c>
      <c r="E45" s="34" t="s">
        <v>516</v>
      </c>
    </row>
    <row r="46" spans="1:16">
      <c r="A46" s="24" t="s">
        <v>45</v>
      </c>
      <c r="B46" s="28" t="s">
        <v>42</v>
      </c>
      <c r="C46" s="28" t="s">
        <v>182</v>
      </c>
      <c r="D46" s="24" t="s">
        <v>47</v>
      </c>
      <c r="E46" s="29" t="s">
        <v>183</v>
      </c>
      <c r="F46" s="30" t="s">
        <v>159</v>
      </c>
      <c r="G46" s="31">
        <v>9.08</v>
      </c>
      <c r="H46" s="32">
        <v>0</v>
      </c>
      <c r="I46" s="32">
        <f>ROUND(ROUND(H46,2)*ROUND(G46,3),2)</f>
        <v>0</v>
      </c>
      <c r="O46">
        <f>(I46*21)/100</f>
        <v>0</v>
      </c>
      <c r="P46" t="s">
        <v>23</v>
      </c>
    </row>
    <row r="47" spans="1:16" ht="51">
      <c r="A47" s="33" t="s">
        <v>50</v>
      </c>
      <c r="E47" s="34" t="s">
        <v>514</v>
      </c>
    </row>
    <row r="48" spans="1:16" ht="38.25">
      <c r="A48" s="35" t="s">
        <v>52</v>
      </c>
      <c r="E48" s="36" t="s">
        <v>676</v>
      </c>
    </row>
    <row r="49" spans="1:16" ht="38.25">
      <c r="A49" t="s">
        <v>53</v>
      </c>
      <c r="E49" s="34" t="s">
        <v>677</v>
      </c>
    </row>
    <row r="50" spans="1:16" ht="25.5">
      <c r="A50" s="24" t="s">
        <v>45</v>
      </c>
      <c r="B50" s="28" t="s">
        <v>93</v>
      </c>
      <c r="C50" s="28" t="s">
        <v>533</v>
      </c>
      <c r="D50" s="24" t="s">
        <v>47</v>
      </c>
      <c r="E50" s="29" t="s">
        <v>534</v>
      </c>
      <c r="F50" s="30" t="s">
        <v>159</v>
      </c>
      <c r="G50" s="31">
        <v>1830.105</v>
      </c>
      <c r="H50" s="32">
        <v>0</v>
      </c>
      <c r="I50" s="32">
        <f>ROUND(ROUND(H50,2)*ROUND(G50,3),2)</f>
        <v>0</v>
      </c>
      <c r="O50">
        <f>(I50*21)/100</f>
        <v>0</v>
      </c>
      <c r="P50" t="s">
        <v>23</v>
      </c>
    </row>
    <row r="51" spans="1:16" ht="51">
      <c r="A51" s="33" t="s">
        <v>50</v>
      </c>
      <c r="E51" s="34" t="s">
        <v>514</v>
      </c>
    </row>
    <row r="52" spans="1:16" ht="102">
      <c r="A52" s="35" t="s">
        <v>52</v>
      </c>
      <c r="E52" s="36" t="s">
        <v>678</v>
      </c>
    </row>
    <row r="53" spans="1:16" ht="318.75">
      <c r="A53" t="s">
        <v>53</v>
      </c>
      <c r="E53" s="34" t="s">
        <v>536</v>
      </c>
    </row>
    <row r="54" spans="1:16" ht="25.5">
      <c r="A54" s="24" t="s">
        <v>45</v>
      </c>
      <c r="B54" s="28" t="s">
        <v>100</v>
      </c>
      <c r="C54" s="28" t="s">
        <v>537</v>
      </c>
      <c r="D54" s="24" t="s">
        <v>47</v>
      </c>
      <c r="E54" s="29" t="s">
        <v>538</v>
      </c>
      <c r="F54" s="30" t="s">
        <v>159</v>
      </c>
      <c r="G54" s="31">
        <v>352.8</v>
      </c>
      <c r="H54" s="32">
        <v>0</v>
      </c>
      <c r="I54" s="32">
        <f>ROUND(ROUND(H54,2)*ROUND(G54,3),2)</f>
        <v>0</v>
      </c>
      <c r="O54">
        <f>(I54*21)/100</f>
        <v>0</v>
      </c>
      <c r="P54" t="s">
        <v>23</v>
      </c>
    </row>
    <row r="55" spans="1:16" ht="51">
      <c r="A55" s="33" t="s">
        <v>50</v>
      </c>
      <c r="E55" s="34" t="s">
        <v>514</v>
      </c>
    </row>
    <row r="56" spans="1:16" ht="76.5">
      <c r="A56" s="35" t="s">
        <v>52</v>
      </c>
      <c r="E56" s="36" t="s">
        <v>679</v>
      </c>
    </row>
    <row r="57" spans="1:16" ht="318.75">
      <c r="A57" t="s">
        <v>53</v>
      </c>
      <c r="E57" s="34" t="s">
        <v>536</v>
      </c>
    </row>
    <row r="58" spans="1:16">
      <c r="A58" s="24" t="s">
        <v>45</v>
      </c>
      <c r="B58" s="28" t="s">
        <v>107</v>
      </c>
      <c r="C58" s="28" t="s">
        <v>233</v>
      </c>
      <c r="D58" s="24" t="s">
        <v>47</v>
      </c>
      <c r="E58" s="29" t="s">
        <v>540</v>
      </c>
      <c r="F58" s="30" t="s">
        <v>159</v>
      </c>
      <c r="G58" s="31">
        <v>1339.104</v>
      </c>
      <c r="H58" s="32">
        <v>0</v>
      </c>
      <c r="I58" s="32">
        <f>ROUND(ROUND(H58,2)*ROUND(G58,3),2)</f>
        <v>0</v>
      </c>
      <c r="O58">
        <f>(I58*21)/100</f>
        <v>0</v>
      </c>
      <c r="P58" t="s">
        <v>23</v>
      </c>
    </row>
    <row r="59" spans="1:16" ht="63.75">
      <c r="A59" s="33" t="s">
        <v>50</v>
      </c>
      <c r="E59" s="34" t="s">
        <v>680</v>
      </c>
    </row>
    <row r="60" spans="1:16" ht="165.75">
      <c r="A60" s="35" t="s">
        <v>52</v>
      </c>
      <c r="E60" s="36" t="s">
        <v>681</v>
      </c>
    </row>
    <row r="61" spans="1:16" ht="229.5">
      <c r="A61" t="s">
        <v>53</v>
      </c>
      <c r="E61" s="34" t="s">
        <v>543</v>
      </c>
    </row>
    <row r="62" spans="1:16">
      <c r="A62" s="24" t="s">
        <v>45</v>
      </c>
      <c r="B62" s="28" t="s">
        <v>110</v>
      </c>
      <c r="C62" s="28" t="s">
        <v>239</v>
      </c>
      <c r="D62" s="24" t="s">
        <v>47</v>
      </c>
      <c r="E62" s="29" t="s">
        <v>549</v>
      </c>
      <c r="F62" s="30" t="s">
        <v>159</v>
      </c>
      <c r="G62" s="31">
        <v>371.24299999999999</v>
      </c>
      <c r="H62" s="32">
        <v>0</v>
      </c>
      <c r="I62" s="32">
        <f>ROUND(ROUND(H62,2)*ROUND(G62,3),2)</f>
        <v>0</v>
      </c>
      <c r="O62">
        <f>(I62*21)/100</f>
        <v>0</v>
      </c>
      <c r="P62" t="s">
        <v>23</v>
      </c>
    </row>
    <row r="63" spans="1:16" ht="63.75">
      <c r="A63" s="33" t="s">
        <v>50</v>
      </c>
      <c r="E63" s="34" t="s">
        <v>682</v>
      </c>
    </row>
    <row r="64" spans="1:16" ht="102">
      <c r="A64" s="35" t="s">
        <v>52</v>
      </c>
      <c r="E64" s="36" t="s">
        <v>683</v>
      </c>
    </row>
    <row r="65" spans="1:18" ht="293.25">
      <c r="A65" t="s">
        <v>53</v>
      </c>
      <c r="E65" s="34" t="s">
        <v>552</v>
      </c>
    </row>
    <row r="66" spans="1:18">
      <c r="A66" s="24" t="s">
        <v>45</v>
      </c>
      <c r="B66" s="28" t="s">
        <v>114</v>
      </c>
      <c r="C66" s="28" t="s">
        <v>553</v>
      </c>
      <c r="D66" s="24" t="s">
        <v>47</v>
      </c>
      <c r="E66" s="29" t="s">
        <v>554</v>
      </c>
      <c r="F66" s="30" t="s">
        <v>148</v>
      </c>
      <c r="G66" s="31">
        <v>45.4</v>
      </c>
      <c r="H66" s="32">
        <v>0</v>
      </c>
      <c r="I66" s="32">
        <f>ROUND(ROUND(H66,2)*ROUND(G66,3),2)</f>
        <v>0</v>
      </c>
      <c r="O66">
        <f>(I66*21)/100</f>
        <v>0</v>
      </c>
      <c r="P66" t="s">
        <v>23</v>
      </c>
    </row>
    <row r="67" spans="1:18" ht="51">
      <c r="A67" s="33" t="s">
        <v>50</v>
      </c>
      <c r="E67" s="34" t="s">
        <v>514</v>
      </c>
    </row>
    <row r="68" spans="1:18" ht="38.25">
      <c r="A68" s="35" t="s">
        <v>52</v>
      </c>
      <c r="E68" s="36" t="s">
        <v>671</v>
      </c>
    </row>
    <row r="69" spans="1:18" ht="38.25">
      <c r="A69" t="s">
        <v>53</v>
      </c>
      <c r="E69" s="34" t="s">
        <v>556</v>
      </c>
    </row>
    <row r="70" spans="1:18">
      <c r="A70" s="24" t="s">
        <v>45</v>
      </c>
      <c r="B70" s="28" t="s">
        <v>118</v>
      </c>
      <c r="C70" s="28" t="s">
        <v>260</v>
      </c>
      <c r="D70" s="24" t="s">
        <v>47</v>
      </c>
      <c r="E70" s="29" t="s">
        <v>261</v>
      </c>
      <c r="F70" s="30" t="s">
        <v>148</v>
      </c>
      <c r="G70" s="31">
        <v>45.4</v>
      </c>
      <c r="H70" s="32">
        <v>0</v>
      </c>
      <c r="I70" s="32">
        <f>ROUND(ROUND(H70,2)*ROUND(G70,3),2)</f>
        <v>0</v>
      </c>
      <c r="O70">
        <f>(I70*21)/100</f>
        <v>0</v>
      </c>
      <c r="P70" t="s">
        <v>23</v>
      </c>
    </row>
    <row r="71" spans="1:18" ht="51">
      <c r="A71" s="33" t="s">
        <v>50</v>
      </c>
      <c r="E71" s="34" t="s">
        <v>514</v>
      </c>
    </row>
    <row r="72" spans="1:18" ht="38.25">
      <c r="A72" s="35" t="s">
        <v>52</v>
      </c>
      <c r="E72" s="36" t="s">
        <v>671</v>
      </c>
    </row>
    <row r="73" spans="1:18" ht="25.5">
      <c r="A73" t="s">
        <v>53</v>
      </c>
      <c r="E73" s="34" t="s">
        <v>262</v>
      </c>
    </row>
    <row r="74" spans="1:18" ht="12.75" customHeight="1">
      <c r="A74" s="12" t="s">
        <v>43</v>
      </c>
      <c r="B74" s="12"/>
      <c r="C74" s="38" t="s">
        <v>33</v>
      </c>
      <c r="D74" s="12"/>
      <c r="E74" s="26" t="s">
        <v>282</v>
      </c>
      <c r="F74" s="12"/>
      <c r="G74" s="12"/>
      <c r="H74" s="12"/>
      <c r="I74" s="39">
        <f>0+Q74</f>
        <v>0</v>
      </c>
      <c r="O74">
        <f>0+R74</f>
        <v>0</v>
      </c>
      <c r="Q74">
        <f>0+I75</f>
        <v>0</v>
      </c>
      <c r="R74">
        <f>0+O75</f>
        <v>0</v>
      </c>
    </row>
    <row r="75" spans="1:18">
      <c r="A75" s="24" t="s">
        <v>45</v>
      </c>
      <c r="B75" s="28" t="s">
        <v>189</v>
      </c>
      <c r="C75" s="28" t="s">
        <v>567</v>
      </c>
      <c r="D75" s="24" t="s">
        <v>47</v>
      </c>
      <c r="E75" s="29" t="s">
        <v>568</v>
      </c>
      <c r="F75" s="30" t="s">
        <v>159</v>
      </c>
      <c r="G75" s="31">
        <v>240.42099999999999</v>
      </c>
      <c r="H75" s="32">
        <v>0</v>
      </c>
      <c r="I75" s="32">
        <f>ROUND(ROUND(H75,2)*ROUND(G75,3),2)</f>
        <v>0</v>
      </c>
      <c r="O75">
        <f>(I75*21)/100</f>
        <v>0</v>
      </c>
      <c r="P75" t="s">
        <v>23</v>
      </c>
    </row>
    <row r="76" spans="1:18" ht="63.75">
      <c r="A76" s="33" t="s">
        <v>50</v>
      </c>
      <c r="E76" s="34" t="s">
        <v>684</v>
      </c>
    </row>
    <row r="77" spans="1:18" ht="165.75">
      <c r="A77" s="35" t="s">
        <v>52</v>
      </c>
      <c r="E77" s="36" t="s">
        <v>685</v>
      </c>
    </row>
    <row r="78" spans="1:18" ht="38.25">
      <c r="A78" t="s">
        <v>53</v>
      </c>
      <c r="E78" s="34" t="s">
        <v>571</v>
      </c>
    </row>
    <row r="79" spans="1:18" ht="12.75" customHeight="1">
      <c r="A79" s="12" t="s">
        <v>43</v>
      </c>
      <c r="B79" s="12"/>
      <c r="C79" s="38" t="s">
        <v>35</v>
      </c>
      <c r="D79" s="12"/>
      <c r="E79" s="26" t="s">
        <v>293</v>
      </c>
      <c r="F79" s="12"/>
      <c r="G79" s="12"/>
      <c r="H79" s="12"/>
      <c r="I79" s="39">
        <f>0+Q79</f>
        <v>0</v>
      </c>
      <c r="O79">
        <f>0+R79</f>
        <v>0</v>
      </c>
      <c r="Q79">
        <f>0+I80+I84+I88+I92+I96+I100+I104+I108</f>
        <v>0</v>
      </c>
      <c r="R79">
        <f>0+O80+O84+O88+O92+O96+O100+O104+O108</f>
        <v>0</v>
      </c>
    </row>
    <row r="80" spans="1:18">
      <c r="A80" s="24" t="s">
        <v>45</v>
      </c>
      <c r="B80" s="28" t="s">
        <v>195</v>
      </c>
      <c r="C80" s="28" t="s">
        <v>580</v>
      </c>
      <c r="D80" s="24" t="s">
        <v>47</v>
      </c>
      <c r="E80" s="29" t="s">
        <v>581</v>
      </c>
      <c r="F80" s="30" t="s">
        <v>159</v>
      </c>
      <c r="G80" s="31">
        <v>1.92</v>
      </c>
      <c r="H80" s="32">
        <v>0</v>
      </c>
      <c r="I80" s="32">
        <f>ROUND(ROUND(H80,2)*ROUND(G80,3),2)</f>
        <v>0</v>
      </c>
      <c r="O80">
        <f>(I80*21)/100</f>
        <v>0</v>
      </c>
      <c r="P80" t="s">
        <v>23</v>
      </c>
    </row>
    <row r="81" spans="1:16" ht="51">
      <c r="A81" s="33" t="s">
        <v>50</v>
      </c>
      <c r="E81" s="34" t="s">
        <v>514</v>
      </c>
    </row>
    <row r="82" spans="1:16">
      <c r="A82" s="35" t="s">
        <v>52</v>
      </c>
      <c r="E82" s="36" t="s">
        <v>686</v>
      </c>
    </row>
    <row r="83" spans="1:16" ht="127.5">
      <c r="A83" t="s">
        <v>53</v>
      </c>
      <c r="E83" s="34" t="s">
        <v>583</v>
      </c>
    </row>
    <row r="84" spans="1:16">
      <c r="A84" s="24" t="s">
        <v>45</v>
      </c>
      <c r="B84" s="28" t="s">
        <v>200</v>
      </c>
      <c r="C84" s="28" t="s">
        <v>584</v>
      </c>
      <c r="D84" s="24" t="s">
        <v>47</v>
      </c>
      <c r="E84" s="29" t="s">
        <v>585</v>
      </c>
      <c r="F84" s="30" t="s">
        <v>159</v>
      </c>
      <c r="G84" s="31">
        <v>9.07</v>
      </c>
      <c r="H84" s="32">
        <v>0</v>
      </c>
      <c r="I84" s="32">
        <f>ROUND(ROUND(H84,2)*ROUND(G84,3),2)</f>
        <v>0</v>
      </c>
      <c r="O84">
        <f>(I84*21)/100</f>
        <v>0</v>
      </c>
      <c r="P84" t="s">
        <v>23</v>
      </c>
    </row>
    <row r="85" spans="1:16" ht="51">
      <c r="A85" s="33" t="s">
        <v>50</v>
      </c>
      <c r="E85" s="34" t="s">
        <v>514</v>
      </c>
    </row>
    <row r="86" spans="1:16" ht="51">
      <c r="A86" s="35" t="s">
        <v>52</v>
      </c>
      <c r="E86" s="36" t="s">
        <v>687</v>
      </c>
    </row>
    <row r="87" spans="1:16" ht="51">
      <c r="A87" t="s">
        <v>53</v>
      </c>
      <c r="E87" s="34" t="s">
        <v>587</v>
      </c>
    </row>
    <row r="88" spans="1:16">
      <c r="A88" s="24" t="s">
        <v>45</v>
      </c>
      <c r="B88" s="28" t="s">
        <v>205</v>
      </c>
      <c r="C88" s="28" t="s">
        <v>588</v>
      </c>
      <c r="D88" s="24" t="s">
        <v>47</v>
      </c>
      <c r="E88" s="29" t="s">
        <v>589</v>
      </c>
      <c r="F88" s="30" t="s">
        <v>148</v>
      </c>
      <c r="G88" s="31">
        <v>9.6</v>
      </c>
      <c r="H88" s="32">
        <v>0</v>
      </c>
      <c r="I88" s="32">
        <f>ROUND(ROUND(H88,2)*ROUND(G88,3),2)</f>
        <v>0</v>
      </c>
      <c r="O88">
        <f>(I88*21)/100</f>
        <v>0</v>
      </c>
      <c r="P88" t="s">
        <v>23</v>
      </c>
    </row>
    <row r="89" spans="1:16" ht="51">
      <c r="A89" s="33" t="s">
        <v>50</v>
      </c>
      <c r="E89" s="34" t="s">
        <v>514</v>
      </c>
    </row>
    <row r="90" spans="1:16">
      <c r="A90" s="35" t="s">
        <v>52</v>
      </c>
      <c r="E90" s="36" t="s">
        <v>688</v>
      </c>
    </row>
    <row r="91" spans="1:16" ht="102">
      <c r="A91" t="s">
        <v>53</v>
      </c>
      <c r="E91" s="34" t="s">
        <v>591</v>
      </c>
    </row>
    <row r="92" spans="1:16">
      <c r="A92" s="24" t="s">
        <v>45</v>
      </c>
      <c r="B92" s="28" t="s">
        <v>209</v>
      </c>
      <c r="C92" s="28" t="s">
        <v>592</v>
      </c>
      <c r="D92" s="24" t="s">
        <v>47</v>
      </c>
      <c r="E92" s="29" t="s">
        <v>593</v>
      </c>
      <c r="F92" s="30" t="s">
        <v>148</v>
      </c>
      <c r="G92" s="31">
        <v>9.6</v>
      </c>
      <c r="H92" s="32">
        <v>0</v>
      </c>
      <c r="I92" s="32">
        <f>ROUND(ROUND(H92,2)*ROUND(G92,3),2)</f>
        <v>0</v>
      </c>
      <c r="O92">
        <f>(I92*21)/100</f>
        <v>0</v>
      </c>
      <c r="P92" t="s">
        <v>23</v>
      </c>
    </row>
    <row r="93" spans="1:16" ht="51">
      <c r="A93" s="33" t="s">
        <v>50</v>
      </c>
      <c r="E93" s="34" t="s">
        <v>514</v>
      </c>
    </row>
    <row r="94" spans="1:16">
      <c r="A94" s="35" t="s">
        <v>52</v>
      </c>
      <c r="E94" s="36" t="s">
        <v>688</v>
      </c>
    </row>
    <row r="95" spans="1:16" ht="102">
      <c r="A95" t="s">
        <v>53</v>
      </c>
      <c r="E95" s="34" t="s">
        <v>591</v>
      </c>
    </row>
    <row r="96" spans="1:16">
      <c r="A96" s="24" t="s">
        <v>45</v>
      </c>
      <c r="B96" s="28" t="s">
        <v>215</v>
      </c>
      <c r="C96" s="28" t="s">
        <v>594</v>
      </c>
      <c r="D96" s="24" t="s">
        <v>47</v>
      </c>
      <c r="E96" s="29" t="s">
        <v>595</v>
      </c>
      <c r="F96" s="30" t="s">
        <v>159</v>
      </c>
      <c r="G96" s="31">
        <v>0.38400000000000001</v>
      </c>
      <c r="H96" s="32">
        <v>0</v>
      </c>
      <c r="I96" s="32">
        <f>ROUND(ROUND(H96,2)*ROUND(G96,3),2)</f>
        <v>0</v>
      </c>
      <c r="O96">
        <f>(I96*21)/100</f>
        <v>0</v>
      </c>
      <c r="P96" t="s">
        <v>23</v>
      </c>
    </row>
    <row r="97" spans="1:18" ht="51">
      <c r="A97" s="33" t="s">
        <v>50</v>
      </c>
      <c r="E97" s="34" t="s">
        <v>514</v>
      </c>
    </row>
    <row r="98" spans="1:18">
      <c r="A98" s="35" t="s">
        <v>52</v>
      </c>
      <c r="E98" s="36" t="s">
        <v>689</v>
      </c>
    </row>
    <row r="99" spans="1:18" ht="216.75">
      <c r="A99" t="s">
        <v>53</v>
      </c>
      <c r="E99" s="34" t="s">
        <v>597</v>
      </c>
    </row>
    <row r="100" spans="1:18">
      <c r="A100" s="24" t="s">
        <v>45</v>
      </c>
      <c r="B100" s="28" t="s">
        <v>220</v>
      </c>
      <c r="C100" s="28" t="s">
        <v>598</v>
      </c>
      <c r="D100" s="24" t="s">
        <v>47</v>
      </c>
      <c r="E100" s="29" t="s">
        <v>599</v>
      </c>
      <c r="F100" s="30" t="s">
        <v>159</v>
      </c>
      <c r="G100" s="31">
        <v>0.57599999999999996</v>
      </c>
      <c r="H100" s="32">
        <v>0</v>
      </c>
      <c r="I100" s="32">
        <f>ROUND(ROUND(H100,2)*ROUND(G100,3),2)</f>
        <v>0</v>
      </c>
      <c r="O100">
        <f>(I100*21)/100</f>
        <v>0</v>
      </c>
      <c r="P100" t="s">
        <v>23</v>
      </c>
    </row>
    <row r="101" spans="1:18" ht="51">
      <c r="A101" s="33" t="s">
        <v>50</v>
      </c>
      <c r="E101" s="34" t="s">
        <v>514</v>
      </c>
    </row>
    <row r="102" spans="1:18">
      <c r="A102" s="35" t="s">
        <v>52</v>
      </c>
      <c r="E102" s="36" t="s">
        <v>690</v>
      </c>
    </row>
    <row r="103" spans="1:18" ht="216.75">
      <c r="A103" t="s">
        <v>53</v>
      </c>
      <c r="E103" s="34" t="s">
        <v>597</v>
      </c>
    </row>
    <row r="104" spans="1:18">
      <c r="A104" s="24" t="s">
        <v>45</v>
      </c>
      <c r="B104" s="28" t="s">
        <v>226</v>
      </c>
      <c r="C104" s="28" t="s">
        <v>601</v>
      </c>
      <c r="D104" s="24" t="s">
        <v>47</v>
      </c>
      <c r="E104" s="29" t="s">
        <v>602</v>
      </c>
      <c r="F104" s="30" t="s">
        <v>159</v>
      </c>
      <c r="G104" s="31">
        <v>0.624</v>
      </c>
      <c r="H104" s="32">
        <v>0</v>
      </c>
      <c r="I104" s="32">
        <f>ROUND(ROUND(H104,2)*ROUND(G104,3),2)</f>
        <v>0</v>
      </c>
      <c r="O104">
        <f>(I104*21)/100</f>
        <v>0</v>
      </c>
      <c r="P104" t="s">
        <v>23</v>
      </c>
    </row>
    <row r="105" spans="1:18" ht="51">
      <c r="A105" s="33" t="s">
        <v>50</v>
      </c>
      <c r="E105" s="34" t="s">
        <v>514</v>
      </c>
    </row>
    <row r="106" spans="1:18">
      <c r="A106" s="35" t="s">
        <v>52</v>
      </c>
      <c r="E106" s="36" t="s">
        <v>691</v>
      </c>
    </row>
    <row r="107" spans="1:18" ht="216.75">
      <c r="A107" t="s">
        <v>53</v>
      </c>
      <c r="E107" s="34" t="s">
        <v>597</v>
      </c>
    </row>
    <row r="108" spans="1:18">
      <c r="A108" s="24" t="s">
        <v>45</v>
      </c>
      <c r="B108" s="28" t="s">
        <v>232</v>
      </c>
      <c r="C108" s="28" t="s">
        <v>603</v>
      </c>
      <c r="D108" s="24" t="s">
        <v>47</v>
      </c>
      <c r="E108" s="29" t="s">
        <v>604</v>
      </c>
      <c r="F108" s="30" t="s">
        <v>148</v>
      </c>
      <c r="G108" s="31">
        <v>28.6</v>
      </c>
      <c r="H108" s="32">
        <v>0</v>
      </c>
      <c r="I108" s="32">
        <f>ROUND(ROUND(H108,2)*ROUND(G108,3),2)</f>
        <v>0</v>
      </c>
      <c r="O108">
        <f>(I108*21)/100</f>
        <v>0</v>
      </c>
      <c r="P108" t="s">
        <v>23</v>
      </c>
    </row>
    <row r="109" spans="1:18" ht="51">
      <c r="A109" s="33" t="s">
        <v>50</v>
      </c>
      <c r="E109" s="34" t="s">
        <v>514</v>
      </c>
    </row>
    <row r="110" spans="1:18" ht="38.25">
      <c r="A110" s="35" t="s">
        <v>52</v>
      </c>
      <c r="E110" s="36" t="s">
        <v>692</v>
      </c>
    </row>
    <row r="111" spans="1:18" ht="102">
      <c r="A111" t="s">
        <v>53</v>
      </c>
      <c r="E111" s="34" t="s">
        <v>606</v>
      </c>
    </row>
    <row r="112" spans="1:18" ht="12.75" customHeight="1">
      <c r="A112" s="12" t="s">
        <v>43</v>
      </c>
      <c r="B112" s="12"/>
      <c r="C112" s="38" t="s">
        <v>80</v>
      </c>
      <c r="D112" s="12"/>
      <c r="E112" s="26" t="s">
        <v>358</v>
      </c>
      <c r="F112" s="12"/>
      <c r="G112" s="12"/>
      <c r="H112" s="12"/>
      <c r="I112" s="39">
        <f>0+Q112</f>
        <v>0</v>
      </c>
      <c r="O112">
        <f>0+R112</f>
        <v>0</v>
      </c>
      <c r="Q112">
        <f>0+I113+I117+I121+I125+I129+I133+I137+I141+I145+I149+I153+I157+I161</f>
        <v>0</v>
      </c>
      <c r="R112">
        <f>0+O113+O117+O121+O125+O129+O133+O137+O141+O145+O149+O153+O157+O161</f>
        <v>0</v>
      </c>
    </row>
    <row r="113" spans="1:16">
      <c r="A113" s="24" t="s">
        <v>45</v>
      </c>
      <c r="B113" s="28" t="s">
        <v>238</v>
      </c>
      <c r="C113" s="28" t="s">
        <v>693</v>
      </c>
      <c r="D113" s="24" t="s">
        <v>47</v>
      </c>
      <c r="E113" s="29" t="s">
        <v>694</v>
      </c>
      <c r="F113" s="30" t="s">
        <v>177</v>
      </c>
      <c r="G113" s="31">
        <v>210.4</v>
      </c>
      <c r="H113" s="32">
        <v>0</v>
      </c>
      <c r="I113" s="32">
        <f>ROUND(ROUND(H113,2)*ROUND(G113,3),2)</f>
        <v>0</v>
      </c>
      <c r="O113">
        <f>(I113*21)/100</f>
        <v>0</v>
      </c>
      <c r="P113" t="s">
        <v>23</v>
      </c>
    </row>
    <row r="114" spans="1:16" ht="51">
      <c r="A114" s="33" t="s">
        <v>50</v>
      </c>
      <c r="E114" s="34" t="s">
        <v>514</v>
      </c>
    </row>
    <row r="115" spans="1:16" ht="38.25">
      <c r="A115" s="35" t="s">
        <v>52</v>
      </c>
      <c r="E115" s="36" t="s">
        <v>695</v>
      </c>
    </row>
    <row r="116" spans="1:16" ht="255">
      <c r="A116" t="s">
        <v>53</v>
      </c>
      <c r="E116" s="34" t="s">
        <v>608</v>
      </c>
    </row>
    <row r="117" spans="1:16">
      <c r="A117" s="24" t="s">
        <v>45</v>
      </c>
      <c r="B117" s="28" t="s">
        <v>244</v>
      </c>
      <c r="C117" s="28" t="s">
        <v>696</v>
      </c>
      <c r="D117" s="24" t="s">
        <v>47</v>
      </c>
      <c r="E117" s="29" t="s">
        <v>697</v>
      </c>
      <c r="F117" s="30" t="s">
        <v>177</v>
      </c>
      <c r="G117" s="31">
        <v>161.02000000000001</v>
      </c>
      <c r="H117" s="32">
        <v>0</v>
      </c>
      <c r="I117" s="32">
        <f>ROUND(ROUND(H117,2)*ROUND(G117,3),2)</f>
        <v>0</v>
      </c>
      <c r="O117">
        <f>(I117*21)/100</f>
        <v>0</v>
      </c>
      <c r="P117" t="s">
        <v>23</v>
      </c>
    </row>
    <row r="118" spans="1:16" ht="51">
      <c r="A118" s="33" t="s">
        <v>50</v>
      </c>
      <c r="E118" s="34" t="s">
        <v>514</v>
      </c>
    </row>
    <row r="119" spans="1:16" ht="38.25">
      <c r="A119" s="35" t="s">
        <v>52</v>
      </c>
      <c r="E119" s="36" t="s">
        <v>698</v>
      </c>
    </row>
    <row r="120" spans="1:16" ht="255">
      <c r="A120" t="s">
        <v>53</v>
      </c>
      <c r="E120" s="34" t="s">
        <v>608</v>
      </c>
    </row>
    <row r="121" spans="1:16">
      <c r="A121" s="24" t="s">
        <v>45</v>
      </c>
      <c r="B121" s="28" t="s">
        <v>249</v>
      </c>
      <c r="C121" s="28" t="s">
        <v>699</v>
      </c>
      <c r="D121" s="24" t="s">
        <v>47</v>
      </c>
      <c r="E121" s="29" t="s">
        <v>700</v>
      </c>
      <c r="F121" s="30" t="s">
        <v>177</v>
      </c>
      <c r="G121" s="31">
        <v>181.89</v>
      </c>
      <c r="H121" s="32">
        <v>0</v>
      </c>
      <c r="I121" s="32">
        <f>ROUND(ROUND(H121,2)*ROUND(G121,3),2)</f>
        <v>0</v>
      </c>
      <c r="O121">
        <f>(I121*21)/100</f>
        <v>0</v>
      </c>
      <c r="P121" t="s">
        <v>23</v>
      </c>
    </row>
    <row r="122" spans="1:16" ht="51">
      <c r="A122" s="33" t="s">
        <v>50</v>
      </c>
      <c r="E122" s="34" t="s">
        <v>514</v>
      </c>
    </row>
    <row r="123" spans="1:16" ht="38.25">
      <c r="A123" s="35" t="s">
        <v>52</v>
      </c>
      <c r="E123" s="36" t="s">
        <v>701</v>
      </c>
    </row>
    <row r="124" spans="1:16" ht="255">
      <c r="A124" t="s">
        <v>53</v>
      </c>
      <c r="E124" s="34" t="s">
        <v>608</v>
      </c>
    </row>
    <row r="125" spans="1:16">
      <c r="A125" s="24" t="s">
        <v>45</v>
      </c>
      <c r="B125" s="28" t="s">
        <v>254</v>
      </c>
      <c r="C125" s="28" t="s">
        <v>629</v>
      </c>
      <c r="D125" s="24" t="s">
        <v>47</v>
      </c>
      <c r="E125" s="29" t="s">
        <v>630</v>
      </c>
      <c r="F125" s="30" t="s">
        <v>104</v>
      </c>
      <c r="G125" s="31">
        <v>4</v>
      </c>
      <c r="H125" s="32">
        <v>0</v>
      </c>
      <c r="I125" s="32">
        <f>ROUND(ROUND(H125,2)*ROUND(G125,3),2)</f>
        <v>0</v>
      </c>
      <c r="O125">
        <f>(I125*21)/100</f>
        <v>0</v>
      </c>
      <c r="P125" t="s">
        <v>23</v>
      </c>
    </row>
    <row r="126" spans="1:16" ht="51">
      <c r="A126" s="33" t="s">
        <v>50</v>
      </c>
      <c r="E126" s="34" t="s">
        <v>514</v>
      </c>
    </row>
    <row r="127" spans="1:16" ht="38.25">
      <c r="A127" s="35" t="s">
        <v>52</v>
      </c>
      <c r="E127" s="36" t="s">
        <v>702</v>
      </c>
    </row>
    <row r="128" spans="1:16" ht="242.25">
      <c r="A128" t="s">
        <v>53</v>
      </c>
      <c r="E128" s="34" t="s">
        <v>632</v>
      </c>
    </row>
    <row r="129" spans="1:16">
      <c r="A129" s="24" t="s">
        <v>45</v>
      </c>
      <c r="B129" s="28" t="s">
        <v>259</v>
      </c>
      <c r="C129" s="28" t="s">
        <v>633</v>
      </c>
      <c r="D129" s="24" t="s">
        <v>47</v>
      </c>
      <c r="E129" s="29" t="s">
        <v>634</v>
      </c>
      <c r="F129" s="30" t="s">
        <v>104</v>
      </c>
      <c r="G129" s="31">
        <v>8</v>
      </c>
      <c r="H129" s="32">
        <v>0</v>
      </c>
      <c r="I129" s="32">
        <f>ROUND(ROUND(H129,2)*ROUND(G129,3),2)</f>
        <v>0</v>
      </c>
      <c r="O129">
        <f>(I129*21)/100</f>
        <v>0</v>
      </c>
      <c r="P129" t="s">
        <v>23</v>
      </c>
    </row>
    <row r="130" spans="1:16" ht="51">
      <c r="A130" s="33" t="s">
        <v>50</v>
      </c>
      <c r="E130" s="34" t="s">
        <v>514</v>
      </c>
    </row>
    <row r="131" spans="1:16" ht="38.25">
      <c r="A131" s="35" t="s">
        <v>52</v>
      </c>
      <c r="E131" s="36" t="s">
        <v>703</v>
      </c>
    </row>
    <row r="132" spans="1:16" ht="242.25">
      <c r="A132" t="s">
        <v>53</v>
      </c>
      <c r="E132" s="34" t="s">
        <v>632</v>
      </c>
    </row>
    <row r="133" spans="1:16">
      <c r="A133" s="24" t="s">
        <v>45</v>
      </c>
      <c r="B133" s="28" t="s">
        <v>264</v>
      </c>
      <c r="C133" s="28" t="s">
        <v>704</v>
      </c>
      <c r="D133" s="24" t="s">
        <v>47</v>
      </c>
      <c r="E133" s="29" t="s">
        <v>705</v>
      </c>
      <c r="F133" s="30" t="s">
        <v>104</v>
      </c>
      <c r="G133" s="31">
        <v>1</v>
      </c>
      <c r="H133" s="32">
        <v>0</v>
      </c>
      <c r="I133" s="32">
        <f>ROUND(ROUND(H133,2)*ROUND(G133,3),2)</f>
        <v>0</v>
      </c>
      <c r="O133">
        <f>(I133*21)/100</f>
        <v>0</v>
      </c>
      <c r="P133" t="s">
        <v>23</v>
      </c>
    </row>
    <row r="134" spans="1:16" ht="51">
      <c r="A134" s="33" t="s">
        <v>50</v>
      </c>
      <c r="E134" s="34" t="s">
        <v>514</v>
      </c>
    </row>
    <row r="135" spans="1:16">
      <c r="A135" s="35" t="s">
        <v>52</v>
      </c>
      <c r="E135" s="36" t="s">
        <v>626</v>
      </c>
    </row>
    <row r="136" spans="1:16" ht="255">
      <c r="A136" t="s">
        <v>53</v>
      </c>
      <c r="E136" s="34" t="s">
        <v>639</v>
      </c>
    </row>
    <row r="137" spans="1:16">
      <c r="A137" s="24" t="s">
        <v>45</v>
      </c>
      <c r="B137" s="28" t="s">
        <v>269</v>
      </c>
      <c r="C137" s="28" t="s">
        <v>636</v>
      </c>
      <c r="D137" s="24" t="s">
        <v>47</v>
      </c>
      <c r="E137" s="29" t="s">
        <v>637</v>
      </c>
      <c r="F137" s="30" t="s">
        <v>104</v>
      </c>
      <c r="G137" s="31">
        <v>3</v>
      </c>
      <c r="H137" s="32">
        <v>0</v>
      </c>
      <c r="I137" s="32">
        <f>ROUND(ROUND(H137,2)*ROUND(G137,3),2)</f>
        <v>0</v>
      </c>
      <c r="O137">
        <f>(I137*21)/100</f>
        <v>0</v>
      </c>
      <c r="P137" t="s">
        <v>23</v>
      </c>
    </row>
    <row r="138" spans="1:16" ht="51">
      <c r="A138" s="33" t="s">
        <v>50</v>
      </c>
      <c r="E138" s="34" t="s">
        <v>514</v>
      </c>
    </row>
    <row r="139" spans="1:16">
      <c r="A139" s="35" t="s">
        <v>52</v>
      </c>
      <c r="E139" s="36" t="s">
        <v>706</v>
      </c>
    </row>
    <row r="140" spans="1:16" ht="255">
      <c r="A140" t="s">
        <v>53</v>
      </c>
      <c r="E140" s="34" t="s">
        <v>639</v>
      </c>
    </row>
    <row r="141" spans="1:16">
      <c r="A141" s="24" t="s">
        <v>45</v>
      </c>
      <c r="B141" s="28" t="s">
        <v>276</v>
      </c>
      <c r="C141" s="28" t="s">
        <v>640</v>
      </c>
      <c r="D141" s="24" t="s">
        <v>47</v>
      </c>
      <c r="E141" s="29" t="s">
        <v>641</v>
      </c>
      <c r="F141" s="30" t="s">
        <v>177</v>
      </c>
      <c r="G141" s="31">
        <v>553.30999999999995</v>
      </c>
      <c r="H141" s="32">
        <v>0</v>
      </c>
      <c r="I141" s="32">
        <f>ROUND(ROUND(H141,2)*ROUND(G141,3),2)</f>
        <v>0</v>
      </c>
      <c r="O141">
        <f>(I141*21)/100</f>
        <v>0</v>
      </c>
      <c r="P141" t="s">
        <v>23</v>
      </c>
    </row>
    <row r="142" spans="1:16" ht="51">
      <c r="A142" s="33" t="s">
        <v>50</v>
      </c>
      <c r="E142" s="34" t="s">
        <v>514</v>
      </c>
    </row>
    <row r="143" spans="1:16" ht="76.5">
      <c r="A143" s="35" t="s">
        <v>52</v>
      </c>
      <c r="E143" s="36" t="s">
        <v>707</v>
      </c>
    </row>
    <row r="144" spans="1:16" ht="38.25">
      <c r="A144" t="s">
        <v>53</v>
      </c>
      <c r="E144" s="34" t="s">
        <v>643</v>
      </c>
    </row>
    <row r="145" spans="1:16">
      <c r="A145" s="24" t="s">
        <v>45</v>
      </c>
      <c r="B145" s="28" t="s">
        <v>283</v>
      </c>
      <c r="C145" s="28" t="s">
        <v>708</v>
      </c>
      <c r="D145" s="24" t="s">
        <v>47</v>
      </c>
      <c r="E145" s="29" t="s">
        <v>709</v>
      </c>
      <c r="F145" s="30" t="s">
        <v>177</v>
      </c>
      <c r="G145" s="31">
        <v>210.4</v>
      </c>
      <c r="H145" s="32">
        <v>0</v>
      </c>
      <c r="I145" s="32">
        <f>ROUND(ROUND(H145,2)*ROUND(G145,3),2)</f>
        <v>0</v>
      </c>
      <c r="O145">
        <f>(I145*21)/100</f>
        <v>0</v>
      </c>
      <c r="P145" t="s">
        <v>23</v>
      </c>
    </row>
    <row r="146" spans="1:16" ht="51">
      <c r="A146" s="33" t="s">
        <v>50</v>
      </c>
      <c r="E146" s="34" t="s">
        <v>514</v>
      </c>
    </row>
    <row r="147" spans="1:16" ht="38.25">
      <c r="A147" s="35" t="s">
        <v>52</v>
      </c>
      <c r="E147" s="36" t="s">
        <v>695</v>
      </c>
    </row>
    <row r="148" spans="1:16" ht="63.75">
      <c r="A148" t="s">
        <v>53</v>
      </c>
      <c r="E148" s="34" t="s">
        <v>646</v>
      </c>
    </row>
    <row r="149" spans="1:16">
      <c r="A149" s="24" t="s">
        <v>45</v>
      </c>
      <c r="B149" s="28" t="s">
        <v>288</v>
      </c>
      <c r="C149" s="28" t="s">
        <v>647</v>
      </c>
      <c r="D149" s="24" t="s">
        <v>47</v>
      </c>
      <c r="E149" s="29" t="s">
        <v>648</v>
      </c>
      <c r="F149" s="30" t="s">
        <v>177</v>
      </c>
      <c r="G149" s="31">
        <v>161.02000000000001</v>
      </c>
      <c r="H149" s="32">
        <v>0</v>
      </c>
      <c r="I149" s="32">
        <f>ROUND(ROUND(H149,2)*ROUND(G149,3),2)</f>
        <v>0</v>
      </c>
      <c r="O149">
        <f>(I149*21)/100</f>
        <v>0</v>
      </c>
      <c r="P149" t="s">
        <v>23</v>
      </c>
    </row>
    <row r="150" spans="1:16" ht="51">
      <c r="A150" s="33" t="s">
        <v>50</v>
      </c>
      <c r="E150" s="34" t="s">
        <v>514</v>
      </c>
    </row>
    <row r="151" spans="1:16" ht="38.25">
      <c r="A151" s="35" t="s">
        <v>52</v>
      </c>
      <c r="E151" s="36" t="s">
        <v>698</v>
      </c>
    </row>
    <row r="152" spans="1:16" ht="63.75">
      <c r="A152" t="s">
        <v>53</v>
      </c>
      <c r="E152" s="34" t="s">
        <v>646</v>
      </c>
    </row>
    <row r="153" spans="1:16">
      <c r="A153" s="24" t="s">
        <v>45</v>
      </c>
      <c r="B153" s="28" t="s">
        <v>294</v>
      </c>
      <c r="C153" s="28" t="s">
        <v>649</v>
      </c>
      <c r="D153" s="24" t="s">
        <v>47</v>
      </c>
      <c r="E153" s="29" t="s">
        <v>650</v>
      </c>
      <c r="F153" s="30" t="s">
        <v>177</v>
      </c>
      <c r="G153" s="31">
        <v>181.89</v>
      </c>
      <c r="H153" s="32">
        <v>0</v>
      </c>
      <c r="I153" s="32">
        <f>ROUND(ROUND(H153,2)*ROUND(G153,3),2)</f>
        <v>0</v>
      </c>
      <c r="O153">
        <f>(I153*21)/100</f>
        <v>0</v>
      </c>
      <c r="P153" t="s">
        <v>23</v>
      </c>
    </row>
    <row r="154" spans="1:16" ht="51">
      <c r="A154" s="33" t="s">
        <v>50</v>
      </c>
      <c r="E154" s="34" t="s">
        <v>514</v>
      </c>
    </row>
    <row r="155" spans="1:16" ht="38.25">
      <c r="A155" s="35" t="s">
        <v>52</v>
      </c>
      <c r="E155" s="36" t="s">
        <v>701</v>
      </c>
    </row>
    <row r="156" spans="1:16" ht="63.75">
      <c r="A156" t="s">
        <v>53</v>
      </c>
      <c r="E156" s="34" t="s">
        <v>646</v>
      </c>
    </row>
    <row r="157" spans="1:16">
      <c r="A157" s="24" t="s">
        <v>45</v>
      </c>
      <c r="B157" s="28" t="s">
        <v>299</v>
      </c>
      <c r="C157" s="28" t="s">
        <v>651</v>
      </c>
      <c r="D157" s="24" t="s">
        <v>47</v>
      </c>
      <c r="E157" s="29" t="s">
        <v>652</v>
      </c>
      <c r="F157" s="30" t="s">
        <v>177</v>
      </c>
      <c r="G157" s="31">
        <v>342.91</v>
      </c>
      <c r="H157" s="32">
        <v>0</v>
      </c>
      <c r="I157" s="32">
        <f>ROUND(ROUND(H157,2)*ROUND(G157,3),2)</f>
        <v>0</v>
      </c>
      <c r="O157">
        <f>(I157*21)/100</f>
        <v>0</v>
      </c>
      <c r="P157" t="s">
        <v>23</v>
      </c>
    </row>
    <row r="158" spans="1:16" ht="63.75">
      <c r="A158" s="33" t="s">
        <v>50</v>
      </c>
      <c r="E158" s="34" t="s">
        <v>710</v>
      </c>
    </row>
    <row r="159" spans="1:16" ht="51">
      <c r="A159" s="35" t="s">
        <v>52</v>
      </c>
      <c r="E159" s="36" t="s">
        <v>711</v>
      </c>
    </row>
    <row r="160" spans="1:16" ht="25.5">
      <c r="A160" t="s">
        <v>53</v>
      </c>
      <c r="E160" s="34" t="s">
        <v>654</v>
      </c>
    </row>
    <row r="161" spans="1:18">
      <c r="A161" s="24" t="s">
        <v>45</v>
      </c>
      <c r="B161" s="28" t="s">
        <v>304</v>
      </c>
      <c r="C161" s="28" t="s">
        <v>712</v>
      </c>
      <c r="D161" s="24" t="s">
        <v>47</v>
      </c>
      <c r="E161" s="29" t="s">
        <v>713</v>
      </c>
      <c r="F161" s="30" t="s">
        <v>104</v>
      </c>
      <c r="G161" s="31">
        <v>1</v>
      </c>
      <c r="H161" s="32">
        <v>0</v>
      </c>
      <c r="I161" s="32">
        <f>ROUND(ROUND(H161,2)*ROUND(G161,3),2)</f>
        <v>0</v>
      </c>
      <c r="O161">
        <f>(I161*21)/100</f>
        <v>0</v>
      </c>
      <c r="P161" t="s">
        <v>23</v>
      </c>
    </row>
    <row r="162" spans="1:18" ht="51">
      <c r="A162" s="33" t="s">
        <v>50</v>
      </c>
      <c r="E162" s="34" t="s">
        <v>514</v>
      </c>
    </row>
    <row r="163" spans="1:18">
      <c r="A163" s="35" t="s">
        <v>52</v>
      </c>
      <c r="E163" s="36" t="s">
        <v>714</v>
      </c>
    </row>
    <row r="164" spans="1:18">
      <c r="A164" t="s">
        <v>53</v>
      </c>
      <c r="E164" s="34" t="s">
        <v>715</v>
      </c>
    </row>
    <row r="165" spans="1:18" ht="12.75" customHeight="1">
      <c r="A165" s="12" t="s">
        <v>43</v>
      </c>
      <c r="B165" s="12"/>
      <c r="C165" s="38" t="s">
        <v>40</v>
      </c>
      <c r="D165" s="12"/>
      <c r="E165" s="26" t="s">
        <v>404</v>
      </c>
      <c r="F165" s="12"/>
      <c r="G165" s="12"/>
      <c r="H165" s="12"/>
      <c r="I165" s="39">
        <f>0+Q165</f>
        <v>0</v>
      </c>
      <c r="O165">
        <f>0+R165</f>
        <v>0</v>
      </c>
      <c r="Q165">
        <f>0+I166+I170</f>
        <v>0</v>
      </c>
      <c r="R165">
        <f>0+O166+O170</f>
        <v>0</v>
      </c>
    </row>
    <row r="166" spans="1:18">
      <c r="A166" s="24" t="s">
        <v>45</v>
      </c>
      <c r="B166" s="28" t="s">
        <v>309</v>
      </c>
      <c r="C166" s="28" t="s">
        <v>716</v>
      </c>
      <c r="D166" s="24" t="s">
        <v>47</v>
      </c>
      <c r="E166" s="29" t="s">
        <v>717</v>
      </c>
      <c r="F166" s="30" t="s">
        <v>177</v>
      </c>
      <c r="G166" s="31">
        <v>8</v>
      </c>
      <c r="H166" s="32">
        <v>0</v>
      </c>
      <c r="I166" s="32">
        <f>ROUND(ROUND(H166,2)*ROUND(G166,3),2)</f>
        <v>0</v>
      </c>
      <c r="O166">
        <f>(I166*21)/100</f>
        <v>0</v>
      </c>
      <c r="P166" t="s">
        <v>23</v>
      </c>
    </row>
    <row r="167" spans="1:18" ht="51">
      <c r="A167" s="33" t="s">
        <v>50</v>
      </c>
      <c r="E167" s="34" t="s">
        <v>514</v>
      </c>
    </row>
    <row r="168" spans="1:18" ht="38.25">
      <c r="A168" s="35" t="s">
        <v>52</v>
      </c>
      <c r="E168" s="36" t="s">
        <v>718</v>
      </c>
    </row>
    <row r="169" spans="1:18" ht="38.25">
      <c r="A169" t="s">
        <v>53</v>
      </c>
      <c r="E169" s="34" t="s">
        <v>719</v>
      </c>
    </row>
    <row r="170" spans="1:18">
      <c r="A170" s="24" t="s">
        <v>45</v>
      </c>
      <c r="B170" s="28" t="s">
        <v>313</v>
      </c>
      <c r="C170" s="28" t="s">
        <v>720</v>
      </c>
      <c r="D170" s="24" t="s">
        <v>47</v>
      </c>
      <c r="E170" s="29" t="s">
        <v>721</v>
      </c>
      <c r="F170" s="30" t="s">
        <v>104</v>
      </c>
      <c r="G170" s="31">
        <v>2</v>
      </c>
      <c r="H170" s="32">
        <v>0</v>
      </c>
      <c r="I170" s="32">
        <f>ROUND(ROUND(H170,2)*ROUND(G170,3),2)</f>
        <v>0</v>
      </c>
      <c r="O170">
        <f>(I170*21)/100</f>
        <v>0</v>
      </c>
      <c r="P170" t="s">
        <v>23</v>
      </c>
    </row>
    <row r="171" spans="1:18" ht="51">
      <c r="A171" s="33" t="s">
        <v>50</v>
      </c>
      <c r="E171" s="34" t="s">
        <v>514</v>
      </c>
    </row>
    <row r="172" spans="1:18" ht="38.25">
      <c r="A172" s="35" t="s">
        <v>52</v>
      </c>
      <c r="E172" s="36" t="s">
        <v>658</v>
      </c>
    </row>
    <row r="173" spans="1:18" ht="102">
      <c r="A173" t="s">
        <v>53</v>
      </c>
      <c r="E173" s="34" t="s">
        <v>722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4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customHeight="1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>
      <c r="A1" t="s">
        <v>11</v>
      </c>
      <c r="B1" s="8"/>
      <c r="C1" s="8"/>
      <c r="D1" s="8"/>
      <c r="E1" s="8" t="s">
        <v>0</v>
      </c>
      <c r="F1" s="8"/>
      <c r="G1" s="8"/>
      <c r="H1" s="8"/>
      <c r="I1" s="8"/>
      <c r="P1" t="s">
        <v>22</v>
      </c>
    </row>
    <row r="2" spans="1:18" ht="24.95" customHeight="1">
      <c r="B2" s="8"/>
      <c r="C2" s="8"/>
      <c r="D2" s="8"/>
      <c r="E2" s="9" t="s">
        <v>13</v>
      </c>
      <c r="F2" s="8"/>
      <c r="G2" s="8"/>
      <c r="H2" s="12"/>
      <c r="I2" s="12"/>
      <c r="O2">
        <f>0+O8+O25+O70+O75+O108+O113+O206</f>
        <v>0</v>
      </c>
      <c r="P2" t="s">
        <v>22</v>
      </c>
    </row>
    <row r="3" spans="1:18" ht="15" customHeight="1">
      <c r="A3" t="s">
        <v>12</v>
      </c>
      <c r="B3" s="16" t="s">
        <v>14</v>
      </c>
      <c r="C3" s="4" t="s">
        <v>15</v>
      </c>
      <c r="D3" s="7"/>
      <c r="E3" s="17" t="s">
        <v>16</v>
      </c>
      <c r="F3" s="8"/>
      <c r="G3" s="15"/>
      <c r="H3" s="14" t="s">
        <v>723</v>
      </c>
      <c r="I3" s="37">
        <f>0+I8+I25+I70+I75+I108+I113+I206</f>
        <v>0</v>
      </c>
      <c r="O3" t="s">
        <v>19</v>
      </c>
      <c r="P3" t="s">
        <v>23</v>
      </c>
    </row>
    <row r="4" spans="1:18" ht="15" customHeight="1">
      <c r="A4" t="s">
        <v>17</v>
      </c>
      <c r="B4" s="19" t="s">
        <v>18</v>
      </c>
      <c r="C4" s="3" t="s">
        <v>723</v>
      </c>
      <c r="D4" s="2"/>
      <c r="E4" s="20" t="s">
        <v>724</v>
      </c>
      <c r="F4" s="12"/>
      <c r="G4" s="12"/>
      <c r="H4" s="21"/>
      <c r="I4" s="21"/>
      <c r="O4" t="s">
        <v>20</v>
      </c>
      <c r="P4" t="s">
        <v>23</v>
      </c>
    </row>
    <row r="5" spans="1:18" ht="12.75" customHeight="1">
      <c r="A5" s="1" t="s">
        <v>26</v>
      </c>
      <c r="B5" s="1" t="s">
        <v>28</v>
      </c>
      <c r="C5" s="1" t="s">
        <v>30</v>
      </c>
      <c r="D5" s="1" t="s">
        <v>31</v>
      </c>
      <c r="E5" s="1" t="s">
        <v>32</v>
      </c>
      <c r="F5" s="1" t="s">
        <v>34</v>
      </c>
      <c r="G5" s="1" t="s">
        <v>36</v>
      </c>
      <c r="H5" s="1" t="s">
        <v>38</v>
      </c>
      <c r="I5" s="1"/>
      <c r="O5" t="s">
        <v>21</v>
      </c>
      <c r="P5" t="s">
        <v>23</v>
      </c>
    </row>
    <row r="6" spans="1:18" ht="12.75" customHeight="1">
      <c r="A6" s="1"/>
      <c r="B6" s="1"/>
      <c r="C6" s="1"/>
      <c r="D6" s="1"/>
      <c r="E6" s="1"/>
      <c r="F6" s="1"/>
      <c r="G6" s="1"/>
      <c r="H6" s="18" t="s">
        <v>39</v>
      </c>
      <c r="I6" s="18" t="s">
        <v>41</v>
      </c>
    </row>
    <row r="7" spans="1:18" ht="12.75" customHeight="1">
      <c r="A7" s="18" t="s">
        <v>27</v>
      </c>
      <c r="B7" s="18" t="s">
        <v>29</v>
      </c>
      <c r="C7" s="18" t="s">
        <v>23</v>
      </c>
      <c r="D7" s="18" t="s">
        <v>22</v>
      </c>
      <c r="E7" s="18" t="s">
        <v>33</v>
      </c>
      <c r="F7" s="18" t="s">
        <v>35</v>
      </c>
      <c r="G7" s="18" t="s">
        <v>37</v>
      </c>
      <c r="H7" s="18" t="s">
        <v>40</v>
      </c>
      <c r="I7" s="18" t="s">
        <v>42</v>
      </c>
    </row>
    <row r="8" spans="1:18" ht="12.75" customHeight="1">
      <c r="A8" s="21" t="s">
        <v>43</v>
      </c>
      <c r="B8" s="21"/>
      <c r="C8" s="25" t="s">
        <v>27</v>
      </c>
      <c r="D8" s="21"/>
      <c r="E8" s="26" t="s">
        <v>44</v>
      </c>
      <c r="F8" s="21"/>
      <c r="G8" s="21"/>
      <c r="H8" s="21"/>
      <c r="I8" s="27">
        <f>0+Q8</f>
        <v>0</v>
      </c>
      <c r="O8">
        <f>0+R8</f>
        <v>0</v>
      </c>
      <c r="Q8">
        <f>0+I9+I13+I17+I21</f>
        <v>0</v>
      </c>
      <c r="R8">
        <f>0+O9+O13+O17+O21</f>
        <v>0</v>
      </c>
    </row>
    <row r="9" spans="1:18">
      <c r="A9" s="24" t="s">
        <v>45</v>
      </c>
      <c r="B9" s="28" t="s">
        <v>29</v>
      </c>
      <c r="C9" s="28" t="s">
        <v>125</v>
      </c>
      <c r="D9" s="24" t="s">
        <v>29</v>
      </c>
      <c r="E9" s="29" t="s">
        <v>497</v>
      </c>
      <c r="F9" s="30" t="s">
        <v>127</v>
      </c>
      <c r="G9" s="31">
        <v>2596.4299999999998</v>
      </c>
      <c r="H9" s="32">
        <v>0</v>
      </c>
      <c r="I9" s="32">
        <f>ROUND(ROUND(H9,2)*ROUND(G9,3),2)</f>
        <v>0</v>
      </c>
      <c r="O9">
        <f>(I9*21)/100</f>
        <v>0</v>
      </c>
      <c r="P9" t="s">
        <v>23</v>
      </c>
    </row>
    <row r="10" spans="1:18" ht="25.5">
      <c r="A10" s="33" t="s">
        <v>50</v>
      </c>
      <c r="E10" s="34" t="s">
        <v>725</v>
      </c>
    </row>
    <row r="11" spans="1:18">
      <c r="A11" s="35" t="s">
        <v>52</v>
      </c>
      <c r="E11" s="36" t="s">
        <v>726</v>
      </c>
    </row>
    <row r="12" spans="1:18" ht="25.5">
      <c r="A12" t="s">
        <v>53</v>
      </c>
      <c r="E12" s="34" t="s">
        <v>130</v>
      </c>
    </row>
    <row r="13" spans="1:18">
      <c r="A13" s="24" t="s">
        <v>45</v>
      </c>
      <c r="B13" s="28" t="s">
        <v>23</v>
      </c>
      <c r="C13" s="28" t="s">
        <v>125</v>
      </c>
      <c r="D13" s="24" t="s">
        <v>23</v>
      </c>
      <c r="E13" s="29" t="s">
        <v>499</v>
      </c>
      <c r="F13" s="30" t="s">
        <v>127</v>
      </c>
      <c r="G13" s="31">
        <v>23.106000000000002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23</v>
      </c>
    </row>
    <row r="14" spans="1:18" ht="25.5">
      <c r="A14" s="33" t="s">
        <v>50</v>
      </c>
      <c r="E14" s="34" t="s">
        <v>500</v>
      </c>
    </row>
    <row r="15" spans="1:18">
      <c r="A15" s="35" t="s">
        <v>52</v>
      </c>
      <c r="E15" s="36" t="s">
        <v>727</v>
      </c>
    </row>
    <row r="16" spans="1:18" ht="25.5">
      <c r="A16" t="s">
        <v>53</v>
      </c>
      <c r="E16" s="34" t="s">
        <v>130</v>
      </c>
    </row>
    <row r="17" spans="1:18">
      <c r="A17" s="24" t="s">
        <v>45</v>
      </c>
      <c r="B17" s="28" t="s">
        <v>22</v>
      </c>
      <c r="C17" s="28" t="s">
        <v>125</v>
      </c>
      <c r="D17" s="24" t="s">
        <v>22</v>
      </c>
      <c r="E17" s="29" t="s">
        <v>502</v>
      </c>
      <c r="F17" s="30" t="s">
        <v>127</v>
      </c>
      <c r="G17" s="31">
        <v>3.1680000000000001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23</v>
      </c>
    </row>
    <row r="18" spans="1:18" ht="25.5">
      <c r="A18" s="33" t="s">
        <v>50</v>
      </c>
      <c r="E18" s="34" t="s">
        <v>503</v>
      </c>
    </row>
    <row r="19" spans="1:18">
      <c r="A19" s="35" t="s">
        <v>52</v>
      </c>
      <c r="E19" s="36" t="s">
        <v>728</v>
      </c>
    </row>
    <row r="20" spans="1:18" ht="25.5">
      <c r="A20" t="s">
        <v>53</v>
      </c>
      <c r="E20" s="34" t="s">
        <v>130</v>
      </c>
    </row>
    <row r="21" spans="1:18">
      <c r="A21" s="24" t="s">
        <v>45</v>
      </c>
      <c r="B21" s="28" t="s">
        <v>33</v>
      </c>
      <c r="C21" s="28" t="s">
        <v>125</v>
      </c>
      <c r="D21" s="24" t="s">
        <v>33</v>
      </c>
      <c r="E21" s="29" t="s">
        <v>505</v>
      </c>
      <c r="F21" s="30" t="s">
        <v>127</v>
      </c>
      <c r="G21" s="31">
        <v>3.96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23</v>
      </c>
    </row>
    <row r="22" spans="1:18">
      <c r="A22" s="33" t="s">
        <v>50</v>
      </c>
      <c r="E22" s="34" t="s">
        <v>47</v>
      </c>
    </row>
    <row r="23" spans="1:18">
      <c r="A23" s="35" t="s">
        <v>52</v>
      </c>
      <c r="E23" s="36" t="s">
        <v>729</v>
      </c>
    </row>
    <row r="24" spans="1:18" ht="25.5">
      <c r="A24" t="s">
        <v>53</v>
      </c>
      <c r="E24" s="34" t="s">
        <v>130</v>
      </c>
    </row>
    <row r="25" spans="1:18" ht="12.75" customHeight="1">
      <c r="A25" s="12" t="s">
        <v>43</v>
      </c>
      <c r="B25" s="12"/>
      <c r="C25" s="38" t="s">
        <v>29</v>
      </c>
      <c r="D25" s="12"/>
      <c r="E25" s="26" t="s">
        <v>145</v>
      </c>
      <c r="F25" s="12"/>
      <c r="G25" s="12"/>
      <c r="H25" s="12"/>
      <c r="I25" s="39">
        <f>0+Q25</f>
        <v>0</v>
      </c>
      <c r="O25">
        <f>0+R25</f>
        <v>0</v>
      </c>
      <c r="Q25">
        <f>0+I26+I30+I34+I38+I42+I46+I50+I54+I58+I62+I66</f>
        <v>0</v>
      </c>
      <c r="R25">
        <f>0+O26+O30+O34+O38+O42+O46+O50+O54+O58+O62+O66</f>
        <v>0</v>
      </c>
    </row>
    <row r="26" spans="1:18">
      <c r="A26" s="24" t="s">
        <v>45</v>
      </c>
      <c r="B26" s="28" t="s">
        <v>35</v>
      </c>
      <c r="C26" s="28" t="s">
        <v>507</v>
      </c>
      <c r="D26" s="24" t="s">
        <v>47</v>
      </c>
      <c r="E26" s="29" t="s">
        <v>508</v>
      </c>
      <c r="F26" s="30" t="s">
        <v>148</v>
      </c>
      <c r="G26" s="31">
        <v>382.90199999999999</v>
      </c>
      <c r="H26" s="32">
        <v>0</v>
      </c>
      <c r="I26" s="32">
        <f>ROUND(ROUND(H26,2)*ROUND(G26,3),2)</f>
        <v>0</v>
      </c>
      <c r="O26">
        <f>(I26*21)/100</f>
        <v>0</v>
      </c>
      <c r="P26" t="s">
        <v>23</v>
      </c>
    </row>
    <row r="27" spans="1:18" ht="51">
      <c r="A27" s="33" t="s">
        <v>50</v>
      </c>
      <c r="E27" s="34" t="s">
        <v>730</v>
      </c>
    </row>
    <row r="28" spans="1:18" ht="63.75">
      <c r="A28" s="35" t="s">
        <v>52</v>
      </c>
      <c r="E28" s="36" t="s">
        <v>731</v>
      </c>
    </row>
    <row r="29" spans="1:18">
      <c r="A29" t="s">
        <v>53</v>
      </c>
      <c r="E29" s="34" t="s">
        <v>511</v>
      </c>
    </row>
    <row r="30" spans="1:18" ht="25.5">
      <c r="A30" s="24" t="s">
        <v>45</v>
      </c>
      <c r="B30" s="28" t="s">
        <v>37</v>
      </c>
      <c r="C30" s="28" t="s">
        <v>512</v>
      </c>
      <c r="D30" s="24" t="s">
        <v>47</v>
      </c>
      <c r="E30" s="29" t="s">
        <v>513</v>
      </c>
      <c r="F30" s="30" t="s">
        <v>159</v>
      </c>
      <c r="G30" s="31">
        <v>1.5840000000000001</v>
      </c>
      <c r="H30" s="32">
        <v>0</v>
      </c>
      <c r="I30" s="32">
        <f>ROUND(ROUND(H30,2)*ROUND(G30,3),2)</f>
        <v>0</v>
      </c>
      <c r="O30">
        <f>(I30*21)/100</f>
        <v>0</v>
      </c>
      <c r="P30" t="s">
        <v>23</v>
      </c>
    </row>
    <row r="31" spans="1:18" ht="51">
      <c r="A31" s="33" t="s">
        <v>50</v>
      </c>
      <c r="E31" s="34" t="s">
        <v>730</v>
      </c>
    </row>
    <row r="32" spans="1:18" ht="38.25">
      <c r="A32" s="35" t="s">
        <v>52</v>
      </c>
      <c r="E32" s="36" t="s">
        <v>732</v>
      </c>
    </row>
    <row r="33" spans="1:16" ht="63.75">
      <c r="A33" t="s">
        <v>53</v>
      </c>
      <c r="E33" s="34" t="s">
        <v>516</v>
      </c>
    </row>
    <row r="34" spans="1:16" ht="25.5">
      <c r="A34" s="24" t="s">
        <v>45</v>
      </c>
      <c r="B34" s="28" t="s">
        <v>76</v>
      </c>
      <c r="C34" s="28" t="s">
        <v>517</v>
      </c>
      <c r="D34" s="24" t="s">
        <v>47</v>
      </c>
      <c r="E34" s="29" t="s">
        <v>518</v>
      </c>
      <c r="F34" s="30" t="s">
        <v>159</v>
      </c>
      <c r="G34" s="31">
        <v>0.88</v>
      </c>
      <c r="H34" s="32">
        <v>0</v>
      </c>
      <c r="I34" s="32">
        <f>ROUND(ROUND(H34,2)*ROUND(G34,3),2)</f>
        <v>0</v>
      </c>
      <c r="O34">
        <f>(I34*21)/100</f>
        <v>0</v>
      </c>
      <c r="P34" t="s">
        <v>23</v>
      </c>
    </row>
    <row r="35" spans="1:16" ht="51">
      <c r="A35" s="33" t="s">
        <v>50</v>
      </c>
      <c r="E35" s="34" t="s">
        <v>730</v>
      </c>
    </row>
    <row r="36" spans="1:16" ht="38.25">
      <c r="A36" s="35" t="s">
        <v>52</v>
      </c>
      <c r="E36" s="36" t="s">
        <v>733</v>
      </c>
    </row>
    <row r="37" spans="1:16" ht="63.75">
      <c r="A37" t="s">
        <v>53</v>
      </c>
      <c r="E37" s="34" t="s">
        <v>516</v>
      </c>
    </row>
    <row r="38" spans="1:16" ht="25.5">
      <c r="A38" s="24" t="s">
        <v>45</v>
      </c>
      <c r="B38" s="28" t="s">
        <v>80</v>
      </c>
      <c r="C38" s="28" t="s">
        <v>520</v>
      </c>
      <c r="D38" s="24" t="s">
        <v>47</v>
      </c>
      <c r="E38" s="29" t="s">
        <v>521</v>
      </c>
      <c r="F38" s="30" t="s">
        <v>159</v>
      </c>
      <c r="G38" s="31">
        <v>11.553000000000001</v>
      </c>
      <c r="H38" s="32">
        <v>0</v>
      </c>
      <c r="I38" s="32">
        <f>ROUND(ROUND(H38,2)*ROUND(G38,3),2)</f>
        <v>0</v>
      </c>
      <c r="O38">
        <f>(I38*21)/100</f>
        <v>0</v>
      </c>
      <c r="P38" t="s">
        <v>23</v>
      </c>
    </row>
    <row r="39" spans="1:16" ht="51">
      <c r="A39" s="33" t="s">
        <v>50</v>
      </c>
      <c r="E39" s="34" t="s">
        <v>730</v>
      </c>
    </row>
    <row r="40" spans="1:16" ht="63.75">
      <c r="A40" s="35" t="s">
        <v>52</v>
      </c>
      <c r="E40" s="36" t="s">
        <v>734</v>
      </c>
    </row>
    <row r="41" spans="1:16" ht="63.75">
      <c r="A41" t="s">
        <v>53</v>
      </c>
      <c r="E41" s="34" t="s">
        <v>516</v>
      </c>
    </row>
    <row r="42" spans="1:16" ht="25.5">
      <c r="A42" s="24" t="s">
        <v>45</v>
      </c>
      <c r="B42" s="28" t="s">
        <v>40</v>
      </c>
      <c r="C42" s="28" t="s">
        <v>523</v>
      </c>
      <c r="D42" s="24" t="s">
        <v>47</v>
      </c>
      <c r="E42" s="29" t="s">
        <v>524</v>
      </c>
      <c r="F42" s="30" t="s">
        <v>159</v>
      </c>
      <c r="G42" s="31">
        <v>1.98</v>
      </c>
      <c r="H42" s="32">
        <v>0</v>
      </c>
      <c r="I42" s="32">
        <f>ROUND(ROUND(H42,2)*ROUND(G42,3),2)</f>
        <v>0</v>
      </c>
      <c r="O42">
        <f>(I42*21)/100</f>
        <v>0</v>
      </c>
      <c r="P42" t="s">
        <v>23</v>
      </c>
    </row>
    <row r="43" spans="1:16" ht="51">
      <c r="A43" s="33" t="s">
        <v>50</v>
      </c>
      <c r="E43" s="34" t="s">
        <v>730</v>
      </c>
    </row>
    <row r="44" spans="1:16" ht="38.25">
      <c r="A44" s="35" t="s">
        <v>52</v>
      </c>
      <c r="E44" s="36" t="s">
        <v>735</v>
      </c>
    </row>
    <row r="45" spans="1:16" ht="63.75">
      <c r="A45" t="s">
        <v>53</v>
      </c>
      <c r="E45" s="34" t="s">
        <v>516</v>
      </c>
    </row>
    <row r="46" spans="1:16">
      <c r="A46" s="24" t="s">
        <v>45</v>
      </c>
      <c r="B46" s="28" t="s">
        <v>42</v>
      </c>
      <c r="C46" s="28" t="s">
        <v>182</v>
      </c>
      <c r="D46" s="24" t="s">
        <v>47</v>
      </c>
      <c r="E46" s="29" t="s">
        <v>526</v>
      </c>
      <c r="F46" s="30" t="s">
        <v>159</v>
      </c>
      <c r="G46" s="31">
        <v>89.78</v>
      </c>
      <c r="H46" s="32">
        <v>0</v>
      </c>
      <c r="I46" s="32">
        <f>ROUND(ROUND(H46,2)*ROUND(G46,3),2)</f>
        <v>0</v>
      </c>
      <c r="O46">
        <f>(I46*21)/100</f>
        <v>0</v>
      </c>
      <c r="P46" t="s">
        <v>23</v>
      </c>
    </row>
    <row r="47" spans="1:16" ht="51">
      <c r="A47" s="33" t="s">
        <v>50</v>
      </c>
      <c r="E47" s="34" t="s">
        <v>730</v>
      </c>
    </row>
    <row r="48" spans="1:16" ht="76.5">
      <c r="A48" s="35" t="s">
        <v>52</v>
      </c>
      <c r="E48" s="36" t="s">
        <v>736</v>
      </c>
    </row>
    <row r="49" spans="1:16" ht="38.25">
      <c r="A49" t="s">
        <v>53</v>
      </c>
      <c r="E49" s="34" t="s">
        <v>528</v>
      </c>
    </row>
    <row r="50" spans="1:16" ht="25.5">
      <c r="A50" s="24" t="s">
        <v>45</v>
      </c>
      <c r="B50" s="28" t="s">
        <v>93</v>
      </c>
      <c r="C50" s="28" t="s">
        <v>533</v>
      </c>
      <c r="D50" s="24" t="s">
        <v>47</v>
      </c>
      <c r="E50" s="29" t="s">
        <v>534</v>
      </c>
      <c r="F50" s="30" t="s">
        <v>159</v>
      </c>
      <c r="G50" s="31">
        <v>1442.461</v>
      </c>
      <c r="H50" s="32">
        <v>0</v>
      </c>
      <c r="I50" s="32">
        <f>ROUND(ROUND(H50,2)*ROUND(G50,3),2)</f>
        <v>0</v>
      </c>
      <c r="O50">
        <f>(I50*21)/100</f>
        <v>0</v>
      </c>
      <c r="P50" t="s">
        <v>23</v>
      </c>
    </row>
    <row r="51" spans="1:16" ht="51">
      <c r="A51" s="33" t="s">
        <v>50</v>
      </c>
      <c r="E51" s="34" t="s">
        <v>730</v>
      </c>
    </row>
    <row r="52" spans="1:16" ht="127.5">
      <c r="A52" s="35" t="s">
        <v>52</v>
      </c>
      <c r="E52" s="36" t="s">
        <v>737</v>
      </c>
    </row>
    <row r="53" spans="1:16" ht="318.75">
      <c r="A53" t="s">
        <v>53</v>
      </c>
      <c r="E53" s="34" t="s">
        <v>536</v>
      </c>
    </row>
    <row r="54" spans="1:16">
      <c r="A54" s="24" t="s">
        <v>45</v>
      </c>
      <c r="B54" s="28" t="s">
        <v>100</v>
      </c>
      <c r="C54" s="28" t="s">
        <v>233</v>
      </c>
      <c r="D54" s="24" t="s">
        <v>47</v>
      </c>
      <c r="E54" s="29" t="s">
        <v>540</v>
      </c>
      <c r="F54" s="30" t="s">
        <v>159</v>
      </c>
      <c r="G54" s="31">
        <v>998.31100000000004</v>
      </c>
      <c r="H54" s="32">
        <v>0</v>
      </c>
      <c r="I54" s="32">
        <f>ROUND(ROUND(H54,2)*ROUND(G54,3),2)</f>
        <v>0</v>
      </c>
      <c r="O54">
        <f>(I54*21)/100</f>
        <v>0</v>
      </c>
      <c r="P54" t="s">
        <v>23</v>
      </c>
    </row>
    <row r="55" spans="1:16" ht="63.75">
      <c r="A55" s="33" t="s">
        <v>50</v>
      </c>
      <c r="E55" s="34" t="s">
        <v>738</v>
      </c>
    </row>
    <row r="56" spans="1:16" ht="127.5">
      <c r="A56" s="35" t="s">
        <v>52</v>
      </c>
      <c r="E56" s="36" t="s">
        <v>739</v>
      </c>
    </row>
    <row r="57" spans="1:16" ht="229.5">
      <c r="A57" t="s">
        <v>53</v>
      </c>
      <c r="E57" s="34" t="s">
        <v>543</v>
      </c>
    </row>
    <row r="58" spans="1:16">
      <c r="A58" s="24" t="s">
        <v>45</v>
      </c>
      <c r="B58" s="28" t="s">
        <v>107</v>
      </c>
      <c r="C58" s="28" t="s">
        <v>239</v>
      </c>
      <c r="D58" s="24" t="s">
        <v>47</v>
      </c>
      <c r="E58" s="29" t="s">
        <v>549</v>
      </c>
      <c r="F58" s="30" t="s">
        <v>159</v>
      </c>
      <c r="G58" s="31">
        <v>415.471</v>
      </c>
      <c r="H58" s="32">
        <v>0</v>
      </c>
      <c r="I58" s="32">
        <f>ROUND(ROUND(H58,2)*ROUND(G58,3),2)</f>
        <v>0</v>
      </c>
      <c r="O58">
        <f>(I58*21)/100</f>
        <v>0</v>
      </c>
      <c r="P58" t="s">
        <v>23</v>
      </c>
    </row>
    <row r="59" spans="1:16" ht="63.75">
      <c r="A59" s="33" t="s">
        <v>50</v>
      </c>
      <c r="E59" s="34" t="s">
        <v>740</v>
      </c>
    </row>
    <row r="60" spans="1:16" ht="114.75">
      <c r="A60" s="35" t="s">
        <v>52</v>
      </c>
      <c r="E60" s="36" t="s">
        <v>741</v>
      </c>
    </row>
    <row r="61" spans="1:16" ht="293.25">
      <c r="A61" t="s">
        <v>53</v>
      </c>
      <c r="E61" s="34" t="s">
        <v>552</v>
      </c>
    </row>
    <row r="62" spans="1:16">
      <c r="A62" s="24" t="s">
        <v>45</v>
      </c>
      <c r="B62" s="28" t="s">
        <v>110</v>
      </c>
      <c r="C62" s="28" t="s">
        <v>553</v>
      </c>
      <c r="D62" s="24" t="s">
        <v>47</v>
      </c>
      <c r="E62" s="29" t="s">
        <v>554</v>
      </c>
      <c r="F62" s="30" t="s">
        <v>148</v>
      </c>
      <c r="G62" s="31">
        <v>382.90199999999999</v>
      </c>
      <c r="H62" s="32">
        <v>0</v>
      </c>
      <c r="I62" s="32">
        <f>ROUND(ROUND(H62,2)*ROUND(G62,3),2)</f>
        <v>0</v>
      </c>
      <c r="O62">
        <f>(I62*21)/100</f>
        <v>0</v>
      </c>
      <c r="P62" t="s">
        <v>23</v>
      </c>
    </row>
    <row r="63" spans="1:16" ht="51">
      <c r="A63" s="33" t="s">
        <v>50</v>
      </c>
      <c r="E63" s="34" t="s">
        <v>730</v>
      </c>
    </row>
    <row r="64" spans="1:16" ht="63.75">
      <c r="A64" s="35" t="s">
        <v>52</v>
      </c>
      <c r="E64" s="36" t="s">
        <v>731</v>
      </c>
    </row>
    <row r="65" spans="1:18" ht="38.25">
      <c r="A65" t="s">
        <v>53</v>
      </c>
      <c r="E65" s="34" t="s">
        <v>556</v>
      </c>
    </row>
    <row r="66" spans="1:18">
      <c r="A66" s="24" t="s">
        <v>45</v>
      </c>
      <c r="B66" s="28" t="s">
        <v>114</v>
      </c>
      <c r="C66" s="28" t="s">
        <v>260</v>
      </c>
      <c r="D66" s="24" t="s">
        <v>47</v>
      </c>
      <c r="E66" s="29" t="s">
        <v>561</v>
      </c>
      <c r="F66" s="30" t="s">
        <v>148</v>
      </c>
      <c r="G66" s="31">
        <v>382.90199999999999</v>
      </c>
      <c r="H66" s="32">
        <v>0</v>
      </c>
      <c r="I66" s="32">
        <f>ROUND(ROUND(H66,2)*ROUND(G66,3),2)</f>
        <v>0</v>
      </c>
      <c r="O66">
        <f>(I66*21)/100</f>
        <v>0</v>
      </c>
      <c r="P66" t="s">
        <v>23</v>
      </c>
    </row>
    <row r="67" spans="1:18" ht="51">
      <c r="A67" s="33" t="s">
        <v>50</v>
      </c>
      <c r="E67" s="34" t="s">
        <v>730</v>
      </c>
    </row>
    <row r="68" spans="1:18" ht="63.75">
      <c r="A68" s="35" t="s">
        <v>52</v>
      </c>
      <c r="E68" s="36" t="s">
        <v>731</v>
      </c>
    </row>
    <row r="69" spans="1:18" ht="25.5">
      <c r="A69" t="s">
        <v>53</v>
      </c>
      <c r="E69" s="34" t="s">
        <v>563</v>
      </c>
    </row>
    <row r="70" spans="1:18" ht="12.75" customHeight="1">
      <c r="A70" s="12" t="s">
        <v>43</v>
      </c>
      <c r="B70" s="12"/>
      <c r="C70" s="38" t="s">
        <v>33</v>
      </c>
      <c r="D70" s="12"/>
      <c r="E70" s="26" t="s">
        <v>282</v>
      </c>
      <c r="F70" s="12"/>
      <c r="G70" s="12"/>
      <c r="H70" s="12"/>
      <c r="I70" s="39">
        <f>0+Q70</f>
        <v>0</v>
      </c>
      <c r="O70">
        <f>0+R70</f>
        <v>0</v>
      </c>
      <c r="Q70">
        <f>0+I71</f>
        <v>0</v>
      </c>
      <c r="R70">
        <f>0+O71</f>
        <v>0</v>
      </c>
    </row>
    <row r="71" spans="1:18">
      <c r="A71" s="24" t="s">
        <v>45</v>
      </c>
      <c r="B71" s="28" t="s">
        <v>118</v>
      </c>
      <c r="C71" s="28" t="s">
        <v>567</v>
      </c>
      <c r="D71" s="24" t="s">
        <v>47</v>
      </c>
      <c r="E71" s="29" t="s">
        <v>568</v>
      </c>
      <c r="F71" s="30" t="s">
        <v>159</v>
      </c>
      <c r="G71" s="31">
        <v>90.573999999999998</v>
      </c>
      <c r="H71" s="32">
        <v>0</v>
      </c>
      <c r="I71" s="32">
        <f>ROUND(ROUND(H71,2)*ROUND(G71,3),2)</f>
        <v>0</v>
      </c>
      <c r="O71">
        <f>(I71*21)/100</f>
        <v>0</v>
      </c>
      <c r="P71" t="s">
        <v>23</v>
      </c>
    </row>
    <row r="72" spans="1:18" ht="63.75">
      <c r="A72" s="33" t="s">
        <v>50</v>
      </c>
      <c r="E72" s="34" t="s">
        <v>742</v>
      </c>
    </row>
    <row r="73" spans="1:18" ht="114.75">
      <c r="A73" s="35" t="s">
        <v>52</v>
      </c>
      <c r="E73" s="36" t="s">
        <v>743</v>
      </c>
    </row>
    <row r="74" spans="1:18" ht="38.25">
      <c r="A74" t="s">
        <v>53</v>
      </c>
      <c r="E74" s="34" t="s">
        <v>571</v>
      </c>
    </row>
    <row r="75" spans="1:18" ht="12.75" customHeight="1">
      <c r="A75" s="12" t="s">
        <v>43</v>
      </c>
      <c r="B75" s="12"/>
      <c r="C75" s="38" t="s">
        <v>35</v>
      </c>
      <c r="D75" s="12"/>
      <c r="E75" s="26" t="s">
        <v>293</v>
      </c>
      <c r="F75" s="12"/>
      <c r="G75" s="12"/>
      <c r="H75" s="12"/>
      <c r="I75" s="39">
        <f>0+Q75</f>
        <v>0</v>
      </c>
      <c r="O75">
        <f>0+R75</f>
        <v>0</v>
      </c>
      <c r="Q75">
        <f>0+I76+I80+I84+I88+I92+I96+I100+I104</f>
        <v>0</v>
      </c>
      <c r="R75">
        <f>0+O76+O80+O84+O88+O92+O96+O100+O104</f>
        <v>0</v>
      </c>
    </row>
    <row r="76" spans="1:18">
      <c r="A76" s="24" t="s">
        <v>45</v>
      </c>
      <c r="B76" s="28" t="s">
        <v>189</v>
      </c>
      <c r="C76" s="28" t="s">
        <v>580</v>
      </c>
      <c r="D76" s="24" t="s">
        <v>47</v>
      </c>
      <c r="E76" s="29" t="s">
        <v>581</v>
      </c>
      <c r="F76" s="30" t="s">
        <v>159</v>
      </c>
      <c r="G76" s="31">
        <v>1.98</v>
      </c>
      <c r="H76" s="32">
        <v>0</v>
      </c>
      <c r="I76" s="32">
        <f>ROUND(ROUND(H76,2)*ROUND(G76,3),2)</f>
        <v>0</v>
      </c>
      <c r="O76">
        <f>(I76*21)/100</f>
        <v>0</v>
      </c>
      <c r="P76" t="s">
        <v>23</v>
      </c>
    </row>
    <row r="77" spans="1:18" ht="51">
      <c r="A77" s="33" t="s">
        <v>50</v>
      </c>
      <c r="E77" s="34" t="s">
        <v>730</v>
      </c>
    </row>
    <row r="78" spans="1:18" ht="38.25">
      <c r="A78" s="35" t="s">
        <v>52</v>
      </c>
      <c r="E78" s="36" t="s">
        <v>744</v>
      </c>
    </row>
    <row r="79" spans="1:18" ht="127.5">
      <c r="A79" t="s">
        <v>53</v>
      </c>
      <c r="E79" s="34" t="s">
        <v>583</v>
      </c>
    </row>
    <row r="80" spans="1:18">
      <c r="A80" s="24" t="s">
        <v>45</v>
      </c>
      <c r="B80" s="28" t="s">
        <v>195</v>
      </c>
      <c r="C80" s="28" t="s">
        <v>584</v>
      </c>
      <c r="D80" s="24" t="s">
        <v>47</v>
      </c>
      <c r="E80" s="29" t="s">
        <v>585</v>
      </c>
      <c r="F80" s="30" t="s">
        <v>159</v>
      </c>
      <c r="G80" s="31">
        <v>4.4550000000000001</v>
      </c>
      <c r="H80" s="32">
        <v>0</v>
      </c>
      <c r="I80" s="32">
        <f>ROUND(ROUND(H80,2)*ROUND(G80,3),2)</f>
        <v>0</v>
      </c>
      <c r="O80">
        <f>(I80*21)/100</f>
        <v>0</v>
      </c>
      <c r="P80" t="s">
        <v>23</v>
      </c>
    </row>
    <row r="81" spans="1:16" ht="51">
      <c r="A81" s="33" t="s">
        <v>50</v>
      </c>
      <c r="E81" s="34" t="s">
        <v>730</v>
      </c>
    </row>
    <row r="82" spans="1:16" ht="63.75">
      <c r="A82" s="35" t="s">
        <v>52</v>
      </c>
      <c r="E82" s="36" t="s">
        <v>745</v>
      </c>
    </row>
    <row r="83" spans="1:16" ht="51">
      <c r="A83" t="s">
        <v>53</v>
      </c>
      <c r="E83" s="34" t="s">
        <v>587</v>
      </c>
    </row>
    <row r="84" spans="1:16">
      <c r="A84" s="24" t="s">
        <v>45</v>
      </c>
      <c r="B84" s="28" t="s">
        <v>200</v>
      </c>
      <c r="C84" s="28" t="s">
        <v>588</v>
      </c>
      <c r="D84" s="24" t="s">
        <v>47</v>
      </c>
      <c r="E84" s="29" t="s">
        <v>589</v>
      </c>
      <c r="F84" s="30" t="s">
        <v>148</v>
      </c>
      <c r="G84" s="31">
        <v>9.9</v>
      </c>
      <c r="H84" s="32">
        <v>0</v>
      </c>
      <c r="I84" s="32">
        <f>ROUND(ROUND(H84,2)*ROUND(G84,3),2)</f>
        <v>0</v>
      </c>
      <c r="O84">
        <f>(I84*21)/100</f>
        <v>0</v>
      </c>
      <c r="P84" t="s">
        <v>23</v>
      </c>
    </row>
    <row r="85" spans="1:16" ht="51">
      <c r="A85" s="33" t="s">
        <v>50</v>
      </c>
      <c r="E85" s="34" t="s">
        <v>730</v>
      </c>
    </row>
    <row r="86" spans="1:16" ht="38.25">
      <c r="A86" s="35" t="s">
        <v>52</v>
      </c>
      <c r="E86" s="36" t="s">
        <v>746</v>
      </c>
    </row>
    <row r="87" spans="1:16" ht="102">
      <c r="A87" t="s">
        <v>53</v>
      </c>
      <c r="E87" s="34" t="s">
        <v>591</v>
      </c>
    </row>
    <row r="88" spans="1:16">
      <c r="A88" s="24" t="s">
        <v>45</v>
      </c>
      <c r="B88" s="28" t="s">
        <v>205</v>
      </c>
      <c r="C88" s="28" t="s">
        <v>592</v>
      </c>
      <c r="D88" s="24" t="s">
        <v>47</v>
      </c>
      <c r="E88" s="29" t="s">
        <v>593</v>
      </c>
      <c r="F88" s="30" t="s">
        <v>148</v>
      </c>
      <c r="G88" s="31">
        <v>9.9</v>
      </c>
      <c r="H88" s="32">
        <v>0</v>
      </c>
      <c r="I88" s="32">
        <f>ROUND(ROUND(H88,2)*ROUND(G88,3),2)</f>
        <v>0</v>
      </c>
      <c r="O88">
        <f>(I88*21)/100</f>
        <v>0</v>
      </c>
      <c r="P88" t="s">
        <v>23</v>
      </c>
    </row>
    <row r="89" spans="1:16" ht="51">
      <c r="A89" s="33" t="s">
        <v>50</v>
      </c>
      <c r="E89" s="34" t="s">
        <v>730</v>
      </c>
    </row>
    <row r="90" spans="1:16" ht="38.25">
      <c r="A90" s="35" t="s">
        <v>52</v>
      </c>
      <c r="E90" s="36" t="s">
        <v>746</v>
      </c>
    </row>
    <row r="91" spans="1:16" ht="102">
      <c r="A91" t="s">
        <v>53</v>
      </c>
      <c r="E91" s="34" t="s">
        <v>591</v>
      </c>
    </row>
    <row r="92" spans="1:16">
      <c r="A92" s="24" t="s">
        <v>45</v>
      </c>
      <c r="B92" s="28" t="s">
        <v>209</v>
      </c>
      <c r="C92" s="28" t="s">
        <v>594</v>
      </c>
      <c r="D92" s="24" t="s">
        <v>47</v>
      </c>
      <c r="E92" s="29" t="s">
        <v>595</v>
      </c>
      <c r="F92" s="30" t="s">
        <v>159</v>
      </c>
      <c r="G92" s="31">
        <v>0.39600000000000002</v>
      </c>
      <c r="H92" s="32">
        <v>0</v>
      </c>
      <c r="I92" s="32">
        <f>ROUND(ROUND(H92,2)*ROUND(G92,3),2)</f>
        <v>0</v>
      </c>
      <c r="O92">
        <f>(I92*21)/100</f>
        <v>0</v>
      </c>
      <c r="P92" t="s">
        <v>23</v>
      </c>
    </row>
    <row r="93" spans="1:16" ht="51">
      <c r="A93" s="33" t="s">
        <v>50</v>
      </c>
      <c r="E93" s="34" t="s">
        <v>730</v>
      </c>
    </row>
    <row r="94" spans="1:16" ht="38.25">
      <c r="A94" s="35" t="s">
        <v>52</v>
      </c>
      <c r="E94" s="36" t="s">
        <v>747</v>
      </c>
    </row>
    <row r="95" spans="1:16" ht="216.75">
      <c r="A95" t="s">
        <v>53</v>
      </c>
      <c r="E95" s="34" t="s">
        <v>597</v>
      </c>
    </row>
    <row r="96" spans="1:16">
      <c r="A96" s="24" t="s">
        <v>45</v>
      </c>
      <c r="B96" s="28" t="s">
        <v>215</v>
      </c>
      <c r="C96" s="28" t="s">
        <v>598</v>
      </c>
      <c r="D96" s="24" t="s">
        <v>47</v>
      </c>
      <c r="E96" s="29" t="s">
        <v>599</v>
      </c>
      <c r="F96" s="30" t="s">
        <v>159</v>
      </c>
      <c r="G96" s="31">
        <v>0.59399999999999997</v>
      </c>
      <c r="H96" s="32">
        <v>0</v>
      </c>
      <c r="I96" s="32">
        <f>ROUND(ROUND(H96,2)*ROUND(G96,3),2)</f>
        <v>0</v>
      </c>
      <c r="O96">
        <f>(I96*21)/100</f>
        <v>0</v>
      </c>
      <c r="P96" t="s">
        <v>23</v>
      </c>
    </row>
    <row r="97" spans="1:18" ht="51">
      <c r="A97" s="33" t="s">
        <v>50</v>
      </c>
      <c r="E97" s="34" t="s">
        <v>730</v>
      </c>
    </row>
    <row r="98" spans="1:18" ht="38.25">
      <c r="A98" s="35" t="s">
        <v>52</v>
      </c>
      <c r="E98" s="36" t="s">
        <v>748</v>
      </c>
    </row>
    <row r="99" spans="1:18" ht="216.75">
      <c r="A99" t="s">
        <v>53</v>
      </c>
      <c r="E99" s="34" t="s">
        <v>597</v>
      </c>
    </row>
    <row r="100" spans="1:18">
      <c r="A100" s="24" t="s">
        <v>45</v>
      </c>
      <c r="B100" s="28" t="s">
        <v>220</v>
      </c>
      <c r="C100" s="28" t="s">
        <v>601</v>
      </c>
      <c r="D100" s="24" t="s">
        <v>47</v>
      </c>
      <c r="E100" s="29" t="s">
        <v>602</v>
      </c>
      <c r="F100" s="30" t="s">
        <v>159</v>
      </c>
      <c r="G100" s="31">
        <v>0.59399999999999997</v>
      </c>
      <c r="H100" s="32">
        <v>0</v>
      </c>
      <c r="I100" s="32">
        <f>ROUND(ROUND(H100,2)*ROUND(G100,3),2)</f>
        <v>0</v>
      </c>
      <c r="O100">
        <f>(I100*21)/100</f>
        <v>0</v>
      </c>
      <c r="P100" t="s">
        <v>23</v>
      </c>
    </row>
    <row r="101" spans="1:18" ht="51">
      <c r="A101" s="33" t="s">
        <v>50</v>
      </c>
      <c r="E101" s="34" t="s">
        <v>730</v>
      </c>
    </row>
    <row r="102" spans="1:18" ht="38.25">
      <c r="A102" s="35" t="s">
        <v>52</v>
      </c>
      <c r="E102" s="36" t="s">
        <v>748</v>
      </c>
    </row>
    <row r="103" spans="1:18" ht="216.75">
      <c r="A103" t="s">
        <v>53</v>
      </c>
      <c r="E103" s="34" t="s">
        <v>597</v>
      </c>
    </row>
    <row r="104" spans="1:18">
      <c r="A104" s="24" t="s">
        <v>45</v>
      </c>
      <c r="B104" s="28" t="s">
        <v>226</v>
      </c>
      <c r="C104" s="28" t="s">
        <v>603</v>
      </c>
      <c r="D104" s="24" t="s">
        <v>47</v>
      </c>
      <c r="E104" s="29" t="s">
        <v>604</v>
      </c>
      <c r="F104" s="30" t="s">
        <v>148</v>
      </c>
      <c r="G104" s="31">
        <v>2.2000000000000002</v>
      </c>
      <c r="H104" s="32">
        <v>0</v>
      </c>
      <c r="I104" s="32">
        <f>ROUND(ROUND(H104,2)*ROUND(G104,3),2)</f>
        <v>0</v>
      </c>
      <c r="O104">
        <f>(I104*21)/100</f>
        <v>0</v>
      </c>
      <c r="P104" t="s">
        <v>23</v>
      </c>
    </row>
    <row r="105" spans="1:18" ht="51">
      <c r="A105" s="33" t="s">
        <v>50</v>
      </c>
      <c r="E105" s="34" t="s">
        <v>730</v>
      </c>
    </row>
    <row r="106" spans="1:18">
      <c r="A106" s="35" t="s">
        <v>52</v>
      </c>
      <c r="E106" s="36" t="s">
        <v>749</v>
      </c>
    </row>
    <row r="107" spans="1:18" ht="102">
      <c r="A107" t="s">
        <v>53</v>
      </c>
      <c r="E107" s="34" t="s">
        <v>606</v>
      </c>
    </row>
    <row r="108" spans="1:18" ht="12.75" customHeight="1">
      <c r="A108" s="12" t="s">
        <v>43</v>
      </c>
      <c r="B108" s="12"/>
      <c r="C108" s="38" t="s">
        <v>76</v>
      </c>
      <c r="D108" s="12"/>
      <c r="E108" s="26" t="s">
        <v>750</v>
      </c>
      <c r="F108" s="12"/>
      <c r="G108" s="12"/>
      <c r="H108" s="12"/>
      <c r="I108" s="39">
        <f>0+Q108</f>
        <v>0</v>
      </c>
      <c r="O108">
        <f>0+R108</f>
        <v>0</v>
      </c>
      <c r="Q108">
        <f>0+I109</f>
        <v>0</v>
      </c>
      <c r="R108">
        <f>0+O109</f>
        <v>0</v>
      </c>
    </row>
    <row r="109" spans="1:18">
      <c r="A109" s="24" t="s">
        <v>45</v>
      </c>
      <c r="B109" s="28" t="s">
        <v>232</v>
      </c>
      <c r="C109" s="28" t="s">
        <v>751</v>
      </c>
      <c r="D109" s="24" t="s">
        <v>47</v>
      </c>
      <c r="E109" s="29" t="s">
        <v>752</v>
      </c>
      <c r="F109" s="30" t="s">
        <v>104</v>
      </c>
      <c r="G109" s="31">
        <v>34</v>
      </c>
      <c r="H109" s="32">
        <v>0</v>
      </c>
      <c r="I109" s="32">
        <f>ROUND(ROUND(H109,2)*ROUND(G109,3),2)</f>
        <v>0</v>
      </c>
      <c r="O109">
        <f>(I109*21)/100</f>
        <v>0</v>
      </c>
      <c r="P109" t="s">
        <v>23</v>
      </c>
    </row>
    <row r="110" spans="1:18" ht="51">
      <c r="A110" s="33" t="s">
        <v>50</v>
      </c>
      <c r="E110" s="34" t="s">
        <v>730</v>
      </c>
    </row>
    <row r="111" spans="1:18" ht="76.5">
      <c r="A111" s="35" t="s">
        <v>52</v>
      </c>
      <c r="E111" s="36" t="s">
        <v>753</v>
      </c>
    </row>
    <row r="112" spans="1:18" ht="204">
      <c r="A112" t="s">
        <v>53</v>
      </c>
      <c r="E112" s="34" t="s">
        <v>754</v>
      </c>
    </row>
    <row r="113" spans="1:18" ht="12.75" customHeight="1">
      <c r="A113" s="12" t="s">
        <v>43</v>
      </c>
      <c r="B113" s="12"/>
      <c r="C113" s="38" t="s">
        <v>80</v>
      </c>
      <c r="D113" s="12"/>
      <c r="E113" s="26" t="s">
        <v>358</v>
      </c>
      <c r="F113" s="12"/>
      <c r="G113" s="12"/>
      <c r="H113" s="12"/>
      <c r="I113" s="39">
        <f>0+Q113</f>
        <v>0</v>
      </c>
      <c r="O113">
        <f>0+R113</f>
        <v>0</v>
      </c>
      <c r="Q113">
        <f>0+I114+I118+I122+I126+I130+I134+I138+I142+I146+I150+I154+I158+I162+I166+I170+I174+I178+I182+I186+I190+I194+I198+I202</f>
        <v>0</v>
      </c>
      <c r="R113">
        <f>0+O114+O118+O122+O126+O130+O134+O138+O142+O146+O150+O154+O158+O162+O166+O170+O174+O178+O182+O186+O190+O194+O198+O202</f>
        <v>0</v>
      </c>
    </row>
    <row r="114" spans="1:18">
      <c r="A114" s="24" t="s">
        <v>45</v>
      </c>
      <c r="B114" s="28" t="s">
        <v>238</v>
      </c>
      <c r="C114" s="28" t="s">
        <v>755</v>
      </c>
      <c r="D114" s="24" t="s">
        <v>47</v>
      </c>
      <c r="E114" s="29" t="s">
        <v>756</v>
      </c>
      <c r="F114" s="30" t="s">
        <v>177</v>
      </c>
      <c r="G114" s="31">
        <v>96.65</v>
      </c>
      <c r="H114" s="32">
        <v>0</v>
      </c>
      <c r="I114" s="32">
        <f>ROUND(ROUND(H114,2)*ROUND(G114,3),2)</f>
        <v>0</v>
      </c>
      <c r="O114">
        <f>(I114*21)/100</f>
        <v>0</v>
      </c>
      <c r="P114" t="s">
        <v>23</v>
      </c>
    </row>
    <row r="115" spans="1:18" ht="51">
      <c r="A115" s="33" t="s">
        <v>50</v>
      </c>
      <c r="E115" s="34" t="s">
        <v>730</v>
      </c>
    </row>
    <row r="116" spans="1:18" ht="25.5">
      <c r="A116" s="35" t="s">
        <v>52</v>
      </c>
      <c r="E116" s="36" t="s">
        <v>757</v>
      </c>
    </row>
    <row r="117" spans="1:18" ht="255">
      <c r="A117" t="s">
        <v>53</v>
      </c>
      <c r="E117" s="34" t="s">
        <v>758</v>
      </c>
    </row>
    <row r="118" spans="1:18">
      <c r="A118" s="24" t="s">
        <v>45</v>
      </c>
      <c r="B118" s="28" t="s">
        <v>244</v>
      </c>
      <c r="C118" s="28" t="s">
        <v>759</v>
      </c>
      <c r="D118" s="24" t="s">
        <v>47</v>
      </c>
      <c r="E118" s="29" t="s">
        <v>760</v>
      </c>
      <c r="F118" s="30" t="s">
        <v>177</v>
      </c>
      <c r="G118" s="31">
        <v>320.27999999999997</v>
      </c>
      <c r="H118" s="32">
        <v>0</v>
      </c>
      <c r="I118" s="32">
        <f>ROUND(ROUND(H118,2)*ROUND(G118,3),2)</f>
        <v>0</v>
      </c>
      <c r="O118">
        <f>(I118*21)/100</f>
        <v>0</v>
      </c>
      <c r="P118" t="s">
        <v>23</v>
      </c>
    </row>
    <row r="119" spans="1:18">
      <c r="A119" s="33" t="s">
        <v>50</v>
      </c>
      <c r="E119" s="34" t="s">
        <v>47</v>
      </c>
    </row>
    <row r="120" spans="1:18" ht="63.75">
      <c r="A120" s="35" t="s">
        <v>52</v>
      </c>
      <c r="E120" s="36" t="s">
        <v>761</v>
      </c>
    </row>
    <row r="121" spans="1:18" ht="255">
      <c r="A121" t="s">
        <v>53</v>
      </c>
      <c r="E121" s="34" t="s">
        <v>758</v>
      </c>
    </row>
    <row r="122" spans="1:18">
      <c r="A122" s="24" t="s">
        <v>45</v>
      </c>
      <c r="B122" s="28" t="s">
        <v>249</v>
      </c>
      <c r="C122" s="28" t="s">
        <v>762</v>
      </c>
      <c r="D122" s="24" t="s">
        <v>47</v>
      </c>
      <c r="E122" s="29" t="s">
        <v>763</v>
      </c>
      <c r="F122" s="30" t="s">
        <v>177</v>
      </c>
      <c r="G122" s="31">
        <v>368.14</v>
      </c>
      <c r="H122" s="32">
        <v>0</v>
      </c>
      <c r="I122" s="32">
        <f>ROUND(ROUND(H122,2)*ROUND(G122,3),2)</f>
        <v>0</v>
      </c>
      <c r="O122">
        <f>(I122*21)/100</f>
        <v>0</v>
      </c>
      <c r="P122" t="s">
        <v>23</v>
      </c>
    </row>
    <row r="123" spans="1:18" ht="51">
      <c r="A123" s="33" t="s">
        <v>50</v>
      </c>
      <c r="E123" s="34" t="s">
        <v>730</v>
      </c>
    </row>
    <row r="124" spans="1:18" ht="51">
      <c r="A124" s="35" t="s">
        <v>52</v>
      </c>
      <c r="E124" s="36" t="s">
        <v>764</v>
      </c>
    </row>
    <row r="125" spans="1:18" ht="255">
      <c r="A125" t="s">
        <v>53</v>
      </c>
      <c r="E125" s="34" t="s">
        <v>758</v>
      </c>
    </row>
    <row r="126" spans="1:18">
      <c r="A126" s="24" t="s">
        <v>45</v>
      </c>
      <c r="B126" s="28" t="s">
        <v>254</v>
      </c>
      <c r="C126" s="28" t="s">
        <v>765</v>
      </c>
      <c r="D126" s="24" t="s">
        <v>47</v>
      </c>
      <c r="E126" s="29" t="s">
        <v>766</v>
      </c>
      <c r="F126" s="30" t="s">
        <v>177</v>
      </c>
      <c r="G126" s="31">
        <v>8.4</v>
      </c>
      <c r="H126" s="32">
        <v>0</v>
      </c>
      <c r="I126" s="32">
        <f>ROUND(ROUND(H126,2)*ROUND(G126,3),2)</f>
        <v>0</v>
      </c>
      <c r="O126">
        <f>(I126*21)/100</f>
        <v>0</v>
      </c>
      <c r="P126" t="s">
        <v>23</v>
      </c>
    </row>
    <row r="127" spans="1:18" ht="51">
      <c r="A127" s="33" t="s">
        <v>50</v>
      </c>
      <c r="E127" s="34" t="s">
        <v>730</v>
      </c>
    </row>
    <row r="128" spans="1:18">
      <c r="A128" s="35" t="s">
        <v>52</v>
      </c>
      <c r="E128" s="36" t="s">
        <v>767</v>
      </c>
    </row>
    <row r="129" spans="1:16" ht="255">
      <c r="A129" t="s">
        <v>53</v>
      </c>
      <c r="E129" s="34" t="s">
        <v>758</v>
      </c>
    </row>
    <row r="130" spans="1:16">
      <c r="A130" s="24" t="s">
        <v>45</v>
      </c>
      <c r="B130" s="28" t="s">
        <v>259</v>
      </c>
      <c r="C130" s="28" t="s">
        <v>768</v>
      </c>
      <c r="D130" s="24" t="s">
        <v>47</v>
      </c>
      <c r="E130" s="29" t="s">
        <v>769</v>
      </c>
      <c r="F130" s="30" t="s">
        <v>177</v>
      </c>
      <c r="G130" s="31">
        <v>38.5</v>
      </c>
      <c r="H130" s="32">
        <v>0</v>
      </c>
      <c r="I130" s="32">
        <f>ROUND(ROUND(H130,2)*ROUND(G130,3),2)</f>
        <v>0</v>
      </c>
      <c r="O130">
        <f>(I130*21)/100</f>
        <v>0</v>
      </c>
      <c r="P130" t="s">
        <v>23</v>
      </c>
    </row>
    <row r="131" spans="1:16" ht="51">
      <c r="A131" s="33" t="s">
        <v>50</v>
      </c>
      <c r="E131" s="34" t="s">
        <v>730</v>
      </c>
    </row>
    <row r="132" spans="1:16">
      <c r="A132" s="35" t="s">
        <v>52</v>
      </c>
      <c r="E132" s="36" t="s">
        <v>770</v>
      </c>
    </row>
    <row r="133" spans="1:16" ht="255">
      <c r="A133" t="s">
        <v>53</v>
      </c>
      <c r="E133" s="34" t="s">
        <v>758</v>
      </c>
    </row>
    <row r="134" spans="1:16">
      <c r="A134" s="24" t="s">
        <v>45</v>
      </c>
      <c r="B134" s="28" t="s">
        <v>264</v>
      </c>
      <c r="C134" s="28" t="s">
        <v>771</v>
      </c>
      <c r="D134" s="24" t="s">
        <v>47</v>
      </c>
      <c r="E134" s="29" t="s">
        <v>772</v>
      </c>
      <c r="F134" s="30" t="s">
        <v>104</v>
      </c>
      <c r="G134" s="31">
        <v>20</v>
      </c>
      <c r="H134" s="32">
        <v>0</v>
      </c>
      <c r="I134" s="32">
        <f>ROUND(ROUND(H134,2)*ROUND(G134,3),2)</f>
        <v>0</v>
      </c>
      <c r="O134">
        <f>(I134*21)/100</f>
        <v>0</v>
      </c>
      <c r="P134" t="s">
        <v>23</v>
      </c>
    </row>
    <row r="135" spans="1:16" ht="51">
      <c r="A135" s="33" t="s">
        <v>50</v>
      </c>
      <c r="E135" s="34" t="s">
        <v>730</v>
      </c>
    </row>
    <row r="136" spans="1:16" ht="38.25">
      <c r="A136" s="35" t="s">
        <v>52</v>
      </c>
      <c r="E136" s="36" t="s">
        <v>773</v>
      </c>
    </row>
    <row r="137" spans="1:16" ht="25.5">
      <c r="A137" t="s">
        <v>53</v>
      </c>
      <c r="E137" s="34" t="s">
        <v>623</v>
      </c>
    </row>
    <row r="138" spans="1:16">
      <c r="A138" s="24" t="s">
        <v>45</v>
      </c>
      <c r="B138" s="28" t="s">
        <v>269</v>
      </c>
      <c r="C138" s="28" t="s">
        <v>774</v>
      </c>
      <c r="D138" s="24" t="s">
        <v>47</v>
      </c>
      <c r="E138" s="29" t="s">
        <v>775</v>
      </c>
      <c r="F138" s="30" t="s">
        <v>104</v>
      </c>
      <c r="G138" s="31">
        <v>1</v>
      </c>
      <c r="H138" s="32">
        <v>0</v>
      </c>
      <c r="I138" s="32">
        <f>ROUND(ROUND(H138,2)*ROUND(G138,3),2)</f>
        <v>0</v>
      </c>
      <c r="O138">
        <f>(I138*21)/100</f>
        <v>0</v>
      </c>
      <c r="P138" t="s">
        <v>23</v>
      </c>
    </row>
    <row r="139" spans="1:16" ht="51">
      <c r="A139" s="33" t="s">
        <v>50</v>
      </c>
      <c r="E139" s="34" t="s">
        <v>730</v>
      </c>
    </row>
    <row r="140" spans="1:16">
      <c r="A140" s="35" t="s">
        <v>52</v>
      </c>
      <c r="E140" s="36" t="s">
        <v>776</v>
      </c>
    </row>
    <row r="141" spans="1:16" ht="25.5">
      <c r="A141" t="s">
        <v>53</v>
      </c>
      <c r="E141" s="34" t="s">
        <v>623</v>
      </c>
    </row>
    <row r="142" spans="1:16">
      <c r="A142" s="24" t="s">
        <v>45</v>
      </c>
      <c r="B142" s="28" t="s">
        <v>276</v>
      </c>
      <c r="C142" s="28" t="s">
        <v>777</v>
      </c>
      <c r="D142" s="24" t="s">
        <v>47</v>
      </c>
      <c r="E142" s="29" t="s">
        <v>778</v>
      </c>
      <c r="F142" s="30" t="s">
        <v>104</v>
      </c>
      <c r="G142" s="31">
        <v>6</v>
      </c>
      <c r="H142" s="32">
        <v>0</v>
      </c>
      <c r="I142" s="32">
        <f>ROUND(ROUND(H142,2)*ROUND(G142,3),2)</f>
        <v>0</v>
      </c>
      <c r="O142">
        <f>(I142*21)/100</f>
        <v>0</v>
      </c>
      <c r="P142" t="s">
        <v>23</v>
      </c>
    </row>
    <row r="143" spans="1:16" ht="51">
      <c r="A143" s="33" t="s">
        <v>50</v>
      </c>
      <c r="E143" s="34" t="s">
        <v>730</v>
      </c>
    </row>
    <row r="144" spans="1:16" ht="38.25">
      <c r="A144" s="35" t="s">
        <v>52</v>
      </c>
      <c r="E144" s="36" t="s">
        <v>779</v>
      </c>
    </row>
    <row r="145" spans="1:16" ht="25.5">
      <c r="A145" t="s">
        <v>53</v>
      </c>
      <c r="E145" s="34" t="s">
        <v>623</v>
      </c>
    </row>
    <row r="146" spans="1:16">
      <c r="A146" s="24" t="s">
        <v>45</v>
      </c>
      <c r="B146" s="28" t="s">
        <v>283</v>
      </c>
      <c r="C146" s="28" t="s">
        <v>780</v>
      </c>
      <c r="D146" s="24" t="s">
        <v>47</v>
      </c>
      <c r="E146" s="29" t="s">
        <v>781</v>
      </c>
      <c r="F146" s="30" t="s">
        <v>104</v>
      </c>
      <c r="G146" s="31">
        <v>15</v>
      </c>
      <c r="H146" s="32">
        <v>0</v>
      </c>
      <c r="I146" s="32">
        <f>ROUND(ROUND(H146,2)*ROUND(G146,3),2)</f>
        <v>0</v>
      </c>
      <c r="O146">
        <f>(I146*21)/100</f>
        <v>0</v>
      </c>
      <c r="P146" t="s">
        <v>23</v>
      </c>
    </row>
    <row r="147" spans="1:16">
      <c r="A147" s="33" t="s">
        <v>50</v>
      </c>
      <c r="E147" s="34" t="s">
        <v>47</v>
      </c>
    </row>
    <row r="148" spans="1:16" ht="76.5">
      <c r="A148" s="35" t="s">
        <v>52</v>
      </c>
      <c r="E148" s="36" t="s">
        <v>782</v>
      </c>
    </row>
    <row r="149" spans="1:16" ht="25.5">
      <c r="A149" t="s">
        <v>53</v>
      </c>
      <c r="E149" s="34" t="s">
        <v>623</v>
      </c>
    </row>
    <row r="150" spans="1:16">
      <c r="A150" s="24" t="s">
        <v>45</v>
      </c>
      <c r="B150" s="28" t="s">
        <v>288</v>
      </c>
      <c r="C150" s="28" t="s">
        <v>783</v>
      </c>
      <c r="D150" s="24" t="s">
        <v>47</v>
      </c>
      <c r="E150" s="29" t="s">
        <v>784</v>
      </c>
      <c r="F150" s="30" t="s">
        <v>104</v>
      </c>
      <c r="G150" s="31">
        <v>1</v>
      </c>
      <c r="H150" s="32">
        <v>0</v>
      </c>
      <c r="I150" s="32">
        <f>ROUND(ROUND(H150,2)*ROUND(G150,3),2)</f>
        <v>0</v>
      </c>
      <c r="O150">
        <f>(I150*21)/100</f>
        <v>0</v>
      </c>
      <c r="P150" t="s">
        <v>23</v>
      </c>
    </row>
    <row r="151" spans="1:16" ht="51">
      <c r="A151" s="33" t="s">
        <v>50</v>
      </c>
      <c r="E151" s="34" t="s">
        <v>730</v>
      </c>
    </row>
    <row r="152" spans="1:16" ht="25.5">
      <c r="A152" s="35" t="s">
        <v>52</v>
      </c>
      <c r="E152" s="36" t="s">
        <v>785</v>
      </c>
    </row>
    <row r="153" spans="1:16" ht="25.5">
      <c r="A153" t="s">
        <v>53</v>
      </c>
      <c r="E153" s="34" t="s">
        <v>623</v>
      </c>
    </row>
    <row r="154" spans="1:16">
      <c r="A154" s="24" t="s">
        <v>45</v>
      </c>
      <c r="B154" s="28" t="s">
        <v>294</v>
      </c>
      <c r="C154" s="28" t="s">
        <v>786</v>
      </c>
      <c r="D154" s="24" t="s">
        <v>47</v>
      </c>
      <c r="E154" s="29" t="s">
        <v>787</v>
      </c>
      <c r="F154" s="30" t="s">
        <v>104</v>
      </c>
      <c r="G154" s="31">
        <v>1</v>
      </c>
      <c r="H154" s="32">
        <v>0</v>
      </c>
      <c r="I154" s="32">
        <f>ROUND(ROUND(H154,2)*ROUND(G154,3),2)</f>
        <v>0</v>
      </c>
      <c r="O154">
        <f>(I154*21)/100</f>
        <v>0</v>
      </c>
      <c r="P154" t="s">
        <v>23</v>
      </c>
    </row>
    <row r="155" spans="1:16" ht="51">
      <c r="A155" s="33" t="s">
        <v>50</v>
      </c>
      <c r="E155" s="34" t="s">
        <v>730</v>
      </c>
    </row>
    <row r="156" spans="1:16">
      <c r="A156" s="35" t="s">
        <v>52</v>
      </c>
      <c r="E156" s="36" t="s">
        <v>788</v>
      </c>
    </row>
    <row r="157" spans="1:16" ht="25.5">
      <c r="A157" t="s">
        <v>53</v>
      </c>
      <c r="E157" s="34" t="s">
        <v>379</v>
      </c>
    </row>
    <row r="158" spans="1:16">
      <c r="A158" s="24" t="s">
        <v>45</v>
      </c>
      <c r="B158" s="28" t="s">
        <v>299</v>
      </c>
      <c r="C158" s="28" t="s">
        <v>789</v>
      </c>
      <c r="D158" s="24" t="s">
        <v>47</v>
      </c>
      <c r="E158" s="29" t="s">
        <v>790</v>
      </c>
      <c r="F158" s="30" t="s">
        <v>104</v>
      </c>
      <c r="G158" s="31">
        <v>21</v>
      </c>
      <c r="H158" s="32">
        <v>0</v>
      </c>
      <c r="I158" s="32">
        <f>ROUND(ROUND(H158,2)*ROUND(G158,3),2)</f>
        <v>0</v>
      </c>
      <c r="O158">
        <f>(I158*21)/100</f>
        <v>0</v>
      </c>
      <c r="P158" t="s">
        <v>23</v>
      </c>
    </row>
    <row r="159" spans="1:16" ht="51">
      <c r="A159" s="33" t="s">
        <v>50</v>
      </c>
      <c r="E159" s="34" t="s">
        <v>730</v>
      </c>
    </row>
    <row r="160" spans="1:16" ht="38.25">
      <c r="A160" s="35" t="s">
        <v>52</v>
      </c>
      <c r="E160" s="36" t="s">
        <v>791</v>
      </c>
    </row>
    <row r="161" spans="1:16" ht="25.5">
      <c r="A161" t="s">
        <v>53</v>
      </c>
      <c r="E161" s="34" t="s">
        <v>623</v>
      </c>
    </row>
    <row r="162" spans="1:16">
      <c r="A162" s="24" t="s">
        <v>45</v>
      </c>
      <c r="B162" s="28" t="s">
        <v>304</v>
      </c>
      <c r="C162" s="28" t="s">
        <v>792</v>
      </c>
      <c r="D162" s="24" t="s">
        <v>47</v>
      </c>
      <c r="E162" s="29" t="s">
        <v>793</v>
      </c>
      <c r="F162" s="30" t="s">
        <v>104</v>
      </c>
      <c r="G162" s="31">
        <v>21</v>
      </c>
      <c r="H162" s="32">
        <v>0</v>
      </c>
      <c r="I162" s="32">
        <f>ROUND(ROUND(H162,2)*ROUND(G162,3),2)</f>
        <v>0</v>
      </c>
      <c r="O162">
        <f>(I162*21)/100</f>
        <v>0</v>
      </c>
      <c r="P162" t="s">
        <v>23</v>
      </c>
    </row>
    <row r="163" spans="1:16" ht="51">
      <c r="A163" s="33" t="s">
        <v>50</v>
      </c>
      <c r="E163" s="34" t="s">
        <v>730</v>
      </c>
    </row>
    <row r="164" spans="1:16" ht="38.25">
      <c r="A164" s="35" t="s">
        <v>52</v>
      </c>
      <c r="E164" s="36" t="s">
        <v>794</v>
      </c>
    </row>
    <row r="165" spans="1:16" ht="25.5">
      <c r="A165" t="s">
        <v>53</v>
      </c>
      <c r="E165" s="34" t="s">
        <v>623</v>
      </c>
    </row>
    <row r="166" spans="1:16">
      <c r="A166" s="24" t="s">
        <v>45</v>
      </c>
      <c r="B166" s="28" t="s">
        <v>309</v>
      </c>
      <c r="C166" s="28" t="s">
        <v>795</v>
      </c>
      <c r="D166" s="24" t="s">
        <v>47</v>
      </c>
      <c r="E166" s="29" t="s">
        <v>796</v>
      </c>
      <c r="F166" s="30" t="s">
        <v>104</v>
      </c>
      <c r="G166" s="31">
        <v>6</v>
      </c>
      <c r="H166" s="32">
        <v>0</v>
      </c>
      <c r="I166" s="32">
        <f>ROUND(ROUND(H166,2)*ROUND(G166,3),2)</f>
        <v>0</v>
      </c>
      <c r="O166">
        <f>(I166*21)/100</f>
        <v>0</v>
      </c>
      <c r="P166" t="s">
        <v>23</v>
      </c>
    </row>
    <row r="167" spans="1:16" ht="51">
      <c r="A167" s="33" t="s">
        <v>50</v>
      </c>
      <c r="E167" s="34" t="s">
        <v>730</v>
      </c>
    </row>
    <row r="168" spans="1:16" ht="38.25">
      <c r="A168" s="35" t="s">
        <v>52</v>
      </c>
      <c r="E168" s="36" t="s">
        <v>779</v>
      </c>
    </row>
    <row r="169" spans="1:16" ht="25.5">
      <c r="A169" t="s">
        <v>53</v>
      </c>
      <c r="E169" s="34" t="s">
        <v>623</v>
      </c>
    </row>
    <row r="170" spans="1:16">
      <c r="A170" s="24" t="s">
        <v>45</v>
      </c>
      <c r="B170" s="28" t="s">
        <v>313</v>
      </c>
      <c r="C170" s="28" t="s">
        <v>797</v>
      </c>
      <c r="D170" s="24" t="s">
        <v>47</v>
      </c>
      <c r="E170" s="29" t="s">
        <v>798</v>
      </c>
      <c r="F170" s="30" t="s">
        <v>104</v>
      </c>
      <c r="G170" s="31">
        <v>15</v>
      </c>
      <c r="H170" s="32">
        <v>0</v>
      </c>
      <c r="I170" s="32">
        <f>ROUND(ROUND(H170,2)*ROUND(G170,3),2)</f>
        <v>0</v>
      </c>
      <c r="O170">
        <f>(I170*21)/100</f>
        <v>0</v>
      </c>
      <c r="P170" t="s">
        <v>23</v>
      </c>
    </row>
    <row r="171" spans="1:16">
      <c r="A171" s="33" t="s">
        <v>50</v>
      </c>
      <c r="E171" s="34" t="s">
        <v>47</v>
      </c>
    </row>
    <row r="172" spans="1:16" ht="76.5">
      <c r="A172" s="35" t="s">
        <v>52</v>
      </c>
      <c r="E172" s="36" t="s">
        <v>782</v>
      </c>
    </row>
    <row r="173" spans="1:16" ht="25.5">
      <c r="A173" t="s">
        <v>53</v>
      </c>
      <c r="E173" s="34" t="s">
        <v>623</v>
      </c>
    </row>
    <row r="174" spans="1:16">
      <c r="A174" s="24" t="s">
        <v>45</v>
      </c>
      <c r="B174" s="28" t="s">
        <v>316</v>
      </c>
      <c r="C174" s="28" t="s">
        <v>799</v>
      </c>
      <c r="D174" s="24" t="s">
        <v>47</v>
      </c>
      <c r="E174" s="29" t="s">
        <v>800</v>
      </c>
      <c r="F174" s="30" t="s">
        <v>177</v>
      </c>
      <c r="G174" s="31">
        <v>823.39</v>
      </c>
      <c r="H174" s="32">
        <v>0</v>
      </c>
      <c r="I174" s="32">
        <f>ROUND(ROUND(H174,2)*ROUND(G174,3),2)</f>
        <v>0</v>
      </c>
      <c r="O174">
        <f>(I174*21)/100</f>
        <v>0</v>
      </c>
      <c r="P174" t="s">
        <v>23</v>
      </c>
    </row>
    <row r="175" spans="1:16" ht="51">
      <c r="A175" s="33" t="s">
        <v>50</v>
      </c>
      <c r="E175" s="34" t="s">
        <v>730</v>
      </c>
    </row>
    <row r="176" spans="1:16" ht="102">
      <c r="A176" s="35" t="s">
        <v>52</v>
      </c>
      <c r="E176" s="36" t="s">
        <v>801</v>
      </c>
    </row>
    <row r="177" spans="1:16" ht="51">
      <c r="A177" t="s">
        <v>53</v>
      </c>
      <c r="E177" s="34" t="s">
        <v>802</v>
      </c>
    </row>
    <row r="178" spans="1:16">
      <c r="A178" s="24" t="s">
        <v>45</v>
      </c>
      <c r="B178" s="28" t="s">
        <v>321</v>
      </c>
      <c r="C178" s="28" t="s">
        <v>640</v>
      </c>
      <c r="D178" s="24" t="s">
        <v>47</v>
      </c>
      <c r="E178" s="29" t="s">
        <v>641</v>
      </c>
      <c r="F178" s="30" t="s">
        <v>177</v>
      </c>
      <c r="G178" s="31">
        <v>823.39</v>
      </c>
      <c r="H178" s="32">
        <v>0</v>
      </c>
      <c r="I178" s="32">
        <f>ROUND(ROUND(H178,2)*ROUND(G178,3),2)</f>
        <v>0</v>
      </c>
      <c r="O178">
        <f>(I178*21)/100</f>
        <v>0</v>
      </c>
      <c r="P178" t="s">
        <v>23</v>
      </c>
    </row>
    <row r="179" spans="1:16" ht="51">
      <c r="A179" s="33" t="s">
        <v>50</v>
      </c>
      <c r="E179" s="34" t="s">
        <v>730</v>
      </c>
    </row>
    <row r="180" spans="1:16" ht="102">
      <c r="A180" s="35" t="s">
        <v>52</v>
      </c>
      <c r="E180" s="36" t="s">
        <v>801</v>
      </c>
    </row>
    <row r="181" spans="1:16" ht="38.25">
      <c r="A181" t="s">
        <v>53</v>
      </c>
      <c r="E181" s="34" t="s">
        <v>643</v>
      </c>
    </row>
    <row r="182" spans="1:16">
      <c r="A182" s="24" t="s">
        <v>45</v>
      </c>
      <c r="B182" s="28" t="s">
        <v>326</v>
      </c>
      <c r="C182" s="28" t="s">
        <v>803</v>
      </c>
      <c r="D182" s="24" t="s">
        <v>47</v>
      </c>
      <c r="E182" s="29" t="s">
        <v>804</v>
      </c>
      <c r="F182" s="30" t="s">
        <v>177</v>
      </c>
      <c r="G182" s="31">
        <v>301.79000000000002</v>
      </c>
      <c r="H182" s="32">
        <v>0</v>
      </c>
      <c r="I182" s="32">
        <f>ROUND(ROUND(H182,2)*ROUND(G182,3),2)</f>
        <v>0</v>
      </c>
      <c r="O182">
        <f>(I182*21)/100</f>
        <v>0</v>
      </c>
      <c r="P182" t="s">
        <v>23</v>
      </c>
    </row>
    <row r="183" spans="1:16" ht="51">
      <c r="A183" s="33" t="s">
        <v>50</v>
      </c>
      <c r="E183" s="34" t="s">
        <v>730</v>
      </c>
    </row>
    <row r="184" spans="1:16" ht="63.75">
      <c r="A184" s="35" t="s">
        <v>52</v>
      </c>
      <c r="E184" s="36" t="s">
        <v>805</v>
      </c>
    </row>
    <row r="185" spans="1:16" ht="63.75">
      <c r="A185" t="s">
        <v>53</v>
      </c>
      <c r="E185" s="34" t="s">
        <v>646</v>
      </c>
    </row>
    <row r="186" spans="1:16">
      <c r="A186" s="24" t="s">
        <v>45</v>
      </c>
      <c r="B186" s="28" t="s">
        <v>331</v>
      </c>
      <c r="C186" s="28" t="s">
        <v>806</v>
      </c>
      <c r="D186" s="24" t="s">
        <v>47</v>
      </c>
      <c r="E186" s="29" t="s">
        <v>807</v>
      </c>
      <c r="F186" s="30" t="s">
        <v>177</v>
      </c>
      <c r="G186" s="31">
        <v>503.29</v>
      </c>
      <c r="H186" s="32">
        <v>0</v>
      </c>
      <c r="I186" s="32">
        <f>ROUND(ROUND(H186,2)*ROUND(G186,3),2)</f>
        <v>0</v>
      </c>
      <c r="O186">
        <f>(I186*21)/100</f>
        <v>0</v>
      </c>
      <c r="P186" t="s">
        <v>23</v>
      </c>
    </row>
    <row r="187" spans="1:16" ht="51">
      <c r="A187" s="33" t="s">
        <v>50</v>
      </c>
      <c r="E187" s="34" t="s">
        <v>730</v>
      </c>
    </row>
    <row r="188" spans="1:16" ht="63.75">
      <c r="A188" s="35" t="s">
        <v>52</v>
      </c>
      <c r="E188" s="36" t="s">
        <v>808</v>
      </c>
    </row>
    <row r="189" spans="1:16" ht="63.75">
      <c r="A189" t="s">
        <v>53</v>
      </c>
      <c r="E189" s="34" t="s">
        <v>646</v>
      </c>
    </row>
    <row r="190" spans="1:16">
      <c r="A190" s="24" t="s">
        <v>45</v>
      </c>
      <c r="B190" s="28" t="s">
        <v>336</v>
      </c>
      <c r="C190" s="28" t="s">
        <v>809</v>
      </c>
      <c r="D190" s="24" t="s">
        <v>47</v>
      </c>
      <c r="E190" s="29" t="s">
        <v>810</v>
      </c>
      <c r="F190" s="30" t="s">
        <v>177</v>
      </c>
      <c r="G190" s="31">
        <v>320.27999999999997</v>
      </c>
      <c r="H190" s="32">
        <v>0</v>
      </c>
      <c r="I190" s="32">
        <f>ROUND(ROUND(H190,2)*ROUND(G190,3),2)</f>
        <v>0</v>
      </c>
      <c r="O190">
        <f>(I190*21)/100</f>
        <v>0</v>
      </c>
      <c r="P190" t="s">
        <v>23</v>
      </c>
    </row>
    <row r="191" spans="1:16">
      <c r="A191" s="33" t="s">
        <v>50</v>
      </c>
      <c r="E191" s="34" t="s">
        <v>47</v>
      </c>
    </row>
    <row r="192" spans="1:16" ht="63.75">
      <c r="A192" s="35" t="s">
        <v>52</v>
      </c>
      <c r="E192" s="36" t="s">
        <v>761</v>
      </c>
    </row>
    <row r="193" spans="1:18" ht="63.75">
      <c r="A193" t="s">
        <v>53</v>
      </c>
      <c r="E193" s="34" t="s">
        <v>646</v>
      </c>
    </row>
    <row r="194" spans="1:18">
      <c r="A194" s="24" t="s">
        <v>45</v>
      </c>
      <c r="B194" s="28" t="s">
        <v>339</v>
      </c>
      <c r="C194" s="28" t="s">
        <v>811</v>
      </c>
      <c r="D194" s="24" t="s">
        <v>47</v>
      </c>
      <c r="E194" s="29" t="s">
        <v>812</v>
      </c>
      <c r="F194" s="30" t="s">
        <v>177</v>
      </c>
      <c r="G194" s="31">
        <v>320.27999999999997</v>
      </c>
      <c r="H194" s="32">
        <v>0</v>
      </c>
      <c r="I194" s="32">
        <f>ROUND(ROUND(H194,2)*ROUND(G194,3),2)</f>
        <v>0</v>
      </c>
      <c r="O194">
        <f>(I194*21)/100</f>
        <v>0</v>
      </c>
      <c r="P194" t="s">
        <v>23</v>
      </c>
    </row>
    <row r="195" spans="1:18">
      <c r="A195" s="33" t="s">
        <v>50</v>
      </c>
      <c r="E195" s="34" t="s">
        <v>47</v>
      </c>
    </row>
    <row r="196" spans="1:18" ht="63.75">
      <c r="A196" s="35" t="s">
        <v>52</v>
      </c>
      <c r="E196" s="36" t="s">
        <v>761</v>
      </c>
    </row>
    <row r="197" spans="1:18" ht="63.75">
      <c r="A197" t="s">
        <v>53</v>
      </c>
      <c r="E197" s="34" t="s">
        <v>646</v>
      </c>
    </row>
    <row r="198" spans="1:18">
      <c r="A198" s="24" t="s">
        <v>45</v>
      </c>
      <c r="B198" s="28" t="s">
        <v>344</v>
      </c>
      <c r="C198" s="28" t="s">
        <v>813</v>
      </c>
      <c r="D198" s="24" t="s">
        <v>47</v>
      </c>
      <c r="E198" s="29" t="s">
        <v>814</v>
      </c>
      <c r="F198" s="30" t="s">
        <v>177</v>
      </c>
      <c r="G198" s="31">
        <v>503.29</v>
      </c>
      <c r="H198" s="32">
        <v>0</v>
      </c>
      <c r="I198" s="32">
        <f>ROUND(ROUND(H198,2)*ROUND(G198,3),2)</f>
        <v>0</v>
      </c>
      <c r="O198">
        <f>(I198*21)/100</f>
        <v>0</v>
      </c>
      <c r="P198" t="s">
        <v>23</v>
      </c>
    </row>
    <row r="199" spans="1:18" ht="51">
      <c r="A199" s="33" t="s">
        <v>50</v>
      </c>
      <c r="E199" s="34" t="s">
        <v>730</v>
      </c>
    </row>
    <row r="200" spans="1:18" ht="63.75">
      <c r="A200" s="35" t="s">
        <v>52</v>
      </c>
      <c r="E200" s="36" t="s">
        <v>808</v>
      </c>
    </row>
    <row r="201" spans="1:18" ht="25.5">
      <c r="A201" t="s">
        <v>53</v>
      </c>
      <c r="E201" s="34" t="s">
        <v>815</v>
      </c>
    </row>
    <row r="202" spans="1:18">
      <c r="A202" s="24" t="s">
        <v>45</v>
      </c>
      <c r="B202" s="28" t="s">
        <v>348</v>
      </c>
      <c r="C202" s="28" t="s">
        <v>816</v>
      </c>
      <c r="D202" s="24" t="s">
        <v>47</v>
      </c>
      <c r="E202" s="29" t="s">
        <v>817</v>
      </c>
      <c r="F202" s="30" t="s">
        <v>177</v>
      </c>
      <c r="G202" s="31">
        <v>320.27999999999997</v>
      </c>
      <c r="H202" s="32">
        <v>0</v>
      </c>
      <c r="I202" s="32">
        <f>ROUND(ROUND(H202,2)*ROUND(G202,3),2)</f>
        <v>0</v>
      </c>
      <c r="O202">
        <f>(I202*21)/100</f>
        <v>0</v>
      </c>
      <c r="P202" t="s">
        <v>23</v>
      </c>
    </row>
    <row r="203" spans="1:18">
      <c r="A203" s="33" t="s">
        <v>50</v>
      </c>
      <c r="E203" s="34" t="s">
        <v>47</v>
      </c>
    </row>
    <row r="204" spans="1:18" ht="63.75">
      <c r="A204" s="35" t="s">
        <v>52</v>
      </c>
      <c r="E204" s="36" t="s">
        <v>761</v>
      </c>
    </row>
    <row r="205" spans="1:18" ht="25.5">
      <c r="A205" t="s">
        <v>53</v>
      </c>
      <c r="E205" s="34" t="s">
        <v>815</v>
      </c>
    </row>
    <row r="206" spans="1:18" ht="12.75" customHeight="1">
      <c r="A206" s="12" t="s">
        <v>43</v>
      </c>
      <c r="B206" s="12"/>
      <c r="C206" s="38" t="s">
        <v>40</v>
      </c>
      <c r="D206" s="12"/>
      <c r="E206" s="26" t="s">
        <v>404</v>
      </c>
      <c r="F206" s="12"/>
      <c r="G206" s="12"/>
      <c r="H206" s="12"/>
      <c r="I206" s="39">
        <f>0+Q206</f>
        <v>0</v>
      </c>
      <c r="O206">
        <f>0+R206</f>
        <v>0</v>
      </c>
      <c r="Q206">
        <f>0+I207+I211</f>
        <v>0</v>
      </c>
      <c r="R206">
        <f>0+O207+O211</f>
        <v>0</v>
      </c>
    </row>
    <row r="207" spans="1:18">
      <c r="A207" s="24" t="s">
        <v>45</v>
      </c>
      <c r="B207" s="28" t="s">
        <v>353</v>
      </c>
      <c r="C207" s="28" t="s">
        <v>716</v>
      </c>
      <c r="D207" s="24" t="s">
        <v>47</v>
      </c>
      <c r="E207" s="29" t="s">
        <v>717</v>
      </c>
      <c r="F207" s="30" t="s">
        <v>177</v>
      </c>
      <c r="G207" s="31">
        <v>4.4000000000000004</v>
      </c>
      <c r="H207" s="32">
        <v>0</v>
      </c>
      <c r="I207" s="32">
        <f>ROUND(ROUND(H207,2)*ROUND(G207,3),2)</f>
        <v>0</v>
      </c>
      <c r="O207">
        <f>(I207*21)/100</f>
        <v>0</v>
      </c>
      <c r="P207" t="s">
        <v>23</v>
      </c>
    </row>
    <row r="208" spans="1:18" ht="51">
      <c r="A208" s="33" t="s">
        <v>50</v>
      </c>
      <c r="E208" s="34" t="s">
        <v>730</v>
      </c>
    </row>
    <row r="209" spans="1:16" ht="38.25">
      <c r="A209" s="35" t="s">
        <v>52</v>
      </c>
      <c r="E209" s="36" t="s">
        <v>818</v>
      </c>
    </row>
    <row r="210" spans="1:16" ht="38.25">
      <c r="A210" t="s">
        <v>53</v>
      </c>
      <c r="E210" s="34" t="s">
        <v>719</v>
      </c>
    </row>
    <row r="211" spans="1:16">
      <c r="A211" s="24" t="s">
        <v>45</v>
      </c>
      <c r="B211" s="28" t="s">
        <v>359</v>
      </c>
      <c r="C211" s="28" t="s">
        <v>819</v>
      </c>
      <c r="D211" s="24" t="s">
        <v>47</v>
      </c>
      <c r="E211" s="29" t="s">
        <v>820</v>
      </c>
      <c r="F211" s="30" t="s">
        <v>177</v>
      </c>
      <c r="G211" s="31">
        <v>73</v>
      </c>
      <c r="H211" s="32">
        <v>0</v>
      </c>
      <c r="I211" s="32">
        <f>ROUND(ROUND(H211,2)*ROUND(G211,3),2)</f>
        <v>0</v>
      </c>
      <c r="O211">
        <f>(I211*21)/100</f>
        <v>0</v>
      </c>
      <c r="P211" t="s">
        <v>23</v>
      </c>
    </row>
    <row r="212" spans="1:16" ht="63.75">
      <c r="A212" s="33" t="s">
        <v>50</v>
      </c>
      <c r="E212" s="34" t="s">
        <v>821</v>
      </c>
    </row>
    <row r="213" spans="1:16">
      <c r="A213" s="35" t="s">
        <v>52</v>
      </c>
      <c r="E213" s="36" t="s">
        <v>822</v>
      </c>
    </row>
    <row r="214" spans="1:16" ht="89.25">
      <c r="A214" t="s">
        <v>53</v>
      </c>
      <c r="E214" s="34" t="s">
        <v>823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Layout" zoomScaleNormal="100" workbookViewId="0">
      <selection activeCell="E4" sqref="E4"/>
    </sheetView>
  </sheetViews>
  <sheetFormatPr defaultRowHeight="12.75"/>
  <cols>
    <col min="1" max="1" width="36.140625" style="55" bestFit="1" customWidth="1"/>
    <col min="2" max="2" width="8.85546875" style="56" bestFit="1" customWidth="1"/>
    <col min="3" max="3" width="16.140625" style="56" bestFit="1" customWidth="1"/>
    <col min="4" max="256" width="9.140625" style="42"/>
    <col min="257" max="257" width="36.140625" style="42" bestFit="1" customWidth="1"/>
    <col min="258" max="258" width="8.85546875" style="42" bestFit="1" customWidth="1"/>
    <col min="259" max="259" width="16.140625" style="42" bestFit="1" customWidth="1"/>
    <col min="260" max="512" width="9.140625" style="42"/>
    <col min="513" max="513" width="36.140625" style="42" bestFit="1" customWidth="1"/>
    <col min="514" max="514" width="8.85546875" style="42" bestFit="1" customWidth="1"/>
    <col min="515" max="515" width="16.140625" style="42" bestFit="1" customWidth="1"/>
    <col min="516" max="768" width="9.140625" style="42"/>
    <col min="769" max="769" width="36.140625" style="42" bestFit="1" customWidth="1"/>
    <col min="770" max="770" width="8.85546875" style="42" bestFit="1" customWidth="1"/>
    <col min="771" max="771" width="16.140625" style="42" bestFit="1" customWidth="1"/>
    <col min="772" max="1024" width="9.140625" style="42"/>
    <col min="1025" max="1025" width="36.140625" style="42" bestFit="1" customWidth="1"/>
    <col min="1026" max="1026" width="8.85546875" style="42" bestFit="1" customWidth="1"/>
    <col min="1027" max="1027" width="16.140625" style="42" bestFit="1" customWidth="1"/>
    <col min="1028" max="1280" width="9.140625" style="42"/>
    <col min="1281" max="1281" width="36.140625" style="42" bestFit="1" customWidth="1"/>
    <col min="1282" max="1282" width="8.85546875" style="42" bestFit="1" customWidth="1"/>
    <col min="1283" max="1283" width="16.140625" style="42" bestFit="1" customWidth="1"/>
    <col min="1284" max="1536" width="9.140625" style="42"/>
    <col min="1537" max="1537" width="36.140625" style="42" bestFit="1" customWidth="1"/>
    <col min="1538" max="1538" width="8.85546875" style="42" bestFit="1" customWidth="1"/>
    <col min="1539" max="1539" width="16.140625" style="42" bestFit="1" customWidth="1"/>
    <col min="1540" max="1792" width="9.140625" style="42"/>
    <col min="1793" max="1793" width="36.140625" style="42" bestFit="1" customWidth="1"/>
    <col min="1794" max="1794" width="8.85546875" style="42" bestFit="1" customWidth="1"/>
    <col min="1795" max="1795" width="16.140625" style="42" bestFit="1" customWidth="1"/>
    <col min="1796" max="2048" width="9.140625" style="42"/>
    <col min="2049" max="2049" width="36.140625" style="42" bestFit="1" customWidth="1"/>
    <col min="2050" max="2050" width="8.85546875" style="42" bestFit="1" customWidth="1"/>
    <col min="2051" max="2051" width="16.140625" style="42" bestFit="1" customWidth="1"/>
    <col min="2052" max="2304" width="9.140625" style="42"/>
    <col min="2305" max="2305" width="36.140625" style="42" bestFit="1" customWidth="1"/>
    <col min="2306" max="2306" width="8.85546875" style="42" bestFit="1" customWidth="1"/>
    <col min="2307" max="2307" width="16.140625" style="42" bestFit="1" customWidth="1"/>
    <col min="2308" max="2560" width="9.140625" style="42"/>
    <col min="2561" max="2561" width="36.140625" style="42" bestFit="1" customWidth="1"/>
    <col min="2562" max="2562" width="8.85546875" style="42" bestFit="1" customWidth="1"/>
    <col min="2563" max="2563" width="16.140625" style="42" bestFit="1" customWidth="1"/>
    <col min="2564" max="2816" width="9.140625" style="42"/>
    <col min="2817" max="2817" width="36.140625" style="42" bestFit="1" customWidth="1"/>
    <col min="2818" max="2818" width="8.85546875" style="42" bestFit="1" customWidth="1"/>
    <col min="2819" max="2819" width="16.140625" style="42" bestFit="1" customWidth="1"/>
    <col min="2820" max="3072" width="9.140625" style="42"/>
    <col min="3073" max="3073" width="36.140625" style="42" bestFit="1" customWidth="1"/>
    <col min="3074" max="3074" width="8.85546875" style="42" bestFit="1" customWidth="1"/>
    <col min="3075" max="3075" width="16.140625" style="42" bestFit="1" customWidth="1"/>
    <col min="3076" max="3328" width="9.140625" style="42"/>
    <col min="3329" max="3329" width="36.140625" style="42" bestFit="1" customWidth="1"/>
    <col min="3330" max="3330" width="8.85546875" style="42" bestFit="1" customWidth="1"/>
    <col min="3331" max="3331" width="16.140625" style="42" bestFit="1" customWidth="1"/>
    <col min="3332" max="3584" width="9.140625" style="42"/>
    <col min="3585" max="3585" width="36.140625" style="42" bestFit="1" customWidth="1"/>
    <col min="3586" max="3586" width="8.85546875" style="42" bestFit="1" customWidth="1"/>
    <col min="3587" max="3587" width="16.140625" style="42" bestFit="1" customWidth="1"/>
    <col min="3588" max="3840" width="9.140625" style="42"/>
    <col min="3841" max="3841" width="36.140625" style="42" bestFit="1" customWidth="1"/>
    <col min="3842" max="3842" width="8.85546875" style="42" bestFit="1" customWidth="1"/>
    <col min="3843" max="3843" width="16.140625" style="42" bestFit="1" customWidth="1"/>
    <col min="3844" max="4096" width="9.140625" style="42"/>
    <col min="4097" max="4097" width="36.140625" style="42" bestFit="1" customWidth="1"/>
    <col min="4098" max="4098" width="8.85546875" style="42" bestFit="1" customWidth="1"/>
    <col min="4099" max="4099" width="16.140625" style="42" bestFit="1" customWidth="1"/>
    <col min="4100" max="4352" width="9.140625" style="42"/>
    <col min="4353" max="4353" width="36.140625" style="42" bestFit="1" customWidth="1"/>
    <col min="4354" max="4354" width="8.85546875" style="42" bestFit="1" customWidth="1"/>
    <col min="4355" max="4355" width="16.140625" style="42" bestFit="1" customWidth="1"/>
    <col min="4356" max="4608" width="9.140625" style="42"/>
    <col min="4609" max="4609" width="36.140625" style="42" bestFit="1" customWidth="1"/>
    <col min="4610" max="4610" width="8.85546875" style="42" bestFit="1" customWidth="1"/>
    <col min="4611" max="4611" width="16.140625" style="42" bestFit="1" customWidth="1"/>
    <col min="4612" max="4864" width="9.140625" style="42"/>
    <col min="4865" max="4865" width="36.140625" style="42" bestFit="1" customWidth="1"/>
    <col min="4866" max="4866" width="8.85546875" style="42" bestFit="1" customWidth="1"/>
    <col min="4867" max="4867" width="16.140625" style="42" bestFit="1" customWidth="1"/>
    <col min="4868" max="5120" width="9.140625" style="42"/>
    <col min="5121" max="5121" width="36.140625" style="42" bestFit="1" customWidth="1"/>
    <col min="5122" max="5122" width="8.85546875" style="42" bestFit="1" customWidth="1"/>
    <col min="5123" max="5123" width="16.140625" style="42" bestFit="1" customWidth="1"/>
    <col min="5124" max="5376" width="9.140625" style="42"/>
    <col min="5377" max="5377" width="36.140625" style="42" bestFit="1" customWidth="1"/>
    <col min="5378" max="5378" width="8.85546875" style="42" bestFit="1" customWidth="1"/>
    <col min="5379" max="5379" width="16.140625" style="42" bestFit="1" customWidth="1"/>
    <col min="5380" max="5632" width="9.140625" style="42"/>
    <col min="5633" max="5633" width="36.140625" style="42" bestFit="1" customWidth="1"/>
    <col min="5634" max="5634" width="8.85546875" style="42" bestFit="1" customWidth="1"/>
    <col min="5635" max="5635" width="16.140625" style="42" bestFit="1" customWidth="1"/>
    <col min="5636" max="5888" width="9.140625" style="42"/>
    <col min="5889" max="5889" width="36.140625" style="42" bestFit="1" customWidth="1"/>
    <col min="5890" max="5890" width="8.85546875" style="42" bestFit="1" customWidth="1"/>
    <col min="5891" max="5891" width="16.140625" style="42" bestFit="1" customWidth="1"/>
    <col min="5892" max="6144" width="9.140625" style="42"/>
    <col min="6145" max="6145" width="36.140625" style="42" bestFit="1" customWidth="1"/>
    <col min="6146" max="6146" width="8.85546875" style="42" bestFit="1" customWidth="1"/>
    <col min="6147" max="6147" width="16.140625" style="42" bestFit="1" customWidth="1"/>
    <col min="6148" max="6400" width="9.140625" style="42"/>
    <col min="6401" max="6401" width="36.140625" style="42" bestFit="1" customWidth="1"/>
    <col min="6402" max="6402" width="8.85546875" style="42" bestFit="1" customWidth="1"/>
    <col min="6403" max="6403" width="16.140625" style="42" bestFit="1" customWidth="1"/>
    <col min="6404" max="6656" width="9.140625" style="42"/>
    <col min="6657" max="6657" width="36.140625" style="42" bestFit="1" customWidth="1"/>
    <col min="6658" max="6658" width="8.85546875" style="42" bestFit="1" customWidth="1"/>
    <col min="6659" max="6659" width="16.140625" style="42" bestFit="1" customWidth="1"/>
    <col min="6660" max="6912" width="9.140625" style="42"/>
    <col min="6913" max="6913" width="36.140625" style="42" bestFit="1" customWidth="1"/>
    <col min="6914" max="6914" width="8.85546875" style="42" bestFit="1" customWidth="1"/>
    <col min="6915" max="6915" width="16.140625" style="42" bestFit="1" customWidth="1"/>
    <col min="6916" max="7168" width="9.140625" style="42"/>
    <col min="7169" max="7169" width="36.140625" style="42" bestFit="1" customWidth="1"/>
    <col min="7170" max="7170" width="8.85546875" style="42" bestFit="1" customWidth="1"/>
    <col min="7171" max="7171" width="16.140625" style="42" bestFit="1" customWidth="1"/>
    <col min="7172" max="7424" width="9.140625" style="42"/>
    <col min="7425" max="7425" width="36.140625" style="42" bestFit="1" customWidth="1"/>
    <col min="7426" max="7426" width="8.85546875" style="42" bestFit="1" customWidth="1"/>
    <col min="7427" max="7427" width="16.140625" style="42" bestFit="1" customWidth="1"/>
    <col min="7428" max="7680" width="9.140625" style="42"/>
    <col min="7681" max="7681" width="36.140625" style="42" bestFit="1" customWidth="1"/>
    <col min="7682" max="7682" width="8.85546875" style="42" bestFit="1" customWidth="1"/>
    <col min="7683" max="7683" width="16.140625" style="42" bestFit="1" customWidth="1"/>
    <col min="7684" max="7936" width="9.140625" style="42"/>
    <col min="7937" max="7937" width="36.140625" style="42" bestFit="1" customWidth="1"/>
    <col min="7938" max="7938" width="8.85546875" style="42" bestFit="1" customWidth="1"/>
    <col min="7939" max="7939" width="16.140625" style="42" bestFit="1" customWidth="1"/>
    <col min="7940" max="8192" width="9.140625" style="42"/>
    <col min="8193" max="8193" width="36.140625" style="42" bestFit="1" customWidth="1"/>
    <col min="8194" max="8194" width="8.85546875" style="42" bestFit="1" customWidth="1"/>
    <col min="8195" max="8195" width="16.140625" style="42" bestFit="1" customWidth="1"/>
    <col min="8196" max="8448" width="9.140625" style="42"/>
    <col min="8449" max="8449" width="36.140625" style="42" bestFit="1" customWidth="1"/>
    <col min="8450" max="8450" width="8.85546875" style="42" bestFit="1" customWidth="1"/>
    <col min="8451" max="8451" width="16.140625" style="42" bestFit="1" customWidth="1"/>
    <col min="8452" max="8704" width="9.140625" style="42"/>
    <col min="8705" max="8705" width="36.140625" style="42" bestFit="1" customWidth="1"/>
    <col min="8706" max="8706" width="8.85546875" style="42" bestFit="1" customWidth="1"/>
    <col min="8707" max="8707" width="16.140625" style="42" bestFit="1" customWidth="1"/>
    <col min="8708" max="8960" width="9.140625" style="42"/>
    <col min="8961" max="8961" width="36.140625" style="42" bestFit="1" customWidth="1"/>
    <col min="8962" max="8962" width="8.85546875" style="42" bestFit="1" customWidth="1"/>
    <col min="8963" max="8963" width="16.140625" style="42" bestFit="1" customWidth="1"/>
    <col min="8964" max="9216" width="9.140625" style="42"/>
    <col min="9217" max="9217" width="36.140625" style="42" bestFit="1" customWidth="1"/>
    <col min="9218" max="9218" width="8.85546875" style="42" bestFit="1" customWidth="1"/>
    <col min="9219" max="9219" width="16.140625" style="42" bestFit="1" customWidth="1"/>
    <col min="9220" max="9472" width="9.140625" style="42"/>
    <col min="9473" max="9473" width="36.140625" style="42" bestFit="1" customWidth="1"/>
    <col min="9474" max="9474" width="8.85546875" style="42" bestFit="1" customWidth="1"/>
    <col min="9475" max="9475" width="16.140625" style="42" bestFit="1" customWidth="1"/>
    <col min="9476" max="9728" width="9.140625" style="42"/>
    <col min="9729" max="9729" width="36.140625" style="42" bestFit="1" customWidth="1"/>
    <col min="9730" max="9730" width="8.85546875" style="42" bestFit="1" customWidth="1"/>
    <col min="9731" max="9731" width="16.140625" style="42" bestFit="1" customWidth="1"/>
    <col min="9732" max="9984" width="9.140625" style="42"/>
    <col min="9985" max="9985" width="36.140625" style="42" bestFit="1" customWidth="1"/>
    <col min="9986" max="9986" width="8.85546875" style="42" bestFit="1" customWidth="1"/>
    <col min="9987" max="9987" width="16.140625" style="42" bestFit="1" customWidth="1"/>
    <col min="9988" max="10240" width="9.140625" style="42"/>
    <col min="10241" max="10241" width="36.140625" style="42" bestFit="1" customWidth="1"/>
    <col min="10242" max="10242" width="8.85546875" style="42" bestFit="1" customWidth="1"/>
    <col min="10243" max="10243" width="16.140625" style="42" bestFit="1" customWidth="1"/>
    <col min="10244" max="10496" width="9.140625" style="42"/>
    <col min="10497" max="10497" width="36.140625" style="42" bestFit="1" customWidth="1"/>
    <col min="10498" max="10498" width="8.85546875" style="42" bestFit="1" customWidth="1"/>
    <col min="10499" max="10499" width="16.140625" style="42" bestFit="1" customWidth="1"/>
    <col min="10500" max="10752" width="9.140625" style="42"/>
    <col min="10753" max="10753" width="36.140625" style="42" bestFit="1" customWidth="1"/>
    <col min="10754" max="10754" width="8.85546875" style="42" bestFit="1" customWidth="1"/>
    <col min="10755" max="10755" width="16.140625" style="42" bestFit="1" customWidth="1"/>
    <col min="10756" max="11008" width="9.140625" style="42"/>
    <col min="11009" max="11009" width="36.140625" style="42" bestFit="1" customWidth="1"/>
    <col min="11010" max="11010" width="8.85546875" style="42" bestFit="1" customWidth="1"/>
    <col min="11011" max="11011" width="16.140625" style="42" bestFit="1" customWidth="1"/>
    <col min="11012" max="11264" width="9.140625" style="42"/>
    <col min="11265" max="11265" width="36.140625" style="42" bestFit="1" customWidth="1"/>
    <col min="11266" max="11266" width="8.85546875" style="42" bestFit="1" customWidth="1"/>
    <col min="11267" max="11267" width="16.140625" style="42" bestFit="1" customWidth="1"/>
    <col min="11268" max="11520" width="9.140625" style="42"/>
    <col min="11521" max="11521" width="36.140625" style="42" bestFit="1" customWidth="1"/>
    <col min="11522" max="11522" width="8.85546875" style="42" bestFit="1" customWidth="1"/>
    <col min="11523" max="11523" width="16.140625" style="42" bestFit="1" customWidth="1"/>
    <col min="11524" max="11776" width="9.140625" style="42"/>
    <col min="11777" max="11777" width="36.140625" style="42" bestFit="1" customWidth="1"/>
    <col min="11778" max="11778" width="8.85546875" style="42" bestFit="1" customWidth="1"/>
    <col min="11779" max="11779" width="16.140625" style="42" bestFit="1" customWidth="1"/>
    <col min="11780" max="12032" width="9.140625" style="42"/>
    <col min="12033" max="12033" width="36.140625" style="42" bestFit="1" customWidth="1"/>
    <col min="12034" max="12034" width="8.85546875" style="42" bestFit="1" customWidth="1"/>
    <col min="12035" max="12035" width="16.140625" style="42" bestFit="1" customWidth="1"/>
    <col min="12036" max="12288" width="9.140625" style="42"/>
    <col min="12289" max="12289" width="36.140625" style="42" bestFit="1" customWidth="1"/>
    <col min="12290" max="12290" width="8.85546875" style="42" bestFit="1" customWidth="1"/>
    <col min="12291" max="12291" width="16.140625" style="42" bestFit="1" customWidth="1"/>
    <col min="12292" max="12544" width="9.140625" style="42"/>
    <col min="12545" max="12545" width="36.140625" style="42" bestFit="1" customWidth="1"/>
    <col min="12546" max="12546" width="8.85546875" style="42" bestFit="1" customWidth="1"/>
    <col min="12547" max="12547" width="16.140625" style="42" bestFit="1" customWidth="1"/>
    <col min="12548" max="12800" width="9.140625" style="42"/>
    <col min="12801" max="12801" width="36.140625" style="42" bestFit="1" customWidth="1"/>
    <col min="12802" max="12802" width="8.85546875" style="42" bestFit="1" customWidth="1"/>
    <col min="12803" max="12803" width="16.140625" style="42" bestFit="1" customWidth="1"/>
    <col min="12804" max="13056" width="9.140625" style="42"/>
    <col min="13057" max="13057" width="36.140625" style="42" bestFit="1" customWidth="1"/>
    <col min="13058" max="13058" width="8.85546875" style="42" bestFit="1" customWidth="1"/>
    <col min="13059" max="13059" width="16.140625" style="42" bestFit="1" customWidth="1"/>
    <col min="13060" max="13312" width="9.140625" style="42"/>
    <col min="13313" max="13313" width="36.140625" style="42" bestFit="1" customWidth="1"/>
    <col min="13314" max="13314" width="8.85546875" style="42" bestFit="1" customWidth="1"/>
    <col min="13315" max="13315" width="16.140625" style="42" bestFit="1" customWidth="1"/>
    <col min="13316" max="13568" width="9.140625" style="42"/>
    <col min="13569" max="13569" width="36.140625" style="42" bestFit="1" customWidth="1"/>
    <col min="13570" max="13570" width="8.85546875" style="42" bestFit="1" customWidth="1"/>
    <col min="13571" max="13571" width="16.140625" style="42" bestFit="1" customWidth="1"/>
    <col min="13572" max="13824" width="9.140625" style="42"/>
    <col min="13825" max="13825" width="36.140625" style="42" bestFit="1" customWidth="1"/>
    <col min="13826" max="13826" width="8.85546875" style="42" bestFit="1" customWidth="1"/>
    <col min="13827" max="13827" width="16.140625" style="42" bestFit="1" customWidth="1"/>
    <col min="13828" max="14080" width="9.140625" style="42"/>
    <col min="14081" max="14081" width="36.140625" style="42" bestFit="1" customWidth="1"/>
    <col min="14082" max="14082" width="8.85546875" style="42" bestFit="1" customWidth="1"/>
    <col min="14083" max="14083" width="16.140625" style="42" bestFit="1" customWidth="1"/>
    <col min="14084" max="14336" width="9.140625" style="42"/>
    <col min="14337" max="14337" width="36.140625" style="42" bestFit="1" customWidth="1"/>
    <col min="14338" max="14338" width="8.85546875" style="42" bestFit="1" customWidth="1"/>
    <col min="14339" max="14339" width="16.140625" style="42" bestFit="1" customWidth="1"/>
    <col min="14340" max="14592" width="9.140625" style="42"/>
    <col min="14593" max="14593" width="36.140625" style="42" bestFit="1" customWidth="1"/>
    <col min="14594" max="14594" width="8.85546875" style="42" bestFit="1" customWidth="1"/>
    <col min="14595" max="14595" width="16.140625" style="42" bestFit="1" customWidth="1"/>
    <col min="14596" max="14848" width="9.140625" style="42"/>
    <col min="14849" max="14849" width="36.140625" style="42" bestFit="1" customWidth="1"/>
    <col min="14850" max="14850" width="8.85546875" style="42" bestFit="1" customWidth="1"/>
    <col min="14851" max="14851" width="16.140625" style="42" bestFit="1" customWidth="1"/>
    <col min="14852" max="15104" width="9.140625" style="42"/>
    <col min="15105" max="15105" width="36.140625" style="42" bestFit="1" customWidth="1"/>
    <col min="15106" max="15106" width="8.85546875" style="42" bestFit="1" customWidth="1"/>
    <col min="15107" max="15107" width="16.140625" style="42" bestFit="1" customWidth="1"/>
    <col min="15108" max="15360" width="9.140625" style="42"/>
    <col min="15361" max="15361" width="36.140625" style="42" bestFit="1" customWidth="1"/>
    <col min="15362" max="15362" width="8.85546875" style="42" bestFit="1" customWidth="1"/>
    <col min="15363" max="15363" width="16.140625" style="42" bestFit="1" customWidth="1"/>
    <col min="15364" max="15616" width="9.140625" style="42"/>
    <col min="15617" max="15617" width="36.140625" style="42" bestFit="1" customWidth="1"/>
    <col min="15618" max="15618" width="8.85546875" style="42" bestFit="1" customWidth="1"/>
    <col min="15619" max="15619" width="16.140625" style="42" bestFit="1" customWidth="1"/>
    <col min="15620" max="15872" width="9.140625" style="42"/>
    <col min="15873" max="15873" width="36.140625" style="42" bestFit="1" customWidth="1"/>
    <col min="15874" max="15874" width="8.85546875" style="42" bestFit="1" customWidth="1"/>
    <col min="15875" max="15875" width="16.140625" style="42" bestFit="1" customWidth="1"/>
    <col min="15876" max="16128" width="9.140625" style="42"/>
    <col min="16129" max="16129" width="36.140625" style="42" bestFit="1" customWidth="1"/>
    <col min="16130" max="16130" width="8.85546875" style="42" bestFit="1" customWidth="1"/>
    <col min="16131" max="16131" width="16.140625" style="42" bestFit="1" customWidth="1"/>
    <col min="16132" max="16384" width="9.140625" style="42"/>
  </cols>
  <sheetData>
    <row r="1" spans="1:4">
      <c r="A1" s="40" t="s">
        <v>860</v>
      </c>
      <c r="B1" s="41" t="s">
        <v>861</v>
      </c>
      <c r="C1" s="41" t="s">
        <v>862</v>
      </c>
    </row>
    <row r="2" spans="1:4">
      <c r="A2" s="43" t="s">
        <v>863</v>
      </c>
      <c r="B2" s="44"/>
      <c r="C2" s="44"/>
    </row>
    <row r="3" spans="1:4">
      <c r="A3" s="45" t="s">
        <v>864</v>
      </c>
      <c r="B3" s="46">
        <f>'SO 401 VO bez cen soupis prací'!I13</f>
        <v>0</v>
      </c>
      <c r="C3" s="47">
        <v>0</v>
      </c>
      <c r="D3" s="48">
        <v>0.01</v>
      </c>
    </row>
    <row r="4" spans="1:4">
      <c r="A4" s="45" t="s">
        <v>865</v>
      </c>
      <c r="B4" s="46">
        <f>B3*D4</f>
        <v>0</v>
      </c>
      <c r="C4" s="47">
        <f>B3*D3</f>
        <v>0</v>
      </c>
      <c r="D4" s="48">
        <v>3.5999999999999997E-2</v>
      </c>
    </row>
    <row r="5" spans="1:4">
      <c r="A5" s="45" t="s">
        <v>866</v>
      </c>
      <c r="B5" s="46"/>
      <c r="C5" s="47">
        <f>'SO 401 VO bez cen soupis prací'!E114</f>
        <v>0</v>
      </c>
    </row>
    <row r="6" spans="1:4">
      <c r="A6" s="45" t="s">
        <v>867</v>
      </c>
      <c r="B6" s="46"/>
      <c r="C6" s="47">
        <f>'SO 401 VO bez cen soupis prací'!G114</f>
        <v>0</v>
      </c>
    </row>
    <row r="7" spans="1:4">
      <c r="A7" s="49" t="s">
        <v>868</v>
      </c>
      <c r="B7" s="50">
        <f>B3+B4</f>
        <v>0</v>
      </c>
      <c r="C7" s="51">
        <f>C3+C4+C5+C6</f>
        <v>0</v>
      </c>
    </row>
    <row r="8" spans="1:4">
      <c r="A8" s="45" t="s">
        <v>869</v>
      </c>
      <c r="B8" s="46"/>
      <c r="C8" s="47">
        <f>(C5+C6)*D8</f>
        <v>0</v>
      </c>
      <c r="D8" s="48">
        <v>0.03</v>
      </c>
    </row>
    <row r="9" spans="1:4">
      <c r="A9" s="45" t="s">
        <v>870</v>
      </c>
      <c r="B9" s="46"/>
      <c r="C9" s="47">
        <v>0</v>
      </c>
    </row>
    <row r="10" spans="1:4">
      <c r="A10" s="45" t="s">
        <v>145</v>
      </c>
      <c r="B10" s="46"/>
      <c r="C10" s="47">
        <f>'SO 401 VO bez cen soupis prací'!I144</f>
        <v>0</v>
      </c>
    </row>
    <row r="11" spans="1:4">
      <c r="A11" s="45" t="s">
        <v>871</v>
      </c>
      <c r="B11" s="46"/>
      <c r="C11" s="47">
        <f>C10*D11</f>
        <v>0</v>
      </c>
      <c r="D11" s="48">
        <v>0.01</v>
      </c>
    </row>
    <row r="12" spans="1:4">
      <c r="A12" s="49" t="s">
        <v>872</v>
      </c>
      <c r="B12" s="50">
        <f>B7</f>
        <v>0</v>
      </c>
      <c r="C12" s="51">
        <f>C7+C8+C9+C10+C11</f>
        <v>0</v>
      </c>
    </row>
    <row r="13" spans="1:4">
      <c r="A13" s="45" t="s">
        <v>873</v>
      </c>
      <c r="B13" s="46"/>
      <c r="C13" s="47">
        <v>0</v>
      </c>
    </row>
    <row r="14" spans="1:4">
      <c r="A14" s="45" t="s">
        <v>874</v>
      </c>
      <c r="B14" s="46"/>
      <c r="C14" s="47">
        <v>0</v>
      </c>
    </row>
    <row r="15" spans="1:4">
      <c r="A15" s="45" t="s">
        <v>875</v>
      </c>
      <c r="B15" s="46"/>
      <c r="C15" s="47">
        <v>0</v>
      </c>
    </row>
    <row r="16" spans="1:4">
      <c r="A16" s="43" t="s">
        <v>876</v>
      </c>
      <c r="B16" s="52"/>
      <c r="C16" s="44">
        <f>B12+C12</f>
        <v>0</v>
      </c>
    </row>
    <row r="17" spans="1:4">
      <c r="A17" s="45" t="s">
        <v>47</v>
      </c>
      <c r="B17" s="46"/>
      <c r="C17" s="47"/>
    </row>
    <row r="18" spans="1:4">
      <c r="A18" s="43" t="s">
        <v>877</v>
      </c>
      <c r="B18" s="52"/>
      <c r="C18" s="44"/>
    </row>
    <row r="19" spans="1:4">
      <c r="A19" s="45" t="s">
        <v>878</v>
      </c>
      <c r="B19" s="46"/>
      <c r="C19" s="47">
        <f>C12*D19</f>
        <v>0</v>
      </c>
      <c r="D19" s="48">
        <v>3.2500000000000001E-2</v>
      </c>
    </row>
    <row r="20" spans="1:4">
      <c r="A20" s="45" t="s">
        <v>879</v>
      </c>
      <c r="B20" s="46"/>
      <c r="C20" s="47">
        <v>0</v>
      </c>
    </row>
    <row r="21" spans="1:4">
      <c r="A21" s="43" t="s">
        <v>880</v>
      </c>
      <c r="B21" s="52"/>
      <c r="C21" s="44">
        <f>C19+C20</f>
        <v>0</v>
      </c>
    </row>
    <row r="22" spans="1:4">
      <c r="A22" s="45" t="s">
        <v>881</v>
      </c>
      <c r="B22" s="47"/>
      <c r="C22" s="47">
        <v>0</v>
      </c>
    </row>
    <row r="23" spans="1:4">
      <c r="A23" s="45" t="s">
        <v>47</v>
      </c>
      <c r="B23" s="47"/>
      <c r="C23" s="47"/>
    </row>
    <row r="24" spans="1:4" ht="14.25">
      <c r="A24" s="53" t="s">
        <v>882</v>
      </c>
      <c r="B24" s="54"/>
      <c r="C24" s="54">
        <f>C16+C21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&amp;LCelkem 6 listů&amp;C-1-&amp;RD.1.4.1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view="pageLayout" topLeftCell="A103" zoomScale="80" zoomScaleNormal="80" zoomScalePageLayoutView="80" workbookViewId="0">
      <selection activeCell="E4" sqref="E4"/>
    </sheetView>
  </sheetViews>
  <sheetFormatPr defaultRowHeight="12.75"/>
  <cols>
    <col min="1" max="1" width="46.7109375" style="55" customWidth="1"/>
    <col min="2" max="2" width="3" style="55" customWidth="1"/>
    <col min="3" max="3" width="7.42578125" style="56" customWidth="1"/>
    <col min="4" max="4" width="11.85546875" style="56" customWidth="1"/>
    <col min="5" max="5" width="15.42578125" style="56" customWidth="1"/>
    <col min="6" max="6" width="9" style="56" customWidth="1"/>
    <col min="7" max="7" width="13.7109375" style="56" customWidth="1"/>
    <col min="8" max="8" width="8.28515625" style="56" customWidth="1"/>
    <col min="9" max="9" width="15.85546875" style="56" customWidth="1"/>
    <col min="10" max="10" width="9.5703125" style="42" bestFit="1" customWidth="1"/>
    <col min="11" max="11" width="17.5703125" style="42" customWidth="1"/>
    <col min="12" max="256" width="9.140625" style="42"/>
    <col min="257" max="257" width="46.7109375" style="42" customWidth="1"/>
    <col min="258" max="258" width="3" style="42" customWidth="1"/>
    <col min="259" max="259" width="7.42578125" style="42" customWidth="1"/>
    <col min="260" max="260" width="11.85546875" style="42" customWidth="1"/>
    <col min="261" max="261" width="15.42578125" style="42" customWidth="1"/>
    <col min="262" max="262" width="9" style="42" customWidth="1"/>
    <col min="263" max="263" width="13.7109375" style="42" customWidth="1"/>
    <col min="264" max="264" width="8.28515625" style="42" customWidth="1"/>
    <col min="265" max="265" width="15.85546875" style="42" customWidth="1"/>
    <col min="266" max="266" width="9.5703125" style="42" bestFit="1" customWidth="1"/>
    <col min="267" max="267" width="17.5703125" style="42" customWidth="1"/>
    <col min="268" max="512" width="9.140625" style="42"/>
    <col min="513" max="513" width="46.7109375" style="42" customWidth="1"/>
    <col min="514" max="514" width="3" style="42" customWidth="1"/>
    <col min="515" max="515" width="7.42578125" style="42" customWidth="1"/>
    <col min="516" max="516" width="11.85546875" style="42" customWidth="1"/>
    <col min="517" max="517" width="15.42578125" style="42" customWidth="1"/>
    <col min="518" max="518" width="9" style="42" customWidth="1"/>
    <col min="519" max="519" width="13.7109375" style="42" customWidth="1"/>
    <col min="520" max="520" width="8.28515625" style="42" customWidth="1"/>
    <col min="521" max="521" width="15.85546875" style="42" customWidth="1"/>
    <col min="522" max="522" width="9.5703125" style="42" bestFit="1" customWidth="1"/>
    <col min="523" max="523" width="17.5703125" style="42" customWidth="1"/>
    <col min="524" max="768" width="9.140625" style="42"/>
    <col min="769" max="769" width="46.7109375" style="42" customWidth="1"/>
    <col min="770" max="770" width="3" style="42" customWidth="1"/>
    <col min="771" max="771" width="7.42578125" style="42" customWidth="1"/>
    <col min="772" max="772" width="11.85546875" style="42" customWidth="1"/>
    <col min="773" max="773" width="15.42578125" style="42" customWidth="1"/>
    <col min="774" max="774" width="9" style="42" customWidth="1"/>
    <col min="775" max="775" width="13.7109375" style="42" customWidth="1"/>
    <col min="776" max="776" width="8.28515625" style="42" customWidth="1"/>
    <col min="777" max="777" width="15.85546875" style="42" customWidth="1"/>
    <col min="778" max="778" width="9.5703125" style="42" bestFit="1" customWidth="1"/>
    <col min="779" max="779" width="17.5703125" style="42" customWidth="1"/>
    <col min="780" max="1024" width="9.140625" style="42"/>
    <col min="1025" max="1025" width="46.7109375" style="42" customWidth="1"/>
    <col min="1026" max="1026" width="3" style="42" customWidth="1"/>
    <col min="1027" max="1027" width="7.42578125" style="42" customWidth="1"/>
    <col min="1028" max="1028" width="11.85546875" style="42" customWidth="1"/>
    <col min="1029" max="1029" width="15.42578125" style="42" customWidth="1"/>
    <col min="1030" max="1030" width="9" style="42" customWidth="1"/>
    <col min="1031" max="1031" width="13.7109375" style="42" customWidth="1"/>
    <col min="1032" max="1032" width="8.28515625" style="42" customWidth="1"/>
    <col min="1033" max="1033" width="15.85546875" style="42" customWidth="1"/>
    <col min="1034" max="1034" width="9.5703125" style="42" bestFit="1" customWidth="1"/>
    <col min="1035" max="1035" width="17.5703125" style="42" customWidth="1"/>
    <col min="1036" max="1280" width="9.140625" style="42"/>
    <col min="1281" max="1281" width="46.7109375" style="42" customWidth="1"/>
    <col min="1282" max="1282" width="3" style="42" customWidth="1"/>
    <col min="1283" max="1283" width="7.42578125" style="42" customWidth="1"/>
    <col min="1284" max="1284" width="11.85546875" style="42" customWidth="1"/>
    <col min="1285" max="1285" width="15.42578125" style="42" customWidth="1"/>
    <col min="1286" max="1286" width="9" style="42" customWidth="1"/>
    <col min="1287" max="1287" width="13.7109375" style="42" customWidth="1"/>
    <col min="1288" max="1288" width="8.28515625" style="42" customWidth="1"/>
    <col min="1289" max="1289" width="15.85546875" style="42" customWidth="1"/>
    <col min="1290" max="1290" width="9.5703125" style="42" bestFit="1" customWidth="1"/>
    <col min="1291" max="1291" width="17.5703125" style="42" customWidth="1"/>
    <col min="1292" max="1536" width="9.140625" style="42"/>
    <col min="1537" max="1537" width="46.7109375" style="42" customWidth="1"/>
    <col min="1538" max="1538" width="3" style="42" customWidth="1"/>
    <col min="1539" max="1539" width="7.42578125" style="42" customWidth="1"/>
    <col min="1540" max="1540" width="11.85546875" style="42" customWidth="1"/>
    <col min="1541" max="1541" width="15.42578125" style="42" customWidth="1"/>
    <col min="1542" max="1542" width="9" style="42" customWidth="1"/>
    <col min="1543" max="1543" width="13.7109375" style="42" customWidth="1"/>
    <col min="1544" max="1544" width="8.28515625" style="42" customWidth="1"/>
    <col min="1545" max="1545" width="15.85546875" style="42" customWidth="1"/>
    <col min="1546" max="1546" width="9.5703125" style="42" bestFit="1" customWidth="1"/>
    <col min="1547" max="1547" width="17.5703125" style="42" customWidth="1"/>
    <col min="1548" max="1792" width="9.140625" style="42"/>
    <col min="1793" max="1793" width="46.7109375" style="42" customWidth="1"/>
    <col min="1794" max="1794" width="3" style="42" customWidth="1"/>
    <col min="1795" max="1795" width="7.42578125" style="42" customWidth="1"/>
    <col min="1796" max="1796" width="11.85546875" style="42" customWidth="1"/>
    <col min="1797" max="1797" width="15.42578125" style="42" customWidth="1"/>
    <col min="1798" max="1798" width="9" style="42" customWidth="1"/>
    <col min="1799" max="1799" width="13.7109375" style="42" customWidth="1"/>
    <col min="1800" max="1800" width="8.28515625" style="42" customWidth="1"/>
    <col min="1801" max="1801" width="15.85546875" style="42" customWidth="1"/>
    <col min="1802" max="1802" width="9.5703125" style="42" bestFit="1" customWidth="1"/>
    <col min="1803" max="1803" width="17.5703125" style="42" customWidth="1"/>
    <col min="1804" max="2048" width="9.140625" style="42"/>
    <col min="2049" max="2049" width="46.7109375" style="42" customWidth="1"/>
    <col min="2050" max="2050" width="3" style="42" customWidth="1"/>
    <col min="2051" max="2051" width="7.42578125" style="42" customWidth="1"/>
    <col min="2052" max="2052" width="11.85546875" style="42" customWidth="1"/>
    <col min="2053" max="2053" width="15.42578125" style="42" customWidth="1"/>
    <col min="2054" max="2054" width="9" style="42" customWidth="1"/>
    <col min="2055" max="2055" width="13.7109375" style="42" customWidth="1"/>
    <col min="2056" max="2056" width="8.28515625" style="42" customWidth="1"/>
    <col min="2057" max="2057" width="15.85546875" style="42" customWidth="1"/>
    <col min="2058" max="2058" width="9.5703125" style="42" bestFit="1" customWidth="1"/>
    <col min="2059" max="2059" width="17.5703125" style="42" customWidth="1"/>
    <col min="2060" max="2304" width="9.140625" style="42"/>
    <col min="2305" max="2305" width="46.7109375" style="42" customWidth="1"/>
    <col min="2306" max="2306" width="3" style="42" customWidth="1"/>
    <col min="2307" max="2307" width="7.42578125" style="42" customWidth="1"/>
    <col min="2308" max="2308" width="11.85546875" style="42" customWidth="1"/>
    <col min="2309" max="2309" width="15.42578125" style="42" customWidth="1"/>
    <col min="2310" max="2310" width="9" style="42" customWidth="1"/>
    <col min="2311" max="2311" width="13.7109375" style="42" customWidth="1"/>
    <col min="2312" max="2312" width="8.28515625" style="42" customWidth="1"/>
    <col min="2313" max="2313" width="15.85546875" style="42" customWidth="1"/>
    <col min="2314" max="2314" width="9.5703125" style="42" bestFit="1" customWidth="1"/>
    <col min="2315" max="2315" width="17.5703125" style="42" customWidth="1"/>
    <col min="2316" max="2560" width="9.140625" style="42"/>
    <col min="2561" max="2561" width="46.7109375" style="42" customWidth="1"/>
    <col min="2562" max="2562" width="3" style="42" customWidth="1"/>
    <col min="2563" max="2563" width="7.42578125" style="42" customWidth="1"/>
    <col min="2564" max="2564" width="11.85546875" style="42" customWidth="1"/>
    <col min="2565" max="2565" width="15.42578125" style="42" customWidth="1"/>
    <col min="2566" max="2566" width="9" style="42" customWidth="1"/>
    <col min="2567" max="2567" width="13.7109375" style="42" customWidth="1"/>
    <col min="2568" max="2568" width="8.28515625" style="42" customWidth="1"/>
    <col min="2569" max="2569" width="15.85546875" style="42" customWidth="1"/>
    <col min="2570" max="2570" width="9.5703125" style="42" bestFit="1" customWidth="1"/>
    <col min="2571" max="2571" width="17.5703125" style="42" customWidth="1"/>
    <col min="2572" max="2816" width="9.140625" style="42"/>
    <col min="2817" max="2817" width="46.7109375" style="42" customWidth="1"/>
    <col min="2818" max="2818" width="3" style="42" customWidth="1"/>
    <col min="2819" max="2819" width="7.42578125" style="42" customWidth="1"/>
    <col min="2820" max="2820" width="11.85546875" style="42" customWidth="1"/>
    <col min="2821" max="2821" width="15.42578125" style="42" customWidth="1"/>
    <col min="2822" max="2822" width="9" style="42" customWidth="1"/>
    <col min="2823" max="2823" width="13.7109375" style="42" customWidth="1"/>
    <col min="2824" max="2824" width="8.28515625" style="42" customWidth="1"/>
    <col min="2825" max="2825" width="15.85546875" style="42" customWidth="1"/>
    <col min="2826" max="2826" width="9.5703125" style="42" bestFit="1" customWidth="1"/>
    <col min="2827" max="2827" width="17.5703125" style="42" customWidth="1"/>
    <col min="2828" max="3072" width="9.140625" style="42"/>
    <col min="3073" max="3073" width="46.7109375" style="42" customWidth="1"/>
    <col min="3074" max="3074" width="3" style="42" customWidth="1"/>
    <col min="3075" max="3075" width="7.42578125" style="42" customWidth="1"/>
    <col min="3076" max="3076" width="11.85546875" style="42" customWidth="1"/>
    <col min="3077" max="3077" width="15.42578125" style="42" customWidth="1"/>
    <col min="3078" max="3078" width="9" style="42" customWidth="1"/>
    <col min="3079" max="3079" width="13.7109375" style="42" customWidth="1"/>
    <col min="3080" max="3080" width="8.28515625" style="42" customWidth="1"/>
    <col min="3081" max="3081" width="15.85546875" style="42" customWidth="1"/>
    <col min="3082" max="3082" width="9.5703125" style="42" bestFit="1" customWidth="1"/>
    <col min="3083" max="3083" width="17.5703125" style="42" customWidth="1"/>
    <col min="3084" max="3328" width="9.140625" style="42"/>
    <col min="3329" max="3329" width="46.7109375" style="42" customWidth="1"/>
    <col min="3330" max="3330" width="3" style="42" customWidth="1"/>
    <col min="3331" max="3331" width="7.42578125" style="42" customWidth="1"/>
    <col min="3332" max="3332" width="11.85546875" style="42" customWidth="1"/>
    <col min="3333" max="3333" width="15.42578125" style="42" customWidth="1"/>
    <col min="3334" max="3334" width="9" style="42" customWidth="1"/>
    <col min="3335" max="3335" width="13.7109375" style="42" customWidth="1"/>
    <col min="3336" max="3336" width="8.28515625" style="42" customWidth="1"/>
    <col min="3337" max="3337" width="15.85546875" style="42" customWidth="1"/>
    <col min="3338" max="3338" width="9.5703125" style="42" bestFit="1" customWidth="1"/>
    <col min="3339" max="3339" width="17.5703125" style="42" customWidth="1"/>
    <col min="3340" max="3584" width="9.140625" style="42"/>
    <col min="3585" max="3585" width="46.7109375" style="42" customWidth="1"/>
    <col min="3586" max="3586" width="3" style="42" customWidth="1"/>
    <col min="3587" max="3587" width="7.42578125" style="42" customWidth="1"/>
    <col min="3588" max="3588" width="11.85546875" style="42" customWidth="1"/>
    <col min="3589" max="3589" width="15.42578125" style="42" customWidth="1"/>
    <col min="3590" max="3590" width="9" style="42" customWidth="1"/>
    <col min="3591" max="3591" width="13.7109375" style="42" customWidth="1"/>
    <col min="3592" max="3592" width="8.28515625" style="42" customWidth="1"/>
    <col min="3593" max="3593" width="15.85546875" style="42" customWidth="1"/>
    <col min="3594" max="3594" width="9.5703125" style="42" bestFit="1" customWidth="1"/>
    <col min="3595" max="3595" width="17.5703125" style="42" customWidth="1"/>
    <col min="3596" max="3840" width="9.140625" style="42"/>
    <col min="3841" max="3841" width="46.7109375" style="42" customWidth="1"/>
    <col min="3842" max="3842" width="3" style="42" customWidth="1"/>
    <col min="3843" max="3843" width="7.42578125" style="42" customWidth="1"/>
    <col min="3844" max="3844" width="11.85546875" style="42" customWidth="1"/>
    <col min="3845" max="3845" width="15.42578125" style="42" customWidth="1"/>
    <col min="3846" max="3846" width="9" style="42" customWidth="1"/>
    <col min="3847" max="3847" width="13.7109375" style="42" customWidth="1"/>
    <col min="3848" max="3848" width="8.28515625" style="42" customWidth="1"/>
    <col min="3849" max="3849" width="15.85546875" style="42" customWidth="1"/>
    <col min="3850" max="3850" width="9.5703125" style="42" bestFit="1" customWidth="1"/>
    <col min="3851" max="3851" width="17.5703125" style="42" customWidth="1"/>
    <col min="3852" max="4096" width="9.140625" style="42"/>
    <col min="4097" max="4097" width="46.7109375" style="42" customWidth="1"/>
    <col min="4098" max="4098" width="3" style="42" customWidth="1"/>
    <col min="4099" max="4099" width="7.42578125" style="42" customWidth="1"/>
    <col min="4100" max="4100" width="11.85546875" style="42" customWidth="1"/>
    <col min="4101" max="4101" width="15.42578125" style="42" customWidth="1"/>
    <col min="4102" max="4102" width="9" style="42" customWidth="1"/>
    <col min="4103" max="4103" width="13.7109375" style="42" customWidth="1"/>
    <col min="4104" max="4104" width="8.28515625" style="42" customWidth="1"/>
    <col min="4105" max="4105" width="15.85546875" style="42" customWidth="1"/>
    <col min="4106" max="4106" width="9.5703125" style="42" bestFit="1" customWidth="1"/>
    <col min="4107" max="4107" width="17.5703125" style="42" customWidth="1"/>
    <col min="4108" max="4352" width="9.140625" style="42"/>
    <col min="4353" max="4353" width="46.7109375" style="42" customWidth="1"/>
    <col min="4354" max="4354" width="3" style="42" customWidth="1"/>
    <col min="4355" max="4355" width="7.42578125" style="42" customWidth="1"/>
    <col min="4356" max="4356" width="11.85546875" style="42" customWidth="1"/>
    <col min="4357" max="4357" width="15.42578125" style="42" customWidth="1"/>
    <col min="4358" max="4358" width="9" style="42" customWidth="1"/>
    <col min="4359" max="4359" width="13.7109375" style="42" customWidth="1"/>
    <col min="4360" max="4360" width="8.28515625" style="42" customWidth="1"/>
    <col min="4361" max="4361" width="15.85546875" style="42" customWidth="1"/>
    <col min="4362" max="4362" width="9.5703125" style="42" bestFit="1" customWidth="1"/>
    <col min="4363" max="4363" width="17.5703125" style="42" customWidth="1"/>
    <col min="4364" max="4608" width="9.140625" style="42"/>
    <col min="4609" max="4609" width="46.7109375" style="42" customWidth="1"/>
    <col min="4610" max="4610" width="3" style="42" customWidth="1"/>
    <col min="4611" max="4611" width="7.42578125" style="42" customWidth="1"/>
    <col min="4612" max="4612" width="11.85546875" style="42" customWidth="1"/>
    <col min="4613" max="4613" width="15.42578125" style="42" customWidth="1"/>
    <col min="4614" max="4614" width="9" style="42" customWidth="1"/>
    <col min="4615" max="4615" width="13.7109375" style="42" customWidth="1"/>
    <col min="4616" max="4616" width="8.28515625" style="42" customWidth="1"/>
    <col min="4617" max="4617" width="15.85546875" style="42" customWidth="1"/>
    <col min="4618" max="4618" width="9.5703125" style="42" bestFit="1" customWidth="1"/>
    <col min="4619" max="4619" width="17.5703125" style="42" customWidth="1"/>
    <col min="4620" max="4864" width="9.140625" style="42"/>
    <col min="4865" max="4865" width="46.7109375" style="42" customWidth="1"/>
    <col min="4866" max="4866" width="3" style="42" customWidth="1"/>
    <col min="4867" max="4867" width="7.42578125" style="42" customWidth="1"/>
    <col min="4868" max="4868" width="11.85546875" style="42" customWidth="1"/>
    <col min="4869" max="4869" width="15.42578125" style="42" customWidth="1"/>
    <col min="4870" max="4870" width="9" style="42" customWidth="1"/>
    <col min="4871" max="4871" width="13.7109375" style="42" customWidth="1"/>
    <col min="4872" max="4872" width="8.28515625" style="42" customWidth="1"/>
    <col min="4873" max="4873" width="15.85546875" style="42" customWidth="1"/>
    <col min="4874" max="4874" width="9.5703125" style="42" bestFit="1" customWidth="1"/>
    <col min="4875" max="4875" width="17.5703125" style="42" customWidth="1"/>
    <col min="4876" max="5120" width="9.140625" style="42"/>
    <col min="5121" max="5121" width="46.7109375" style="42" customWidth="1"/>
    <col min="5122" max="5122" width="3" style="42" customWidth="1"/>
    <col min="5123" max="5123" width="7.42578125" style="42" customWidth="1"/>
    <col min="5124" max="5124" width="11.85546875" style="42" customWidth="1"/>
    <col min="5125" max="5125" width="15.42578125" style="42" customWidth="1"/>
    <col min="5126" max="5126" width="9" style="42" customWidth="1"/>
    <col min="5127" max="5127" width="13.7109375" style="42" customWidth="1"/>
    <col min="5128" max="5128" width="8.28515625" style="42" customWidth="1"/>
    <col min="5129" max="5129" width="15.85546875" style="42" customWidth="1"/>
    <col min="5130" max="5130" width="9.5703125" style="42" bestFit="1" customWidth="1"/>
    <col min="5131" max="5131" width="17.5703125" style="42" customWidth="1"/>
    <col min="5132" max="5376" width="9.140625" style="42"/>
    <col min="5377" max="5377" width="46.7109375" style="42" customWidth="1"/>
    <col min="5378" max="5378" width="3" style="42" customWidth="1"/>
    <col min="5379" max="5379" width="7.42578125" style="42" customWidth="1"/>
    <col min="5380" max="5380" width="11.85546875" style="42" customWidth="1"/>
    <col min="5381" max="5381" width="15.42578125" style="42" customWidth="1"/>
    <col min="5382" max="5382" width="9" style="42" customWidth="1"/>
    <col min="5383" max="5383" width="13.7109375" style="42" customWidth="1"/>
    <col min="5384" max="5384" width="8.28515625" style="42" customWidth="1"/>
    <col min="5385" max="5385" width="15.85546875" style="42" customWidth="1"/>
    <col min="5386" max="5386" width="9.5703125" style="42" bestFit="1" customWidth="1"/>
    <col min="5387" max="5387" width="17.5703125" style="42" customWidth="1"/>
    <col min="5388" max="5632" width="9.140625" style="42"/>
    <col min="5633" max="5633" width="46.7109375" style="42" customWidth="1"/>
    <col min="5634" max="5634" width="3" style="42" customWidth="1"/>
    <col min="5635" max="5635" width="7.42578125" style="42" customWidth="1"/>
    <col min="5636" max="5636" width="11.85546875" style="42" customWidth="1"/>
    <col min="5637" max="5637" width="15.42578125" style="42" customWidth="1"/>
    <col min="5638" max="5638" width="9" style="42" customWidth="1"/>
    <col min="5639" max="5639" width="13.7109375" style="42" customWidth="1"/>
    <col min="5640" max="5640" width="8.28515625" style="42" customWidth="1"/>
    <col min="5641" max="5641" width="15.85546875" style="42" customWidth="1"/>
    <col min="5642" max="5642" width="9.5703125" style="42" bestFit="1" customWidth="1"/>
    <col min="5643" max="5643" width="17.5703125" style="42" customWidth="1"/>
    <col min="5644" max="5888" width="9.140625" style="42"/>
    <col min="5889" max="5889" width="46.7109375" style="42" customWidth="1"/>
    <col min="5890" max="5890" width="3" style="42" customWidth="1"/>
    <col min="5891" max="5891" width="7.42578125" style="42" customWidth="1"/>
    <col min="5892" max="5892" width="11.85546875" style="42" customWidth="1"/>
    <col min="5893" max="5893" width="15.42578125" style="42" customWidth="1"/>
    <col min="5894" max="5894" width="9" style="42" customWidth="1"/>
    <col min="5895" max="5895" width="13.7109375" style="42" customWidth="1"/>
    <col min="5896" max="5896" width="8.28515625" style="42" customWidth="1"/>
    <col min="5897" max="5897" width="15.85546875" style="42" customWidth="1"/>
    <col min="5898" max="5898" width="9.5703125" style="42" bestFit="1" customWidth="1"/>
    <col min="5899" max="5899" width="17.5703125" style="42" customWidth="1"/>
    <col min="5900" max="6144" width="9.140625" style="42"/>
    <col min="6145" max="6145" width="46.7109375" style="42" customWidth="1"/>
    <col min="6146" max="6146" width="3" style="42" customWidth="1"/>
    <col min="6147" max="6147" width="7.42578125" style="42" customWidth="1"/>
    <col min="6148" max="6148" width="11.85546875" style="42" customWidth="1"/>
    <col min="6149" max="6149" width="15.42578125" style="42" customWidth="1"/>
    <col min="6150" max="6150" width="9" style="42" customWidth="1"/>
    <col min="6151" max="6151" width="13.7109375" style="42" customWidth="1"/>
    <col min="6152" max="6152" width="8.28515625" style="42" customWidth="1"/>
    <col min="6153" max="6153" width="15.85546875" style="42" customWidth="1"/>
    <col min="6154" max="6154" width="9.5703125" style="42" bestFit="1" customWidth="1"/>
    <col min="6155" max="6155" width="17.5703125" style="42" customWidth="1"/>
    <col min="6156" max="6400" width="9.140625" style="42"/>
    <col min="6401" max="6401" width="46.7109375" style="42" customWidth="1"/>
    <col min="6402" max="6402" width="3" style="42" customWidth="1"/>
    <col min="6403" max="6403" width="7.42578125" style="42" customWidth="1"/>
    <col min="6404" max="6404" width="11.85546875" style="42" customWidth="1"/>
    <col min="6405" max="6405" width="15.42578125" style="42" customWidth="1"/>
    <col min="6406" max="6406" width="9" style="42" customWidth="1"/>
    <col min="6407" max="6407" width="13.7109375" style="42" customWidth="1"/>
    <col min="6408" max="6408" width="8.28515625" style="42" customWidth="1"/>
    <col min="6409" max="6409" width="15.85546875" style="42" customWidth="1"/>
    <col min="6410" max="6410" width="9.5703125" style="42" bestFit="1" customWidth="1"/>
    <col min="6411" max="6411" width="17.5703125" style="42" customWidth="1"/>
    <col min="6412" max="6656" width="9.140625" style="42"/>
    <col min="6657" max="6657" width="46.7109375" style="42" customWidth="1"/>
    <col min="6658" max="6658" width="3" style="42" customWidth="1"/>
    <col min="6659" max="6659" width="7.42578125" style="42" customWidth="1"/>
    <col min="6660" max="6660" width="11.85546875" style="42" customWidth="1"/>
    <col min="6661" max="6661" width="15.42578125" style="42" customWidth="1"/>
    <col min="6662" max="6662" width="9" style="42" customWidth="1"/>
    <col min="6663" max="6663" width="13.7109375" style="42" customWidth="1"/>
    <col min="6664" max="6664" width="8.28515625" style="42" customWidth="1"/>
    <col min="6665" max="6665" width="15.85546875" style="42" customWidth="1"/>
    <col min="6666" max="6666" width="9.5703125" style="42" bestFit="1" customWidth="1"/>
    <col min="6667" max="6667" width="17.5703125" style="42" customWidth="1"/>
    <col min="6668" max="6912" width="9.140625" style="42"/>
    <col min="6913" max="6913" width="46.7109375" style="42" customWidth="1"/>
    <col min="6914" max="6914" width="3" style="42" customWidth="1"/>
    <col min="6915" max="6915" width="7.42578125" style="42" customWidth="1"/>
    <col min="6916" max="6916" width="11.85546875" style="42" customWidth="1"/>
    <col min="6917" max="6917" width="15.42578125" style="42" customWidth="1"/>
    <col min="6918" max="6918" width="9" style="42" customWidth="1"/>
    <col min="6919" max="6919" width="13.7109375" style="42" customWidth="1"/>
    <col min="6920" max="6920" width="8.28515625" style="42" customWidth="1"/>
    <col min="6921" max="6921" width="15.85546875" style="42" customWidth="1"/>
    <col min="6922" max="6922" width="9.5703125" style="42" bestFit="1" customWidth="1"/>
    <col min="6923" max="6923" width="17.5703125" style="42" customWidth="1"/>
    <col min="6924" max="7168" width="9.140625" style="42"/>
    <col min="7169" max="7169" width="46.7109375" style="42" customWidth="1"/>
    <col min="7170" max="7170" width="3" style="42" customWidth="1"/>
    <col min="7171" max="7171" width="7.42578125" style="42" customWidth="1"/>
    <col min="7172" max="7172" width="11.85546875" style="42" customWidth="1"/>
    <col min="7173" max="7173" width="15.42578125" style="42" customWidth="1"/>
    <col min="7174" max="7174" width="9" style="42" customWidth="1"/>
    <col min="7175" max="7175" width="13.7109375" style="42" customWidth="1"/>
    <col min="7176" max="7176" width="8.28515625" style="42" customWidth="1"/>
    <col min="7177" max="7177" width="15.85546875" style="42" customWidth="1"/>
    <col min="7178" max="7178" width="9.5703125" style="42" bestFit="1" customWidth="1"/>
    <col min="7179" max="7179" width="17.5703125" style="42" customWidth="1"/>
    <col min="7180" max="7424" width="9.140625" style="42"/>
    <col min="7425" max="7425" width="46.7109375" style="42" customWidth="1"/>
    <col min="7426" max="7426" width="3" style="42" customWidth="1"/>
    <col min="7427" max="7427" width="7.42578125" style="42" customWidth="1"/>
    <col min="7428" max="7428" width="11.85546875" style="42" customWidth="1"/>
    <col min="7429" max="7429" width="15.42578125" style="42" customWidth="1"/>
    <col min="7430" max="7430" width="9" style="42" customWidth="1"/>
    <col min="7431" max="7431" width="13.7109375" style="42" customWidth="1"/>
    <col min="7432" max="7432" width="8.28515625" style="42" customWidth="1"/>
    <col min="7433" max="7433" width="15.85546875" style="42" customWidth="1"/>
    <col min="7434" max="7434" width="9.5703125" style="42" bestFit="1" customWidth="1"/>
    <col min="7435" max="7435" width="17.5703125" style="42" customWidth="1"/>
    <col min="7436" max="7680" width="9.140625" style="42"/>
    <col min="7681" max="7681" width="46.7109375" style="42" customWidth="1"/>
    <col min="7682" max="7682" width="3" style="42" customWidth="1"/>
    <col min="7683" max="7683" width="7.42578125" style="42" customWidth="1"/>
    <col min="7684" max="7684" width="11.85546875" style="42" customWidth="1"/>
    <col min="7685" max="7685" width="15.42578125" style="42" customWidth="1"/>
    <col min="7686" max="7686" width="9" style="42" customWidth="1"/>
    <col min="7687" max="7687" width="13.7109375" style="42" customWidth="1"/>
    <col min="7688" max="7688" width="8.28515625" style="42" customWidth="1"/>
    <col min="7689" max="7689" width="15.85546875" style="42" customWidth="1"/>
    <col min="7690" max="7690" width="9.5703125" style="42" bestFit="1" customWidth="1"/>
    <col min="7691" max="7691" width="17.5703125" style="42" customWidth="1"/>
    <col min="7692" max="7936" width="9.140625" style="42"/>
    <col min="7937" max="7937" width="46.7109375" style="42" customWidth="1"/>
    <col min="7938" max="7938" width="3" style="42" customWidth="1"/>
    <col min="7939" max="7939" width="7.42578125" style="42" customWidth="1"/>
    <col min="7940" max="7940" width="11.85546875" style="42" customWidth="1"/>
    <col min="7941" max="7941" width="15.42578125" style="42" customWidth="1"/>
    <col min="7942" max="7942" width="9" style="42" customWidth="1"/>
    <col min="7943" max="7943" width="13.7109375" style="42" customWidth="1"/>
    <col min="7944" max="7944" width="8.28515625" style="42" customWidth="1"/>
    <col min="7945" max="7945" width="15.85546875" style="42" customWidth="1"/>
    <col min="7946" max="7946" width="9.5703125" style="42" bestFit="1" customWidth="1"/>
    <col min="7947" max="7947" width="17.5703125" style="42" customWidth="1"/>
    <col min="7948" max="8192" width="9.140625" style="42"/>
    <col min="8193" max="8193" width="46.7109375" style="42" customWidth="1"/>
    <col min="8194" max="8194" width="3" style="42" customWidth="1"/>
    <col min="8195" max="8195" width="7.42578125" style="42" customWidth="1"/>
    <col min="8196" max="8196" width="11.85546875" style="42" customWidth="1"/>
    <col min="8197" max="8197" width="15.42578125" style="42" customWidth="1"/>
    <col min="8198" max="8198" width="9" style="42" customWidth="1"/>
    <col min="8199" max="8199" width="13.7109375" style="42" customWidth="1"/>
    <col min="8200" max="8200" width="8.28515625" style="42" customWidth="1"/>
    <col min="8201" max="8201" width="15.85546875" style="42" customWidth="1"/>
    <col min="8202" max="8202" width="9.5703125" style="42" bestFit="1" customWidth="1"/>
    <col min="8203" max="8203" width="17.5703125" style="42" customWidth="1"/>
    <col min="8204" max="8448" width="9.140625" style="42"/>
    <col min="8449" max="8449" width="46.7109375" style="42" customWidth="1"/>
    <col min="8450" max="8450" width="3" style="42" customWidth="1"/>
    <col min="8451" max="8451" width="7.42578125" style="42" customWidth="1"/>
    <col min="8452" max="8452" width="11.85546875" style="42" customWidth="1"/>
    <col min="8453" max="8453" width="15.42578125" style="42" customWidth="1"/>
    <col min="8454" max="8454" width="9" style="42" customWidth="1"/>
    <col min="8455" max="8455" width="13.7109375" style="42" customWidth="1"/>
    <col min="8456" max="8456" width="8.28515625" style="42" customWidth="1"/>
    <col min="8457" max="8457" width="15.85546875" style="42" customWidth="1"/>
    <col min="8458" max="8458" width="9.5703125" style="42" bestFit="1" customWidth="1"/>
    <col min="8459" max="8459" width="17.5703125" style="42" customWidth="1"/>
    <col min="8460" max="8704" width="9.140625" style="42"/>
    <col min="8705" max="8705" width="46.7109375" style="42" customWidth="1"/>
    <col min="8706" max="8706" width="3" style="42" customWidth="1"/>
    <col min="8707" max="8707" width="7.42578125" style="42" customWidth="1"/>
    <col min="8708" max="8708" width="11.85546875" style="42" customWidth="1"/>
    <col min="8709" max="8709" width="15.42578125" style="42" customWidth="1"/>
    <col min="8710" max="8710" width="9" style="42" customWidth="1"/>
    <col min="8711" max="8711" width="13.7109375" style="42" customWidth="1"/>
    <col min="8712" max="8712" width="8.28515625" style="42" customWidth="1"/>
    <col min="8713" max="8713" width="15.85546875" style="42" customWidth="1"/>
    <col min="8714" max="8714" width="9.5703125" style="42" bestFit="1" customWidth="1"/>
    <col min="8715" max="8715" width="17.5703125" style="42" customWidth="1"/>
    <col min="8716" max="8960" width="9.140625" style="42"/>
    <col min="8961" max="8961" width="46.7109375" style="42" customWidth="1"/>
    <col min="8962" max="8962" width="3" style="42" customWidth="1"/>
    <col min="8963" max="8963" width="7.42578125" style="42" customWidth="1"/>
    <col min="8964" max="8964" width="11.85546875" style="42" customWidth="1"/>
    <col min="8965" max="8965" width="15.42578125" style="42" customWidth="1"/>
    <col min="8966" max="8966" width="9" style="42" customWidth="1"/>
    <col min="8967" max="8967" width="13.7109375" style="42" customWidth="1"/>
    <col min="8968" max="8968" width="8.28515625" style="42" customWidth="1"/>
    <col min="8969" max="8969" width="15.85546875" style="42" customWidth="1"/>
    <col min="8970" max="8970" width="9.5703125" style="42" bestFit="1" customWidth="1"/>
    <col min="8971" max="8971" width="17.5703125" style="42" customWidth="1"/>
    <col min="8972" max="9216" width="9.140625" style="42"/>
    <col min="9217" max="9217" width="46.7109375" style="42" customWidth="1"/>
    <col min="9218" max="9218" width="3" style="42" customWidth="1"/>
    <col min="9219" max="9219" width="7.42578125" style="42" customWidth="1"/>
    <col min="9220" max="9220" width="11.85546875" style="42" customWidth="1"/>
    <col min="9221" max="9221" width="15.42578125" style="42" customWidth="1"/>
    <col min="9222" max="9222" width="9" style="42" customWidth="1"/>
    <col min="9223" max="9223" width="13.7109375" style="42" customWidth="1"/>
    <col min="9224" max="9224" width="8.28515625" style="42" customWidth="1"/>
    <col min="9225" max="9225" width="15.85546875" style="42" customWidth="1"/>
    <col min="9226" max="9226" width="9.5703125" style="42" bestFit="1" customWidth="1"/>
    <col min="9227" max="9227" width="17.5703125" style="42" customWidth="1"/>
    <col min="9228" max="9472" width="9.140625" style="42"/>
    <col min="9473" max="9473" width="46.7109375" style="42" customWidth="1"/>
    <col min="9474" max="9474" width="3" style="42" customWidth="1"/>
    <col min="9475" max="9475" width="7.42578125" style="42" customWidth="1"/>
    <col min="9476" max="9476" width="11.85546875" style="42" customWidth="1"/>
    <col min="9477" max="9477" width="15.42578125" style="42" customWidth="1"/>
    <col min="9478" max="9478" width="9" style="42" customWidth="1"/>
    <col min="9479" max="9479" width="13.7109375" style="42" customWidth="1"/>
    <col min="9480" max="9480" width="8.28515625" style="42" customWidth="1"/>
    <col min="9481" max="9481" width="15.85546875" style="42" customWidth="1"/>
    <col min="9482" max="9482" width="9.5703125" style="42" bestFit="1" customWidth="1"/>
    <col min="9483" max="9483" width="17.5703125" style="42" customWidth="1"/>
    <col min="9484" max="9728" width="9.140625" style="42"/>
    <col min="9729" max="9729" width="46.7109375" style="42" customWidth="1"/>
    <col min="9730" max="9730" width="3" style="42" customWidth="1"/>
    <col min="9731" max="9731" width="7.42578125" style="42" customWidth="1"/>
    <col min="9732" max="9732" width="11.85546875" style="42" customWidth="1"/>
    <col min="9733" max="9733" width="15.42578125" style="42" customWidth="1"/>
    <col min="9734" max="9734" width="9" style="42" customWidth="1"/>
    <col min="9735" max="9735" width="13.7109375" style="42" customWidth="1"/>
    <col min="9736" max="9736" width="8.28515625" style="42" customWidth="1"/>
    <col min="9737" max="9737" width="15.85546875" style="42" customWidth="1"/>
    <col min="9738" max="9738" width="9.5703125" style="42" bestFit="1" customWidth="1"/>
    <col min="9739" max="9739" width="17.5703125" style="42" customWidth="1"/>
    <col min="9740" max="9984" width="9.140625" style="42"/>
    <col min="9985" max="9985" width="46.7109375" style="42" customWidth="1"/>
    <col min="9986" max="9986" width="3" style="42" customWidth="1"/>
    <col min="9987" max="9987" width="7.42578125" style="42" customWidth="1"/>
    <col min="9988" max="9988" width="11.85546875" style="42" customWidth="1"/>
    <col min="9989" max="9989" width="15.42578125" style="42" customWidth="1"/>
    <col min="9990" max="9990" width="9" style="42" customWidth="1"/>
    <col min="9991" max="9991" width="13.7109375" style="42" customWidth="1"/>
    <col min="9992" max="9992" width="8.28515625" style="42" customWidth="1"/>
    <col min="9993" max="9993" width="15.85546875" style="42" customWidth="1"/>
    <col min="9994" max="9994" width="9.5703125" style="42" bestFit="1" customWidth="1"/>
    <col min="9995" max="9995" width="17.5703125" style="42" customWidth="1"/>
    <col min="9996" max="10240" width="9.140625" style="42"/>
    <col min="10241" max="10241" width="46.7109375" style="42" customWidth="1"/>
    <col min="10242" max="10242" width="3" style="42" customWidth="1"/>
    <col min="10243" max="10243" width="7.42578125" style="42" customWidth="1"/>
    <col min="10244" max="10244" width="11.85546875" style="42" customWidth="1"/>
    <col min="10245" max="10245" width="15.42578125" style="42" customWidth="1"/>
    <col min="10246" max="10246" width="9" style="42" customWidth="1"/>
    <col min="10247" max="10247" width="13.7109375" style="42" customWidth="1"/>
    <col min="10248" max="10248" width="8.28515625" style="42" customWidth="1"/>
    <col min="10249" max="10249" width="15.85546875" style="42" customWidth="1"/>
    <col min="10250" max="10250" width="9.5703125" style="42" bestFit="1" customWidth="1"/>
    <col min="10251" max="10251" width="17.5703125" style="42" customWidth="1"/>
    <col min="10252" max="10496" width="9.140625" style="42"/>
    <col min="10497" max="10497" width="46.7109375" style="42" customWidth="1"/>
    <col min="10498" max="10498" width="3" style="42" customWidth="1"/>
    <col min="10499" max="10499" width="7.42578125" style="42" customWidth="1"/>
    <col min="10500" max="10500" width="11.85546875" style="42" customWidth="1"/>
    <col min="10501" max="10501" width="15.42578125" style="42" customWidth="1"/>
    <col min="10502" max="10502" width="9" style="42" customWidth="1"/>
    <col min="10503" max="10503" width="13.7109375" style="42" customWidth="1"/>
    <col min="10504" max="10504" width="8.28515625" style="42" customWidth="1"/>
    <col min="10505" max="10505" width="15.85546875" style="42" customWidth="1"/>
    <col min="10506" max="10506" width="9.5703125" style="42" bestFit="1" customWidth="1"/>
    <col min="10507" max="10507" width="17.5703125" style="42" customWidth="1"/>
    <col min="10508" max="10752" width="9.140625" style="42"/>
    <col min="10753" max="10753" width="46.7109375" style="42" customWidth="1"/>
    <col min="10754" max="10754" width="3" style="42" customWidth="1"/>
    <col min="10755" max="10755" width="7.42578125" style="42" customWidth="1"/>
    <col min="10756" max="10756" width="11.85546875" style="42" customWidth="1"/>
    <col min="10757" max="10757" width="15.42578125" style="42" customWidth="1"/>
    <col min="10758" max="10758" width="9" style="42" customWidth="1"/>
    <col min="10759" max="10759" width="13.7109375" style="42" customWidth="1"/>
    <col min="10760" max="10760" width="8.28515625" style="42" customWidth="1"/>
    <col min="10761" max="10761" width="15.85546875" style="42" customWidth="1"/>
    <col min="10762" max="10762" width="9.5703125" style="42" bestFit="1" customWidth="1"/>
    <col min="10763" max="10763" width="17.5703125" style="42" customWidth="1"/>
    <col min="10764" max="11008" width="9.140625" style="42"/>
    <col min="11009" max="11009" width="46.7109375" style="42" customWidth="1"/>
    <col min="11010" max="11010" width="3" style="42" customWidth="1"/>
    <col min="11011" max="11011" width="7.42578125" style="42" customWidth="1"/>
    <col min="11012" max="11012" width="11.85546875" style="42" customWidth="1"/>
    <col min="11013" max="11013" width="15.42578125" style="42" customWidth="1"/>
    <col min="11014" max="11014" width="9" style="42" customWidth="1"/>
    <col min="11015" max="11015" width="13.7109375" style="42" customWidth="1"/>
    <col min="11016" max="11016" width="8.28515625" style="42" customWidth="1"/>
    <col min="11017" max="11017" width="15.85546875" style="42" customWidth="1"/>
    <col min="11018" max="11018" width="9.5703125" style="42" bestFit="1" customWidth="1"/>
    <col min="11019" max="11019" width="17.5703125" style="42" customWidth="1"/>
    <col min="11020" max="11264" width="9.140625" style="42"/>
    <col min="11265" max="11265" width="46.7109375" style="42" customWidth="1"/>
    <col min="11266" max="11266" width="3" style="42" customWidth="1"/>
    <col min="11267" max="11267" width="7.42578125" style="42" customWidth="1"/>
    <col min="11268" max="11268" width="11.85546875" style="42" customWidth="1"/>
    <col min="11269" max="11269" width="15.42578125" style="42" customWidth="1"/>
    <col min="11270" max="11270" width="9" style="42" customWidth="1"/>
    <col min="11271" max="11271" width="13.7109375" style="42" customWidth="1"/>
    <col min="11272" max="11272" width="8.28515625" style="42" customWidth="1"/>
    <col min="11273" max="11273" width="15.85546875" style="42" customWidth="1"/>
    <col min="11274" max="11274" width="9.5703125" style="42" bestFit="1" customWidth="1"/>
    <col min="11275" max="11275" width="17.5703125" style="42" customWidth="1"/>
    <col min="11276" max="11520" width="9.140625" style="42"/>
    <col min="11521" max="11521" width="46.7109375" style="42" customWidth="1"/>
    <col min="11522" max="11522" width="3" style="42" customWidth="1"/>
    <col min="11523" max="11523" width="7.42578125" style="42" customWidth="1"/>
    <col min="11524" max="11524" width="11.85546875" style="42" customWidth="1"/>
    <col min="11525" max="11525" width="15.42578125" style="42" customWidth="1"/>
    <col min="11526" max="11526" width="9" style="42" customWidth="1"/>
    <col min="11527" max="11527" width="13.7109375" style="42" customWidth="1"/>
    <col min="11528" max="11528" width="8.28515625" style="42" customWidth="1"/>
    <col min="11529" max="11529" width="15.85546875" style="42" customWidth="1"/>
    <col min="11530" max="11530" width="9.5703125" style="42" bestFit="1" customWidth="1"/>
    <col min="11531" max="11531" width="17.5703125" style="42" customWidth="1"/>
    <col min="11532" max="11776" width="9.140625" style="42"/>
    <col min="11777" max="11777" width="46.7109375" style="42" customWidth="1"/>
    <col min="11778" max="11778" width="3" style="42" customWidth="1"/>
    <col min="11779" max="11779" width="7.42578125" style="42" customWidth="1"/>
    <col min="11780" max="11780" width="11.85546875" style="42" customWidth="1"/>
    <col min="11781" max="11781" width="15.42578125" style="42" customWidth="1"/>
    <col min="11782" max="11782" width="9" style="42" customWidth="1"/>
    <col min="11783" max="11783" width="13.7109375" style="42" customWidth="1"/>
    <col min="11784" max="11784" width="8.28515625" style="42" customWidth="1"/>
    <col min="11785" max="11785" width="15.85546875" style="42" customWidth="1"/>
    <col min="11786" max="11786" width="9.5703125" style="42" bestFit="1" customWidth="1"/>
    <col min="11787" max="11787" width="17.5703125" style="42" customWidth="1"/>
    <col min="11788" max="12032" width="9.140625" style="42"/>
    <col min="12033" max="12033" width="46.7109375" style="42" customWidth="1"/>
    <col min="12034" max="12034" width="3" style="42" customWidth="1"/>
    <col min="12035" max="12035" width="7.42578125" style="42" customWidth="1"/>
    <col min="12036" max="12036" width="11.85546875" style="42" customWidth="1"/>
    <col min="12037" max="12037" width="15.42578125" style="42" customWidth="1"/>
    <col min="12038" max="12038" width="9" style="42" customWidth="1"/>
    <col min="12039" max="12039" width="13.7109375" style="42" customWidth="1"/>
    <col min="12040" max="12040" width="8.28515625" style="42" customWidth="1"/>
    <col min="12041" max="12041" width="15.85546875" style="42" customWidth="1"/>
    <col min="12042" max="12042" width="9.5703125" style="42" bestFit="1" customWidth="1"/>
    <col min="12043" max="12043" width="17.5703125" style="42" customWidth="1"/>
    <col min="12044" max="12288" width="9.140625" style="42"/>
    <col min="12289" max="12289" width="46.7109375" style="42" customWidth="1"/>
    <col min="12290" max="12290" width="3" style="42" customWidth="1"/>
    <col min="12291" max="12291" width="7.42578125" style="42" customWidth="1"/>
    <col min="12292" max="12292" width="11.85546875" style="42" customWidth="1"/>
    <col min="12293" max="12293" width="15.42578125" style="42" customWidth="1"/>
    <col min="12294" max="12294" width="9" style="42" customWidth="1"/>
    <col min="12295" max="12295" width="13.7109375" style="42" customWidth="1"/>
    <col min="12296" max="12296" width="8.28515625" style="42" customWidth="1"/>
    <col min="12297" max="12297" width="15.85546875" style="42" customWidth="1"/>
    <col min="12298" max="12298" width="9.5703125" style="42" bestFit="1" customWidth="1"/>
    <col min="12299" max="12299" width="17.5703125" style="42" customWidth="1"/>
    <col min="12300" max="12544" width="9.140625" style="42"/>
    <col min="12545" max="12545" width="46.7109375" style="42" customWidth="1"/>
    <col min="12546" max="12546" width="3" style="42" customWidth="1"/>
    <col min="12547" max="12547" width="7.42578125" style="42" customWidth="1"/>
    <col min="12548" max="12548" width="11.85546875" style="42" customWidth="1"/>
    <col min="12549" max="12549" width="15.42578125" style="42" customWidth="1"/>
    <col min="12550" max="12550" width="9" style="42" customWidth="1"/>
    <col min="12551" max="12551" width="13.7109375" style="42" customWidth="1"/>
    <col min="12552" max="12552" width="8.28515625" style="42" customWidth="1"/>
    <col min="12553" max="12553" width="15.85546875" style="42" customWidth="1"/>
    <col min="12554" max="12554" width="9.5703125" style="42" bestFit="1" customWidth="1"/>
    <col min="12555" max="12555" width="17.5703125" style="42" customWidth="1"/>
    <col min="12556" max="12800" width="9.140625" style="42"/>
    <col min="12801" max="12801" width="46.7109375" style="42" customWidth="1"/>
    <col min="12802" max="12802" width="3" style="42" customWidth="1"/>
    <col min="12803" max="12803" width="7.42578125" style="42" customWidth="1"/>
    <col min="12804" max="12804" width="11.85546875" style="42" customWidth="1"/>
    <col min="12805" max="12805" width="15.42578125" style="42" customWidth="1"/>
    <col min="12806" max="12806" width="9" style="42" customWidth="1"/>
    <col min="12807" max="12807" width="13.7109375" style="42" customWidth="1"/>
    <col min="12808" max="12808" width="8.28515625" style="42" customWidth="1"/>
    <col min="12809" max="12809" width="15.85546875" style="42" customWidth="1"/>
    <col min="12810" max="12810" width="9.5703125" style="42" bestFit="1" customWidth="1"/>
    <col min="12811" max="12811" width="17.5703125" style="42" customWidth="1"/>
    <col min="12812" max="13056" width="9.140625" style="42"/>
    <col min="13057" max="13057" width="46.7109375" style="42" customWidth="1"/>
    <col min="13058" max="13058" width="3" style="42" customWidth="1"/>
    <col min="13059" max="13059" width="7.42578125" style="42" customWidth="1"/>
    <col min="13060" max="13060" width="11.85546875" style="42" customWidth="1"/>
    <col min="13061" max="13061" width="15.42578125" style="42" customWidth="1"/>
    <col min="13062" max="13062" width="9" style="42" customWidth="1"/>
    <col min="13063" max="13063" width="13.7109375" style="42" customWidth="1"/>
    <col min="13064" max="13064" width="8.28515625" style="42" customWidth="1"/>
    <col min="13065" max="13065" width="15.85546875" style="42" customWidth="1"/>
    <col min="13066" max="13066" width="9.5703125" style="42" bestFit="1" customWidth="1"/>
    <col min="13067" max="13067" width="17.5703125" style="42" customWidth="1"/>
    <col min="13068" max="13312" width="9.140625" style="42"/>
    <col min="13313" max="13313" width="46.7109375" style="42" customWidth="1"/>
    <col min="13314" max="13314" width="3" style="42" customWidth="1"/>
    <col min="13315" max="13315" width="7.42578125" style="42" customWidth="1"/>
    <col min="13316" max="13316" width="11.85546875" style="42" customWidth="1"/>
    <col min="13317" max="13317" width="15.42578125" style="42" customWidth="1"/>
    <col min="13318" max="13318" width="9" style="42" customWidth="1"/>
    <col min="13319" max="13319" width="13.7109375" style="42" customWidth="1"/>
    <col min="13320" max="13320" width="8.28515625" style="42" customWidth="1"/>
    <col min="13321" max="13321" width="15.85546875" style="42" customWidth="1"/>
    <col min="13322" max="13322" width="9.5703125" style="42" bestFit="1" customWidth="1"/>
    <col min="13323" max="13323" width="17.5703125" style="42" customWidth="1"/>
    <col min="13324" max="13568" width="9.140625" style="42"/>
    <col min="13569" max="13569" width="46.7109375" style="42" customWidth="1"/>
    <col min="13570" max="13570" width="3" style="42" customWidth="1"/>
    <col min="13571" max="13571" width="7.42578125" style="42" customWidth="1"/>
    <col min="13572" max="13572" width="11.85546875" style="42" customWidth="1"/>
    <col min="13573" max="13573" width="15.42578125" style="42" customWidth="1"/>
    <col min="13574" max="13574" width="9" style="42" customWidth="1"/>
    <col min="13575" max="13575" width="13.7109375" style="42" customWidth="1"/>
    <col min="13576" max="13576" width="8.28515625" style="42" customWidth="1"/>
    <col min="13577" max="13577" width="15.85546875" style="42" customWidth="1"/>
    <col min="13578" max="13578" width="9.5703125" style="42" bestFit="1" customWidth="1"/>
    <col min="13579" max="13579" width="17.5703125" style="42" customWidth="1"/>
    <col min="13580" max="13824" width="9.140625" style="42"/>
    <col min="13825" max="13825" width="46.7109375" style="42" customWidth="1"/>
    <col min="13826" max="13826" width="3" style="42" customWidth="1"/>
    <col min="13827" max="13827" width="7.42578125" style="42" customWidth="1"/>
    <col min="13828" max="13828" width="11.85546875" style="42" customWidth="1"/>
    <col min="13829" max="13829" width="15.42578125" style="42" customWidth="1"/>
    <col min="13830" max="13830" width="9" style="42" customWidth="1"/>
    <col min="13831" max="13831" width="13.7109375" style="42" customWidth="1"/>
    <col min="13832" max="13832" width="8.28515625" style="42" customWidth="1"/>
    <col min="13833" max="13833" width="15.85546875" style="42" customWidth="1"/>
    <col min="13834" max="13834" width="9.5703125" style="42" bestFit="1" customWidth="1"/>
    <col min="13835" max="13835" width="17.5703125" style="42" customWidth="1"/>
    <col min="13836" max="14080" width="9.140625" style="42"/>
    <col min="14081" max="14081" width="46.7109375" style="42" customWidth="1"/>
    <col min="14082" max="14082" width="3" style="42" customWidth="1"/>
    <col min="14083" max="14083" width="7.42578125" style="42" customWidth="1"/>
    <col min="14084" max="14084" width="11.85546875" style="42" customWidth="1"/>
    <col min="14085" max="14085" width="15.42578125" style="42" customWidth="1"/>
    <col min="14086" max="14086" width="9" style="42" customWidth="1"/>
    <col min="14087" max="14087" width="13.7109375" style="42" customWidth="1"/>
    <col min="14088" max="14088" width="8.28515625" style="42" customWidth="1"/>
    <col min="14089" max="14089" width="15.85546875" style="42" customWidth="1"/>
    <col min="14090" max="14090" width="9.5703125" style="42" bestFit="1" customWidth="1"/>
    <col min="14091" max="14091" width="17.5703125" style="42" customWidth="1"/>
    <col min="14092" max="14336" width="9.140625" style="42"/>
    <col min="14337" max="14337" width="46.7109375" style="42" customWidth="1"/>
    <col min="14338" max="14338" width="3" style="42" customWidth="1"/>
    <col min="14339" max="14339" width="7.42578125" style="42" customWidth="1"/>
    <col min="14340" max="14340" width="11.85546875" style="42" customWidth="1"/>
    <col min="14341" max="14341" width="15.42578125" style="42" customWidth="1"/>
    <col min="14342" max="14342" width="9" style="42" customWidth="1"/>
    <col min="14343" max="14343" width="13.7109375" style="42" customWidth="1"/>
    <col min="14344" max="14344" width="8.28515625" style="42" customWidth="1"/>
    <col min="14345" max="14345" width="15.85546875" style="42" customWidth="1"/>
    <col min="14346" max="14346" width="9.5703125" style="42" bestFit="1" customWidth="1"/>
    <col min="14347" max="14347" width="17.5703125" style="42" customWidth="1"/>
    <col min="14348" max="14592" width="9.140625" style="42"/>
    <col min="14593" max="14593" width="46.7109375" style="42" customWidth="1"/>
    <col min="14594" max="14594" width="3" style="42" customWidth="1"/>
    <col min="14595" max="14595" width="7.42578125" style="42" customWidth="1"/>
    <col min="14596" max="14596" width="11.85546875" style="42" customWidth="1"/>
    <col min="14597" max="14597" width="15.42578125" style="42" customWidth="1"/>
    <col min="14598" max="14598" width="9" style="42" customWidth="1"/>
    <col min="14599" max="14599" width="13.7109375" style="42" customWidth="1"/>
    <col min="14600" max="14600" width="8.28515625" style="42" customWidth="1"/>
    <col min="14601" max="14601" width="15.85546875" style="42" customWidth="1"/>
    <col min="14602" max="14602" width="9.5703125" style="42" bestFit="1" customWidth="1"/>
    <col min="14603" max="14603" width="17.5703125" style="42" customWidth="1"/>
    <col min="14604" max="14848" width="9.140625" style="42"/>
    <col min="14849" max="14849" width="46.7109375" style="42" customWidth="1"/>
    <col min="14850" max="14850" width="3" style="42" customWidth="1"/>
    <col min="14851" max="14851" width="7.42578125" style="42" customWidth="1"/>
    <col min="14852" max="14852" width="11.85546875" style="42" customWidth="1"/>
    <col min="14853" max="14853" width="15.42578125" style="42" customWidth="1"/>
    <col min="14854" max="14854" width="9" style="42" customWidth="1"/>
    <col min="14855" max="14855" width="13.7109375" style="42" customWidth="1"/>
    <col min="14856" max="14856" width="8.28515625" style="42" customWidth="1"/>
    <col min="14857" max="14857" width="15.85546875" style="42" customWidth="1"/>
    <col min="14858" max="14858" width="9.5703125" style="42" bestFit="1" customWidth="1"/>
    <col min="14859" max="14859" width="17.5703125" style="42" customWidth="1"/>
    <col min="14860" max="15104" width="9.140625" style="42"/>
    <col min="15105" max="15105" width="46.7109375" style="42" customWidth="1"/>
    <col min="15106" max="15106" width="3" style="42" customWidth="1"/>
    <col min="15107" max="15107" width="7.42578125" style="42" customWidth="1"/>
    <col min="15108" max="15108" width="11.85546875" style="42" customWidth="1"/>
    <col min="15109" max="15109" width="15.42578125" style="42" customWidth="1"/>
    <col min="15110" max="15110" width="9" style="42" customWidth="1"/>
    <col min="15111" max="15111" width="13.7109375" style="42" customWidth="1"/>
    <col min="15112" max="15112" width="8.28515625" style="42" customWidth="1"/>
    <col min="15113" max="15113" width="15.85546875" style="42" customWidth="1"/>
    <col min="15114" max="15114" width="9.5703125" style="42" bestFit="1" customWidth="1"/>
    <col min="15115" max="15115" width="17.5703125" style="42" customWidth="1"/>
    <col min="15116" max="15360" width="9.140625" style="42"/>
    <col min="15361" max="15361" width="46.7109375" style="42" customWidth="1"/>
    <col min="15362" max="15362" width="3" style="42" customWidth="1"/>
    <col min="15363" max="15363" width="7.42578125" style="42" customWidth="1"/>
    <col min="15364" max="15364" width="11.85546875" style="42" customWidth="1"/>
    <col min="15365" max="15365" width="15.42578125" style="42" customWidth="1"/>
    <col min="15366" max="15366" width="9" style="42" customWidth="1"/>
    <col min="15367" max="15367" width="13.7109375" style="42" customWidth="1"/>
    <col min="15368" max="15368" width="8.28515625" style="42" customWidth="1"/>
    <col min="15369" max="15369" width="15.85546875" style="42" customWidth="1"/>
    <col min="15370" max="15370" width="9.5703125" style="42" bestFit="1" customWidth="1"/>
    <col min="15371" max="15371" width="17.5703125" style="42" customWidth="1"/>
    <col min="15372" max="15616" width="9.140625" style="42"/>
    <col min="15617" max="15617" width="46.7109375" style="42" customWidth="1"/>
    <col min="15618" max="15618" width="3" style="42" customWidth="1"/>
    <col min="15619" max="15619" width="7.42578125" style="42" customWidth="1"/>
    <col min="15620" max="15620" width="11.85546875" style="42" customWidth="1"/>
    <col min="15621" max="15621" width="15.42578125" style="42" customWidth="1"/>
    <col min="15622" max="15622" width="9" style="42" customWidth="1"/>
    <col min="15623" max="15623" width="13.7109375" style="42" customWidth="1"/>
    <col min="15624" max="15624" width="8.28515625" style="42" customWidth="1"/>
    <col min="15625" max="15625" width="15.85546875" style="42" customWidth="1"/>
    <col min="15626" max="15626" width="9.5703125" style="42" bestFit="1" customWidth="1"/>
    <col min="15627" max="15627" width="17.5703125" style="42" customWidth="1"/>
    <col min="15628" max="15872" width="9.140625" style="42"/>
    <col min="15873" max="15873" width="46.7109375" style="42" customWidth="1"/>
    <col min="15874" max="15874" width="3" style="42" customWidth="1"/>
    <col min="15875" max="15875" width="7.42578125" style="42" customWidth="1"/>
    <col min="15876" max="15876" width="11.85546875" style="42" customWidth="1"/>
    <col min="15877" max="15877" width="15.42578125" style="42" customWidth="1"/>
    <col min="15878" max="15878" width="9" style="42" customWidth="1"/>
    <col min="15879" max="15879" width="13.7109375" style="42" customWidth="1"/>
    <col min="15880" max="15880" width="8.28515625" style="42" customWidth="1"/>
    <col min="15881" max="15881" width="15.85546875" style="42" customWidth="1"/>
    <col min="15882" max="15882" width="9.5703125" style="42" bestFit="1" customWidth="1"/>
    <col min="15883" max="15883" width="17.5703125" style="42" customWidth="1"/>
    <col min="15884" max="16128" width="9.140625" style="42"/>
    <col min="16129" max="16129" width="46.7109375" style="42" customWidth="1"/>
    <col min="16130" max="16130" width="3" style="42" customWidth="1"/>
    <col min="16131" max="16131" width="7.42578125" style="42" customWidth="1"/>
    <col min="16132" max="16132" width="11.85546875" style="42" customWidth="1"/>
    <col min="16133" max="16133" width="15.42578125" style="42" customWidth="1"/>
    <col min="16134" max="16134" width="9" style="42" customWidth="1"/>
    <col min="16135" max="16135" width="13.7109375" style="42" customWidth="1"/>
    <col min="16136" max="16136" width="8.28515625" style="42" customWidth="1"/>
    <col min="16137" max="16137" width="15.85546875" style="42" customWidth="1"/>
    <col min="16138" max="16138" width="9.5703125" style="42" bestFit="1" customWidth="1"/>
    <col min="16139" max="16139" width="17.5703125" style="42" customWidth="1"/>
    <col min="16140" max="16384" width="9.140625" style="42"/>
  </cols>
  <sheetData>
    <row r="1" spans="1:9">
      <c r="A1" s="40" t="s">
        <v>860</v>
      </c>
      <c r="B1" s="40" t="s">
        <v>883</v>
      </c>
      <c r="C1" s="41" t="s">
        <v>884</v>
      </c>
      <c r="D1" s="41" t="s">
        <v>885</v>
      </c>
      <c r="E1" s="41" t="s">
        <v>886</v>
      </c>
      <c r="F1" s="41" t="s">
        <v>887</v>
      </c>
      <c r="G1" s="41" t="s">
        <v>888</v>
      </c>
      <c r="H1" s="41" t="s">
        <v>889</v>
      </c>
      <c r="I1" s="41" t="s">
        <v>890</v>
      </c>
    </row>
    <row r="2" spans="1:9" ht="14.25">
      <c r="A2" s="53" t="s">
        <v>891</v>
      </c>
      <c r="B2" s="53"/>
      <c r="C2" s="53"/>
      <c r="D2" s="53"/>
      <c r="E2" s="53"/>
      <c r="F2" s="53"/>
      <c r="G2" s="53"/>
      <c r="H2" s="53"/>
      <c r="I2" s="53"/>
    </row>
    <row r="3" spans="1:9">
      <c r="A3" s="43" t="s">
        <v>892</v>
      </c>
      <c r="B3" s="43" t="s">
        <v>47</v>
      </c>
      <c r="C3" s="44"/>
      <c r="D3" s="44"/>
      <c r="E3" s="52"/>
      <c r="F3" s="44"/>
      <c r="G3" s="52"/>
      <c r="H3" s="44"/>
      <c r="I3" s="52"/>
    </row>
    <row r="4" spans="1:9">
      <c r="A4" s="43" t="s">
        <v>893</v>
      </c>
      <c r="B4" s="43"/>
      <c r="C4" s="44"/>
      <c r="D4" s="44"/>
      <c r="E4" s="52"/>
      <c r="F4" s="44"/>
      <c r="G4" s="52"/>
      <c r="H4" s="44"/>
      <c r="I4" s="52"/>
    </row>
    <row r="5" spans="1:9">
      <c r="A5" s="45" t="s">
        <v>894</v>
      </c>
      <c r="B5" s="45" t="s">
        <v>895</v>
      </c>
      <c r="C5" s="47">
        <v>1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</row>
    <row r="6" spans="1:9">
      <c r="A6" s="45" t="s">
        <v>896</v>
      </c>
      <c r="B6" s="45" t="s">
        <v>895</v>
      </c>
      <c r="C6" s="47">
        <v>1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</row>
    <row r="7" spans="1:9">
      <c r="A7" s="45" t="s">
        <v>897</v>
      </c>
      <c r="B7" s="45" t="s">
        <v>895</v>
      </c>
      <c r="C7" s="47">
        <v>1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</row>
    <row r="8" spans="1:9">
      <c r="A8" s="45" t="s">
        <v>898</v>
      </c>
      <c r="B8" s="45" t="s">
        <v>895</v>
      </c>
      <c r="C8" s="47">
        <v>4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</row>
    <row r="9" spans="1:9">
      <c r="A9" s="45" t="s">
        <v>899</v>
      </c>
      <c r="B9" s="45" t="s">
        <v>895</v>
      </c>
      <c r="C9" s="47">
        <v>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</row>
    <row r="10" spans="1:9">
      <c r="A10" s="45" t="s">
        <v>900</v>
      </c>
      <c r="B10" s="45" t="s">
        <v>895</v>
      </c>
      <c r="C10" s="47">
        <v>1</v>
      </c>
      <c r="D10" s="47">
        <v>0</v>
      </c>
      <c r="E10" s="46">
        <f>C10*D10</f>
        <v>0</v>
      </c>
      <c r="F10" s="46">
        <v>0</v>
      </c>
      <c r="G10" s="46">
        <f>C10*F10</f>
        <v>0</v>
      </c>
      <c r="H10" s="46">
        <f>D10+G10</f>
        <v>0</v>
      </c>
      <c r="I10" s="47">
        <f>C10*H10</f>
        <v>0</v>
      </c>
    </row>
    <row r="11" spans="1:9">
      <c r="A11" s="45" t="s">
        <v>901</v>
      </c>
      <c r="B11" s="45" t="s">
        <v>895</v>
      </c>
      <c r="C11" s="47">
        <v>1</v>
      </c>
      <c r="D11" s="47">
        <v>0</v>
      </c>
      <c r="E11" s="46">
        <f>C11*D11</f>
        <v>0</v>
      </c>
      <c r="F11" s="46">
        <v>0</v>
      </c>
      <c r="G11" s="46">
        <f>C11*F11</f>
        <v>0</v>
      </c>
      <c r="H11" s="46">
        <f>D11+G11</f>
        <v>0</v>
      </c>
      <c r="I11" s="47">
        <f>C11*H11</f>
        <v>0</v>
      </c>
    </row>
    <row r="12" spans="1:9">
      <c r="A12" s="43" t="s">
        <v>902</v>
      </c>
      <c r="B12" s="43" t="s">
        <v>47</v>
      </c>
      <c r="C12" s="44"/>
      <c r="D12" s="44"/>
      <c r="E12" s="52">
        <v>0</v>
      </c>
      <c r="F12" s="44"/>
      <c r="G12" s="52">
        <f>SUM(G5:G11)</f>
        <v>0</v>
      </c>
      <c r="H12" s="44"/>
      <c r="I12" s="52">
        <f>E12+G12</f>
        <v>0</v>
      </c>
    </row>
    <row r="13" spans="1:9" ht="14.25">
      <c r="A13" s="53" t="s">
        <v>903</v>
      </c>
      <c r="B13" s="53"/>
      <c r="C13" s="57"/>
      <c r="D13" s="57"/>
      <c r="E13" s="58">
        <f>E12</f>
        <v>0</v>
      </c>
      <c r="F13" s="57"/>
      <c r="G13" s="58"/>
      <c r="H13" s="57"/>
      <c r="I13" s="58">
        <f>E13+G13</f>
        <v>0</v>
      </c>
    </row>
    <row r="14" spans="1:9">
      <c r="A14" s="45"/>
      <c r="B14" s="45"/>
      <c r="C14" s="45"/>
      <c r="D14" s="45"/>
      <c r="E14" s="45"/>
      <c r="F14" s="45"/>
      <c r="G14" s="45"/>
      <c r="H14" s="45"/>
      <c r="I14" s="45"/>
    </row>
    <row r="15" spans="1:9">
      <c r="A15" s="45"/>
      <c r="B15" s="45"/>
      <c r="C15" s="45"/>
      <c r="D15" s="45"/>
      <c r="E15" s="45"/>
      <c r="F15" s="45"/>
      <c r="G15" s="45"/>
      <c r="H15" s="45"/>
      <c r="I15" s="45"/>
    </row>
    <row r="16" spans="1:9" ht="14.25">
      <c r="A16" s="53" t="s">
        <v>904</v>
      </c>
      <c r="B16" s="53"/>
      <c r="C16" s="53"/>
      <c r="D16" s="53"/>
      <c r="E16" s="53"/>
      <c r="F16" s="53"/>
      <c r="G16" s="53"/>
      <c r="H16" s="53"/>
      <c r="I16" s="53"/>
    </row>
    <row r="17" spans="1:10">
      <c r="A17" s="43" t="s">
        <v>905</v>
      </c>
      <c r="B17" s="43" t="s">
        <v>47</v>
      </c>
      <c r="C17" s="44"/>
      <c r="D17" s="44"/>
      <c r="E17" s="52"/>
      <c r="F17" s="44"/>
      <c r="G17" s="52"/>
      <c r="H17" s="44"/>
      <c r="I17" s="52"/>
    </row>
    <row r="18" spans="1:10">
      <c r="A18" s="59" t="s">
        <v>906</v>
      </c>
      <c r="B18" s="59" t="s">
        <v>47</v>
      </c>
      <c r="C18" s="60"/>
      <c r="D18" s="60"/>
      <c r="E18" s="61"/>
      <c r="F18" s="60"/>
      <c r="G18" s="61"/>
      <c r="H18" s="60"/>
      <c r="I18" s="61"/>
    </row>
    <row r="19" spans="1:10">
      <c r="A19" s="45" t="s">
        <v>907</v>
      </c>
      <c r="B19" s="45" t="s">
        <v>908</v>
      </c>
      <c r="C19" s="47">
        <v>10</v>
      </c>
      <c r="D19" s="47">
        <v>0</v>
      </c>
      <c r="E19" s="46">
        <f>C19*D19</f>
        <v>0</v>
      </c>
      <c r="F19" s="47">
        <v>0</v>
      </c>
      <c r="G19" s="46">
        <f>C19*F19</f>
        <v>0</v>
      </c>
      <c r="H19" s="47">
        <f>D19+F19</f>
        <v>0</v>
      </c>
      <c r="I19" s="46">
        <f>C19*H19</f>
        <v>0</v>
      </c>
    </row>
    <row r="20" spans="1:10">
      <c r="A20" s="45" t="s">
        <v>909</v>
      </c>
      <c r="B20" s="45" t="s">
        <v>908</v>
      </c>
      <c r="C20" s="47">
        <v>630</v>
      </c>
      <c r="D20" s="47">
        <v>0</v>
      </c>
      <c r="E20" s="46">
        <f>C20*D20</f>
        <v>0</v>
      </c>
      <c r="F20" s="47">
        <v>0</v>
      </c>
      <c r="G20" s="46">
        <f>C20*F20</f>
        <v>0</v>
      </c>
      <c r="H20" s="47">
        <f>D20+F20</f>
        <v>0</v>
      </c>
      <c r="I20" s="46">
        <f>C20*H20</f>
        <v>0</v>
      </c>
    </row>
    <row r="21" spans="1:10">
      <c r="A21" s="45"/>
      <c r="B21" s="45" t="s">
        <v>908</v>
      </c>
      <c r="C21" s="47">
        <v>80</v>
      </c>
      <c r="D21" s="47">
        <v>0</v>
      </c>
      <c r="E21" s="46">
        <f>C21*D21</f>
        <v>0</v>
      </c>
      <c r="F21" s="47">
        <v>0</v>
      </c>
      <c r="G21" s="46">
        <f>C21*F21</f>
        <v>0</v>
      </c>
      <c r="H21" s="47">
        <f>D21+F21</f>
        <v>0</v>
      </c>
      <c r="I21" s="46">
        <f>C21*H21</f>
        <v>0</v>
      </c>
    </row>
    <row r="22" spans="1:10">
      <c r="A22" s="43" t="s">
        <v>910</v>
      </c>
      <c r="B22" s="43" t="s">
        <v>47</v>
      </c>
      <c r="C22" s="44"/>
      <c r="D22" s="44"/>
      <c r="E22" s="52">
        <f>SUM(E19:E21)</f>
        <v>0</v>
      </c>
      <c r="F22" s="44"/>
      <c r="G22" s="52">
        <f>SUM(G19:G21)</f>
        <v>0</v>
      </c>
      <c r="H22" s="44"/>
      <c r="I22" s="52">
        <f>E22+G22</f>
        <v>0</v>
      </c>
    </row>
    <row r="23" spans="1:10">
      <c r="A23" s="45" t="s">
        <v>47</v>
      </c>
      <c r="B23" s="45" t="s">
        <v>47</v>
      </c>
      <c r="C23" s="47"/>
      <c r="D23" s="47"/>
      <c r="E23" s="46"/>
      <c r="F23" s="47"/>
      <c r="G23" s="46"/>
      <c r="H23" s="47"/>
      <c r="I23" s="46"/>
    </row>
    <row r="24" spans="1:10">
      <c r="A24" s="43" t="s">
        <v>911</v>
      </c>
      <c r="B24" s="43" t="s">
        <v>47</v>
      </c>
      <c r="C24" s="44"/>
      <c r="D24" s="44"/>
      <c r="E24" s="52"/>
      <c r="F24" s="44"/>
      <c r="G24" s="52"/>
      <c r="H24" s="44"/>
      <c r="I24" s="52"/>
    </row>
    <row r="25" spans="1:10">
      <c r="A25" s="59" t="s">
        <v>912</v>
      </c>
      <c r="B25" s="59" t="s">
        <v>47</v>
      </c>
      <c r="C25" s="60"/>
      <c r="D25" s="60"/>
      <c r="E25" s="61"/>
      <c r="F25" s="60"/>
      <c r="G25" s="61"/>
      <c r="H25" s="60"/>
      <c r="I25" s="61"/>
    </row>
    <row r="26" spans="1:10">
      <c r="A26" s="45" t="s">
        <v>913</v>
      </c>
      <c r="B26" s="45" t="s">
        <v>908</v>
      </c>
      <c r="C26" s="47">
        <v>795</v>
      </c>
      <c r="D26" s="47">
        <v>0</v>
      </c>
      <c r="E26" s="47">
        <f>C26*D26</f>
        <v>0</v>
      </c>
      <c r="F26" s="47">
        <v>0</v>
      </c>
      <c r="G26" s="47">
        <f>C26*F26</f>
        <v>0</v>
      </c>
      <c r="H26" s="47">
        <f>D26+F26</f>
        <v>0</v>
      </c>
      <c r="I26" s="47">
        <f>C26*H26</f>
        <v>0</v>
      </c>
    </row>
    <row r="27" spans="1:10">
      <c r="A27" s="45" t="s">
        <v>914</v>
      </c>
      <c r="B27" s="45" t="s">
        <v>908</v>
      </c>
      <c r="C27" s="47">
        <v>220</v>
      </c>
      <c r="D27" s="47">
        <v>0</v>
      </c>
      <c r="E27" s="46">
        <f>C27*D27</f>
        <v>0</v>
      </c>
      <c r="F27" s="47">
        <v>0</v>
      </c>
      <c r="G27" s="46">
        <f>C27*F27</f>
        <v>0</v>
      </c>
      <c r="H27" s="47">
        <f>D27+F27</f>
        <v>0</v>
      </c>
      <c r="I27" s="46">
        <f>C27*H27</f>
        <v>0</v>
      </c>
    </row>
    <row r="28" spans="1:10">
      <c r="A28" s="45" t="s">
        <v>915</v>
      </c>
      <c r="B28" s="45" t="s">
        <v>895</v>
      </c>
      <c r="C28" s="46">
        <v>50</v>
      </c>
      <c r="D28" s="46">
        <v>0</v>
      </c>
      <c r="E28" s="46">
        <f>C28*D28</f>
        <v>0</v>
      </c>
      <c r="F28" s="46">
        <v>0</v>
      </c>
      <c r="G28" s="46">
        <f>C28*F28</f>
        <v>0</v>
      </c>
      <c r="H28" s="46">
        <f>D28+F28</f>
        <v>0</v>
      </c>
      <c r="I28" s="46">
        <f>C28*H28</f>
        <v>0</v>
      </c>
    </row>
    <row r="29" spans="1:10">
      <c r="A29" s="45" t="s">
        <v>916</v>
      </c>
      <c r="B29" s="45" t="s">
        <v>895</v>
      </c>
      <c r="C29" s="47">
        <v>53</v>
      </c>
      <c r="D29" s="47">
        <v>0</v>
      </c>
      <c r="E29" s="46">
        <v>0</v>
      </c>
      <c r="F29" s="47">
        <v>0</v>
      </c>
      <c r="G29" s="46">
        <f>C29*F29</f>
        <v>0</v>
      </c>
      <c r="H29" s="47">
        <f>D29+F29</f>
        <v>0</v>
      </c>
      <c r="I29" s="46">
        <f>C29*H29</f>
        <v>0</v>
      </c>
    </row>
    <row r="30" spans="1:10">
      <c r="A30" s="62" t="s">
        <v>917</v>
      </c>
      <c r="B30" s="52" t="s">
        <v>47</v>
      </c>
      <c r="C30" s="52"/>
      <c r="D30" s="52"/>
      <c r="E30" s="52">
        <f>SUM(E26:E29)</f>
        <v>0</v>
      </c>
      <c r="F30" s="52"/>
      <c r="G30" s="63">
        <f>SUM(G26:G29)</f>
        <v>0</v>
      </c>
      <c r="H30" s="52"/>
      <c r="I30" s="52">
        <f>SUM(I26:I29)</f>
        <v>0</v>
      </c>
      <c r="J30" s="55"/>
    </row>
    <row r="31" spans="1:10">
      <c r="A31" s="45" t="s">
        <v>47</v>
      </c>
      <c r="B31" s="45"/>
      <c r="C31" s="45"/>
      <c r="D31" s="45"/>
      <c r="E31" s="64"/>
      <c r="F31" s="45"/>
      <c r="G31" s="64"/>
      <c r="H31" s="45"/>
      <c r="I31" s="64"/>
    </row>
    <row r="32" spans="1:10">
      <c r="A32" s="43" t="s">
        <v>918</v>
      </c>
      <c r="B32" s="43" t="s">
        <v>47</v>
      </c>
      <c r="C32" s="43"/>
      <c r="D32" s="43"/>
      <c r="E32" s="62"/>
      <c r="F32" s="43"/>
      <c r="G32" s="62"/>
      <c r="H32" s="43"/>
      <c r="I32" s="62"/>
    </row>
    <row r="33" spans="1:9">
      <c r="A33" s="45" t="s">
        <v>919</v>
      </c>
      <c r="B33" s="45"/>
      <c r="C33" s="47"/>
      <c r="D33" s="47"/>
      <c r="E33" s="46"/>
      <c r="F33" s="47"/>
      <c r="G33" s="46"/>
      <c r="H33" s="47"/>
      <c r="I33" s="65"/>
    </row>
    <row r="34" spans="1:9">
      <c r="A34" s="45" t="s">
        <v>920</v>
      </c>
      <c r="B34" s="45"/>
      <c r="C34" s="47"/>
      <c r="D34" s="47"/>
      <c r="E34" s="46"/>
      <c r="F34" s="47"/>
      <c r="G34" s="46"/>
      <c r="H34" s="47"/>
      <c r="I34" s="65"/>
    </row>
    <row r="35" spans="1:9">
      <c r="A35" s="45" t="s">
        <v>921</v>
      </c>
      <c r="B35" s="45" t="s">
        <v>895</v>
      </c>
      <c r="C35" s="47">
        <v>21</v>
      </c>
      <c r="D35" s="47">
        <v>0</v>
      </c>
      <c r="E35" s="46">
        <f>C35*D35</f>
        <v>0</v>
      </c>
      <c r="F35" s="47">
        <v>0</v>
      </c>
      <c r="G35" s="46">
        <f>C35*F35</f>
        <v>0</v>
      </c>
      <c r="H35" s="47">
        <f>D35+F35</f>
        <v>0</v>
      </c>
      <c r="I35" s="65">
        <f>C35*H35</f>
        <v>0</v>
      </c>
    </row>
    <row r="36" spans="1:9">
      <c r="A36" s="45"/>
      <c r="B36" s="45"/>
      <c r="C36" s="47"/>
      <c r="D36" s="47"/>
      <c r="E36" s="46"/>
      <c r="F36" s="47"/>
      <c r="G36" s="46"/>
      <c r="H36" s="47"/>
      <c r="I36" s="65"/>
    </row>
    <row r="37" spans="1:9">
      <c r="A37" s="45" t="s">
        <v>922</v>
      </c>
      <c r="B37" s="45"/>
      <c r="C37" s="47"/>
      <c r="D37" s="47"/>
      <c r="E37" s="46"/>
      <c r="F37" s="47"/>
      <c r="G37" s="46"/>
      <c r="H37" s="47"/>
      <c r="I37" s="65"/>
    </row>
    <row r="38" spans="1:9">
      <c r="A38" s="45" t="s">
        <v>923</v>
      </c>
      <c r="B38" s="45"/>
      <c r="C38" s="47"/>
      <c r="D38" s="47"/>
      <c r="E38" s="46"/>
      <c r="F38" s="47"/>
      <c r="G38" s="46"/>
      <c r="H38" s="47"/>
      <c r="I38" s="65"/>
    </row>
    <row r="39" spans="1:9">
      <c r="A39" s="45" t="s">
        <v>924</v>
      </c>
      <c r="B39" s="45" t="s">
        <v>895</v>
      </c>
      <c r="C39" s="47">
        <v>4</v>
      </c>
      <c r="D39" s="47">
        <v>0</v>
      </c>
      <c r="E39" s="46">
        <f>C39*D39</f>
        <v>0</v>
      </c>
      <c r="F39" s="47">
        <v>0</v>
      </c>
      <c r="G39" s="46">
        <f>C39*F39</f>
        <v>0</v>
      </c>
      <c r="H39" s="47">
        <f>D39+F39</f>
        <v>0</v>
      </c>
      <c r="I39" s="65">
        <f>C39*H39</f>
        <v>0</v>
      </c>
    </row>
    <row r="40" spans="1:9">
      <c r="A40" s="45" t="s">
        <v>925</v>
      </c>
      <c r="B40" s="45" t="s">
        <v>895</v>
      </c>
      <c r="C40" s="47">
        <v>26</v>
      </c>
      <c r="D40" s="47">
        <v>0</v>
      </c>
      <c r="E40" s="46">
        <f>C40*D40</f>
        <v>0</v>
      </c>
      <c r="F40" s="47">
        <v>0</v>
      </c>
      <c r="G40" s="46">
        <f>C40*F40</f>
        <v>0</v>
      </c>
      <c r="H40" s="47">
        <f>D40+F40</f>
        <v>0</v>
      </c>
      <c r="I40" s="65">
        <f>C40*H40</f>
        <v>0</v>
      </c>
    </row>
    <row r="41" spans="1:9">
      <c r="A41" s="45" t="s">
        <v>926</v>
      </c>
      <c r="B41" s="45"/>
      <c r="C41" s="47"/>
      <c r="D41" s="47"/>
      <c r="E41" s="46"/>
      <c r="F41" s="47"/>
      <c r="G41" s="46"/>
      <c r="H41" s="47"/>
      <c r="I41" s="65"/>
    </row>
    <row r="42" spans="1:9">
      <c r="A42" s="45" t="s">
        <v>927</v>
      </c>
      <c r="B42" s="45" t="s">
        <v>895</v>
      </c>
      <c r="C42" s="47">
        <v>20</v>
      </c>
      <c r="D42" s="47">
        <v>0</v>
      </c>
      <c r="E42" s="46">
        <f>C42*D42</f>
        <v>0</v>
      </c>
      <c r="F42" s="47">
        <v>0</v>
      </c>
      <c r="G42" s="46">
        <f>C42*F42</f>
        <v>0</v>
      </c>
      <c r="H42" s="47">
        <f>D42+F42</f>
        <v>0</v>
      </c>
      <c r="I42" s="65">
        <f>C42*H42</f>
        <v>0</v>
      </c>
    </row>
    <row r="43" spans="1:9">
      <c r="A43" s="45" t="s">
        <v>926</v>
      </c>
      <c r="B43" s="45"/>
      <c r="C43" s="47"/>
      <c r="D43" s="47"/>
      <c r="E43" s="46"/>
      <c r="F43" s="47"/>
      <c r="G43" s="46"/>
      <c r="H43" s="47"/>
      <c r="I43" s="65"/>
    </row>
    <row r="44" spans="1:9">
      <c r="A44" s="45" t="s">
        <v>927</v>
      </c>
      <c r="B44" s="45" t="s">
        <v>895</v>
      </c>
      <c r="C44" s="47">
        <v>1</v>
      </c>
      <c r="D44" s="47">
        <v>0</v>
      </c>
      <c r="E44" s="46">
        <f>C44*D44</f>
        <v>0</v>
      </c>
      <c r="F44" s="47">
        <v>0</v>
      </c>
      <c r="G44" s="46">
        <f>C44*F44</f>
        <v>0</v>
      </c>
      <c r="H44" s="47">
        <f>D44+F44</f>
        <v>0</v>
      </c>
      <c r="I44" s="65">
        <f>C44*H44</f>
        <v>0</v>
      </c>
    </row>
    <row r="45" spans="1:9">
      <c r="A45" s="45" t="s">
        <v>928</v>
      </c>
      <c r="B45" s="45"/>
      <c r="C45" s="47"/>
      <c r="D45" s="47"/>
      <c r="E45" s="46"/>
      <c r="F45" s="47"/>
      <c r="G45" s="46"/>
      <c r="H45" s="47"/>
      <c r="I45" s="65"/>
    </row>
    <row r="46" spans="1:9">
      <c r="A46" s="45" t="s">
        <v>929</v>
      </c>
      <c r="B46" s="45" t="s">
        <v>895</v>
      </c>
      <c r="C46" s="47">
        <v>4</v>
      </c>
      <c r="D46" s="47">
        <v>0</v>
      </c>
      <c r="E46" s="46">
        <f>C46*D46</f>
        <v>0</v>
      </c>
      <c r="F46" s="47">
        <v>0</v>
      </c>
      <c r="G46" s="46">
        <f>C46*F46</f>
        <v>0</v>
      </c>
      <c r="H46" s="47">
        <f>D46+F46</f>
        <v>0</v>
      </c>
      <c r="I46" s="65">
        <f>C46*H46</f>
        <v>0</v>
      </c>
    </row>
    <row r="47" spans="1:9">
      <c r="A47" s="45" t="s">
        <v>930</v>
      </c>
      <c r="B47" s="45" t="s">
        <v>895</v>
      </c>
      <c r="C47" s="47">
        <v>25</v>
      </c>
      <c r="D47" s="47">
        <v>0</v>
      </c>
      <c r="E47" s="46">
        <f>C47*D47</f>
        <v>0</v>
      </c>
      <c r="F47" s="47">
        <v>0</v>
      </c>
      <c r="G47" s="46">
        <f>C47*F47</f>
        <v>0</v>
      </c>
      <c r="H47" s="47">
        <f>D47+F47</f>
        <v>0</v>
      </c>
      <c r="I47" s="65">
        <f>C47*H47</f>
        <v>0</v>
      </c>
    </row>
    <row r="48" spans="1:9">
      <c r="A48" s="66" t="s">
        <v>931</v>
      </c>
      <c r="B48" s="66"/>
      <c r="C48" s="67"/>
      <c r="D48" s="67"/>
      <c r="E48" s="68"/>
      <c r="F48" s="67"/>
      <c r="G48" s="68"/>
      <c r="H48" s="67"/>
      <c r="I48" s="69"/>
    </row>
    <row r="49" spans="1:9">
      <c r="A49" s="66" t="s">
        <v>932</v>
      </c>
      <c r="B49" s="70"/>
      <c r="C49" s="67"/>
      <c r="D49" s="67"/>
      <c r="E49" s="68"/>
      <c r="F49" s="67"/>
      <c r="G49" s="68"/>
      <c r="H49" s="67"/>
      <c r="I49" s="69"/>
    </row>
    <row r="50" spans="1:9">
      <c r="A50" s="66" t="s">
        <v>933</v>
      </c>
      <c r="B50" s="70"/>
      <c r="C50" s="67"/>
      <c r="D50" s="67"/>
      <c r="E50" s="68"/>
      <c r="F50" s="67"/>
      <c r="G50" s="68"/>
      <c r="H50" s="67"/>
      <c r="I50" s="69"/>
    </row>
    <row r="51" spans="1:9">
      <c r="A51" s="45" t="s">
        <v>934</v>
      </c>
      <c r="B51" s="70"/>
      <c r="C51" s="67"/>
      <c r="D51" s="67"/>
      <c r="E51" s="68"/>
      <c r="F51" s="67"/>
      <c r="G51" s="68"/>
      <c r="H51" s="67"/>
      <c r="I51" s="69"/>
    </row>
    <row r="52" spans="1:9">
      <c r="A52" s="45" t="s">
        <v>935</v>
      </c>
      <c r="B52" s="70"/>
      <c r="C52" s="67"/>
      <c r="D52" s="67"/>
      <c r="E52" s="68"/>
      <c r="F52" s="67"/>
      <c r="G52" s="68"/>
      <c r="H52" s="67"/>
      <c r="I52" s="69"/>
    </row>
    <row r="53" spans="1:9">
      <c r="A53" s="66" t="s">
        <v>936</v>
      </c>
      <c r="B53" s="70" t="s">
        <v>895</v>
      </c>
      <c r="C53" s="67">
        <v>5</v>
      </c>
      <c r="D53" s="67">
        <v>0</v>
      </c>
      <c r="E53" s="68">
        <f>C53*D53</f>
        <v>0</v>
      </c>
      <c r="F53" s="67">
        <v>0</v>
      </c>
      <c r="G53" s="68">
        <f>C53*F53</f>
        <v>0</v>
      </c>
      <c r="H53" s="67">
        <f>D53+F53</f>
        <v>0</v>
      </c>
      <c r="I53" s="69">
        <f>C53*H53</f>
        <v>0</v>
      </c>
    </row>
    <row r="54" spans="1:9">
      <c r="A54" s="66" t="s">
        <v>937</v>
      </c>
      <c r="B54" s="70"/>
      <c r="C54" s="67"/>
      <c r="D54" s="67"/>
      <c r="E54" s="68"/>
      <c r="F54" s="67"/>
      <c r="G54" s="68"/>
      <c r="H54" s="67"/>
      <c r="I54" s="69"/>
    </row>
    <row r="55" spans="1:9">
      <c r="A55" s="66" t="s">
        <v>932</v>
      </c>
      <c r="B55" s="70"/>
      <c r="C55" s="67"/>
      <c r="D55" s="67"/>
      <c r="E55" s="68"/>
      <c r="F55" s="67"/>
      <c r="G55" s="68"/>
      <c r="H55" s="67"/>
      <c r="I55" s="69"/>
    </row>
    <row r="56" spans="1:9">
      <c r="A56" s="66" t="s">
        <v>933</v>
      </c>
      <c r="B56" s="70"/>
      <c r="C56" s="67"/>
      <c r="D56" s="67"/>
      <c r="E56" s="68"/>
      <c r="F56" s="67"/>
      <c r="G56" s="68"/>
      <c r="H56" s="67"/>
      <c r="I56" s="69"/>
    </row>
    <row r="57" spans="1:9">
      <c r="A57" s="45" t="s">
        <v>934</v>
      </c>
      <c r="B57" s="70"/>
      <c r="C57" s="67"/>
      <c r="D57" s="67"/>
      <c r="E57" s="68"/>
      <c r="F57" s="67"/>
      <c r="G57" s="68"/>
      <c r="H57" s="67"/>
      <c r="I57" s="69"/>
    </row>
    <row r="58" spans="1:9">
      <c r="A58" s="45" t="s">
        <v>935</v>
      </c>
      <c r="B58" s="70"/>
      <c r="C58" s="67"/>
      <c r="D58" s="67"/>
      <c r="E58" s="68"/>
      <c r="F58" s="67"/>
      <c r="G58" s="68"/>
      <c r="H58" s="67"/>
      <c r="I58" s="69"/>
    </row>
    <row r="59" spans="1:9">
      <c r="A59" s="66" t="s">
        <v>936</v>
      </c>
      <c r="B59" s="70" t="s">
        <v>895</v>
      </c>
      <c r="C59" s="67">
        <v>1</v>
      </c>
      <c r="D59" s="67">
        <v>0</v>
      </c>
      <c r="E59" s="68">
        <f>C59*D59</f>
        <v>0</v>
      </c>
      <c r="F59" s="67">
        <v>0</v>
      </c>
      <c r="G59" s="68">
        <f>C59*F59</f>
        <v>0</v>
      </c>
      <c r="H59" s="67">
        <f>D59+F59</f>
        <v>0</v>
      </c>
      <c r="I59" s="69">
        <f>C59*H59</f>
        <v>0</v>
      </c>
    </row>
    <row r="60" spans="1:9">
      <c r="A60" s="66" t="s">
        <v>938</v>
      </c>
      <c r="B60" s="70"/>
      <c r="C60" s="67"/>
      <c r="D60" s="67"/>
      <c r="E60" s="68"/>
      <c r="F60" s="67"/>
      <c r="G60" s="68"/>
      <c r="H60" s="67"/>
      <c r="I60" s="69"/>
    </row>
    <row r="61" spans="1:9">
      <c r="A61" s="66" t="s">
        <v>939</v>
      </c>
      <c r="B61" s="70"/>
      <c r="C61" s="67"/>
      <c r="D61" s="67"/>
      <c r="E61" s="68"/>
      <c r="F61" s="67"/>
      <c r="G61" s="68"/>
      <c r="H61" s="67"/>
      <c r="I61" s="69"/>
    </row>
    <row r="62" spans="1:9">
      <c r="A62" s="66" t="s">
        <v>940</v>
      </c>
      <c r="B62" s="70"/>
      <c r="C62" s="67"/>
      <c r="D62" s="67"/>
      <c r="E62" s="68"/>
      <c r="F62" s="67"/>
      <c r="G62" s="68"/>
      <c r="H62" s="67"/>
      <c r="I62" s="69"/>
    </row>
    <row r="63" spans="1:9">
      <c r="A63" s="45" t="s">
        <v>934</v>
      </c>
      <c r="B63" s="70"/>
      <c r="C63" s="67"/>
      <c r="D63" s="67"/>
      <c r="E63" s="68"/>
      <c r="F63" s="67"/>
      <c r="G63" s="68"/>
      <c r="H63" s="67"/>
      <c r="I63" s="69"/>
    </row>
    <row r="64" spans="1:9">
      <c r="A64" s="45" t="s">
        <v>935</v>
      </c>
      <c r="B64" s="70"/>
      <c r="C64" s="67"/>
      <c r="D64" s="67"/>
      <c r="E64" s="68"/>
      <c r="F64" s="67"/>
      <c r="G64" s="68"/>
      <c r="H64" s="67"/>
      <c r="I64" s="69"/>
    </row>
    <row r="65" spans="1:9">
      <c r="A65" s="66" t="s">
        <v>936</v>
      </c>
      <c r="B65" s="70" t="s">
        <v>895</v>
      </c>
      <c r="C65" s="67">
        <v>7</v>
      </c>
      <c r="D65" s="67">
        <v>0</v>
      </c>
      <c r="E65" s="68">
        <f>C65*D65</f>
        <v>0</v>
      </c>
      <c r="F65" s="67">
        <v>0</v>
      </c>
      <c r="G65" s="68">
        <v>0</v>
      </c>
      <c r="H65" s="67">
        <f>D65+F65</f>
        <v>0</v>
      </c>
      <c r="I65" s="69">
        <f>C65*H65</f>
        <v>0</v>
      </c>
    </row>
    <row r="66" spans="1:9">
      <c r="A66" s="66" t="s">
        <v>941</v>
      </c>
      <c r="B66" s="70"/>
      <c r="C66" s="67"/>
      <c r="D66" s="67"/>
      <c r="E66" s="68"/>
      <c r="F66" s="67"/>
      <c r="G66" s="68"/>
      <c r="H66" s="67"/>
      <c r="I66" s="69"/>
    </row>
    <row r="67" spans="1:9">
      <c r="A67" s="66" t="s">
        <v>942</v>
      </c>
      <c r="B67" s="70"/>
      <c r="C67" s="67"/>
      <c r="D67" s="67"/>
      <c r="E67" s="68"/>
      <c r="F67" s="67"/>
      <c r="G67" s="68"/>
      <c r="H67" s="67"/>
      <c r="I67" s="69"/>
    </row>
    <row r="68" spans="1:9">
      <c r="A68" s="66" t="s">
        <v>940</v>
      </c>
      <c r="B68" s="70"/>
      <c r="C68" s="67"/>
      <c r="D68" s="67"/>
      <c r="E68" s="68"/>
      <c r="F68" s="67"/>
      <c r="G68" s="68"/>
      <c r="H68" s="67"/>
      <c r="I68" s="69"/>
    </row>
    <row r="69" spans="1:9">
      <c r="A69" s="45" t="s">
        <v>934</v>
      </c>
      <c r="B69" s="70"/>
      <c r="C69" s="67"/>
      <c r="D69" s="67"/>
      <c r="E69" s="68"/>
      <c r="F69" s="67"/>
      <c r="G69" s="68"/>
      <c r="H69" s="67"/>
      <c r="I69" s="69"/>
    </row>
    <row r="70" spans="1:9">
      <c r="A70" s="45" t="s">
        <v>935</v>
      </c>
      <c r="B70" s="70"/>
      <c r="C70" s="67"/>
      <c r="D70" s="67"/>
      <c r="E70" s="68"/>
      <c r="F70" s="67"/>
      <c r="G70" s="68"/>
      <c r="H70" s="67"/>
      <c r="I70" s="69"/>
    </row>
    <row r="71" spans="1:9">
      <c r="A71" s="66" t="s">
        <v>936</v>
      </c>
      <c r="B71" s="70" t="s">
        <v>895</v>
      </c>
      <c r="C71" s="67">
        <v>12</v>
      </c>
      <c r="D71" s="67">
        <v>0</v>
      </c>
      <c r="E71" s="68">
        <f>C71*D71</f>
        <v>0</v>
      </c>
      <c r="F71" s="67">
        <v>0</v>
      </c>
      <c r="G71" s="68">
        <f>C71*F71</f>
        <v>0</v>
      </c>
      <c r="H71" s="67">
        <f>D71+F71</f>
        <v>0</v>
      </c>
      <c r="I71" s="69">
        <f>C71*H71</f>
        <v>0</v>
      </c>
    </row>
    <row r="72" spans="1:9">
      <c r="A72" s="45" t="s">
        <v>943</v>
      </c>
      <c r="B72" s="45" t="s">
        <v>895</v>
      </c>
      <c r="C72" s="47">
        <v>1</v>
      </c>
      <c r="D72" s="47">
        <v>0</v>
      </c>
      <c r="E72" s="47">
        <f>C72*D72</f>
        <v>0</v>
      </c>
      <c r="F72" s="47">
        <v>0</v>
      </c>
      <c r="G72" s="47">
        <f>C72*F72</f>
        <v>0</v>
      </c>
      <c r="H72" s="47">
        <f>D72+F72</f>
        <v>0</v>
      </c>
      <c r="I72" s="47">
        <f>C72*H72</f>
        <v>0</v>
      </c>
    </row>
    <row r="73" spans="1:9">
      <c r="A73" s="66" t="s">
        <v>944</v>
      </c>
      <c r="B73" s="70" t="s">
        <v>895</v>
      </c>
      <c r="C73" s="67">
        <v>25</v>
      </c>
      <c r="D73" s="67">
        <v>0</v>
      </c>
      <c r="E73" s="68">
        <f>C73*D73</f>
        <v>0</v>
      </c>
      <c r="F73" s="67">
        <v>0</v>
      </c>
      <c r="G73" s="68">
        <f>C73*F73</f>
        <v>0</v>
      </c>
      <c r="H73" s="67">
        <f>D73+F73</f>
        <v>0</v>
      </c>
      <c r="I73" s="69">
        <f>C73*H73</f>
        <v>0</v>
      </c>
    </row>
    <row r="74" spans="1:9">
      <c r="A74" s="43" t="s">
        <v>945</v>
      </c>
      <c r="B74" s="71" t="s">
        <v>47</v>
      </c>
      <c r="C74" s="71"/>
      <c r="D74" s="71"/>
      <c r="E74" s="52">
        <f>SUM(E33:E73)</f>
        <v>0</v>
      </c>
      <c r="F74" s="71"/>
      <c r="G74" s="52">
        <f>SUM(G33:G73)</f>
        <v>0</v>
      </c>
      <c r="H74" s="71"/>
      <c r="I74" s="52">
        <f>SUM(I33:I73)</f>
        <v>0</v>
      </c>
    </row>
    <row r="75" spans="1:9">
      <c r="A75" s="45" t="s">
        <v>47</v>
      </c>
      <c r="B75" s="45" t="s">
        <v>47</v>
      </c>
      <c r="C75" s="64"/>
      <c r="D75" s="64"/>
      <c r="E75" s="64"/>
      <c r="F75" s="64"/>
      <c r="G75" s="64"/>
      <c r="H75" s="64"/>
      <c r="I75" s="64"/>
    </row>
    <row r="76" spans="1:9">
      <c r="A76" s="43" t="s">
        <v>946</v>
      </c>
      <c r="B76" s="43" t="s">
        <v>47</v>
      </c>
      <c r="C76" s="62"/>
      <c r="D76" s="62"/>
      <c r="E76" s="62"/>
      <c r="F76" s="62"/>
      <c r="G76" s="62"/>
      <c r="H76" s="62"/>
      <c r="I76" s="62"/>
    </row>
    <row r="77" spans="1:9">
      <c r="A77" s="72" t="s">
        <v>947</v>
      </c>
      <c r="B77" s="60"/>
      <c r="C77" s="60"/>
      <c r="D77" s="60"/>
      <c r="E77" s="61"/>
      <c r="F77" s="60"/>
      <c r="G77" s="61"/>
      <c r="H77" s="60"/>
      <c r="I77" s="61"/>
    </row>
    <row r="78" spans="1:9">
      <c r="A78" s="45" t="s">
        <v>948</v>
      </c>
      <c r="B78" s="45" t="s">
        <v>895</v>
      </c>
      <c r="C78" s="47">
        <v>21</v>
      </c>
      <c r="D78" s="47">
        <v>0</v>
      </c>
      <c r="E78" s="47">
        <f>C78*D78</f>
        <v>0</v>
      </c>
      <c r="F78" s="47">
        <v>0</v>
      </c>
      <c r="G78" s="47">
        <f>C78*F78</f>
        <v>0</v>
      </c>
      <c r="H78" s="47">
        <f>D78+F78</f>
        <v>0</v>
      </c>
      <c r="I78" s="47">
        <f>C78*H78</f>
        <v>0</v>
      </c>
    </row>
    <row r="79" spans="1:9">
      <c r="A79" s="45" t="s">
        <v>949</v>
      </c>
      <c r="B79" s="45" t="s">
        <v>895</v>
      </c>
      <c r="C79" s="47">
        <v>4</v>
      </c>
      <c r="D79" s="47">
        <v>0</v>
      </c>
      <c r="E79" s="47">
        <f>C79*D79</f>
        <v>0</v>
      </c>
      <c r="F79" s="47">
        <v>0</v>
      </c>
      <c r="G79" s="47">
        <f>C79*F79</f>
        <v>0</v>
      </c>
      <c r="H79" s="47">
        <f>D79+F79</f>
        <v>0</v>
      </c>
      <c r="I79" s="47">
        <f>C79*H79</f>
        <v>0</v>
      </c>
    </row>
    <row r="80" spans="1:9">
      <c r="A80" s="45" t="s">
        <v>950</v>
      </c>
      <c r="B80" s="73" t="s">
        <v>895</v>
      </c>
      <c r="C80" s="47">
        <v>25</v>
      </c>
      <c r="D80" s="47">
        <v>0</v>
      </c>
      <c r="E80" s="65">
        <f>C80*D80</f>
        <v>0</v>
      </c>
      <c r="F80" s="47">
        <v>0</v>
      </c>
      <c r="G80" s="65">
        <f>C80*F80</f>
        <v>0</v>
      </c>
      <c r="H80" s="47">
        <f>D80+F80</f>
        <v>0</v>
      </c>
      <c r="I80" s="65">
        <f>C80*H80</f>
        <v>0</v>
      </c>
    </row>
    <row r="81" spans="1:10">
      <c r="A81" s="45" t="s">
        <v>951</v>
      </c>
      <c r="B81" s="45" t="s">
        <v>895</v>
      </c>
      <c r="C81" s="46"/>
      <c r="D81" s="46">
        <v>0</v>
      </c>
      <c r="E81" s="46">
        <f>C81*D81</f>
        <v>0</v>
      </c>
      <c r="F81" s="46">
        <v>0</v>
      </c>
      <c r="G81" s="46">
        <f>C81*F81</f>
        <v>0</v>
      </c>
      <c r="H81" s="46">
        <f>D81+F81</f>
        <v>0</v>
      </c>
      <c r="I81" s="46">
        <f>C81*H81</f>
        <v>0</v>
      </c>
    </row>
    <row r="82" spans="1:10">
      <c r="A82" s="43" t="s">
        <v>952</v>
      </c>
      <c r="B82" s="62"/>
      <c r="C82" s="62"/>
      <c r="D82" s="62"/>
      <c r="E82" s="63">
        <f>SUM(E78:E81)</f>
        <v>0</v>
      </c>
      <c r="F82" s="62"/>
      <c r="G82" s="63">
        <f>SUM(G78:G81)</f>
        <v>0</v>
      </c>
      <c r="H82" s="62"/>
      <c r="I82" s="63">
        <f>SUM(I78:I81)</f>
        <v>0</v>
      </c>
      <c r="J82" s="74"/>
    </row>
    <row r="83" spans="1:10">
      <c r="A83" s="47"/>
      <c r="B83" s="47" t="s">
        <v>47</v>
      </c>
      <c r="C83" s="47"/>
      <c r="D83" s="47"/>
      <c r="E83" s="46"/>
      <c r="F83" s="47"/>
      <c r="G83" s="46"/>
      <c r="H83" s="47"/>
      <c r="I83" s="46"/>
    </row>
    <row r="84" spans="1:10">
      <c r="A84" s="43" t="s">
        <v>953</v>
      </c>
      <c r="B84" s="43" t="s">
        <v>47</v>
      </c>
      <c r="C84" s="43"/>
      <c r="D84" s="43"/>
      <c r="E84" s="62"/>
      <c r="F84" s="43"/>
      <c r="G84" s="62"/>
      <c r="H84" s="43"/>
      <c r="I84" s="62"/>
    </row>
    <row r="85" spans="1:10">
      <c r="A85" s="59" t="s">
        <v>954</v>
      </c>
      <c r="B85" s="75"/>
      <c r="C85" s="75"/>
      <c r="D85" s="75"/>
      <c r="E85" s="76"/>
      <c r="F85" s="75"/>
      <c r="G85" s="76"/>
      <c r="H85" s="75"/>
      <c r="I85" s="76"/>
    </row>
    <row r="86" spans="1:10">
      <c r="A86" s="45" t="s">
        <v>955</v>
      </c>
      <c r="B86" s="73" t="s">
        <v>908</v>
      </c>
      <c r="C86" s="47">
        <v>660</v>
      </c>
      <c r="D86" s="47">
        <v>0</v>
      </c>
      <c r="E86" s="46">
        <f>C86*D86</f>
        <v>0</v>
      </c>
      <c r="F86" s="47">
        <v>0</v>
      </c>
      <c r="G86" s="46">
        <f>C86*F86</f>
        <v>0</v>
      </c>
      <c r="H86" s="47">
        <f>D86+F86</f>
        <v>0</v>
      </c>
      <c r="I86" s="46">
        <f>C86*H86</f>
        <v>0</v>
      </c>
    </row>
    <row r="87" spans="1:10">
      <c r="A87" s="45" t="s">
        <v>956</v>
      </c>
      <c r="B87" s="73" t="s">
        <v>908</v>
      </c>
      <c r="C87" s="47">
        <v>108</v>
      </c>
      <c r="D87" s="47">
        <v>0</v>
      </c>
      <c r="E87" s="46">
        <f>C87*D87</f>
        <v>0</v>
      </c>
      <c r="F87" s="47">
        <v>0</v>
      </c>
      <c r="G87" s="46">
        <f>C87*F87</f>
        <v>0</v>
      </c>
      <c r="H87" s="47">
        <f>D87+F87</f>
        <v>0</v>
      </c>
      <c r="I87" s="46">
        <f>C87*H87</f>
        <v>0</v>
      </c>
    </row>
    <row r="88" spans="1:10">
      <c r="A88" s="59" t="s">
        <v>957</v>
      </c>
      <c r="B88" s="45"/>
      <c r="C88" s="47"/>
      <c r="D88" s="47"/>
      <c r="E88" s="46"/>
      <c r="F88" s="47"/>
      <c r="G88" s="46"/>
      <c r="H88" s="47"/>
      <c r="I88" s="46"/>
    </row>
    <row r="89" spans="1:10">
      <c r="A89" s="45" t="s">
        <v>958</v>
      </c>
      <c r="B89" s="45" t="s">
        <v>895</v>
      </c>
      <c r="C89" s="47">
        <v>54</v>
      </c>
      <c r="D89" s="47">
        <v>0</v>
      </c>
      <c r="E89" s="46">
        <f>C89*D89</f>
        <v>0</v>
      </c>
      <c r="F89" s="47">
        <v>0</v>
      </c>
      <c r="G89" s="46">
        <f>C89*F89</f>
        <v>0</v>
      </c>
      <c r="H89" s="47">
        <f>D89+F89</f>
        <v>0</v>
      </c>
      <c r="I89" s="46">
        <f>C89*H89</f>
        <v>0</v>
      </c>
    </row>
    <row r="90" spans="1:10">
      <c r="A90" s="45" t="s">
        <v>959</v>
      </c>
      <c r="B90" s="45" t="s">
        <v>895</v>
      </c>
      <c r="C90" s="47">
        <v>54</v>
      </c>
      <c r="D90" s="47">
        <v>0</v>
      </c>
      <c r="E90" s="46">
        <f>C90*D90</f>
        <v>0</v>
      </c>
      <c r="F90" s="47">
        <v>0</v>
      </c>
      <c r="G90" s="46">
        <f>C90*F90</f>
        <v>0</v>
      </c>
      <c r="H90" s="47">
        <f>D90+F90</f>
        <v>0</v>
      </c>
      <c r="I90" s="46">
        <f>C90*H90</f>
        <v>0</v>
      </c>
    </row>
    <row r="91" spans="1:10">
      <c r="A91" s="43" t="s">
        <v>960</v>
      </c>
      <c r="B91" s="71" t="s">
        <v>47</v>
      </c>
      <c r="C91" s="71"/>
      <c r="D91" s="71"/>
      <c r="E91" s="52">
        <f>SUM(E86:E90)</f>
        <v>0</v>
      </c>
      <c r="F91" s="71"/>
      <c r="G91" s="52">
        <f>SUM(G86:G90)</f>
        <v>0</v>
      </c>
      <c r="H91" s="71"/>
      <c r="I91" s="52">
        <f>SUM(I86:I90)</f>
        <v>0</v>
      </c>
      <c r="J91" s="74"/>
    </row>
    <row r="92" spans="1:10">
      <c r="A92" s="45"/>
      <c r="B92" s="64" t="s">
        <v>47</v>
      </c>
      <c r="C92" s="64"/>
      <c r="D92" s="64"/>
      <c r="E92" s="64"/>
      <c r="F92" s="64"/>
      <c r="G92" s="64"/>
      <c r="H92" s="64"/>
      <c r="I92" s="64"/>
    </row>
    <row r="93" spans="1:10">
      <c r="A93" s="43" t="s">
        <v>961</v>
      </c>
      <c r="B93" s="43" t="s">
        <v>47</v>
      </c>
      <c r="C93" s="43"/>
      <c r="D93" s="43"/>
      <c r="E93" s="43"/>
      <c r="F93" s="43"/>
      <c r="G93" s="43"/>
      <c r="H93" s="43"/>
      <c r="I93" s="43"/>
    </row>
    <row r="94" spans="1:10">
      <c r="A94" s="70" t="s">
        <v>962</v>
      </c>
      <c r="B94" s="70" t="s">
        <v>895</v>
      </c>
      <c r="C94" s="47">
        <v>1</v>
      </c>
      <c r="D94" s="47">
        <v>0</v>
      </c>
      <c r="E94" s="47">
        <v>0</v>
      </c>
      <c r="F94" s="47">
        <v>0</v>
      </c>
      <c r="G94" s="47">
        <f t="shared" ref="G94:G99" si="0">C94*F94</f>
        <v>0</v>
      </c>
      <c r="H94" s="47">
        <f t="shared" ref="H94:H99" si="1">D94+F94</f>
        <v>0</v>
      </c>
      <c r="I94" s="47">
        <f t="shared" ref="I94:I99" si="2">C94*H94</f>
        <v>0</v>
      </c>
    </row>
    <row r="95" spans="1:10">
      <c r="A95" s="70" t="s">
        <v>963</v>
      </c>
      <c r="B95" s="70" t="s">
        <v>895</v>
      </c>
      <c r="C95" s="47">
        <v>1</v>
      </c>
      <c r="D95" s="47">
        <v>0</v>
      </c>
      <c r="E95" s="47">
        <v>0</v>
      </c>
      <c r="F95" s="47">
        <v>0</v>
      </c>
      <c r="G95" s="47">
        <f t="shared" si="0"/>
        <v>0</v>
      </c>
      <c r="H95" s="47">
        <f t="shared" si="1"/>
        <v>0</v>
      </c>
      <c r="I95" s="47">
        <f t="shared" si="2"/>
        <v>0</v>
      </c>
    </row>
    <row r="96" spans="1:10">
      <c r="A96" s="70" t="s">
        <v>964</v>
      </c>
      <c r="B96" s="70" t="s">
        <v>895</v>
      </c>
      <c r="C96" s="47">
        <v>1</v>
      </c>
      <c r="D96" s="47">
        <v>0</v>
      </c>
      <c r="E96" s="47">
        <v>0</v>
      </c>
      <c r="F96" s="47">
        <v>0</v>
      </c>
      <c r="G96" s="47">
        <f t="shared" si="0"/>
        <v>0</v>
      </c>
      <c r="H96" s="47">
        <f t="shared" si="1"/>
        <v>0</v>
      </c>
      <c r="I96" s="47">
        <f t="shared" si="2"/>
        <v>0</v>
      </c>
    </row>
    <row r="97" spans="1:11">
      <c r="A97" s="70" t="s">
        <v>965</v>
      </c>
      <c r="B97" s="70" t="s">
        <v>895</v>
      </c>
      <c r="C97" s="47">
        <v>1</v>
      </c>
      <c r="D97" s="47">
        <v>0</v>
      </c>
      <c r="E97" s="47">
        <v>0</v>
      </c>
      <c r="F97" s="47">
        <v>0</v>
      </c>
      <c r="G97" s="47">
        <f t="shared" si="0"/>
        <v>0</v>
      </c>
      <c r="H97" s="47">
        <f t="shared" si="1"/>
        <v>0</v>
      </c>
      <c r="I97" s="47">
        <f t="shared" si="2"/>
        <v>0</v>
      </c>
    </row>
    <row r="98" spans="1:11">
      <c r="A98" s="70" t="s">
        <v>966</v>
      </c>
      <c r="B98" s="70" t="s">
        <v>895</v>
      </c>
      <c r="C98" s="47">
        <v>5</v>
      </c>
      <c r="D98" s="47">
        <v>0</v>
      </c>
      <c r="E98" s="47">
        <v>0</v>
      </c>
      <c r="F98" s="47">
        <v>0</v>
      </c>
      <c r="G98" s="47">
        <f>C98*F98</f>
        <v>0</v>
      </c>
      <c r="H98" s="47">
        <f>D98+F98</f>
        <v>0</v>
      </c>
      <c r="I98" s="47">
        <f>C98*H98</f>
        <v>0</v>
      </c>
    </row>
    <row r="99" spans="1:11">
      <c r="A99" s="70" t="s">
        <v>967</v>
      </c>
      <c r="B99" s="70" t="s">
        <v>968</v>
      </c>
      <c r="C99" s="47">
        <v>1</v>
      </c>
      <c r="D99" s="47">
        <v>0</v>
      </c>
      <c r="E99" s="47">
        <v>0</v>
      </c>
      <c r="F99" s="47">
        <v>0</v>
      </c>
      <c r="G99" s="47">
        <f t="shared" si="0"/>
        <v>0</v>
      </c>
      <c r="H99" s="47">
        <f t="shared" si="1"/>
        <v>0</v>
      </c>
      <c r="I99" s="47">
        <f t="shared" si="2"/>
        <v>0</v>
      </c>
    </row>
    <row r="100" spans="1:11">
      <c r="A100" s="43" t="s">
        <v>969</v>
      </c>
      <c r="B100" s="71" t="s">
        <v>47</v>
      </c>
      <c r="C100" s="71"/>
      <c r="D100" s="71"/>
      <c r="E100" s="52">
        <f>SUM(E94:E99)</f>
        <v>0</v>
      </c>
      <c r="F100" s="71"/>
      <c r="G100" s="52">
        <f>SUM(G94:G99)</f>
        <v>0</v>
      </c>
      <c r="H100" s="71"/>
      <c r="I100" s="52">
        <f>SUM(I94:I99)</f>
        <v>0</v>
      </c>
    </row>
    <row r="101" spans="1:11">
      <c r="A101" s="45"/>
      <c r="B101" s="45"/>
      <c r="C101" s="45"/>
      <c r="D101" s="45"/>
      <c r="E101" s="64"/>
      <c r="F101" s="45"/>
      <c r="G101" s="64"/>
      <c r="H101" s="45"/>
      <c r="I101" s="64"/>
      <c r="J101" s="74"/>
    </row>
    <row r="102" spans="1:11">
      <c r="A102" s="43" t="s">
        <v>970</v>
      </c>
      <c r="B102" s="43" t="s">
        <v>47</v>
      </c>
      <c r="C102" s="43"/>
      <c r="D102" s="43"/>
      <c r="E102" s="62"/>
      <c r="F102" s="43"/>
      <c r="G102" s="62"/>
      <c r="H102" s="43"/>
      <c r="I102" s="62"/>
    </row>
    <row r="103" spans="1:11">
      <c r="A103" s="45" t="s">
        <v>971</v>
      </c>
      <c r="B103" s="45" t="s">
        <v>968</v>
      </c>
      <c r="C103" s="47">
        <v>16</v>
      </c>
      <c r="D103" s="47">
        <v>0</v>
      </c>
      <c r="E103" s="46">
        <f t="shared" ref="E103:E108" si="3">C103*D103</f>
        <v>0</v>
      </c>
      <c r="F103" s="47">
        <v>0</v>
      </c>
      <c r="G103" s="46">
        <f t="shared" ref="G103:G108" si="4">C103*F103</f>
        <v>0</v>
      </c>
      <c r="H103" s="47">
        <f t="shared" ref="H103:H108" si="5">D103+F103</f>
        <v>0</v>
      </c>
      <c r="I103" s="46">
        <f t="shared" ref="I103:I108" si="6">C103*H103</f>
        <v>0</v>
      </c>
    </row>
    <row r="104" spans="1:11">
      <c r="A104" s="45" t="s">
        <v>972</v>
      </c>
      <c r="B104" s="45" t="s">
        <v>968</v>
      </c>
      <c r="C104" s="47">
        <v>3</v>
      </c>
      <c r="D104" s="47">
        <v>0</v>
      </c>
      <c r="E104" s="47">
        <f t="shared" si="3"/>
        <v>0</v>
      </c>
      <c r="F104" s="47">
        <v>0</v>
      </c>
      <c r="G104" s="47">
        <f t="shared" si="4"/>
        <v>0</v>
      </c>
      <c r="H104" s="47">
        <f t="shared" si="5"/>
        <v>0</v>
      </c>
      <c r="I104" s="47">
        <f t="shared" si="6"/>
        <v>0</v>
      </c>
    </row>
    <row r="105" spans="1:11">
      <c r="A105" s="45" t="s">
        <v>973</v>
      </c>
      <c r="B105" s="45" t="s">
        <v>968</v>
      </c>
      <c r="C105" s="47">
        <v>13</v>
      </c>
      <c r="D105" s="47">
        <v>0</v>
      </c>
      <c r="E105" s="47">
        <f t="shared" si="3"/>
        <v>0</v>
      </c>
      <c r="F105" s="47">
        <v>0</v>
      </c>
      <c r="G105" s="47">
        <f t="shared" si="4"/>
        <v>0</v>
      </c>
      <c r="H105" s="47">
        <f t="shared" si="5"/>
        <v>0</v>
      </c>
      <c r="I105" s="47">
        <f t="shared" si="6"/>
        <v>0</v>
      </c>
    </row>
    <row r="106" spans="1:11">
      <c r="A106" s="45" t="s">
        <v>974</v>
      </c>
      <c r="B106" s="45" t="s">
        <v>968</v>
      </c>
      <c r="C106" s="47">
        <v>26</v>
      </c>
      <c r="D106" s="47">
        <v>0</v>
      </c>
      <c r="E106" s="47">
        <f t="shared" si="3"/>
        <v>0</v>
      </c>
      <c r="F106" s="47">
        <v>0</v>
      </c>
      <c r="G106" s="47">
        <f t="shared" si="4"/>
        <v>0</v>
      </c>
      <c r="H106" s="47">
        <f t="shared" si="5"/>
        <v>0</v>
      </c>
      <c r="I106" s="47">
        <f t="shared" si="6"/>
        <v>0</v>
      </c>
    </row>
    <row r="107" spans="1:11">
      <c r="A107" s="45" t="s">
        <v>975</v>
      </c>
      <c r="B107" s="45" t="s">
        <v>968</v>
      </c>
      <c r="C107" s="47">
        <v>13</v>
      </c>
      <c r="D107" s="47">
        <v>0</v>
      </c>
      <c r="E107" s="47">
        <f t="shared" si="3"/>
        <v>0</v>
      </c>
      <c r="F107" s="47">
        <v>0</v>
      </c>
      <c r="G107" s="47">
        <f t="shared" si="4"/>
        <v>0</v>
      </c>
      <c r="H107" s="47">
        <f t="shared" si="5"/>
        <v>0</v>
      </c>
      <c r="I107" s="47">
        <f t="shared" si="6"/>
        <v>0</v>
      </c>
    </row>
    <row r="108" spans="1:11">
      <c r="A108" s="45" t="s">
        <v>976</v>
      </c>
      <c r="B108" s="45" t="s">
        <v>968</v>
      </c>
      <c r="C108" s="47">
        <v>8</v>
      </c>
      <c r="D108" s="47">
        <v>0</v>
      </c>
      <c r="E108" s="46">
        <f t="shared" si="3"/>
        <v>0</v>
      </c>
      <c r="F108" s="47">
        <v>0</v>
      </c>
      <c r="G108" s="46">
        <f t="shared" si="4"/>
        <v>0</v>
      </c>
      <c r="H108" s="47">
        <f t="shared" si="5"/>
        <v>0</v>
      </c>
      <c r="I108" s="46">
        <f t="shared" si="6"/>
        <v>0</v>
      </c>
    </row>
    <row r="109" spans="1:11">
      <c r="A109" s="43" t="s">
        <v>970</v>
      </c>
      <c r="B109" s="52"/>
      <c r="C109" s="52"/>
      <c r="D109" s="52"/>
      <c r="E109" s="52">
        <f>SUM(E103:E108)</f>
        <v>0</v>
      </c>
      <c r="F109" s="52"/>
      <c r="G109" s="52">
        <f>SUM(G103:G108)</f>
        <v>0</v>
      </c>
      <c r="H109" s="52"/>
      <c r="I109" s="52">
        <f>SUM(I103:I108)</f>
        <v>0</v>
      </c>
    </row>
    <row r="110" spans="1:11" ht="14.25">
      <c r="A110" s="57" t="s">
        <v>977</v>
      </c>
      <c r="B110" s="77"/>
      <c r="C110" s="77"/>
      <c r="D110" s="77"/>
      <c r="E110" s="58">
        <f>E109+E100+E91+E82+E74+E30+E22</f>
        <v>0</v>
      </c>
      <c r="F110" s="77"/>
      <c r="G110" s="58">
        <f>G109+G100+G91+G82+G74+G30+G22</f>
        <v>0</v>
      </c>
      <c r="H110" s="77"/>
      <c r="I110" s="77">
        <f>I109+I100+I91+I82+I74+I30+I22</f>
        <v>0</v>
      </c>
      <c r="K110" s="74"/>
    </row>
    <row r="111" spans="1:11">
      <c r="A111" s="45" t="s">
        <v>978</v>
      </c>
      <c r="B111" s="45"/>
      <c r="C111" s="45"/>
      <c r="D111" s="45"/>
      <c r="E111" s="45"/>
      <c r="F111" s="45"/>
      <c r="G111" s="45"/>
      <c r="H111" s="45"/>
      <c r="I111" s="64"/>
    </row>
    <row r="112" spans="1:11">
      <c r="A112" s="45" t="s">
        <v>979</v>
      </c>
      <c r="B112" s="55" t="s">
        <v>980</v>
      </c>
      <c r="C112" s="47">
        <v>5</v>
      </c>
      <c r="D112" s="47">
        <v>0.01</v>
      </c>
      <c r="E112" s="47">
        <f>E110*C112*D112</f>
        <v>0</v>
      </c>
      <c r="F112" s="47">
        <v>0</v>
      </c>
      <c r="G112" s="47">
        <f>C112*E112*F112</f>
        <v>0</v>
      </c>
      <c r="H112" s="47"/>
      <c r="I112" s="47">
        <f>E112+G112</f>
        <v>0</v>
      </c>
    </row>
    <row r="113" spans="1:9">
      <c r="A113" s="43" t="s">
        <v>981</v>
      </c>
      <c r="B113" s="43"/>
      <c r="C113" s="43"/>
      <c r="D113" s="43"/>
      <c r="E113" s="52">
        <f>SUM(E111:E112)</f>
        <v>0</v>
      </c>
      <c r="F113" s="43"/>
      <c r="G113" s="52">
        <f>G112</f>
        <v>0</v>
      </c>
      <c r="H113" s="43"/>
      <c r="I113" s="52">
        <f>E113+G113</f>
        <v>0</v>
      </c>
    </row>
    <row r="114" spans="1:9" ht="14.25">
      <c r="A114" s="53" t="s">
        <v>982</v>
      </c>
      <c r="B114" s="53" t="s">
        <v>47</v>
      </c>
      <c r="C114" s="54"/>
      <c r="D114" s="54"/>
      <c r="E114" s="58">
        <f>E110+E113</f>
        <v>0</v>
      </c>
      <c r="F114" s="54"/>
      <c r="G114" s="58">
        <f>G110+G112</f>
        <v>0</v>
      </c>
      <c r="H114" s="54"/>
      <c r="I114" s="58">
        <f>I113+I110</f>
        <v>0</v>
      </c>
    </row>
    <row r="115" spans="1:9">
      <c r="A115" s="45"/>
      <c r="B115" s="45"/>
      <c r="C115" s="45"/>
      <c r="D115" s="45"/>
      <c r="E115" s="64"/>
      <c r="F115" s="45"/>
      <c r="G115" s="45"/>
      <c r="H115" s="45"/>
      <c r="I115" s="64"/>
    </row>
    <row r="116" spans="1:9">
      <c r="A116" s="45"/>
      <c r="B116" s="45"/>
      <c r="C116" s="45"/>
      <c r="D116" s="45"/>
      <c r="E116" s="64"/>
      <c r="F116" s="45"/>
      <c r="G116" s="45"/>
      <c r="H116" s="45"/>
      <c r="I116" s="64"/>
    </row>
    <row r="117" spans="1:9" ht="14.25">
      <c r="A117" s="53" t="s">
        <v>983</v>
      </c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78" t="s">
        <v>984</v>
      </c>
      <c r="B118" s="59"/>
      <c r="C118" s="59"/>
      <c r="D118" s="59"/>
      <c r="E118" s="59"/>
      <c r="F118" s="59"/>
      <c r="G118" s="59"/>
      <c r="H118" s="59"/>
      <c r="I118" s="59"/>
    </row>
    <row r="119" spans="1:9">
      <c r="A119" s="64" t="s">
        <v>985</v>
      </c>
      <c r="B119" s="64" t="s">
        <v>986</v>
      </c>
      <c r="C119" s="46">
        <v>9.9</v>
      </c>
      <c r="D119" s="46">
        <v>0</v>
      </c>
      <c r="E119" s="46">
        <v>0</v>
      </c>
      <c r="F119" s="46">
        <v>0</v>
      </c>
      <c r="G119" s="46">
        <f>C119*F119</f>
        <v>0</v>
      </c>
      <c r="H119" s="46">
        <f>D119+F119</f>
        <v>0</v>
      </c>
      <c r="I119" s="46">
        <f>C119*H119</f>
        <v>0</v>
      </c>
    </row>
    <row r="120" spans="1:9">
      <c r="A120" s="78" t="s">
        <v>987</v>
      </c>
      <c r="B120" s="59" t="s">
        <v>47</v>
      </c>
      <c r="C120" s="60"/>
      <c r="D120" s="60"/>
      <c r="E120" s="60"/>
      <c r="F120" s="60"/>
      <c r="G120" s="60"/>
      <c r="H120" s="60"/>
      <c r="I120" s="60"/>
    </row>
    <row r="121" spans="1:9">
      <c r="A121" s="45" t="s">
        <v>988</v>
      </c>
      <c r="B121" s="45" t="s">
        <v>895</v>
      </c>
      <c r="C121" s="47">
        <v>4</v>
      </c>
      <c r="D121" s="47">
        <v>0</v>
      </c>
      <c r="E121" s="47">
        <v>0</v>
      </c>
      <c r="F121" s="47">
        <v>0</v>
      </c>
      <c r="G121" s="47">
        <f>C121*F121</f>
        <v>0</v>
      </c>
      <c r="H121" s="47">
        <f>D121+F121</f>
        <v>0</v>
      </c>
      <c r="I121" s="47">
        <f>C121*H121</f>
        <v>0</v>
      </c>
    </row>
    <row r="122" spans="1:9">
      <c r="A122" s="45" t="s">
        <v>989</v>
      </c>
      <c r="B122" s="45" t="s">
        <v>895</v>
      </c>
      <c r="C122" s="47">
        <v>22</v>
      </c>
      <c r="D122" s="47">
        <v>0</v>
      </c>
      <c r="E122" s="47">
        <v>0</v>
      </c>
      <c r="F122" s="47">
        <v>0</v>
      </c>
      <c r="G122" s="47">
        <f>C122*F122</f>
        <v>0</v>
      </c>
      <c r="H122" s="47">
        <f>D122+F122</f>
        <v>0</v>
      </c>
      <c r="I122" s="47">
        <f>C122*H122</f>
        <v>0</v>
      </c>
    </row>
    <row r="123" spans="1:9">
      <c r="A123" s="78" t="s">
        <v>990</v>
      </c>
      <c r="B123" s="59" t="s">
        <v>47</v>
      </c>
      <c r="C123" s="60"/>
      <c r="D123" s="60"/>
      <c r="E123" s="60"/>
      <c r="F123" s="60"/>
      <c r="G123" s="60"/>
      <c r="H123" s="60"/>
      <c r="I123" s="60"/>
    </row>
    <row r="124" spans="1:9">
      <c r="A124" s="45" t="s">
        <v>991</v>
      </c>
      <c r="B124" s="45" t="s">
        <v>908</v>
      </c>
      <c r="C124" s="47">
        <v>397</v>
      </c>
      <c r="D124" s="47">
        <v>0</v>
      </c>
      <c r="E124" s="47">
        <v>0</v>
      </c>
      <c r="F124" s="47">
        <v>0</v>
      </c>
      <c r="G124" s="47">
        <f>C124*F124</f>
        <v>0</v>
      </c>
      <c r="H124" s="47">
        <f>D124+F124</f>
        <v>0</v>
      </c>
      <c r="I124" s="47">
        <f>C124*F124</f>
        <v>0</v>
      </c>
    </row>
    <row r="125" spans="1:9">
      <c r="A125" s="45" t="s">
        <v>992</v>
      </c>
      <c r="B125" s="45" t="s">
        <v>908</v>
      </c>
      <c r="C125" s="47">
        <v>203</v>
      </c>
      <c r="D125" s="47">
        <v>0</v>
      </c>
      <c r="E125" s="47">
        <v>0</v>
      </c>
      <c r="F125" s="47">
        <v>0</v>
      </c>
      <c r="G125" s="47">
        <f>C125*F125</f>
        <v>0</v>
      </c>
      <c r="H125" s="47">
        <f>D125+F125</f>
        <v>0</v>
      </c>
      <c r="I125" s="47">
        <f>C125*F125</f>
        <v>0</v>
      </c>
    </row>
    <row r="126" spans="1:9">
      <c r="A126" s="78" t="s">
        <v>993</v>
      </c>
      <c r="B126" s="59" t="s">
        <v>47</v>
      </c>
      <c r="C126" s="60"/>
      <c r="D126" s="60"/>
      <c r="E126" s="60"/>
      <c r="F126" s="60"/>
      <c r="G126" s="60"/>
      <c r="H126" s="60"/>
      <c r="I126" s="60"/>
    </row>
    <row r="127" spans="1:9">
      <c r="A127" s="45" t="s">
        <v>994</v>
      </c>
      <c r="B127" s="45" t="s">
        <v>908</v>
      </c>
      <c r="C127" s="47">
        <v>600</v>
      </c>
      <c r="D127" s="47">
        <v>0</v>
      </c>
      <c r="E127" s="47">
        <f>C127*D127</f>
        <v>0</v>
      </c>
      <c r="F127" s="47">
        <v>0</v>
      </c>
      <c r="G127" s="47">
        <f>C127*F127</f>
        <v>0</v>
      </c>
      <c r="H127" s="47">
        <f>D127+F127</f>
        <v>0</v>
      </c>
      <c r="I127" s="47">
        <f>C127*H127</f>
        <v>0</v>
      </c>
    </row>
    <row r="128" spans="1:9">
      <c r="A128" s="78" t="s">
        <v>995</v>
      </c>
      <c r="B128" s="59" t="s">
        <v>47</v>
      </c>
      <c r="C128" s="60"/>
      <c r="D128" s="60"/>
      <c r="E128" s="60"/>
      <c r="F128" s="60"/>
      <c r="G128" s="60"/>
      <c r="H128" s="60"/>
      <c r="I128" s="60"/>
    </row>
    <row r="129" spans="1:11">
      <c r="A129" s="45" t="s">
        <v>996</v>
      </c>
      <c r="B129" s="45" t="s">
        <v>908</v>
      </c>
      <c r="C129" s="47">
        <v>650</v>
      </c>
      <c r="D129" s="47">
        <v>0</v>
      </c>
      <c r="E129" s="47">
        <f>C129*D129</f>
        <v>0</v>
      </c>
      <c r="F129" s="47">
        <v>0</v>
      </c>
      <c r="G129" s="47">
        <f>C129*F129</f>
        <v>0</v>
      </c>
      <c r="H129" s="47">
        <f>D129+F129</f>
        <v>0</v>
      </c>
      <c r="I129" s="47">
        <f>C129*H129</f>
        <v>0</v>
      </c>
    </row>
    <row r="130" spans="1:11">
      <c r="A130" s="78" t="s">
        <v>997</v>
      </c>
      <c r="B130" s="59" t="s">
        <v>47</v>
      </c>
      <c r="C130" s="60"/>
      <c r="D130" s="60"/>
      <c r="E130" s="60"/>
      <c r="F130" s="60"/>
      <c r="G130" s="60"/>
      <c r="H130" s="60"/>
      <c r="I130" s="60"/>
    </row>
    <row r="131" spans="1:11">
      <c r="A131" s="45" t="s">
        <v>998</v>
      </c>
      <c r="B131" s="45" t="s">
        <v>908</v>
      </c>
      <c r="C131" s="47">
        <v>397</v>
      </c>
      <c r="D131" s="47">
        <v>0</v>
      </c>
      <c r="E131" s="47">
        <v>0</v>
      </c>
      <c r="F131" s="47">
        <v>0</v>
      </c>
      <c r="G131" s="47">
        <f>C131*F131</f>
        <v>0</v>
      </c>
      <c r="H131" s="47">
        <f>D131+F131</f>
        <v>0</v>
      </c>
      <c r="I131" s="47">
        <f>C131*H131</f>
        <v>0</v>
      </c>
    </row>
    <row r="132" spans="1:11">
      <c r="A132" s="45" t="s">
        <v>999</v>
      </c>
      <c r="B132" s="45" t="s">
        <v>908</v>
      </c>
      <c r="C132" s="47">
        <v>203</v>
      </c>
      <c r="D132" s="47">
        <v>0</v>
      </c>
      <c r="E132" s="47">
        <v>0</v>
      </c>
      <c r="F132" s="47">
        <v>0</v>
      </c>
      <c r="G132" s="47">
        <f>C132*F132</f>
        <v>0</v>
      </c>
      <c r="H132" s="47">
        <f>D132+F132</f>
        <v>0</v>
      </c>
      <c r="I132" s="47">
        <f>C132*H132</f>
        <v>0</v>
      </c>
    </row>
    <row r="133" spans="1:11">
      <c r="A133" s="78" t="s">
        <v>1000</v>
      </c>
      <c r="B133" s="59" t="s">
        <v>47</v>
      </c>
      <c r="C133" s="60"/>
      <c r="D133" s="60"/>
      <c r="E133" s="60"/>
      <c r="F133" s="60"/>
      <c r="G133" s="60"/>
      <c r="H133" s="60"/>
      <c r="I133" s="60"/>
    </row>
    <row r="134" spans="1:11">
      <c r="A134" s="45" t="s">
        <v>1001</v>
      </c>
      <c r="B134" s="45" t="s">
        <v>986</v>
      </c>
      <c r="C134" s="47">
        <v>24</v>
      </c>
      <c r="D134" s="47">
        <v>0</v>
      </c>
      <c r="E134" s="47">
        <v>0</v>
      </c>
      <c r="F134" s="47">
        <v>0</v>
      </c>
      <c r="G134" s="47">
        <f>C134*F134</f>
        <v>0</v>
      </c>
      <c r="H134" s="47">
        <f>D134+F134</f>
        <v>0</v>
      </c>
      <c r="I134" s="47">
        <f>C134*H134</f>
        <v>0</v>
      </c>
    </row>
    <row r="135" spans="1:11">
      <c r="A135" s="45" t="s">
        <v>1002</v>
      </c>
      <c r="B135" s="45" t="s">
        <v>986</v>
      </c>
      <c r="C135" s="47">
        <v>216</v>
      </c>
      <c r="D135" s="47">
        <v>0</v>
      </c>
      <c r="E135" s="47">
        <v>0</v>
      </c>
      <c r="F135" s="47">
        <v>0</v>
      </c>
      <c r="G135" s="47">
        <f>C135*F135</f>
        <v>0</v>
      </c>
      <c r="H135" s="47">
        <f>D135+F135</f>
        <v>0</v>
      </c>
      <c r="I135" s="47">
        <f>C135*H135</f>
        <v>0</v>
      </c>
    </row>
    <row r="136" spans="1:11">
      <c r="A136" s="45" t="s">
        <v>1003</v>
      </c>
      <c r="B136" s="45" t="s">
        <v>986</v>
      </c>
      <c r="C136" s="47">
        <v>24</v>
      </c>
      <c r="D136" s="47">
        <v>0</v>
      </c>
      <c r="E136" s="47">
        <v>0</v>
      </c>
      <c r="F136" s="47">
        <v>0</v>
      </c>
      <c r="G136" s="47">
        <f>C136*F136</f>
        <v>0</v>
      </c>
      <c r="H136" s="47">
        <f>D136+F136</f>
        <v>0</v>
      </c>
      <c r="I136" s="47">
        <f>C136*H136</f>
        <v>0</v>
      </c>
    </row>
    <row r="137" spans="1:11">
      <c r="A137" s="78" t="s">
        <v>1004</v>
      </c>
      <c r="B137" s="59" t="s">
        <v>47</v>
      </c>
      <c r="C137" s="60"/>
      <c r="D137" s="60"/>
      <c r="E137" s="60"/>
      <c r="F137" s="60"/>
      <c r="G137" s="60"/>
      <c r="H137" s="60"/>
      <c r="I137" s="60"/>
    </row>
    <row r="138" spans="1:11">
      <c r="A138" s="45" t="s">
        <v>1005</v>
      </c>
      <c r="B138" s="45" t="s">
        <v>1006</v>
      </c>
      <c r="C138" s="47">
        <v>900</v>
      </c>
      <c r="D138" s="47">
        <v>0</v>
      </c>
      <c r="E138" s="47">
        <v>0</v>
      </c>
      <c r="F138" s="47">
        <v>0</v>
      </c>
      <c r="G138" s="47">
        <f>C138*F138</f>
        <v>0</v>
      </c>
      <c r="H138" s="47">
        <f>D138+F138</f>
        <v>0</v>
      </c>
      <c r="I138" s="47">
        <f>C138*H138</f>
        <v>0</v>
      </c>
    </row>
    <row r="139" spans="1:11">
      <c r="A139" s="45" t="s">
        <v>1007</v>
      </c>
      <c r="B139" s="45" t="s">
        <v>1006</v>
      </c>
      <c r="C139" s="47">
        <v>54</v>
      </c>
      <c r="D139" s="47">
        <v>0</v>
      </c>
      <c r="E139" s="47">
        <v>0</v>
      </c>
      <c r="F139" s="47">
        <v>0</v>
      </c>
      <c r="G139" s="47">
        <f>C139*F139</f>
        <v>0</v>
      </c>
      <c r="H139" s="47">
        <f>D139+F139</f>
        <v>0</v>
      </c>
      <c r="I139" s="47">
        <f>C139*H139</f>
        <v>0</v>
      </c>
    </row>
    <row r="140" spans="1:11">
      <c r="A140" s="78" t="s">
        <v>1008</v>
      </c>
      <c r="B140" s="59" t="s">
        <v>47</v>
      </c>
      <c r="C140" s="60"/>
      <c r="D140" s="60"/>
      <c r="E140" s="60"/>
      <c r="F140" s="60"/>
      <c r="G140" s="60"/>
      <c r="H140" s="60"/>
      <c r="I140" s="60"/>
      <c r="K140" s="74"/>
    </row>
    <row r="141" spans="1:11">
      <c r="A141" s="45" t="s">
        <v>1009</v>
      </c>
      <c r="B141" s="45" t="s">
        <v>1010</v>
      </c>
      <c r="C141" s="47">
        <v>0.62</v>
      </c>
      <c r="D141" s="47">
        <v>0</v>
      </c>
      <c r="E141" s="47">
        <v>0</v>
      </c>
      <c r="F141" s="47">
        <v>0</v>
      </c>
      <c r="G141" s="47">
        <f>C141*F141</f>
        <v>0</v>
      </c>
      <c r="H141" s="47">
        <f>D141+F141</f>
        <v>0</v>
      </c>
      <c r="I141" s="47">
        <f>C141*H141</f>
        <v>0</v>
      </c>
    </row>
    <row r="142" spans="1:11">
      <c r="A142" s="45" t="s">
        <v>1011</v>
      </c>
      <c r="B142" s="45" t="s">
        <v>895</v>
      </c>
      <c r="C142" s="47">
        <v>26</v>
      </c>
      <c r="D142" s="47">
        <v>0</v>
      </c>
      <c r="E142" s="47">
        <v>0</v>
      </c>
      <c r="F142" s="47">
        <v>0</v>
      </c>
      <c r="G142" s="47">
        <f>C142*F142</f>
        <v>0</v>
      </c>
      <c r="H142" s="47">
        <f>D142+F142</f>
        <v>0</v>
      </c>
      <c r="I142" s="47">
        <f>C142*H142</f>
        <v>0</v>
      </c>
      <c r="K142" s="74"/>
    </row>
    <row r="143" spans="1:11">
      <c r="A143" s="45" t="s">
        <v>1012</v>
      </c>
      <c r="B143" s="45" t="s">
        <v>895</v>
      </c>
      <c r="C143" s="47">
        <v>5</v>
      </c>
      <c r="D143" s="47">
        <v>0</v>
      </c>
      <c r="E143" s="47">
        <v>0</v>
      </c>
      <c r="F143" s="47">
        <v>0</v>
      </c>
      <c r="G143" s="46">
        <f>C143*F143</f>
        <v>0</v>
      </c>
      <c r="H143" s="47">
        <f>D143+F143</f>
        <v>0</v>
      </c>
      <c r="I143" s="47">
        <f>C143*H143</f>
        <v>0</v>
      </c>
    </row>
    <row r="144" spans="1:11" ht="14.25">
      <c r="A144" s="57" t="s">
        <v>983</v>
      </c>
      <c r="B144" s="77"/>
      <c r="C144" s="77"/>
      <c r="D144" s="77"/>
      <c r="E144" s="58">
        <f>SUM(E118:E143)</f>
        <v>0</v>
      </c>
      <c r="F144" s="77"/>
      <c r="G144" s="58">
        <f>SUM(G118:G143)</f>
        <v>0</v>
      </c>
      <c r="H144" s="77"/>
      <c r="I144" s="58">
        <f>SUM(I118:I143)</f>
        <v>0</v>
      </c>
    </row>
    <row r="145" spans="1:9">
      <c r="B145" s="56"/>
      <c r="I145" s="74"/>
    </row>
    <row r="146" spans="1:9">
      <c r="A146" s="56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&amp;LCelkem 6 listů&amp;C-&amp;P -&amp;RD.1.4.1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Layout" zoomScaleNormal="100" workbookViewId="0">
      <selection activeCell="E4" sqref="E4"/>
    </sheetView>
  </sheetViews>
  <sheetFormatPr defaultRowHeight="12.75"/>
  <cols>
    <col min="1" max="1" width="21" style="55" customWidth="1"/>
    <col min="2" max="2" width="14.85546875" style="56" bestFit="1" customWidth="1"/>
    <col min="3" max="3" width="16.140625" style="56" bestFit="1" customWidth="1"/>
    <col min="4" max="5" width="9.140625" style="42"/>
    <col min="6" max="6" width="13" style="42" customWidth="1"/>
    <col min="7" max="256" width="9.140625" style="42"/>
    <col min="257" max="257" width="21" style="42" customWidth="1"/>
    <col min="258" max="258" width="14.85546875" style="42" bestFit="1" customWidth="1"/>
    <col min="259" max="259" width="16.140625" style="42" bestFit="1" customWidth="1"/>
    <col min="260" max="261" width="9.140625" style="42"/>
    <col min="262" max="262" width="13" style="42" customWidth="1"/>
    <col min="263" max="512" width="9.140625" style="42"/>
    <col min="513" max="513" width="21" style="42" customWidth="1"/>
    <col min="514" max="514" width="14.85546875" style="42" bestFit="1" customWidth="1"/>
    <col min="515" max="515" width="16.140625" style="42" bestFit="1" customWidth="1"/>
    <col min="516" max="517" width="9.140625" style="42"/>
    <col min="518" max="518" width="13" style="42" customWidth="1"/>
    <col min="519" max="768" width="9.140625" style="42"/>
    <col min="769" max="769" width="21" style="42" customWidth="1"/>
    <col min="770" max="770" width="14.85546875" style="42" bestFit="1" customWidth="1"/>
    <col min="771" max="771" width="16.140625" style="42" bestFit="1" customWidth="1"/>
    <col min="772" max="773" width="9.140625" style="42"/>
    <col min="774" max="774" width="13" style="42" customWidth="1"/>
    <col min="775" max="1024" width="9.140625" style="42"/>
    <col min="1025" max="1025" width="21" style="42" customWidth="1"/>
    <col min="1026" max="1026" width="14.85546875" style="42" bestFit="1" customWidth="1"/>
    <col min="1027" max="1027" width="16.140625" style="42" bestFit="1" customWidth="1"/>
    <col min="1028" max="1029" width="9.140625" style="42"/>
    <col min="1030" max="1030" width="13" style="42" customWidth="1"/>
    <col min="1031" max="1280" width="9.140625" style="42"/>
    <col min="1281" max="1281" width="21" style="42" customWidth="1"/>
    <col min="1282" max="1282" width="14.85546875" style="42" bestFit="1" customWidth="1"/>
    <col min="1283" max="1283" width="16.140625" style="42" bestFit="1" customWidth="1"/>
    <col min="1284" max="1285" width="9.140625" style="42"/>
    <col min="1286" max="1286" width="13" style="42" customWidth="1"/>
    <col min="1287" max="1536" width="9.140625" style="42"/>
    <col min="1537" max="1537" width="21" style="42" customWidth="1"/>
    <col min="1538" max="1538" width="14.85546875" style="42" bestFit="1" customWidth="1"/>
    <col min="1539" max="1539" width="16.140625" style="42" bestFit="1" customWidth="1"/>
    <col min="1540" max="1541" width="9.140625" style="42"/>
    <col min="1542" max="1542" width="13" style="42" customWidth="1"/>
    <col min="1543" max="1792" width="9.140625" style="42"/>
    <col min="1793" max="1793" width="21" style="42" customWidth="1"/>
    <col min="1794" max="1794" width="14.85546875" style="42" bestFit="1" customWidth="1"/>
    <col min="1795" max="1795" width="16.140625" style="42" bestFit="1" customWidth="1"/>
    <col min="1796" max="1797" width="9.140625" style="42"/>
    <col min="1798" max="1798" width="13" style="42" customWidth="1"/>
    <col min="1799" max="2048" width="9.140625" style="42"/>
    <col min="2049" max="2049" width="21" style="42" customWidth="1"/>
    <col min="2050" max="2050" width="14.85546875" style="42" bestFit="1" customWidth="1"/>
    <col min="2051" max="2051" width="16.140625" style="42" bestFit="1" customWidth="1"/>
    <col min="2052" max="2053" width="9.140625" style="42"/>
    <col min="2054" max="2054" width="13" style="42" customWidth="1"/>
    <col min="2055" max="2304" width="9.140625" style="42"/>
    <col min="2305" max="2305" width="21" style="42" customWidth="1"/>
    <col min="2306" max="2306" width="14.85546875" style="42" bestFit="1" customWidth="1"/>
    <col min="2307" max="2307" width="16.140625" style="42" bestFit="1" customWidth="1"/>
    <col min="2308" max="2309" width="9.140625" style="42"/>
    <col min="2310" max="2310" width="13" style="42" customWidth="1"/>
    <col min="2311" max="2560" width="9.140625" style="42"/>
    <col min="2561" max="2561" width="21" style="42" customWidth="1"/>
    <col min="2562" max="2562" width="14.85546875" style="42" bestFit="1" customWidth="1"/>
    <col min="2563" max="2563" width="16.140625" style="42" bestFit="1" customWidth="1"/>
    <col min="2564" max="2565" width="9.140625" style="42"/>
    <col min="2566" max="2566" width="13" style="42" customWidth="1"/>
    <col min="2567" max="2816" width="9.140625" style="42"/>
    <col min="2817" max="2817" width="21" style="42" customWidth="1"/>
    <col min="2818" max="2818" width="14.85546875" style="42" bestFit="1" customWidth="1"/>
    <col min="2819" max="2819" width="16.140625" style="42" bestFit="1" customWidth="1"/>
    <col min="2820" max="2821" width="9.140625" style="42"/>
    <col min="2822" max="2822" width="13" style="42" customWidth="1"/>
    <col min="2823" max="3072" width="9.140625" style="42"/>
    <col min="3073" max="3073" width="21" style="42" customWidth="1"/>
    <col min="3074" max="3074" width="14.85546875" style="42" bestFit="1" customWidth="1"/>
    <col min="3075" max="3075" width="16.140625" style="42" bestFit="1" customWidth="1"/>
    <col min="3076" max="3077" width="9.140625" style="42"/>
    <col min="3078" max="3078" width="13" style="42" customWidth="1"/>
    <col min="3079" max="3328" width="9.140625" style="42"/>
    <col min="3329" max="3329" width="21" style="42" customWidth="1"/>
    <col min="3330" max="3330" width="14.85546875" style="42" bestFit="1" customWidth="1"/>
    <col min="3331" max="3331" width="16.140625" style="42" bestFit="1" customWidth="1"/>
    <col min="3332" max="3333" width="9.140625" style="42"/>
    <col min="3334" max="3334" width="13" style="42" customWidth="1"/>
    <col min="3335" max="3584" width="9.140625" style="42"/>
    <col min="3585" max="3585" width="21" style="42" customWidth="1"/>
    <col min="3586" max="3586" width="14.85546875" style="42" bestFit="1" customWidth="1"/>
    <col min="3587" max="3587" width="16.140625" style="42" bestFit="1" customWidth="1"/>
    <col min="3588" max="3589" width="9.140625" style="42"/>
    <col min="3590" max="3590" width="13" style="42" customWidth="1"/>
    <col min="3591" max="3840" width="9.140625" style="42"/>
    <col min="3841" max="3841" width="21" style="42" customWidth="1"/>
    <col min="3842" max="3842" width="14.85546875" style="42" bestFit="1" customWidth="1"/>
    <col min="3843" max="3843" width="16.140625" style="42" bestFit="1" customWidth="1"/>
    <col min="3844" max="3845" width="9.140625" style="42"/>
    <col min="3846" max="3846" width="13" style="42" customWidth="1"/>
    <col min="3847" max="4096" width="9.140625" style="42"/>
    <col min="4097" max="4097" width="21" style="42" customWidth="1"/>
    <col min="4098" max="4098" width="14.85546875" style="42" bestFit="1" customWidth="1"/>
    <col min="4099" max="4099" width="16.140625" style="42" bestFit="1" customWidth="1"/>
    <col min="4100" max="4101" width="9.140625" style="42"/>
    <col min="4102" max="4102" width="13" style="42" customWidth="1"/>
    <col min="4103" max="4352" width="9.140625" style="42"/>
    <col min="4353" max="4353" width="21" style="42" customWidth="1"/>
    <col min="4354" max="4354" width="14.85546875" style="42" bestFit="1" customWidth="1"/>
    <col min="4355" max="4355" width="16.140625" style="42" bestFit="1" customWidth="1"/>
    <col min="4356" max="4357" width="9.140625" style="42"/>
    <col min="4358" max="4358" width="13" style="42" customWidth="1"/>
    <col min="4359" max="4608" width="9.140625" style="42"/>
    <col min="4609" max="4609" width="21" style="42" customWidth="1"/>
    <col min="4610" max="4610" width="14.85546875" style="42" bestFit="1" customWidth="1"/>
    <col min="4611" max="4611" width="16.140625" style="42" bestFit="1" customWidth="1"/>
    <col min="4612" max="4613" width="9.140625" style="42"/>
    <col min="4614" max="4614" width="13" style="42" customWidth="1"/>
    <col min="4615" max="4864" width="9.140625" style="42"/>
    <col min="4865" max="4865" width="21" style="42" customWidth="1"/>
    <col min="4866" max="4866" width="14.85546875" style="42" bestFit="1" customWidth="1"/>
    <col min="4867" max="4867" width="16.140625" style="42" bestFit="1" customWidth="1"/>
    <col min="4868" max="4869" width="9.140625" style="42"/>
    <col min="4870" max="4870" width="13" style="42" customWidth="1"/>
    <col min="4871" max="5120" width="9.140625" style="42"/>
    <col min="5121" max="5121" width="21" style="42" customWidth="1"/>
    <col min="5122" max="5122" width="14.85546875" style="42" bestFit="1" customWidth="1"/>
    <col min="5123" max="5123" width="16.140625" style="42" bestFit="1" customWidth="1"/>
    <col min="5124" max="5125" width="9.140625" style="42"/>
    <col min="5126" max="5126" width="13" style="42" customWidth="1"/>
    <col min="5127" max="5376" width="9.140625" style="42"/>
    <col min="5377" max="5377" width="21" style="42" customWidth="1"/>
    <col min="5378" max="5378" width="14.85546875" style="42" bestFit="1" customWidth="1"/>
    <col min="5379" max="5379" width="16.140625" style="42" bestFit="1" customWidth="1"/>
    <col min="5380" max="5381" width="9.140625" style="42"/>
    <col min="5382" max="5382" width="13" style="42" customWidth="1"/>
    <col min="5383" max="5632" width="9.140625" style="42"/>
    <col min="5633" max="5633" width="21" style="42" customWidth="1"/>
    <col min="5634" max="5634" width="14.85546875" style="42" bestFit="1" customWidth="1"/>
    <col min="5635" max="5635" width="16.140625" style="42" bestFit="1" customWidth="1"/>
    <col min="5636" max="5637" width="9.140625" style="42"/>
    <col min="5638" max="5638" width="13" style="42" customWidth="1"/>
    <col min="5639" max="5888" width="9.140625" style="42"/>
    <col min="5889" max="5889" width="21" style="42" customWidth="1"/>
    <col min="5890" max="5890" width="14.85546875" style="42" bestFit="1" customWidth="1"/>
    <col min="5891" max="5891" width="16.140625" style="42" bestFit="1" customWidth="1"/>
    <col min="5892" max="5893" width="9.140625" style="42"/>
    <col min="5894" max="5894" width="13" style="42" customWidth="1"/>
    <col min="5895" max="6144" width="9.140625" style="42"/>
    <col min="6145" max="6145" width="21" style="42" customWidth="1"/>
    <col min="6146" max="6146" width="14.85546875" style="42" bestFit="1" customWidth="1"/>
    <col min="6147" max="6147" width="16.140625" style="42" bestFit="1" customWidth="1"/>
    <col min="6148" max="6149" width="9.140625" style="42"/>
    <col min="6150" max="6150" width="13" style="42" customWidth="1"/>
    <col min="6151" max="6400" width="9.140625" style="42"/>
    <col min="6401" max="6401" width="21" style="42" customWidth="1"/>
    <col min="6402" max="6402" width="14.85546875" style="42" bestFit="1" customWidth="1"/>
    <col min="6403" max="6403" width="16.140625" style="42" bestFit="1" customWidth="1"/>
    <col min="6404" max="6405" width="9.140625" style="42"/>
    <col min="6406" max="6406" width="13" style="42" customWidth="1"/>
    <col min="6407" max="6656" width="9.140625" style="42"/>
    <col min="6657" max="6657" width="21" style="42" customWidth="1"/>
    <col min="6658" max="6658" width="14.85546875" style="42" bestFit="1" customWidth="1"/>
    <col min="6659" max="6659" width="16.140625" style="42" bestFit="1" customWidth="1"/>
    <col min="6660" max="6661" width="9.140625" style="42"/>
    <col min="6662" max="6662" width="13" style="42" customWidth="1"/>
    <col min="6663" max="6912" width="9.140625" style="42"/>
    <col min="6913" max="6913" width="21" style="42" customWidth="1"/>
    <col min="6914" max="6914" width="14.85546875" style="42" bestFit="1" customWidth="1"/>
    <col min="6915" max="6915" width="16.140625" style="42" bestFit="1" customWidth="1"/>
    <col min="6916" max="6917" width="9.140625" style="42"/>
    <col min="6918" max="6918" width="13" style="42" customWidth="1"/>
    <col min="6919" max="7168" width="9.140625" style="42"/>
    <col min="7169" max="7169" width="21" style="42" customWidth="1"/>
    <col min="7170" max="7170" width="14.85546875" style="42" bestFit="1" customWidth="1"/>
    <col min="7171" max="7171" width="16.140625" style="42" bestFit="1" customWidth="1"/>
    <col min="7172" max="7173" width="9.140625" style="42"/>
    <col min="7174" max="7174" width="13" style="42" customWidth="1"/>
    <col min="7175" max="7424" width="9.140625" style="42"/>
    <col min="7425" max="7425" width="21" style="42" customWidth="1"/>
    <col min="7426" max="7426" width="14.85546875" style="42" bestFit="1" customWidth="1"/>
    <col min="7427" max="7427" width="16.140625" style="42" bestFit="1" customWidth="1"/>
    <col min="7428" max="7429" width="9.140625" style="42"/>
    <col min="7430" max="7430" width="13" style="42" customWidth="1"/>
    <col min="7431" max="7680" width="9.140625" style="42"/>
    <col min="7681" max="7681" width="21" style="42" customWidth="1"/>
    <col min="7682" max="7682" width="14.85546875" style="42" bestFit="1" customWidth="1"/>
    <col min="7683" max="7683" width="16.140625" style="42" bestFit="1" customWidth="1"/>
    <col min="7684" max="7685" width="9.140625" style="42"/>
    <col min="7686" max="7686" width="13" style="42" customWidth="1"/>
    <col min="7687" max="7936" width="9.140625" style="42"/>
    <col min="7937" max="7937" width="21" style="42" customWidth="1"/>
    <col min="7938" max="7938" width="14.85546875" style="42" bestFit="1" customWidth="1"/>
    <col min="7939" max="7939" width="16.140625" style="42" bestFit="1" customWidth="1"/>
    <col min="7940" max="7941" width="9.140625" style="42"/>
    <col min="7942" max="7942" width="13" style="42" customWidth="1"/>
    <col min="7943" max="8192" width="9.140625" style="42"/>
    <col min="8193" max="8193" width="21" style="42" customWidth="1"/>
    <col min="8194" max="8194" width="14.85546875" style="42" bestFit="1" customWidth="1"/>
    <col min="8195" max="8195" width="16.140625" style="42" bestFit="1" customWidth="1"/>
    <col min="8196" max="8197" width="9.140625" style="42"/>
    <col min="8198" max="8198" width="13" style="42" customWidth="1"/>
    <col min="8199" max="8448" width="9.140625" style="42"/>
    <col min="8449" max="8449" width="21" style="42" customWidth="1"/>
    <col min="8450" max="8450" width="14.85546875" style="42" bestFit="1" customWidth="1"/>
    <col min="8451" max="8451" width="16.140625" style="42" bestFit="1" customWidth="1"/>
    <col min="8452" max="8453" width="9.140625" style="42"/>
    <col min="8454" max="8454" width="13" style="42" customWidth="1"/>
    <col min="8455" max="8704" width="9.140625" style="42"/>
    <col min="8705" max="8705" width="21" style="42" customWidth="1"/>
    <col min="8706" max="8706" width="14.85546875" style="42" bestFit="1" customWidth="1"/>
    <col min="8707" max="8707" width="16.140625" style="42" bestFit="1" customWidth="1"/>
    <col min="8708" max="8709" width="9.140625" style="42"/>
    <col min="8710" max="8710" width="13" style="42" customWidth="1"/>
    <col min="8711" max="8960" width="9.140625" style="42"/>
    <col min="8961" max="8961" width="21" style="42" customWidth="1"/>
    <col min="8962" max="8962" width="14.85546875" style="42" bestFit="1" customWidth="1"/>
    <col min="8963" max="8963" width="16.140625" style="42" bestFit="1" customWidth="1"/>
    <col min="8964" max="8965" width="9.140625" style="42"/>
    <col min="8966" max="8966" width="13" style="42" customWidth="1"/>
    <col min="8967" max="9216" width="9.140625" style="42"/>
    <col min="9217" max="9217" width="21" style="42" customWidth="1"/>
    <col min="9218" max="9218" width="14.85546875" style="42" bestFit="1" customWidth="1"/>
    <col min="9219" max="9219" width="16.140625" style="42" bestFit="1" customWidth="1"/>
    <col min="9220" max="9221" width="9.140625" style="42"/>
    <col min="9222" max="9222" width="13" style="42" customWidth="1"/>
    <col min="9223" max="9472" width="9.140625" style="42"/>
    <col min="9473" max="9473" width="21" style="42" customWidth="1"/>
    <col min="9474" max="9474" width="14.85546875" style="42" bestFit="1" customWidth="1"/>
    <col min="9475" max="9475" width="16.140625" style="42" bestFit="1" customWidth="1"/>
    <col min="9476" max="9477" width="9.140625" style="42"/>
    <col min="9478" max="9478" width="13" style="42" customWidth="1"/>
    <col min="9479" max="9728" width="9.140625" style="42"/>
    <col min="9729" max="9729" width="21" style="42" customWidth="1"/>
    <col min="9730" max="9730" width="14.85546875" style="42" bestFit="1" customWidth="1"/>
    <col min="9731" max="9731" width="16.140625" style="42" bestFit="1" customWidth="1"/>
    <col min="9732" max="9733" width="9.140625" style="42"/>
    <col min="9734" max="9734" width="13" style="42" customWidth="1"/>
    <col min="9735" max="9984" width="9.140625" style="42"/>
    <col min="9985" max="9985" width="21" style="42" customWidth="1"/>
    <col min="9986" max="9986" width="14.85546875" style="42" bestFit="1" customWidth="1"/>
    <col min="9987" max="9987" width="16.140625" style="42" bestFit="1" customWidth="1"/>
    <col min="9988" max="9989" width="9.140625" style="42"/>
    <col min="9990" max="9990" width="13" style="42" customWidth="1"/>
    <col min="9991" max="10240" width="9.140625" style="42"/>
    <col min="10241" max="10241" width="21" style="42" customWidth="1"/>
    <col min="10242" max="10242" width="14.85546875" style="42" bestFit="1" customWidth="1"/>
    <col min="10243" max="10243" width="16.140625" style="42" bestFit="1" customWidth="1"/>
    <col min="10244" max="10245" width="9.140625" style="42"/>
    <col min="10246" max="10246" width="13" style="42" customWidth="1"/>
    <col min="10247" max="10496" width="9.140625" style="42"/>
    <col min="10497" max="10497" width="21" style="42" customWidth="1"/>
    <col min="10498" max="10498" width="14.85546875" style="42" bestFit="1" customWidth="1"/>
    <col min="10499" max="10499" width="16.140625" style="42" bestFit="1" customWidth="1"/>
    <col min="10500" max="10501" width="9.140625" style="42"/>
    <col min="10502" max="10502" width="13" style="42" customWidth="1"/>
    <col min="10503" max="10752" width="9.140625" style="42"/>
    <col min="10753" max="10753" width="21" style="42" customWidth="1"/>
    <col min="10754" max="10754" width="14.85546875" style="42" bestFit="1" customWidth="1"/>
    <col min="10755" max="10755" width="16.140625" style="42" bestFit="1" customWidth="1"/>
    <col min="10756" max="10757" width="9.140625" style="42"/>
    <col min="10758" max="10758" width="13" style="42" customWidth="1"/>
    <col min="10759" max="11008" width="9.140625" style="42"/>
    <col min="11009" max="11009" width="21" style="42" customWidth="1"/>
    <col min="11010" max="11010" width="14.85546875" style="42" bestFit="1" customWidth="1"/>
    <col min="11011" max="11011" width="16.140625" style="42" bestFit="1" customWidth="1"/>
    <col min="11012" max="11013" width="9.140625" style="42"/>
    <col min="11014" max="11014" width="13" style="42" customWidth="1"/>
    <col min="11015" max="11264" width="9.140625" style="42"/>
    <col min="11265" max="11265" width="21" style="42" customWidth="1"/>
    <col min="11266" max="11266" width="14.85546875" style="42" bestFit="1" customWidth="1"/>
    <col min="11267" max="11267" width="16.140625" style="42" bestFit="1" customWidth="1"/>
    <col min="11268" max="11269" width="9.140625" style="42"/>
    <col min="11270" max="11270" width="13" style="42" customWidth="1"/>
    <col min="11271" max="11520" width="9.140625" style="42"/>
    <col min="11521" max="11521" width="21" style="42" customWidth="1"/>
    <col min="11522" max="11522" width="14.85546875" style="42" bestFit="1" customWidth="1"/>
    <col min="11523" max="11523" width="16.140625" style="42" bestFit="1" customWidth="1"/>
    <col min="11524" max="11525" width="9.140625" style="42"/>
    <col min="11526" max="11526" width="13" style="42" customWidth="1"/>
    <col min="11527" max="11776" width="9.140625" style="42"/>
    <col min="11777" max="11777" width="21" style="42" customWidth="1"/>
    <col min="11778" max="11778" width="14.85546875" style="42" bestFit="1" customWidth="1"/>
    <col min="11779" max="11779" width="16.140625" style="42" bestFit="1" customWidth="1"/>
    <col min="11780" max="11781" width="9.140625" style="42"/>
    <col min="11782" max="11782" width="13" style="42" customWidth="1"/>
    <col min="11783" max="12032" width="9.140625" style="42"/>
    <col min="12033" max="12033" width="21" style="42" customWidth="1"/>
    <col min="12034" max="12034" width="14.85546875" style="42" bestFit="1" customWidth="1"/>
    <col min="12035" max="12035" width="16.140625" style="42" bestFit="1" customWidth="1"/>
    <col min="12036" max="12037" width="9.140625" style="42"/>
    <col min="12038" max="12038" width="13" style="42" customWidth="1"/>
    <col min="12039" max="12288" width="9.140625" style="42"/>
    <col min="12289" max="12289" width="21" style="42" customWidth="1"/>
    <col min="12290" max="12290" width="14.85546875" style="42" bestFit="1" customWidth="1"/>
    <col min="12291" max="12291" width="16.140625" style="42" bestFit="1" customWidth="1"/>
    <col min="12292" max="12293" width="9.140625" style="42"/>
    <col min="12294" max="12294" width="13" style="42" customWidth="1"/>
    <col min="12295" max="12544" width="9.140625" style="42"/>
    <col min="12545" max="12545" width="21" style="42" customWidth="1"/>
    <col min="12546" max="12546" width="14.85546875" style="42" bestFit="1" customWidth="1"/>
    <col min="12547" max="12547" width="16.140625" style="42" bestFit="1" customWidth="1"/>
    <col min="12548" max="12549" width="9.140625" style="42"/>
    <col min="12550" max="12550" width="13" style="42" customWidth="1"/>
    <col min="12551" max="12800" width="9.140625" style="42"/>
    <col min="12801" max="12801" width="21" style="42" customWidth="1"/>
    <col min="12802" max="12802" width="14.85546875" style="42" bestFit="1" customWidth="1"/>
    <col min="12803" max="12803" width="16.140625" style="42" bestFit="1" customWidth="1"/>
    <col min="12804" max="12805" width="9.140625" style="42"/>
    <col min="12806" max="12806" width="13" style="42" customWidth="1"/>
    <col min="12807" max="13056" width="9.140625" style="42"/>
    <col min="13057" max="13057" width="21" style="42" customWidth="1"/>
    <col min="13058" max="13058" width="14.85546875" style="42" bestFit="1" customWidth="1"/>
    <col min="13059" max="13059" width="16.140625" style="42" bestFit="1" customWidth="1"/>
    <col min="13060" max="13061" width="9.140625" style="42"/>
    <col min="13062" max="13062" width="13" style="42" customWidth="1"/>
    <col min="13063" max="13312" width="9.140625" style="42"/>
    <col min="13313" max="13313" width="21" style="42" customWidth="1"/>
    <col min="13314" max="13314" width="14.85546875" style="42" bestFit="1" customWidth="1"/>
    <col min="13315" max="13315" width="16.140625" style="42" bestFit="1" customWidth="1"/>
    <col min="13316" max="13317" width="9.140625" style="42"/>
    <col min="13318" max="13318" width="13" style="42" customWidth="1"/>
    <col min="13319" max="13568" width="9.140625" style="42"/>
    <col min="13569" max="13569" width="21" style="42" customWidth="1"/>
    <col min="13570" max="13570" width="14.85546875" style="42" bestFit="1" customWidth="1"/>
    <col min="13571" max="13571" width="16.140625" style="42" bestFit="1" customWidth="1"/>
    <col min="13572" max="13573" width="9.140625" style="42"/>
    <col min="13574" max="13574" width="13" style="42" customWidth="1"/>
    <col min="13575" max="13824" width="9.140625" style="42"/>
    <col min="13825" max="13825" width="21" style="42" customWidth="1"/>
    <col min="13826" max="13826" width="14.85546875" style="42" bestFit="1" customWidth="1"/>
    <col min="13827" max="13827" width="16.140625" style="42" bestFit="1" customWidth="1"/>
    <col min="13828" max="13829" width="9.140625" style="42"/>
    <col min="13830" max="13830" width="13" style="42" customWidth="1"/>
    <col min="13831" max="14080" width="9.140625" style="42"/>
    <col min="14081" max="14081" width="21" style="42" customWidth="1"/>
    <col min="14082" max="14082" width="14.85546875" style="42" bestFit="1" customWidth="1"/>
    <col min="14083" max="14083" width="16.140625" style="42" bestFit="1" customWidth="1"/>
    <col min="14084" max="14085" width="9.140625" style="42"/>
    <col min="14086" max="14086" width="13" style="42" customWidth="1"/>
    <col min="14087" max="14336" width="9.140625" style="42"/>
    <col min="14337" max="14337" width="21" style="42" customWidth="1"/>
    <col min="14338" max="14338" width="14.85546875" style="42" bestFit="1" customWidth="1"/>
    <col min="14339" max="14339" width="16.140625" style="42" bestFit="1" customWidth="1"/>
    <col min="14340" max="14341" width="9.140625" style="42"/>
    <col min="14342" max="14342" width="13" style="42" customWidth="1"/>
    <col min="14343" max="14592" width="9.140625" style="42"/>
    <col min="14593" max="14593" width="21" style="42" customWidth="1"/>
    <col min="14594" max="14594" width="14.85546875" style="42" bestFit="1" customWidth="1"/>
    <col min="14595" max="14595" width="16.140625" style="42" bestFit="1" customWidth="1"/>
    <col min="14596" max="14597" width="9.140625" style="42"/>
    <col min="14598" max="14598" width="13" style="42" customWidth="1"/>
    <col min="14599" max="14848" width="9.140625" style="42"/>
    <col min="14849" max="14849" width="21" style="42" customWidth="1"/>
    <col min="14850" max="14850" width="14.85546875" style="42" bestFit="1" customWidth="1"/>
    <col min="14851" max="14851" width="16.140625" style="42" bestFit="1" customWidth="1"/>
    <col min="14852" max="14853" width="9.140625" style="42"/>
    <col min="14854" max="14854" width="13" style="42" customWidth="1"/>
    <col min="14855" max="15104" width="9.140625" style="42"/>
    <col min="15105" max="15105" width="21" style="42" customWidth="1"/>
    <col min="15106" max="15106" width="14.85546875" style="42" bestFit="1" customWidth="1"/>
    <col min="15107" max="15107" width="16.140625" style="42" bestFit="1" customWidth="1"/>
    <col min="15108" max="15109" width="9.140625" style="42"/>
    <col min="15110" max="15110" width="13" style="42" customWidth="1"/>
    <col min="15111" max="15360" width="9.140625" style="42"/>
    <col min="15361" max="15361" width="21" style="42" customWidth="1"/>
    <col min="15362" max="15362" width="14.85546875" style="42" bestFit="1" customWidth="1"/>
    <col min="15363" max="15363" width="16.140625" style="42" bestFit="1" customWidth="1"/>
    <col min="15364" max="15365" width="9.140625" style="42"/>
    <col min="15366" max="15366" width="13" style="42" customWidth="1"/>
    <col min="15367" max="15616" width="9.140625" style="42"/>
    <col min="15617" max="15617" width="21" style="42" customWidth="1"/>
    <col min="15618" max="15618" width="14.85546875" style="42" bestFit="1" customWidth="1"/>
    <col min="15619" max="15619" width="16.140625" style="42" bestFit="1" customWidth="1"/>
    <col min="15620" max="15621" width="9.140625" style="42"/>
    <col min="15622" max="15622" width="13" style="42" customWidth="1"/>
    <col min="15623" max="15872" width="9.140625" style="42"/>
    <col min="15873" max="15873" width="21" style="42" customWidth="1"/>
    <col min="15874" max="15874" width="14.85546875" style="42" bestFit="1" customWidth="1"/>
    <col min="15875" max="15875" width="16.140625" style="42" bestFit="1" customWidth="1"/>
    <col min="15876" max="15877" width="9.140625" style="42"/>
    <col min="15878" max="15878" width="13" style="42" customWidth="1"/>
    <col min="15879" max="16128" width="9.140625" style="42"/>
    <col min="16129" max="16129" width="21" style="42" customWidth="1"/>
    <col min="16130" max="16130" width="14.85546875" style="42" bestFit="1" customWidth="1"/>
    <col min="16131" max="16131" width="16.140625" style="42" bestFit="1" customWidth="1"/>
    <col min="16132" max="16133" width="9.140625" style="42"/>
    <col min="16134" max="16134" width="13" style="42" customWidth="1"/>
    <col min="16135" max="16384" width="9.140625" style="42"/>
  </cols>
  <sheetData>
    <row r="1" spans="1:6">
      <c r="A1" s="42" t="s">
        <v>860</v>
      </c>
      <c r="B1" s="42" t="s">
        <v>1013</v>
      </c>
      <c r="C1" s="42"/>
    </row>
    <row r="2" spans="1:6">
      <c r="A2" s="42" t="s">
        <v>1014</v>
      </c>
      <c r="B2" s="42" t="s">
        <v>1015</v>
      </c>
      <c r="C2" s="42"/>
      <c r="F2" s="79"/>
    </row>
    <row r="3" spans="1:6">
      <c r="A3" s="42" t="s">
        <v>1016</v>
      </c>
      <c r="B3" s="80" t="s">
        <v>1017</v>
      </c>
      <c r="C3" s="42"/>
      <c r="F3" s="79"/>
    </row>
    <row r="4" spans="1:6">
      <c r="A4" s="42" t="s">
        <v>6</v>
      </c>
      <c r="B4" s="80" t="s">
        <v>1018</v>
      </c>
      <c r="C4" s="42"/>
      <c r="F4" s="79"/>
    </row>
    <row r="5" spans="1:6">
      <c r="A5" s="42"/>
      <c r="B5" s="80"/>
      <c r="C5" s="42"/>
      <c r="F5" s="79"/>
    </row>
    <row r="6" spans="1:6">
      <c r="A6" s="42" t="s">
        <v>1019</v>
      </c>
      <c r="B6" s="42" t="s">
        <v>825</v>
      </c>
      <c r="C6" s="42"/>
      <c r="F6" s="79"/>
    </row>
    <row r="7" spans="1:6">
      <c r="A7" s="42" t="s">
        <v>1020</v>
      </c>
      <c r="B7" s="80" t="s">
        <v>1021</v>
      </c>
      <c r="C7" s="42"/>
      <c r="F7" s="79"/>
    </row>
    <row r="8" spans="1:6">
      <c r="A8" s="42" t="s">
        <v>1022</v>
      </c>
      <c r="B8" s="80" t="s">
        <v>1023</v>
      </c>
      <c r="C8" s="42"/>
      <c r="F8" s="79"/>
    </row>
    <row r="9" spans="1:6">
      <c r="A9" s="42" t="s">
        <v>1024</v>
      </c>
      <c r="B9" s="80" t="s">
        <v>1025</v>
      </c>
      <c r="C9" s="42"/>
      <c r="F9" s="79"/>
    </row>
    <row r="10" spans="1:6">
      <c r="A10" s="42" t="s">
        <v>1026</v>
      </c>
      <c r="B10" s="42" t="s">
        <v>47</v>
      </c>
      <c r="C10" s="42"/>
      <c r="F10" s="79"/>
    </row>
    <row r="11" spans="1:6">
      <c r="A11" s="42" t="s">
        <v>1027</v>
      </c>
      <c r="B11" s="42" t="s">
        <v>1028</v>
      </c>
      <c r="C11" s="42"/>
      <c r="F11" s="79"/>
    </row>
    <row r="12" spans="1:6">
      <c r="A12" s="42" t="s">
        <v>1029</v>
      </c>
      <c r="B12" s="42" t="s">
        <v>47</v>
      </c>
      <c r="C12" s="42"/>
      <c r="F12" s="79"/>
    </row>
    <row r="13" spans="1:6">
      <c r="A13" s="42" t="s">
        <v>1030</v>
      </c>
      <c r="B13" s="81" t="s">
        <v>1031</v>
      </c>
      <c r="C13" s="42"/>
      <c r="F13" s="79"/>
    </row>
    <row r="14" spans="1:6">
      <c r="A14" s="42" t="s">
        <v>1032</v>
      </c>
      <c r="B14" s="42" t="s">
        <v>47</v>
      </c>
      <c r="C14" s="42"/>
      <c r="F14" s="79"/>
    </row>
    <row r="15" spans="1:6">
      <c r="A15" s="42" t="s">
        <v>1033</v>
      </c>
      <c r="B15" s="42"/>
      <c r="C15" s="42"/>
      <c r="F15" s="79"/>
    </row>
    <row r="16" spans="1:6">
      <c r="A16" s="42" t="s">
        <v>1034</v>
      </c>
      <c r="B16" s="42" t="s">
        <v>1035</v>
      </c>
      <c r="C16" s="42"/>
      <c r="F16" s="79"/>
    </row>
    <row r="17" spans="1:4">
      <c r="A17" s="42"/>
      <c r="B17" s="42"/>
      <c r="C17" s="42"/>
    </row>
    <row r="18" spans="1:4">
      <c r="A18" s="45"/>
      <c r="B18" s="46"/>
      <c r="C18" s="47"/>
    </row>
    <row r="19" spans="1:4">
      <c r="A19" s="42"/>
      <c r="B19" s="42"/>
      <c r="C19" s="42"/>
    </row>
    <row r="20" spans="1:4">
      <c r="A20" s="42"/>
      <c r="B20" s="42"/>
      <c r="C20" s="42"/>
      <c r="D20" s="48"/>
    </row>
    <row r="21" spans="1:4">
      <c r="A21" s="42"/>
      <c r="B21" s="42"/>
      <c r="C21" s="42"/>
    </row>
    <row r="22" spans="1:4">
      <c r="A22" s="42"/>
      <c r="B22" s="42"/>
      <c r="C22" s="42"/>
    </row>
    <row r="23" spans="1:4">
      <c r="A23" s="42"/>
      <c r="B23" s="42"/>
      <c r="C23" s="42"/>
    </row>
    <row r="24" spans="1:4">
      <c r="A24" s="42"/>
      <c r="B24" s="42"/>
      <c r="C24" s="42"/>
    </row>
    <row r="25" spans="1:4">
      <c r="A25" s="42"/>
      <c r="B25" s="42"/>
      <c r="C25" s="42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&amp;LCelkem 6 listů&amp;C-1-&amp;RD.1.4.1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5</vt:i4>
      </vt:variant>
    </vt:vector>
  </HeadingPairs>
  <TitlesOfParts>
    <vt:vector size="19" baseType="lpstr">
      <vt:lpstr>Rekapitulace</vt:lpstr>
      <vt:lpstr>SO 001</vt:lpstr>
      <vt:lpstr>SO 101</vt:lpstr>
      <vt:lpstr>SO 301</vt:lpstr>
      <vt:lpstr>SO 302</vt:lpstr>
      <vt:lpstr>SO 303</vt:lpstr>
      <vt:lpstr>SO 401 VO Rekapitulace</vt:lpstr>
      <vt:lpstr>SO 401 VO bez cen soupis prací</vt:lpstr>
      <vt:lpstr>SO 401 VO Titulni_list</vt:lpstr>
      <vt:lpstr>SO 401.H</vt:lpstr>
      <vt:lpstr>SO 405.H</vt:lpstr>
      <vt:lpstr>SO 501 plynovod - bez cen</vt:lpstr>
      <vt:lpstr>SO 501.H</vt:lpstr>
      <vt:lpstr>SO 801.H</vt:lpstr>
      <vt:lpstr>'SO 501 plynovod - bez cen'!Názvy_tisku</vt:lpstr>
      <vt:lpstr>'SO 401 VO bez cen soupis prací'!Oblast_tisku</vt:lpstr>
      <vt:lpstr>'SO 401 VO Rekapitulace'!Oblast_tisku</vt:lpstr>
      <vt:lpstr>'SO 401 VO Titulni_list'!Oblast_tisku</vt:lpstr>
      <vt:lpstr>'SO 501 plynovod - bez cen'!Oblast_tisku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Pentium12</dc:creator>
  <cp:lastModifiedBy>Pentium12</cp:lastModifiedBy>
  <dcterms:created xsi:type="dcterms:W3CDTF">2024-07-17T08:09:06Z</dcterms:created>
  <dcterms:modified xsi:type="dcterms:W3CDTF">2024-07-17T08:10:53Z</dcterms:modified>
</cp:coreProperties>
</file>