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kapitulace stavby" sheetId="1" state="visible" r:id="rId3"/>
    <sheet name="20241116 - Oprava střechy..." sheetId="2" state="visible" r:id="rId4"/>
  </sheets>
  <definedNames>
    <definedName function="false" hidden="false" localSheetId="1" name="_xlnm.Print_Area" vbProcedure="false">'20241116 - Oprava střechy...'!$C$4:$J$76,'20241116 - Oprava střechy...'!$C$82:$J$117,'20241116 - Oprava střechy...'!$C$123:$J$236</definedName>
    <definedName function="false" hidden="false" localSheetId="1" name="_xlnm.Print_Titles" vbProcedure="false">'20241116 - Oprava střechy...'!$133:$133</definedName>
    <definedName function="false" hidden="true" localSheetId="1" name="_xlnm._FilterDatabase" vbProcedure="false">'20241116 - Oprava střechy...'!$C$133:$K$236</definedName>
    <definedName function="false" hidden="false" localSheetId="0" name="_xlnm.Print_Area" vbProcedure="false">'Rekapitulace stavby'!$D$4:$AO$76,'Rekapitulace stavby'!$C$82:$AQ$103</definedName>
    <definedName function="false" hidden="false" localSheetId="0" name="_xlnm.Print_Titles" vbProcedure="false">'Rekapitulace stavby'!$92:$92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<sst xmlns="http://schemas.openxmlformats.org/spreadsheetml/2006/main" count="1353" uniqueCount="394">
  <si>
    <t xml:space="preserve">Export Komplet</t>
  </si>
  <si>
    <t xml:space="preserve">2.0</t>
  </si>
  <si>
    <t xml:space="preserve">ZAMOK</t>
  </si>
  <si>
    <t xml:space="preserve">False</t>
  </si>
  <si>
    <t xml:space="preserve">{260ffc31-be2d-40d0-afd4-9652abbab702}</t>
  </si>
  <si>
    <t xml:space="preserve">0,01</t>
  </si>
  <si>
    <t xml:space="preserve">21</t>
  </si>
  <si>
    <t xml:space="preserve">1</t>
  </si>
  <si>
    <t xml:space="preserve">12</t>
  </si>
  <si>
    <t xml:space="preserve">REKAPITULACE STAVBY</t>
  </si>
  <si>
    <t xml:space="preserve">v ---  níže se nacházejí doplnkové a pomocné údaje k sestavám  --- v</t>
  </si>
  <si>
    <t xml:space="preserve">Návod na vyplnění</t>
  </si>
  <si>
    <t xml:space="preserve">Kód:</t>
  </si>
  <si>
    <t xml:space="preserve">20241116</t>
  </si>
  <si>
    <t xml:space="preserve">Měnit lze pouze buňky se žlutým podbarvením!
1) na prvním listu Rekapitulace stavby vyplňte v sestavě
    a) Souhrnný list
       - údaje o Uchazeči
         (přenesou se do ostatních sestav i v jiných listech)
    b) Rekapitulace objektů
       - potřebné Ostatní náklady
2) na vybraných listech vyplňte v sestavě
    a) Krycí list
       - údaje o Uchazeči, pokud se liší od údajů o Uchazeči na Souhrnném listu
         (údaje se přenesou do ostatních sestav v daném listu)
    b) Rekapitulace rozpočtu
       - potřebné Ostatní náklady
    c) Celkové náklady za stavbu
       - ceny u položek
       - množství, pokud má žluté podbarvení
       - a v případě potřeby poznámku (ta je ve skrytém sloupci)</t>
  </si>
  <si>
    <t xml:space="preserve">Stavba:</t>
  </si>
  <si>
    <t xml:space="preserve">Oprava střechy Vrchlabí, Letná 670</t>
  </si>
  <si>
    <t xml:space="preserve">KSO:</t>
  </si>
  <si>
    <t xml:space="preserve">CC-CZ:</t>
  </si>
  <si>
    <t xml:space="preserve">Místo:</t>
  </si>
  <si>
    <t xml:space="preserve"> </t>
  </si>
  <si>
    <t xml:space="preserve">Datum:</t>
  </si>
  <si>
    <t xml:space="preserve">16. 11. 2024</t>
  </si>
  <si>
    <t xml:space="preserve">Zadavatel:</t>
  </si>
  <si>
    <t xml:space="preserve">IČ:</t>
  </si>
  <si>
    <t xml:space="preserve">0,1</t>
  </si>
  <si>
    <t xml:space="preserve">DIČ:</t>
  </si>
  <si>
    <t xml:space="preserve">Uchazeč:</t>
  </si>
  <si>
    <t xml:space="preserve">Vyplň údaj</t>
  </si>
  <si>
    <t xml:space="preserve">Projektant:</t>
  </si>
  <si>
    <t xml:space="preserve">Ing.arch. Michael Hobza</t>
  </si>
  <si>
    <t xml:space="preserve">True</t>
  </si>
  <si>
    <t xml:space="preserve">Zpracovatel:</t>
  </si>
  <si>
    <t xml:space="preserve">Ing. Roman Charvát</t>
  </si>
  <si>
    <t xml:space="preserve">Poznámka:</t>
  </si>
  <si>
    <t xml:space="preserve">Náklady z rozpočtů</t>
  </si>
  <si>
    <t xml:space="preserve">Ostatní náklady ze souhrnného listu</t>
  </si>
  <si>
    <t xml:space="preserve">Cena bez DPH</t>
  </si>
  <si>
    <t xml:space="preserve">Sazba daně</t>
  </si>
  <si>
    <t xml:space="preserve">Základ daně</t>
  </si>
  <si>
    <t xml:space="preserve">Výše daně</t>
  </si>
  <si>
    <t xml:space="preserve">DPH</t>
  </si>
  <si>
    <t xml:space="preserve">základní</t>
  </si>
  <si>
    <t xml:space="preserve">snížená</t>
  </si>
  <si>
    <t xml:space="preserve">zákl. přenesená</t>
  </si>
  <si>
    <t xml:space="preserve">sníž. přenesená</t>
  </si>
  <si>
    <t xml:space="preserve">nulová</t>
  </si>
  <si>
    <t xml:space="preserve">Cena s DPH</t>
  </si>
  <si>
    <t xml:space="preserve">v</t>
  </si>
  <si>
    <t xml:space="preserve">CZK</t>
  </si>
  <si>
    <t xml:space="preserve">Projektant</t>
  </si>
  <si>
    <t xml:space="preserve">Zpracovatel</t>
  </si>
  <si>
    <t xml:space="preserve">Datum a podpis:</t>
  </si>
  <si>
    <t xml:space="preserve">Razítko</t>
  </si>
  <si>
    <t xml:space="preserve">Objednavatel</t>
  </si>
  <si>
    <t xml:space="preserve">Uchazeč</t>
  </si>
  <si>
    <t xml:space="preserve">REKAPITULACE OBJEKTŮ STAVBY A SOUPISŮ PRACÍ</t>
  </si>
  <si>
    <t xml:space="preserve">Informatívní údaje z listů zakázek</t>
  </si>
  <si>
    <t xml:space="preserve">Kód</t>
  </si>
  <si>
    <t xml:space="preserve">Popis</t>
  </si>
  <si>
    <t xml:space="preserve">Cena bez DPH [CZK]</t>
  </si>
  <si>
    <t xml:space="preserve">Cena s DPH [CZK]</t>
  </si>
  <si>
    <t xml:space="preserve">Typ</t>
  </si>
  <si>
    <t xml:space="preserve">z toho Ostat.
náklady [CZK]</t>
  </si>
  <si>
    <t xml:space="preserve">DPH [CZK]</t>
  </si>
  <si>
    <t xml:space="preserve">Normohodiny [h]</t>
  </si>
  <si>
    <t xml:space="preserve">DPH základní [CZK]</t>
  </si>
  <si>
    <t xml:space="preserve">DPH snížená [CZK]</t>
  </si>
  <si>
    <t xml:space="preserve">DPH základní přenesená
[CZK]</t>
  </si>
  <si>
    <t xml:space="preserve">DPH snížená přenesená
[CZK]</t>
  </si>
  <si>
    <t xml:space="preserve">Základna
DPH základní</t>
  </si>
  <si>
    <t xml:space="preserve">Základna
DPH snížená</t>
  </si>
  <si>
    <t xml:space="preserve">Základna
DPH zákl. přenesená</t>
  </si>
  <si>
    <t xml:space="preserve">Základna
DPH sníž. přenesená</t>
  </si>
  <si>
    <t xml:space="preserve">Základna
DPH nulová</t>
  </si>
  <si>
    <t xml:space="preserve">1) Náklady z rozpočtů</t>
  </si>
  <si>
    <t xml:space="preserve">D</t>
  </si>
  <si>
    <t xml:space="preserve">0</t>
  </si>
  <si>
    <t xml:space="preserve">IMPORT</t>
  </si>
  <si>
    <t xml:space="preserve">{00000000-0000-0000-0000-000000000000}</t>
  </si>
  <si>
    <t xml:space="preserve">/</t>
  </si>
  <si>
    <t xml:space="preserve">STA</t>
  </si>
  <si>
    <t xml:space="preserve">###NOINSERT###</t>
  </si>
  <si>
    <t xml:space="preserve">2) Ostatní náklady ze souhrnného listu</t>
  </si>
  <si>
    <t xml:space="preserve">Procent. zadání
[% nákladů rozpočtu]</t>
  </si>
  <si>
    <t xml:space="preserve">Zařazení nákladů</t>
  </si>
  <si>
    <t xml:space="preserve">Ostatní náklady</t>
  </si>
  <si>
    <t xml:space="preserve">stavební čast</t>
  </si>
  <si>
    <t xml:space="preserve">OSTATNENAKLADY</t>
  </si>
  <si>
    <t xml:space="preserve">Vyplň vlastní</t>
  </si>
  <si>
    <t xml:space="preserve">OSTATNENAKLADYVLASTNE</t>
  </si>
  <si>
    <t xml:space="preserve">Celkové náklady za stavbu 1) + 2)</t>
  </si>
  <si>
    <t xml:space="preserve">KRYCÍ LIST SOUPISU PRACÍ</t>
  </si>
  <si>
    <t xml:space="preserve">Náklady z rozpočtu</t>
  </si>
  <si>
    <t xml:space="preserve">REKAPITULACE ČLENĚNÍ SOUPISU PRACÍ</t>
  </si>
  <si>
    <t xml:space="preserve">Kód dílu - Popis</t>
  </si>
  <si>
    <t xml:space="preserve">Cena celkem [CZK]</t>
  </si>
  <si>
    <t xml:space="preserve">1) Náklady ze soupisu prací</t>
  </si>
  <si>
    <t xml:space="preserve">-1</t>
  </si>
  <si>
    <t xml:space="preserve">HSV - Práce a dodávky HSV</t>
  </si>
  <si>
    <t xml:space="preserve">    3 - Svislé a kompletní konstrukce</t>
  </si>
  <si>
    <t xml:space="preserve">    9 - Ostatní konstrukce a práce, bourání</t>
  </si>
  <si>
    <t xml:space="preserve">    997 - Přesun sutě</t>
  </si>
  <si>
    <t xml:space="preserve">    998 - Přesun hmot</t>
  </si>
  <si>
    <t xml:space="preserve">PSV - Práce a dodávky PSV</t>
  </si>
  <si>
    <t xml:space="preserve">    712 - Povlakové krytiny</t>
  </si>
  <si>
    <t xml:space="preserve">    762 - Konstrukce tesařské</t>
  </si>
  <si>
    <t xml:space="preserve">    764 - Konstrukce klempířské</t>
  </si>
  <si>
    <t xml:space="preserve">    765 - Krytina skládaná</t>
  </si>
  <si>
    <t xml:space="preserve">M - Práce a dodávky M</t>
  </si>
  <si>
    <t xml:space="preserve">    21-M - Elektromontáže</t>
  </si>
  <si>
    <t xml:space="preserve">2) Ostatní náklady</t>
  </si>
  <si>
    <t xml:space="preserve">Zařízení staveniště</t>
  </si>
  <si>
    <t xml:space="preserve">VRN</t>
  </si>
  <si>
    <t xml:space="preserve">2</t>
  </si>
  <si>
    <t xml:space="preserve">Projektové práce</t>
  </si>
  <si>
    <t xml:space="preserve">Územní vlivy</t>
  </si>
  <si>
    <t xml:space="preserve">Provozní vlivy</t>
  </si>
  <si>
    <t xml:space="preserve">Jiné VRN</t>
  </si>
  <si>
    <t xml:space="preserve">Kompletační činnost</t>
  </si>
  <si>
    <t xml:space="preserve">KOMPLETACNA</t>
  </si>
  <si>
    <t xml:space="preserve">SOUPIS PRACÍ</t>
  </si>
  <si>
    <t xml:space="preserve">PČ</t>
  </si>
  <si>
    <t xml:space="preserve">MJ</t>
  </si>
  <si>
    <t xml:space="preserve">Množství</t>
  </si>
  <si>
    <t xml:space="preserve">J.cena [CZK]</t>
  </si>
  <si>
    <t xml:space="preserve">Cenová soustava</t>
  </si>
  <si>
    <t xml:space="preserve">J. Nh [h]</t>
  </si>
  <si>
    <t xml:space="preserve">Nh celkem [h]</t>
  </si>
  <si>
    <t xml:space="preserve">J. hmotnost [t]</t>
  </si>
  <si>
    <t xml:space="preserve">Hmotnost celkem [t]</t>
  </si>
  <si>
    <t xml:space="preserve">J. suť [t]</t>
  </si>
  <si>
    <t xml:space="preserve">Suť Celkem [t]</t>
  </si>
  <si>
    <t xml:space="preserve">Náklady soupisu celkem</t>
  </si>
  <si>
    <t xml:space="preserve">HSV</t>
  </si>
  <si>
    <t xml:space="preserve">Práce a dodávky HSV</t>
  </si>
  <si>
    <t xml:space="preserve">ROZPOCET</t>
  </si>
  <si>
    <t xml:space="preserve">3</t>
  </si>
  <si>
    <t xml:space="preserve">Svislé a kompletní konstrukce</t>
  </si>
  <si>
    <t xml:space="preserve">K</t>
  </si>
  <si>
    <t xml:space="preserve">314232134</t>
  </si>
  <si>
    <t xml:space="preserve">Obezdívka komínů nad střechou z cihel lícových plných dl 240 mm na MVC včetně spárování</t>
  </si>
  <si>
    <t xml:space="preserve">m3</t>
  </si>
  <si>
    <t xml:space="preserve">4</t>
  </si>
  <si>
    <t xml:space="preserve">-1298615696</t>
  </si>
  <si>
    <t xml:space="preserve">VV</t>
  </si>
  <si>
    <t xml:space="preserve">"komíny nad střechou" 1,4*0,6*4*1,5+0,8*0,6*2*1,5+1,5*0,6*4*2</t>
  </si>
  <si>
    <t xml:space="preserve">316381116</t>
  </si>
  <si>
    <t xml:space="preserve">Komínové krycí desky tl přes 80 do 100 mm z betonu tř. C 12/15 až C 16/20 s přesahy do 70 mm</t>
  </si>
  <si>
    <t xml:space="preserve">m2</t>
  </si>
  <si>
    <t xml:space="preserve">462044210</t>
  </si>
  <si>
    <t xml:space="preserve"> 1,4*0,6*4+0,8*0,6*2*+0,6*4*2</t>
  </si>
  <si>
    <t xml:space="preserve">9</t>
  </si>
  <si>
    <t xml:space="preserve">Ostatní konstrukce a práce, bourání</t>
  </si>
  <si>
    <t xml:space="preserve">941111131</t>
  </si>
  <si>
    <t xml:space="preserve">Montáž lešení řadového trubkového lehkého s podlahami zatížení do 200 kg/m2 š od 1,2 do 1,5 m v do 10 m</t>
  </si>
  <si>
    <t xml:space="preserve">-673258304</t>
  </si>
  <si>
    <t xml:space="preserve">12*(42*2)+10*13+12*13</t>
  </si>
  <si>
    <t xml:space="preserve">941111231</t>
  </si>
  <si>
    <t xml:space="preserve">Příplatek k lešení řadovému trubkovému lehkému s podlahami do 200 kg/m2 š od 1,2 do 1,5 m v do 10 m za každý den použití</t>
  </si>
  <si>
    <t xml:space="preserve">-868047868</t>
  </si>
  <si>
    <t xml:space="preserve">1294,00*60</t>
  </si>
  <si>
    <t xml:space="preserve">5</t>
  </si>
  <si>
    <t xml:space="preserve">941111831</t>
  </si>
  <si>
    <t xml:space="preserve">Demontáž lešení řadového trubkového lehkého s podlahami zatížení do 200 kg/m2 š od 1,2 do 1,5 m v do 10 m</t>
  </si>
  <si>
    <t xml:space="preserve">-1549933007</t>
  </si>
  <si>
    <t xml:space="preserve">6</t>
  </si>
  <si>
    <t xml:space="preserve">962032641</t>
  </si>
  <si>
    <t xml:space="preserve">Bourání zdiva komínového z cihel z cihel pálených, šamotových nebo vápenopískových na MC</t>
  </si>
  <si>
    <t xml:space="preserve">-287068962</t>
  </si>
  <si>
    <t xml:space="preserve">997</t>
  </si>
  <si>
    <t xml:space="preserve">Přesun sutě</t>
  </si>
  <si>
    <t xml:space="preserve">7</t>
  </si>
  <si>
    <t xml:space="preserve">997006002</t>
  </si>
  <si>
    <t xml:space="preserve">Strojové třídění stavebního odpadu</t>
  </si>
  <si>
    <t xml:space="preserve">t</t>
  </si>
  <si>
    <t xml:space="preserve">-1766458418</t>
  </si>
  <si>
    <t xml:space="preserve">8</t>
  </si>
  <si>
    <t xml:space="preserve">997013212</t>
  </si>
  <si>
    <t xml:space="preserve">Vnitrostaveništní doprava suti a vybouraných hmot pro budovy v přes 6 do 9 m ručně</t>
  </si>
  <si>
    <t xml:space="preserve">1223393520</t>
  </si>
  <si>
    <t xml:space="preserve">997013501</t>
  </si>
  <si>
    <t xml:space="preserve">Odvoz suti a vybouraných hmot na skládku nebo meziskládku do 1 km se složením</t>
  </si>
  <si>
    <t xml:space="preserve">-1515997676</t>
  </si>
  <si>
    <t xml:space="preserve">10</t>
  </si>
  <si>
    <t xml:space="preserve">997013509</t>
  </si>
  <si>
    <t xml:space="preserve">Příplatek k odvozu suti a vybouraných hmot na skládku ZKD 1 km přes 1 km</t>
  </si>
  <si>
    <t xml:space="preserve">-1028865913</t>
  </si>
  <si>
    <t xml:space="preserve">28*10 "Přepočtené koeficientem množství</t>
  </si>
  <si>
    <t xml:space="preserve">11</t>
  </si>
  <si>
    <t xml:space="preserve">997013511</t>
  </si>
  <si>
    <t xml:space="preserve">Odvoz suti a vybouraných hmot z meziskládky na skládku do 1 km s naložením a se složením</t>
  </si>
  <si>
    <t xml:space="preserve">595920600</t>
  </si>
  <si>
    <t xml:space="preserve">997013631</t>
  </si>
  <si>
    <t xml:space="preserve">Poplatek za uložení na skládce (skládkovné) stavebního odpadu směsného kód odpadu 17 09 04</t>
  </si>
  <si>
    <t xml:space="preserve">-1903857606</t>
  </si>
  <si>
    <t xml:space="preserve">998</t>
  </si>
  <si>
    <t xml:space="preserve">Přesun hmot</t>
  </si>
  <si>
    <t xml:space="preserve">13</t>
  </si>
  <si>
    <t xml:space="preserve">998011009</t>
  </si>
  <si>
    <t xml:space="preserve">Přesun hmot pro budovy zděné s omezením mechanizace pro budovy v přes 6 do 12 m</t>
  </si>
  <si>
    <t xml:space="preserve">-57301803</t>
  </si>
  <si>
    <t xml:space="preserve">PSV</t>
  </si>
  <si>
    <t xml:space="preserve">Práce a dodávky PSV</t>
  </si>
  <si>
    <t xml:space="preserve">712</t>
  </si>
  <si>
    <t xml:space="preserve">Povlakové krytiny</t>
  </si>
  <si>
    <t xml:space="preserve">14</t>
  </si>
  <si>
    <t xml:space="preserve">712431801</t>
  </si>
  <si>
    <t xml:space="preserve">Odstranění povlakové krytiny střech přes 10° do 30° z pásů uložených na sucho AIP nebo NAIP</t>
  </si>
  <si>
    <t xml:space="preserve">16</t>
  </si>
  <si>
    <t xml:space="preserve">-294607224</t>
  </si>
  <si>
    <t xml:space="preserve">1,15*38,7*11,2</t>
  </si>
  <si>
    <t xml:space="preserve">762</t>
  </si>
  <si>
    <t xml:space="preserve">Konstrukce tesařské</t>
  </si>
  <si>
    <t xml:space="preserve">15</t>
  </si>
  <si>
    <t xml:space="preserve">762341931</t>
  </si>
  <si>
    <t xml:space="preserve">Vyřezání části bednění střech z prken tl do 32 mm pl jednotlivě do 1 m2</t>
  </si>
  <si>
    <t xml:space="preserve">513282847</t>
  </si>
  <si>
    <t xml:space="preserve">"výměna bednění 10% plochy" 1,15*38,7*11,2*0,1</t>
  </si>
  <si>
    <t xml:space="preserve">762343912</t>
  </si>
  <si>
    <t xml:space="preserve">Zabednění otvorů ve střeše prkny tl do 32 mm pl jednotlivě přes 1 do 4 m2</t>
  </si>
  <si>
    <t xml:space="preserve">-1450922415</t>
  </si>
  <si>
    <t xml:space="preserve">17</t>
  </si>
  <si>
    <t xml:space="preserve">998762122</t>
  </si>
  <si>
    <t xml:space="preserve">Přesun hmot tonážní pro kce tesařské ruční v objektech v přes 6 do 12 m</t>
  </si>
  <si>
    <t xml:space="preserve">-1351523637</t>
  </si>
  <si>
    <t xml:space="preserve">764</t>
  </si>
  <si>
    <t xml:space="preserve">Konstrukce klempířské</t>
  </si>
  <si>
    <t xml:space="preserve">18</t>
  </si>
  <si>
    <t xml:space="preserve">764001821</t>
  </si>
  <si>
    <t xml:space="preserve">Demontáž krytiny ze svitků nebo tabulí do suti</t>
  </si>
  <si>
    <t xml:space="preserve">-1966350572</t>
  </si>
  <si>
    <t xml:space="preserve">1,5*37,8*2-5,8*2+1,5*11,2*2+6,5*1,15*5,8*2</t>
  </si>
  <si>
    <t xml:space="preserve">19</t>
  </si>
  <si>
    <t xml:space="preserve">764001831</t>
  </si>
  <si>
    <t xml:space="preserve">Demontáž krytiny z taškových tabulí do suti</t>
  </si>
  <si>
    <t xml:space="preserve">-576351521</t>
  </si>
  <si>
    <t xml:space="preserve">4,5*36*1,15*2-6*4*2*1,15</t>
  </si>
  <si>
    <t xml:space="preserve">20</t>
  </si>
  <si>
    <t xml:space="preserve">764001861</t>
  </si>
  <si>
    <t xml:space="preserve">Demontáž hřebene z hřebenáčů do suti</t>
  </si>
  <si>
    <t xml:space="preserve">m</t>
  </si>
  <si>
    <t xml:space="preserve">132889751</t>
  </si>
  <si>
    <t xml:space="preserve">764001871</t>
  </si>
  <si>
    <t xml:space="preserve">Demontáž nároží s větrací mřížkou nebo nárožním plechem do suti</t>
  </si>
  <si>
    <t xml:space="preserve">2040874991</t>
  </si>
  <si>
    <t xml:space="preserve">6*4*1,15</t>
  </si>
  <si>
    <t xml:space="preserve">22</t>
  </si>
  <si>
    <t xml:space="preserve">764002801</t>
  </si>
  <si>
    <t xml:space="preserve">Demontáž závětrné lišty do suti</t>
  </si>
  <si>
    <t xml:space="preserve">1748717335</t>
  </si>
  <si>
    <t xml:space="preserve">6,5*1,15*4</t>
  </si>
  <si>
    <t xml:space="preserve">23</t>
  </si>
  <si>
    <t xml:space="preserve">764002812</t>
  </si>
  <si>
    <t xml:space="preserve">Demontáž okapového plechu do suti v krytině skládané</t>
  </si>
  <si>
    <t xml:space="preserve">1457133957</t>
  </si>
  <si>
    <t xml:space="preserve">38,7*2+11,2*2</t>
  </si>
  <si>
    <t xml:space="preserve">24</t>
  </si>
  <si>
    <t xml:space="preserve">764002821</t>
  </si>
  <si>
    <t xml:space="preserve">Demontáž střešního výlezu do suti</t>
  </si>
  <si>
    <t xml:space="preserve">kus</t>
  </si>
  <si>
    <t xml:space="preserve">1173618676</t>
  </si>
  <si>
    <t xml:space="preserve">25</t>
  </si>
  <si>
    <t xml:space="preserve">764002871</t>
  </si>
  <si>
    <t xml:space="preserve">Demontáž lemování zdí do suti</t>
  </si>
  <si>
    <t xml:space="preserve">-1254359760</t>
  </si>
  <si>
    <t xml:space="preserve">5,5*4</t>
  </si>
  <si>
    <t xml:space="preserve">26</t>
  </si>
  <si>
    <t xml:space="preserve">764002881</t>
  </si>
  <si>
    <t xml:space="preserve">Demontáž lemování střešních prostupů do suti</t>
  </si>
  <si>
    <t xml:space="preserve">1016593726</t>
  </si>
  <si>
    <t xml:space="preserve">1*(3,5*4+1,5*2+3,5*2)</t>
  </si>
  <si>
    <t xml:space="preserve">0,8*8</t>
  </si>
  <si>
    <t xml:space="preserve">Součet</t>
  </si>
  <si>
    <t xml:space="preserve">27</t>
  </si>
  <si>
    <t xml:space="preserve">764004801</t>
  </si>
  <si>
    <t xml:space="preserve">Demontáž podokapního žlabu do suti</t>
  </si>
  <si>
    <t xml:space="preserve">-1882981255</t>
  </si>
  <si>
    <t xml:space="preserve">28</t>
  </si>
  <si>
    <t xml:space="preserve">764004861</t>
  </si>
  <si>
    <t xml:space="preserve">Demontáž svodu do suti</t>
  </si>
  <si>
    <t xml:space="preserve">1952182343</t>
  </si>
  <si>
    <t xml:space="preserve">8*12+2*3</t>
  </si>
  <si>
    <t xml:space="preserve">29</t>
  </si>
  <si>
    <t xml:space="preserve">764021403</t>
  </si>
  <si>
    <t xml:space="preserve">Podkladní plech z Al plechu rš 250 mm</t>
  </si>
  <si>
    <t xml:space="preserve">-1744941755</t>
  </si>
  <si>
    <t xml:space="preserve">30</t>
  </si>
  <si>
    <t xml:space="preserve">764121401</t>
  </si>
  <si>
    <t xml:space="preserve">Krytina střechy rovné drážkováním ze svitků z Al plechu rš 500 mm sklonu do 30°</t>
  </si>
  <si>
    <t xml:space="preserve">703047465</t>
  </si>
  <si>
    <t xml:space="preserve">31</t>
  </si>
  <si>
    <t xml:space="preserve">764121452</t>
  </si>
  <si>
    <t xml:space="preserve">Krytina střechy rovné ze šablon z Al plechu do 10 ks/m2 sklonu do 30°</t>
  </si>
  <si>
    <t xml:space="preserve">669894430</t>
  </si>
  <si>
    <t xml:space="preserve">32</t>
  </si>
  <si>
    <t xml:space="preserve">764221405</t>
  </si>
  <si>
    <t xml:space="preserve">Oplechování větraného hřebene s větrací mřížkou z Al plechu rš 400 mm</t>
  </si>
  <si>
    <t xml:space="preserve">-1310393900</t>
  </si>
  <si>
    <t xml:space="preserve">33</t>
  </si>
  <si>
    <t xml:space="preserve">764221435</t>
  </si>
  <si>
    <t xml:space="preserve">Oplechování větraného nároží s větrací mřížkou z Al plechu rš 400 mm</t>
  </si>
  <si>
    <t xml:space="preserve">-1390598252</t>
  </si>
  <si>
    <t xml:space="preserve">34</t>
  </si>
  <si>
    <t xml:space="preserve">764222402</t>
  </si>
  <si>
    <t xml:space="preserve">Oplechování štítu závětrnou lištou z Al plechu rš 200 mm</t>
  </si>
  <si>
    <t xml:space="preserve">1608756550</t>
  </si>
  <si>
    <t xml:space="preserve">35</t>
  </si>
  <si>
    <t xml:space="preserve">764222432</t>
  </si>
  <si>
    <t xml:space="preserve">Oplechování rovné okapové hrany z Al plechu rš 200 mm</t>
  </si>
  <si>
    <t xml:space="preserve">1093837597</t>
  </si>
  <si>
    <t xml:space="preserve">36</t>
  </si>
  <si>
    <t xml:space="preserve">764223451</t>
  </si>
  <si>
    <t xml:space="preserve">Střešní výlez pro krytinu prejzovou nebo vlnitou z Al plechu</t>
  </si>
  <si>
    <t xml:space="preserve">2076954435</t>
  </si>
  <si>
    <t xml:space="preserve">37</t>
  </si>
  <si>
    <t xml:space="preserve">764223458</t>
  </si>
  <si>
    <t xml:space="preserve">Sněhový hák krytiny z Al plechu pro falcované tašky, šindele nebo šablony</t>
  </si>
  <si>
    <t xml:space="preserve">1645165696</t>
  </si>
  <si>
    <t xml:space="preserve">"4 kusy/m2" 317*4</t>
  </si>
  <si>
    <t xml:space="preserve">38</t>
  </si>
  <si>
    <t xml:space="preserve">764306142</t>
  </si>
  <si>
    <t xml:space="preserve">Montáž ventilačních nástavců na skládané nebo plechové krytině průměru do 350 mm</t>
  </si>
  <si>
    <t xml:space="preserve">211366121</t>
  </si>
  <si>
    <t xml:space="preserve">39</t>
  </si>
  <si>
    <t xml:space="preserve">M</t>
  </si>
  <si>
    <t xml:space="preserve">PLB.AVNAH00</t>
  </si>
  <si>
    <t xml:space="preserve">Ventilační nástavec do hrdla 110</t>
  </si>
  <si>
    <t xml:space="preserve">803066744</t>
  </si>
  <si>
    <t xml:space="preserve">40</t>
  </si>
  <si>
    <t xml:space="preserve">764321417</t>
  </si>
  <si>
    <t xml:space="preserve">Lemování rovných zdí střech s krytinou skládanou z Al plechu rš 670 mm</t>
  </si>
  <si>
    <t xml:space="preserve">531907717</t>
  </si>
  <si>
    <t xml:space="preserve">41</t>
  </si>
  <si>
    <t xml:space="preserve">764324412</t>
  </si>
  <si>
    <t xml:space="preserve">Lemování prostupů střech s krytinou skládanou nebo plechovou bez lišty z Al plechu</t>
  </si>
  <si>
    <t xml:space="preserve">-1824917267</t>
  </si>
  <si>
    <t xml:space="preserve">42</t>
  </si>
  <si>
    <t xml:space="preserve">764325423</t>
  </si>
  <si>
    <t xml:space="preserve">Lemování trub, konzol nebo držáků z Al plechu střech s krytinou skládanou D přes 100 do 150 mm</t>
  </si>
  <si>
    <t xml:space="preserve">-519012836</t>
  </si>
  <si>
    <t xml:space="preserve">43</t>
  </si>
  <si>
    <t xml:space="preserve">764326423</t>
  </si>
  <si>
    <t xml:space="preserve">Lemování ventilačních nástavců z Al plechu na skládané krytině D přes 100 do 150 mm</t>
  </si>
  <si>
    <t xml:space="preserve">132092273</t>
  </si>
  <si>
    <t xml:space="preserve">44</t>
  </si>
  <si>
    <t xml:space="preserve">764521404</t>
  </si>
  <si>
    <t xml:space="preserve">Žlab podokapní půlkruhový z Al plechu rš 330 mm</t>
  </si>
  <si>
    <t xml:space="preserve">1807328951</t>
  </si>
  <si>
    <t xml:space="preserve">45</t>
  </si>
  <si>
    <t xml:space="preserve">764521424</t>
  </si>
  <si>
    <t xml:space="preserve">Roh nebo kout půlkruhového podokapního žlabu z Al plechu rš 330 mm</t>
  </si>
  <si>
    <t xml:space="preserve">-1051381603</t>
  </si>
  <si>
    <t xml:space="preserve">46</t>
  </si>
  <si>
    <t xml:space="preserve">764521444</t>
  </si>
  <si>
    <t xml:space="preserve">Kotlík oválný (trychtýřový) pro podokapní žlaby z Al plechu 330/100 mm</t>
  </si>
  <si>
    <t xml:space="preserve">1723978702</t>
  </si>
  <si>
    <t xml:space="preserve">47</t>
  </si>
  <si>
    <t xml:space="preserve">764528422</t>
  </si>
  <si>
    <t xml:space="preserve">Svody kruhové včetně objímek, kolen, odskoků z Al plechu průměru 100 mm</t>
  </si>
  <si>
    <t xml:space="preserve">-1509146807</t>
  </si>
  <si>
    <t xml:space="preserve">48</t>
  </si>
  <si>
    <t xml:space="preserve">998764122</t>
  </si>
  <si>
    <t xml:space="preserve">Přesun hmot tonážní pro konstrukce klempířské ruční v objektech v přes 6 do 12 m</t>
  </si>
  <si>
    <t xml:space="preserve">-2021062416</t>
  </si>
  <si>
    <t xml:space="preserve">765</t>
  </si>
  <si>
    <t xml:space="preserve">Krytina skládaná</t>
  </si>
  <si>
    <t xml:space="preserve">49</t>
  </si>
  <si>
    <t xml:space="preserve">765193001</t>
  </si>
  <si>
    <t xml:space="preserve">Montáž podkladního vyrovnávacího pásu</t>
  </si>
  <si>
    <t xml:space="preserve">1007385146</t>
  </si>
  <si>
    <t xml:space="preserve">50</t>
  </si>
  <si>
    <t xml:space="preserve">62866520.R1</t>
  </si>
  <si>
    <t xml:space="preserve">difuzně uzavřená dělící vrstva pod AL krytinu tl 1,5mm </t>
  </si>
  <si>
    <t xml:space="preserve">-1821045901</t>
  </si>
  <si>
    <t xml:space="preserve">543,772727272727*1,1 'Přepočtené koeficientem množství</t>
  </si>
  <si>
    <t xml:space="preserve">51</t>
  </si>
  <si>
    <t xml:space="preserve">998765122</t>
  </si>
  <si>
    <t xml:space="preserve">Přesun hmot tonážní pro krytiny skládané ruční v objektech v přes 6 do 12 m</t>
  </si>
  <si>
    <t xml:space="preserve">-758315925</t>
  </si>
  <si>
    <t xml:space="preserve">Práce a dodávky M</t>
  </si>
  <si>
    <t xml:space="preserve">21-M</t>
  </si>
  <si>
    <t xml:space="preserve">Elektromontáže</t>
  </si>
  <si>
    <t xml:space="preserve">52</t>
  </si>
  <si>
    <t xml:space="preserve">218220102</t>
  </si>
  <si>
    <t xml:space="preserve">Demontáž hromosvodného vedení svodových vodičů s podpěrami průměru přes 10 mm</t>
  </si>
  <si>
    <t xml:space="preserve">64</t>
  </si>
  <si>
    <t xml:space="preserve">-26045016</t>
  </si>
  <si>
    <t xml:space="preserve">"odhad" 100</t>
  </si>
  <si>
    <t xml:space="preserve">53</t>
  </si>
  <si>
    <t xml:space="preserve">21888001</t>
  </si>
  <si>
    <t xml:space="preserve">Hromosvod na střeše D+M</t>
  </si>
  <si>
    <t xml:space="preserve">soub</t>
  </si>
  <si>
    <t xml:space="preserve">-1723422531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</si>
</sst>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#,##0.00"/>
    <numFmt numFmtId="167" formatCode="#,##0.00%"/>
    <numFmt numFmtId="168" formatCode="dd\.mm\.yyyy"/>
    <numFmt numFmtId="169" formatCode="#,##0.00000"/>
  </numFmts>
  <fonts count="40">
    <font>
      <sz val="8"/>
      <name val="Arial CE"/>
      <family val="2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8"/>
      <color rgb="FFFFFFFF"/>
      <name val="Arial CE"/>
      <family val="0"/>
      <charset val="1"/>
    </font>
    <font>
      <b val="true"/>
      <sz val="14"/>
      <name val="Arial CE"/>
      <family val="0"/>
      <charset val="1"/>
    </font>
    <font>
      <sz val="8"/>
      <color rgb="FF3366FF"/>
      <name val="Arial CE"/>
      <family val="0"/>
      <charset val="1"/>
    </font>
    <font>
      <b val="true"/>
      <sz val="12"/>
      <color rgb="FF969696"/>
      <name val="Arial CE"/>
      <family val="0"/>
      <charset val="1"/>
    </font>
    <font>
      <sz val="10"/>
      <color rgb="FF969696"/>
      <name val="Arial CE"/>
      <family val="0"/>
      <charset val="1"/>
    </font>
    <font>
      <sz val="10"/>
      <name val="Arial CE"/>
      <family val="0"/>
      <charset val="1"/>
    </font>
    <font>
      <b val="true"/>
      <sz val="8"/>
      <color rgb="FF969696"/>
      <name val="Arial CE"/>
      <family val="0"/>
      <charset val="1"/>
    </font>
    <font>
      <b val="true"/>
      <sz val="11"/>
      <name val="Arial CE"/>
      <family val="0"/>
      <charset val="1"/>
    </font>
    <font>
      <sz val="10"/>
      <color rgb="FF464646"/>
      <name val="Arial CE"/>
      <family val="0"/>
      <charset val="1"/>
    </font>
    <font>
      <b val="true"/>
      <sz val="10"/>
      <name val="Arial CE"/>
      <family val="0"/>
      <charset val="1"/>
    </font>
    <font>
      <b val="true"/>
      <sz val="10"/>
      <color rgb="FF969696"/>
      <name val="Arial CE"/>
      <family val="0"/>
      <charset val="1"/>
    </font>
    <font>
      <b val="true"/>
      <sz val="12"/>
      <name val="Arial CE"/>
      <family val="0"/>
      <charset val="1"/>
    </font>
    <font>
      <b val="true"/>
      <sz val="10"/>
      <color rgb="FF464646"/>
      <name val="Arial CE"/>
      <family val="0"/>
      <charset val="1"/>
    </font>
    <font>
      <sz val="12"/>
      <color rgb="FF969696"/>
      <name val="Arial CE"/>
      <family val="0"/>
      <charset val="1"/>
    </font>
    <font>
      <sz val="9"/>
      <name val="Arial CE"/>
      <family val="0"/>
      <charset val="1"/>
    </font>
    <font>
      <sz val="9"/>
      <color rgb="FF969696"/>
      <name val="Arial CE"/>
      <family val="0"/>
      <charset val="1"/>
    </font>
    <font>
      <b val="true"/>
      <sz val="12"/>
      <color rgb="FF960000"/>
      <name val="Arial CE"/>
      <family val="0"/>
      <charset val="1"/>
    </font>
    <font>
      <sz val="18"/>
      <color theme="10"/>
      <name val="Wingdings 2"/>
      <family val="0"/>
      <charset val="1"/>
    </font>
    <font>
      <u val="single"/>
      <sz val="11"/>
      <color theme="10"/>
      <name val="Calibri"/>
      <family val="0"/>
      <charset val="1"/>
    </font>
    <font>
      <sz val="11"/>
      <name val="Arial CE"/>
      <family val="0"/>
      <charset val="1"/>
    </font>
    <font>
      <b val="true"/>
      <sz val="11"/>
      <color rgb="FF003366"/>
      <name val="Arial CE"/>
      <family val="0"/>
      <charset val="1"/>
    </font>
    <font>
      <sz val="11"/>
      <color rgb="FF003366"/>
      <name val="Arial CE"/>
      <family val="0"/>
      <charset val="1"/>
    </font>
    <font>
      <sz val="11"/>
      <color rgb="FF969696"/>
      <name val="Arial CE"/>
      <family val="0"/>
      <charset val="1"/>
    </font>
    <font>
      <sz val="10"/>
      <color rgb="FF003366"/>
      <name val="Arial CE"/>
      <family val="0"/>
      <charset val="1"/>
    </font>
    <font>
      <sz val="10"/>
      <color rgb="FF3366FF"/>
      <name val="Arial CE"/>
      <family val="0"/>
      <charset val="1"/>
    </font>
    <font>
      <sz val="8"/>
      <color rgb="FF969696"/>
      <name val="Arial CE"/>
      <family val="0"/>
      <charset val="1"/>
    </font>
    <font>
      <b val="true"/>
      <sz val="12"/>
      <color rgb="FF800000"/>
      <name val="Arial CE"/>
      <family val="0"/>
      <charset val="1"/>
    </font>
    <font>
      <sz val="12"/>
      <color rgb="FF003366"/>
      <name val="Arial CE"/>
      <family val="0"/>
      <charset val="1"/>
    </font>
    <font>
      <sz val="8"/>
      <color rgb="FF960000"/>
      <name val="Arial CE"/>
      <family val="0"/>
      <charset val="1"/>
    </font>
    <font>
      <b val="true"/>
      <sz val="8"/>
      <name val="Arial CE"/>
      <family val="0"/>
      <charset val="1"/>
    </font>
    <font>
      <sz val="8"/>
      <color rgb="FF003366"/>
      <name val="Arial CE"/>
      <family val="0"/>
      <charset val="1"/>
    </font>
    <font>
      <sz val="8"/>
      <color rgb="FF505050"/>
      <name val="Arial CE"/>
      <family val="0"/>
      <charset val="1"/>
    </font>
    <font>
      <sz val="7"/>
      <color rgb="FF969696"/>
      <name val="Arial CE"/>
      <family val="0"/>
      <charset val="1"/>
    </font>
    <font>
      <sz val="8"/>
      <color rgb="FFFF0000"/>
      <name val="Arial CE"/>
      <family val="0"/>
      <charset val="1"/>
    </font>
    <font>
      <i val="true"/>
      <sz val="9"/>
      <color rgb="FF0000FF"/>
      <name val="Arial CE"/>
      <family val="0"/>
      <charset val="1"/>
    </font>
    <font>
      <i val="true"/>
      <sz val="8"/>
      <color rgb="FF0000FF"/>
      <name val="Arial CE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BEBEBE"/>
        <bgColor rgb="FFD2D2D2"/>
      </patternFill>
    </fill>
    <fill>
      <patternFill patternType="solid">
        <fgColor rgb="FFD2D2D2"/>
        <bgColor rgb="FFBEBEBE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hair">
        <color rgb="FF969696"/>
      </left>
      <right/>
      <top style="hair">
        <color rgb="FF969696"/>
      </top>
      <bottom/>
      <diagonal/>
    </border>
    <border diagonalUp="false" diagonalDown="false">
      <left/>
      <right/>
      <top style="hair">
        <color rgb="FF969696"/>
      </top>
      <bottom/>
      <diagonal/>
    </border>
    <border diagonalUp="false" diagonalDown="false">
      <left/>
      <right style="hair">
        <color rgb="FF969696"/>
      </right>
      <top style="hair">
        <color rgb="FF969696"/>
      </top>
      <bottom/>
      <diagonal/>
    </border>
    <border diagonalUp="false" diagonalDown="false">
      <left/>
      <right style="hair">
        <color rgb="FF969696"/>
      </right>
      <top/>
      <bottom/>
      <diagonal/>
    </border>
    <border diagonalUp="false" diagonalDown="false">
      <left style="hair">
        <color rgb="FF969696"/>
      </left>
      <right/>
      <top style="hair">
        <color rgb="FF969696"/>
      </top>
      <bottom style="hair">
        <color rgb="FF969696"/>
      </bottom>
      <diagonal/>
    </border>
    <border diagonalUp="false" diagonalDown="false">
      <left/>
      <right/>
      <top style="hair">
        <color rgb="FF969696"/>
      </top>
      <bottom style="hair">
        <color rgb="FF969696"/>
      </bottom>
      <diagonal/>
    </border>
    <border diagonalUp="false" diagonalDown="false">
      <left/>
      <right style="hair">
        <color rgb="FF969696"/>
      </right>
      <top style="hair">
        <color rgb="FF969696"/>
      </top>
      <bottom style="hair">
        <color rgb="FF969696"/>
      </bottom>
      <diagonal/>
    </border>
    <border diagonalUp="false" diagonalDown="false">
      <left style="hair">
        <color rgb="FF969696"/>
      </left>
      <right/>
      <top/>
      <bottom/>
      <diagonal/>
    </border>
    <border diagonalUp="false" diagonalDown="false">
      <left style="hair">
        <color rgb="FF969696"/>
      </left>
      <right/>
      <top/>
      <bottom style="hair">
        <color rgb="FF969696"/>
      </bottom>
      <diagonal/>
    </border>
    <border diagonalUp="false" diagonalDown="false">
      <left/>
      <right/>
      <top/>
      <bottom style="hair">
        <color rgb="FF969696"/>
      </bottom>
      <diagonal/>
    </border>
    <border diagonalUp="false" diagonalDown="false">
      <left/>
      <right style="hair">
        <color rgb="FF969696"/>
      </right>
      <top/>
      <bottom style="hair">
        <color rgb="FF969696"/>
      </bottom>
      <diagonal/>
    </border>
    <border diagonalUp="false" diagonalDown="false">
      <left/>
      <right style="thin"/>
      <top/>
      <bottom/>
      <diagonal/>
    </border>
    <border diagonalUp="false" diagonalDown="false"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22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8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5" fontId="9" fillId="2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5" fontId="9" fillId="2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4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3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7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1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5" fillId="3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3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3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15" fillId="3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6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4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8" fontId="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8" fillId="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8" fillId="4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4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8" fillId="4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4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20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2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7" fillId="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1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4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2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26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26" fillId="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26" fillId="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26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27" fillId="2" borderId="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8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2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8" fillId="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7" fillId="2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8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8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0" fillId="4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4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20" fillId="4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2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4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4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4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4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5" fillId="4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4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9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18" fillId="4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8" fillId="4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30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6" fontId="2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1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1" fillId="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31" fillId="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1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7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7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7" fillId="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27" fillId="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7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3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27" fillId="2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3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6" fontId="0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2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6" fontId="20" fillId="4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4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4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4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4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2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32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2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3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6" fontId="3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4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4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3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2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8" fillId="0" borderId="2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8" fillId="0" borderId="2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8" fillId="0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8" fillId="0" borderId="2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8" fillId="2" borderId="2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2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9" fillId="2" borderId="1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9" fillId="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5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6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3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35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6" fontId="3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5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35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5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5" fillId="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7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37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6" fontId="3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7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37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7" fillId="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38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38" fillId="0" borderId="2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8" fillId="0" borderId="2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8" fillId="0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38" fillId="0" borderId="2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38" fillId="2" borderId="2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39" fillId="0" borderId="2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8" fillId="2" borderId="1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3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2" borderId="1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9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9" fillId="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9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9">
    <dxf>
      <fill>
        <patternFill patternType="solid">
          <fgColor rgb="FFD2D2D2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FF"/>
          <bgColor rgb="FF000000"/>
        </patternFill>
      </fill>
    </dxf>
    <dxf>
      <fill>
        <patternFill patternType="solid">
          <fgColor rgb="FF003366"/>
          <bgColor rgb="FF000000"/>
        </patternFill>
      </fill>
    </dxf>
    <dxf>
      <fill>
        <patternFill patternType="solid">
          <fgColor rgb="FF505050"/>
          <bgColor rgb="FF000000"/>
        </patternFill>
      </fill>
    </dxf>
    <dxf>
      <fill>
        <patternFill patternType="solid">
          <fgColor rgb="FF960000"/>
          <bgColor rgb="FF000000"/>
        </patternFill>
      </fill>
    </dxf>
    <dxf>
      <fill>
        <patternFill patternType="solid">
          <fgColor rgb="FF969696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FFCC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EBEB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2D2D2"/>
      <rgbColor rgb="FF000080"/>
      <rgbColor rgb="FFFF00FF"/>
      <rgbColor rgb="FFFFFF00"/>
      <rgbColor rgb="FF00FFFF"/>
      <rgbColor rgb="FF800080"/>
      <rgbColor rgb="FF96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05050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6464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hyperlink" Target="https://app.urs.cz/products/kros4" TargetMode="External"/><Relationship Id="rId2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hyperlink" Target="https://app.urs.cz/products/kros4" TargetMode="External"/><Relationship Id="rId2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0</xdr:row>
      <xdr:rowOff>0</xdr:rowOff>
    </xdr:from>
    <xdr:to>
      <xdr:col>0</xdr:col>
      <xdr:colOff>285480</xdr:colOff>
      <xdr:row>1</xdr:row>
      <xdr:rowOff>122760</xdr:rowOff>
    </xdr:to>
    <xdr:pic>
      <xdr:nvPicPr>
        <xdr:cNvPr id="0" name="Picture 1" descr="">
          <a:hlinkClick r:id="rId1"/>
        </xdr:cNvPr>
        <xdr:cNvPicPr/>
      </xdr:nvPicPr>
      <xdr:blipFill>
        <a:blip r:embed="rId2"/>
        <a:stretch/>
      </xdr:blipFill>
      <xdr:spPr>
        <a:xfrm>
          <a:off x="0" y="0"/>
          <a:ext cx="285480" cy="285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0</xdr:row>
      <xdr:rowOff>0</xdr:rowOff>
    </xdr:from>
    <xdr:to>
      <xdr:col>0</xdr:col>
      <xdr:colOff>285480</xdr:colOff>
      <xdr:row>1</xdr:row>
      <xdr:rowOff>122760</xdr:rowOff>
    </xdr:to>
    <xdr:pic>
      <xdr:nvPicPr>
        <xdr:cNvPr id="1" name="Picture 1" descr="">
          <a:hlinkClick r:id="rId1"/>
        </xdr:cNvPr>
        <xdr:cNvPicPr/>
      </xdr:nvPicPr>
      <xdr:blipFill>
        <a:blip r:embed="rId2"/>
        <a:stretch/>
      </xdr:blipFill>
      <xdr:spPr>
        <a:xfrm>
          <a:off x="0" y="0"/>
          <a:ext cx="285480" cy="285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mpd="sng" algn="ctr">
          <a:prstDash val="solid"/>
        </a:ln>
        <a:ln w="25400" cmpd="sng" algn="ctr">
          <a:prstDash val="solid"/>
        </a:ln>
        <a:ln w="38100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L10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2.8" customHeight="true" zeroHeight="false" outlineLevelRow="0" outlineLevelCol="0"/>
  <cols>
    <col collapsed="false" customWidth="true" hidden="false" outlineLevel="0" max="1" min="1" style="0" width="8.34"/>
    <col collapsed="false" customWidth="true" hidden="false" outlineLevel="0" max="2" min="2" style="0" width="1.66"/>
    <col collapsed="false" customWidth="true" hidden="false" outlineLevel="0" max="3" min="3" style="0" width="4.16"/>
    <col collapsed="false" customWidth="true" hidden="false" outlineLevel="0" max="33" min="4" style="0" width="2.66"/>
    <col collapsed="false" customWidth="true" hidden="false" outlineLevel="0" max="34" min="34" style="0" width="3.34"/>
    <col collapsed="false" customWidth="true" hidden="false" outlineLevel="0" max="35" min="35" style="0" width="31.67"/>
    <col collapsed="false" customWidth="true" hidden="false" outlineLevel="0" max="37" min="36" style="0" width="2.5"/>
    <col collapsed="false" customWidth="true" hidden="false" outlineLevel="0" max="38" min="38" style="0" width="8.34"/>
    <col collapsed="false" customWidth="true" hidden="false" outlineLevel="0" max="39" min="39" style="0" width="3.34"/>
    <col collapsed="false" customWidth="true" hidden="false" outlineLevel="0" max="40" min="40" style="0" width="13.34"/>
    <col collapsed="false" customWidth="true" hidden="false" outlineLevel="0" max="41" min="41" style="0" width="7.5"/>
    <col collapsed="false" customWidth="true" hidden="false" outlineLevel="0" max="42" min="42" style="0" width="4.16"/>
    <col collapsed="false" customWidth="true" hidden="true" outlineLevel="0" max="43" min="43" style="0" width="15.66"/>
    <col collapsed="false" customWidth="true" hidden="false" outlineLevel="0" max="44" min="44" style="0" width="13.66"/>
    <col collapsed="false" customWidth="true" hidden="true" outlineLevel="0" max="47" min="45" style="0" width="25.83"/>
    <col collapsed="false" customWidth="true" hidden="true" outlineLevel="0" max="49" min="48" style="0" width="21.66"/>
    <col collapsed="false" customWidth="true" hidden="true" outlineLevel="0" max="51" min="50" style="0" width="25"/>
    <col collapsed="false" customWidth="true" hidden="true" outlineLevel="0" max="52" min="52" style="0" width="21.66"/>
    <col collapsed="false" customWidth="true" hidden="true" outlineLevel="0" max="53" min="53" style="0" width="19.15"/>
    <col collapsed="false" customWidth="true" hidden="true" outlineLevel="0" max="54" min="54" style="0" width="25"/>
    <col collapsed="false" customWidth="true" hidden="true" outlineLevel="0" max="55" min="55" style="0" width="21.66"/>
    <col collapsed="false" customWidth="true" hidden="true" outlineLevel="0" max="56" min="56" style="0" width="19.15"/>
    <col collapsed="false" customWidth="true" hidden="false" outlineLevel="0" max="57" min="57" style="0" width="66.5"/>
    <col collapsed="false" customWidth="true" hidden="true" outlineLevel="0" max="91" min="71" style="0" width="9.34"/>
  </cols>
  <sheetData>
    <row r="1" customFormat="false" ht="12.8" hidden="false" customHeight="false" outlineLevel="0" collapsed="false">
      <c r="A1" s="1" t="s">
        <v>0</v>
      </c>
      <c r="AZ1" s="1"/>
      <c r="BA1" s="1" t="s">
        <v>1</v>
      </c>
      <c r="BB1" s="1" t="s">
        <v>2</v>
      </c>
      <c r="BT1" s="1" t="s">
        <v>3</v>
      </c>
      <c r="BU1" s="1" t="s">
        <v>3</v>
      </c>
      <c r="BV1" s="1" t="s">
        <v>4</v>
      </c>
    </row>
    <row r="2" customFormat="false" ht="36.95" hidden="false" customHeight="true" outlineLevel="0" collapsed="false"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S2" s="3" t="s">
        <v>5</v>
      </c>
      <c r="BT2" s="3" t="s">
        <v>6</v>
      </c>
    </row>
    <row r="3" customFormat="false" ht="6.95" hidden="false" customHeight="true" outlineLevel="0" collapsed="false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6"/>
      <c r="BS3" s="3" t="s">
        <v>7</v>
      </c>
      <c r="BT3" s="3" t="s">
        <v>8</v>
      </c>
    </row>
    <row r="4" customFormat="false" ht="24.95" hidden="false" customHeight="true" outlineLevel="0" collapsed="false">
      <c r="B4" s="7"/>
      <c r="C4" s="8"/>
      <c r="D4" s="9" t="s">
        <v>9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6"/>
      <c r="AS4" s="10" t="s">
        <v>10</v>
      </c>
      <c r="BE4" s="11" t="s">
        <v>11</v>
      </c>
      <c r="BS4" s="3" t="s">
        <v>5</v>
      </c>
    </row>
    <row r="5" customFormat="false" ht="12" hidden="false" customHeight="true" outlineLevel="0" collapsed="false">
      <c r="B5" s="7"/>
      <c r="C5" s="8"/>
      <c r="D5" s="12" t="s">
        <v>12</v>
      </c>
      <c r="E5" s="8"/>
      <c r="F5" s="8"/>
      <c r="G5" s="8"/>
      <c r="H5" s="8"/>
      <c r="I5" s="8"/>
      <c r="J5" s="8"/>
      <c r="K5" s="13" t="s">
        <v>13</v>
      </c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8"/>
      <c r="AL5" s="8"/>
      <c r="AM5" s="8"/>
      <c r="AN5" s="8"/>
      <c r="AO5" s="8"/>
      <c r="AP5" s="8"/>
      <c r="AQ5" s="8"/>
      <c r="AR5" s="6"/>
      <c r="BE5" s="14" t="s">
        <v>14</v>
      </c>
      <c r="BS5" s="3" t="s">
        <v>5</v>
      </c>
    </row>
    <row r="6" customFormat="false" ht="36.95" hidden="false" customHeight="true" outlineLevel="0" collapsed="false">
      <c r="B6" s="7"/>
      <c r="C6" s="8"/>
      <c r="D6" s="15" t="s">
        <v>15</v>
      </c>
      <c r="E6" s="8"/>
      <c r="F6" s="8"/>
      <c r="G6" s="8"/>
      <c r="H6" s="8"/>
      <c r="I6" s="8"/>
      <c r="J6" s="8"/>
      <c r="K6" s="16" t="s">
        <v>16</v>
      </c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8"/>
      <c r="AL6" s="8"/>
      <c r="AM6" s="8"/>
      <c r="AN6" s="8"/>
      <c r="AO6" s="8"/>
      <c r="AP6" s="8"/>
      <c r="AQ6" s="8"/>
      <c r="AR6" s="6"/>
      <c r="BE6" s="14"/>
      <c r="BS6" s="3" t="s">
        <v>5</v>
      </c>
    </row>
    <row r="7" customFormat="false" ht="12" hidden="false" customHeight="true" outlineLevel="0" collapsed="false">
      <c r="B7" s="7"/>
      <c r="C7" s="8"/>
      <c r="D7" s="17" t="s">
        <v>17</v>
      </c>
      <c r="E7" s="8"/>
      <c r="F7" s="8"/>
      <c r="G7" s="8"/>
      <c r="H7" s="8"/>
      <c r="I7" s="8"/>
      <c r="J7" s="8"/>
      <c r="K7" s="1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17" t="s">
        <v>18</v>
      </c>
      <c r="AL7" s="8"/>
      <c r="AM7" s="8"/>
      <c r="AN7" s="18"/>
      <c r="AO7" s="8"/>
      <c r="AP7" s="8"/>
      <c r="AQ7" s="8"/>
      <c r="AR7" s="6"/>
      <c r="BE7" s="14"/>
      <c r="BS7" s="3" t="s">
        <v>5</v>
      </c>
    </row>
    <row r="8" customFormat="false" ht="12" hidden="false" customHeight="true" outlineLevel="0" collapsed="false">
      <c r="B8" s="7"/>
      <c r="C8" s="8"/>
      <c r="D8" s="17" t="s">
        <v>19</v>
      </c>
      <c r="E8" s="8"/>
      <c r="F8" s="8"/>
      <c r="G8" s="8"/>
      <c r="H8" s="8"/>
      <c r="I8" s="8"/>
      <c r="J8" s="8"/>
      <c r="K8" s="18" t="s">
        <v>20</v>
      </c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17" t="s">
        <v>21</v>
      </c>
      <c r="AL8" s="8"/>
      <c r="AM8" s="8"/>
      <c r="AN8" s="19" t="s">
        <v>22</v>
      </c>
      <c r="AO8" s="8"/>
      <c r="AP8" s="8"/>
      <c r="AQ8" s="8"/>
      <c r="AR8" s="6"/>
      <c r="BE8" s="14"/>
      <c r="BS8" s="3" t="s">
        <v>5</v>
      </c>
    </row>
    <row r="9" customFormat="false" ht="14.4" hidden="false" customHeight="true" outlineLevel="0" collapsed="false"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6"/>
      <c r="BE9" s="14"/>
      <c r="BS9" s="3" t="s">
        <v>5</v>
      </c>
    </row>
    <row r="10" customFormat="false" ht="12" hidden="false" customHeight="true" outlineLevel="0" collapsed="false">
      <c r="B10" s="7"/>
      <c r="C10" s="8"/>
      <c r="D10" s="17" t="s">
        <v>23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17" t="s">
        <v>24</v>
      </c>
      <c r="AL10" s="8"/>
      <c r="AM10" s="8"/>
      <c r="AN10" s="18"/>
      <c r="AO10" s="8"/>
      <c r="AP10" s="8"/>
      <c r="AQ10" s="8"/>
      <c r="AR10" s="6"/>
      <c r="BE10" s="14"/>
      <c r="BS10" s="3" t="s">
        <v>25</v>
      </c>
    </row>
    <row r="11" customFormat="false" ht="18.5" hidden="false" customHeight="true" outlineLevel="0" collapsed="false">
      <c r="B11" s="7"/>
      <c r="C11" s="8"/>
      <c r="D11" s="8"/>
      <c r="E11" s="18" t="s">
        <v>20</v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17" t="s">
        <v>26</v>
      </c>
      <c r="AL11" s="8"/>
      <c r="AM11" s="8"/>
      <c r="AN11" s="18"/>
      <c r="AO11" s="8"/>
      <c r="AP11" s="8"/>
      <c r="AQ11" s="8"/>
      <c r="AR11" s="6"/>
      <c r="BE11" s="14"/>
      <c r="BS11" s="3" t="s">
        <v>25</v>
      </c>
    </row>
    <row r="12" customFormat="false" ht="6.95" hidden="false" customHeight="true" outlineLevel="0" collapsed="false">
      <c r="B12" s="7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6"/>
      <c r="BE12" s="14"/>
      <c r="BS12" s="3" t="s">
        <v>25</v>
      </c>
    </row>
    <row r="13" customFormat="false" ht="12" hidden="false" customHeight="true" outlineLevel="0" collapsed="false">
      <c r="B13" s="7"/>
      <c r="C13" s="8"/>
      <c r="D13" s="17" t="s">
        <v>27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17" t="s">
        <v>24</v>
      </c>
      <c r="AL13" s="8"/>
      <c r="AM13" s="8"/>
      <c r="AN13" s="20" t="s">
        <v>28</v>
      </c>
      <c r="AO13" s="8"/>
      <c r="AP13" s="8"/>
      <c r="AQ13" s="8"/>
      <c r="AR13" s="6"/>
      <c r="BE13" s="14"/>
      <c r="BS13" s="3" t="s">
        <v>25</v>
      </c>
    </row>
    <row r="14" customFormat="false" ht="12.8" hidden="false" customHeight="false" outlineLevel="0" collapsed="false">
      <c r="B14" s="7"/>
      <c r="C14" s="8"/>
      <c r="D14" s="8"/>
      <c r="E14" s="21" t="s">
        <v>28</v>
      </c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17" t="s">
        <v>26</v>
      </c>
      <c r="AL14" s="8"/>
      <c r="AM14" s="8"/>
      <c r="AN14" s="20" t="s">
        <v>28</v>
      </c>
      <c r="AO14" s="8"/>
      <c r="AP14" s="8"/>
      <c r="AQ14" s="8"/>
      <c r="AR14" s="6"/>
      <c r="BE14" s="14"/>
      <c r="BS14" s="3" t="s">
        <v>25</v>
      </c>
    </row>
    <row r="15" customFormat="false" ht="6.95" hidden="false" customHeight="true" outlineLevel="0" collapsed="false">
      <c r="B15" s="7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6"/>
      <c r="BE15" s="14"/>
      <c r="BS15" s="3" t="s">
        <v>3</v>
      </c>
    </row>
    <row r="16" customFormat="false" ht="12" hidden="false" customHeight="true" outlineLevel="0" collapsed="false">
      <c r="B16" s="7"/>
      <c r="C16" s="8"/>
      <c r="D16" s="17" t="s">
        <v>29</v>
      </c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17" t="s">
        <v>24</v>
      </c>
      <c r="AL16" s="8"/>
      <c r="AM16" s="8"/>
      <c r="AN16" s="18"/>
      <c r="AO16" s="8"/>
      <c r="AP16" s="8"/>
      <c r="AQ16" s="8"/>
      <c r="AR16" s="6"/>
      <c r="BE16" s="14"/>
      <c r="BS16" s="3" t="s">
        <v>3</v>
      </c>
    </row>
    <row r="17" customFormat="false" ht="18.5" hidden="false" customHeight="true" outlineLevel="0" collapsed="false">
      <c r="B17" s="7"/>
      <c r="C17" s="8"/>
      <c r="D17" s="8"/>
      <c r="E17" s="18" t="s">
        <v>30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17" t="s">
        <v>26</v>
      </c>
      <c r="AL17" s="8"/>
      <c r="AM17" s="8"/>
      <c r="AN17" s="18"/>
      <c r="AO17" s="8"/>
      <c r="AP17" s="8"/>
      <c r="AQ17" s="8"/>
      <c r="AR17" s="6"/>
      <c r="BE17" s="14"/>
      <c r="BS17" s="3" t="s">
        <v>31</v>
      </c>
    </row>
    <row r="18" customFormat="false" ht="6.95" hidden="false" customHeight="true" outlineLevel="0" collapsed="false">
      <c r="B18" s="7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6"/>
      <c r="BE18" s="14"/>
      <c r="BS18" s="3" t="s">
        <v>5</v>
      </c>
    </row>
    <row r="19" customFormat="false" ht="12" hidden="false" customHeight="true" outlineLevel="0" collapsed="false">
      <c r="B19" s="7"/>
      <c r="C19" s="8"/>
      <c r="D19" s="17" t="s">
        <v>32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17" t="s">
        <v>24</v>
      </c>
      <c r="AL19" s="8"/>
      <c r="AM19" s="8"/>
      <c r="AN19" s="18"/>
      <c r="AO19" s="8"/>
      <c r="AP19" s="8"/>
      <c r="AQ19" s="8"/>
      <c r="AR19" s="6"/>
      <c r="BE19" s="14"/>
      <c r="BS19" s="3" t="s">
        <v>5</v>
      </c>
    </row>
    <row r="20" customFormat="false" ht="18.5" hidden="false" customHeight="true" outlineLevel="0" collapsed="false">
      <c r="B20" s="7"/>
      <c r="C20" s="8"/>
      <c r="D20" s="8"/>
      <c r="E20" s="18" t="s">
        <v>33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17" t="s">
        <v>26</v>
      </c>
      <c r="AL20" s="8"/>
      <c r="AM20" s="8"/>
      <c r="AN20" s="18"/>
      <c r="AO20" s="8"/>
      <c r="AP20" s="8"/>
      <c r="AQ20" s="8"/>
      <c r="AR20" s="6"/>
      <c r="BE20" s="14"/>
      <c r="BS20" s="3" t="s">
        <v>31</v>
      </c>
    </row>
    <row r="21" customFormat="false" ht="6.95" hidden="false" customHeight="true" outlineLevel="0" collapsed="false">
      <c r="B21" s="7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6"/>
      <c r="BE21" s="14"/>
    </row>
    <row r="22" customFormat="false" ht="12" hidden="false" customHeight="true" outlineLevel="0" collapsed="false">
      <c r="B22" s="7"/>
      <c r="C22" s="8"/>
      <c r="D22" s="17" t="s">
        <v>34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6"/>
      <c r="BE22" s="14"/>
    </row>
    <row r="23" customFormat="false" ht="16.5" hidden="false" customHeight="true" outlineLevel="0" collapsed="false">
      <c r="B23" s="7"/>
      <c r="C23" s="8"/>
      <c r="D23" s="8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8"/>
      <c r="AP23" s="8"/>
      <c r="AQ23" s="8"/>
      <c r="AR23" s="6"/>
      <c r="BE23" s="14"/>
    </row>
    <row r="24" customFormat="false" ht="6.95" hidden="false" customHeight="true" outlineLevel="0" collapsed="false"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6"/>
      <c r="BE24" s="14"/>
    </row>
    <row r="25" customFormat="false" ht="6.95" hidden="false" customHeight="true" outlineLevel="0" collapsed="false">
      <c r="B25" s="7"/>
      <c r="C25" s="8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8"/>
      <c r="AQ25" s="8"/>
      <c r="AR25" s="6"/>
      <c r="BE25" s="14"/>
    </row>
    <row r="26" customFormat="false" ht="14.4" hidden="false" customHeight="true" outlineLevel="0" collapsed="false">
      <c r="B26" s="7"/>
      <c r="C26" s="8"/>
      <c r="D26" s="24" t="s">
        <v>35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25" t="n">
        <f aca="false">ROUND(AG94,2)</f>
        <v>0</v>
      </c>
      <c r="AL26" s="25"/>
      <c r="AM26" s="25"/>
      <c r="AN26" s="25"/>
      <c r="AO26" s="25"/>
      <c r="AP26" s="8"/>
      <c r="AQ26" s="8"/>
      <c r="AR26" s="6"/>
      <c r="BE26" s="14"/>
    </row>
    <row r="27" customFormat="false" ht="14.4" hidden="false" customHeight="true" outlineLevel="0" collapsed="false">
      <c r="B27" s="7"/>
      <c r="C27" s="8"/>
      <c r="D27" s="24" t="s">
        <v>36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25" t="n">
        <f aca="false">ROUND(AG97, 2)</f>
        <v>0</v>
      </c>
      <c r="AL27" s="25"/>
      <c r="AM27" s="25"/>
      <c r="AN27" s="25"/>
      <c r="AO27" s="25"/>
      <c r="AP27" s="8"/>
      <c r="AQ27" s="8"/>
      <c r="AR27" s="6"/>
      <c r="BE27" s="14"/>
    </row>
    <row r="28" s="30" customFormat="true" ht="6.95" hidden="false" customHeight="true" outlineLevel="0" collapsed="false">
      <c r="A28" s="26"/>
      <c r="B28" s="27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9"/>
      <c r="BE28" s="14"/>
    </row>
    <row r="29" s="30" customFormat="true" ht="25.9" hidden="false" customHeight="true" outlineLevel="0" collapsed="false">
      <c r="A29" s="26"/>
      <c r="B29" s="27"/>
      <c r="C29" s="28"/>
      <c r="D29" s="31" t="s">
        <v>37</v>
      </c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3" t="n">
        <f aca="false">ROUND(AK26 + AK27, 2)</f>
        <v>0</v>
      </c>
      <c r="AL29" s="33"/>
      <c r="AM29" s="33"/>
      <c r="AN29" s="33"/>
      <c r="AO29" s="33"/>
      <c r="AP29" s="28"/>
      <c r="AQ29" s="28"/>
      <c r="AR29" s="29"/>
      <c r="BE29" s="14"/>
    </row>
    <row r="30" s="30" customFormat="true" ht="6.95" hidden="false" customHeight="true" outlineLevel="0" collapsed="false">
      <c r="A30" s="26"/>
      <c r="B30" s="27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9"/>
      <c r="BE30" s="14"/>
    </row>
    <row r="31" s="30" customFormat="true" ht="12.8" hidden="false" customHeight="false" outlineLevel="0" collapsed="false">
      <c r="A31" s="26"/>
      <c r="B31" s="27"/>
      <c r="C31" s="28"/>
      <c r="D31" s="28"/>
      <c r="E31" s="28"/>
      <c r="F31" s="28"/>
      <c r="G31" s="28"/>
      <c r="H31" s="28"/>
      <c r="I31" s="28"/>
      <c r="J31" s="28"/>
      <c r="K31" s="28"/>
      <c r="L31" s="34" t="s">
        <v>38</v>
      </c>
      <c r="M31" s="34"/>
      <c r="N31" s="34"/>
      <c r="O31" s="34"/>
      <c r="P31" s="34"/>
      <c r="Q31" s="28"/>
      <c r="R31" s="28"/>
      <c r="S31" s="28"/>
      <c r="T31" s="28"/>
      <c r="U31" s="28"/>
      <c r="V31" s="28"/>
      <c r="W31" s="34" t="s">
        <v>39</v>
      </c>
      <c r="X31" s="34"/>
      <c r="Y31" s="34"/>
      <c r="Z31" s="34"/>
      <c r="AA31" s="34"/>
      <c r="AB31" s="34"/>
      <c r="AC31" s="34"/>
      <c r="AD31" s="34"/>
      <c r="AE31" s="34"/>
      <c r="AF31" s="28"/>
      <c r="AG31" s="28"/>
      <c r="AH31" s="28"/>
      <c r="AI31" s="28"/>
      <c r="AJ31" s="28"/>
      <c r="AK31" s="34" t="s">
        <v>40</v>
      </c>
      <c r="AL31" s="34"/>
      <c r="AM31" s="34"/>
      <c r="AN31" s="34"/>
      <c r="AO31" s="34"/>
      <c r="AP31" s="28"/>
      <c r="AQ31" s="28"/>
      <c r="AR31" s="29"/>
      <c r="BE31" s="14"/>
    </row>
    <row r="32" s="35" customFormat="true" ht="14.4" hidden="false" customHeight="true" outlineLevel="0" collapsed="false">
      <c r="B32" s="36"/>
      <c r="C32" s="37"/>
      <c r="D32" s="17" t="s">
        <v>41</v>
      </c>
      <c r="E32" s="37"/>
      <c r="F32" s="17" t="s">
        <v>42</v>
      </c>
      <c r="G32" s="37"/>
      <c r="H32" s="37"/>
      <c r="I32" s="37"/>
      <c r="J32" s="37"/>
      <c r="K32" s="37"/>
      <c r="L32" s="38" t="n">
        <v>0.21</v>
      </c>
      <c r="M32" s="38"/>
      <c r="N32" s="38"/>
      <c r="O32" s="38"/>
      <c r="P32" s="38"/>
      <c r="Q32" s="37"/>
      <c r="R32" s="37"/>
      <c r="S32" s="37"/>
      <c r="T32" s="37"/>
      <c r="U32" s="37"/>
      <c r="V32" s="37"/>
      <c r="W32" s="39" t="n">
        <f aca="false">ROUND(AZ94 + SUM(CD97:CD101), 2)</f>
        <v>0</v>
      </c>
      <c r="X32" s="39"/>
      <c r="Y32" s="39"/>
      <c r="Z32" s="39"/>
      <c r="AA32" s="39"/>
      <c r="AB32" s="39"/>
      <c r="AC32" s="39"/>
      <c r="AD32" s="39"/>
      <c r="AE32" s="39"/>
      <c r="AF32" s="37"/>
      <c r="AG32" s="37"/>
      <c r="AH32" s="37"/>
      <c r="AI32" s="37"/>
      <c r="AJ32" s="37"/>
      <c r="AK32" s="39" t="n">
        <f aca="false">ROUND(AV94 + SUM(BY97:BY101), 2)</f>
        <v>0</v>
      </c>
      <c r="AL32" s="39"/>
      <c r="AM32" s="39"/>
      <c r="AN32" s="39"/>
      <c r="AO32" s="39"/>
      <c r="AP32" s="37"/>
      <c r="AQ32" s="37"/>
      <c r="AR32" s="40"/>
      <c r="BE32" s="14"/>
    </row>
    <row r="33" s="35" customFormat="true" ht="14.4" hidden="false" customHeight="true" outlineLevel="0" collapsed="false">
      <c r="B33" s="36"/>
      <c r="C33" s="37"/>
      <c r="D33" s="37"/>
      <c r="E33" s="37"/>
      <c r="F33" s="17" t="s">
        <v>43</v>
      </c>
      <c r="G33" s="37"/>
      <c r="H33" s="37"/>
      <c r="I33" s="37"/>
      <c r="J33" s="37"/>
      <c r="K33" s="37"/>
      <c r="L33" s="38" t="n">
        <v>0.12</v>
      </c>
      <c r="M33" s="38"/>
      <c r="N33" s="38"/>
      <c r="O33" s="38"/>
      <c r="P33" s="38"/>
      <c r="Q33" s="37"/>
      <c r="R33" s="37"/>
      <c r="S33" s="37"/>
      <c r="T33" s="37"/>
      <c r="U33" s="37"/>
      <c r="V33" s="37"/>
      <c r="W33" s="39" t="n">
        <f aca="false">ROUND(BA94 + SUM(CE97:CE101), 2)</f>
        <v>0</v>
      </c>
      <c r="X33" s="39"/>
      <c r="Y33" s="39"/>
      <c r="Z33" s="39"/>
      <c r="AA33" s="39"/>
      <c r="AB33" s="39"/>
      <c r="AC33" s="39"/>
      <c r="AD33" s="39"/>
      <c r="AE33" s="39"/>
      <c r="AF33" s="37"/>
      <c r="AG33" s="37"/>
      <c r="AH33" s="37"/>
      <c r="AI33" s="37"/>
      <c r="AJ33" s="37"/>
      <c r="AK33" s="39" t="n">
        <f aca="false">ROUND(AW94 + SUM(BZ97:BZ101), 2)</f>
        <v>0</v>
      </c>
      <c r="AL33" s="39"/>
      <c r="AM33" s="39"/>
      <c r="AN33" s="39"/>
      <c r="AO33" s="39"/>
      <c r="AP33" s="37"/>
      <c r="AQ33" s="37"/>
      <c r="AR33" s="40"/>
      <c r="BE33" s="14"/>
    </row>
    <row r="34" s="35" customFormat="true" ht="14.4" hidden="true" customHeight="true" outlineLevel="0" collapsed="false">
      <c r="B34" s="36"/>
      <c r="C34" s="37"/>
      <c r="D34" s="37"/>
      <c r="E34" s="37"/>
      <c r="F34" s="17" t="s">
        <v>44</v>
      </c>
      <c r="G34" s="37"/>
      <c r="H34" s="37"/>
      <c r="I34" s="37"/>
      <c r="J34" s="37"/>
      <c r="K34" s="37"/>
      <c r="L34" s="38" t="n">
        <v>0.21</v>
      </c>
      <c r="M34" s="38"/>
      <c r="N34" s="38"/>
      <c r="O34" s="38"/>
      <c r="P34" s="38"/>
      <c r="Q34" s="37"/>
      <c r="R34" s="37"/>
      <c r="S34" s="37"/>
      <c r="T34" s="37"/>
      <c r="U34" s="37"/>
      <c r="V34" s="37"/>
      <c r="W34" s="39" t="n">
        <f aca="false">ROUND(BB94 + SUM(CF97:CF101), 2)</f>
        <v>0</v>
      </c>
      <c r="X34" s="39"/>
      <c r="Y34" s="39"/>
      <c r="Z34" s="39"/>
      <c r="AA34" s="39"/>
      <c r="AB34" s="39"/>
      <c r="AC34" s="39"/>
      <c r="AD34" s="39"/>
      <c r="AE34" s="39"/>
      <c r="AF34" s="37"/>
      <c r="AG34" s="37"/>
      <c r="AH34" s="37"/>
      <c r="AI34" s="37"/>
      <c r="AJ34" s="37"/>
      <c r="AK34" s="39" t="n">
        <v>0</v>
      </c>
      <c r="AL34" s="39"/>
      <c r="AM34" s="39"/>
      <c r="AN34" s="39"/>
      <c r="AO34" s="39"/>
      <c r="AP34" s="37"/>
      <c r="AQ34" s="37"/>
      <c r="AR34" s="40"/>
      <c r="BE34" s="14"/>
    </row>
    <row r="35" s="35" customFormat="true" ht="14.4" hidden="true" customHeight="true" outlineLevel="0" collapsed="false">
      <c r="B35" s="36"/>
      <c r="C35" s="37"/>
      <c r="D35" s="37"/>
      <c r="E35" s="37"/>
      <c r="F35" s="17" t="s">
        <v>45</v>
      </c>
      <c r="G35" s="37"/>
      <c r="H35" s="37"/>
      <c r="I35" s="37"/>
      <c r="J35" s="37"/>
      <c r="K35" s="37"/>
      <c r="L35" s="38" t="n">
        <v>0.12</v>
      </c>
      <c r="M35" s="38"/>
      <c r="N35" s="38"/>
      <c r="O35" s="38"/>
      <c r="P35" s="38"/>
      <c r="Q35" s="37"/>
      <c r="R35" s="37"/>
      <c r="S35" s="37"/>
      <c r="T35" s="37"/>
      <c r="U35" s="37"/>
      <c r="V35" s="37"/>
      <c r="W35" s="39" t="n">
        <f aca="false">ROUND(BC94 + SUM(CG97:CG101), 2)</f>
        <v>0</v>
      </c>
      <c r="X35" s="39"/>
      <c r="Y35" s="39"/>
      <c r="Z35" s="39"/>
      <c r="AA35" s="39"/>
      <c r="AB35" s="39"/>
      <c r="AC35" s="39"/>
      <c r="AD35" s="39"/>
      <c r="AE35" s="39"/>
      <c r="AF35" s="37"/>
      <c r="AG35" s="37"/>
      <c r="AH35" s="37"/>
      <c r="AI35" s="37"/>
      <c r="AJ35" s="37"/>
      <c r="AK35" s="39" t="n">
        <v>0</v>
      </c>
      <c r="AL35" s="39"/>
      <c r="AM35" s="39"/>
      <c r="AN35" s="39"/>
      <c r="AO35" s="39"/>
      <c r="AP35" s="37"/>
      <c r="AQ35" s="37"/>
      <c r="AR35" s="40"/>
    </row>
    <row r="36" s="35" customFormat="true" ht="14.4" hidden="true" customHeight="true" outlineLevel="0" collapsed="false">
      <c r="B36" s="36"/>
      <c r="C36" s="37"/>
      <c r="D36" s="37"/>
      <c r="E36" s="37"/>
      <c r="F36" s="17" t="s">
        <v>46</v>
      </c>
      <c r="G36" s="37"/>
      <c r="H36" s="37"/>
      <c r="I36" s="37"/>
      <c r="J36" s="37"/>
      <c r="K36" s="37"/>
      <c r="L36" s="38" t="n">
        <v>0</v>
      </c>
      <c r="M36" s="38"/>
      <c r="N36" s="38"/>
      <c r="O36" s="38"/>
      <c r="P36" s="38"/>
      <c r="Q36" s="37"/>
      <c r="R36" s="37"/>
      <c r="S36" s="37"/>
      <c r="T36" s="37"/>
      <c r="U36" s="37"/>
      <c r="V36" s="37"/>
      <c r="W36" s="39" t="n">
        <f aca="false">ROUND(BD94 + SUM(CH97:CH101), 2)</f>
        <v>0</v>
      </c>
      <c r="X36" s="39"/>
      <c r="Y36" s="39"/>
      <c r="Z36" s="39"/>
      <c r="AA36" s="39"/>
      <c r="AB36" s="39"/>
      <c r="AC36" s="39"/>
      <c r="AD36" s="39"/>
      <c r="AE36" s="39"/>
      <c r="AF36" s="37"/>
      <c r="AG36" s="37"/>
      <c r="AH36" s="37"/>
      <c r="AI36" s="37"/>
      <c r="AJ36" s="37"/>
      <c r="AK36" s="39" t="n">
        <v>0</v>
      </c>
      <c r="AL36" s="39"/>
      <c r="AM36" s="39"/>
      <c r="AN36" s="39"/>
      <c r="AO36" s="39"/>
      <c r="AP36" s="37"/>
      <c r="AQ36" s="37"/>
      <c r="AR36" s="40"/>
    </row>
    <row r="37" s="30" customFormat="true" ht="6.95" hidden="false" customHeight="true" outlineLevel="0" collapsed="false">
      <c r="A37" s="26"/>
      <c r="B37" s="27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9"/>
      <c r="BE37" s="26"/>
    </row>
    <row r="38" s="30" customFormat="true" ht="25.9" hidden="false" customHeight="true" outlineLevel="0" collapsed="false">
      <c r="A38" s="26"/>
      <c r="B38" s="27"/>
      <c r="C38" s="41"/>
      <c r="D38" s="42" t="s">
        <v>47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4" t="s">
        <v>48</v>
      </c>
      <c r="U38" s="43"/>
      <c r="V38" s="43"/>
      <c r="W38" s="43"/>
      <c r="X38" s="45" t="s">
        <v>49</v>
      </c>
      <c r="Y38" s="45"/>
      <c r="Z38" s="45"/>
      <c r="AA38" s="45"/>
      <c r="AB38" s="45"/>
      <c r="AC38" s="43"/>
      <c r="AD38" s="43"/>
      <c r="AE38" s="43"/>
      <c r="AF38" s="43"/>
      <c r="AG38" s="43"/>
      <c r="AH38" s="43"/>
      <c r="AI38" s="43"/>
      <c r="AJ38" s="43"/>
      <c r="AK38" s="46" t="n">
        <f aca="false">SUM(AK29:AK36)</f>
        <v>0</v>
      </c>
      <c r="AL38" s="46"/>
      <c r="AM38" s="46"/>
      <c r="AN38" s="46"/>
      <c r="AO38" s="46"/>
      <c r="AP38" s="41"/>
      <c r="AQ38" s="41"/>
      <c r="AR38" s="29"/>
      <c r="BE38" s="26"/>
    </row>
    <row r="39" s="30" customFormat="true" ht="6.95" hidden="false" customHeight="true" outlineLevel="0" collapsed="false">
      <c r="A39" s="26"/>
      <c r="B39" s="27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9"/>
      <c r="BE39" s="26"/>
    </row>
    <row r="40" s="30" customFormat="true" ht="14.4" hidden="false" customHeight="true" outlineLevel="0" collapsed="false">
      <c r="A40" s="26"/>
      <c r="B40" s="27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9"/>
      <c r="BE40" s="26"/>
    </row>
    <row r="41" customFormat="false" ht="14.4" hidden="false" customHeight="true" outlineLevel="0" collapsed="false">
      <c r="B41" s="7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6"/>
    </row>
    <row r="42" customFormat="false" ht="14.4" hidden="false" customHeight="true" outlineLevel="0" collapsed="false">
      <c r="B42" s="7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6"/>
    </row>
    <row r="43" customFormat="false" ht="14.4" hidden="false" customHeight="true" outlineLevel="0" collapsed="false">
      <c r="B43" s="7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6"/>
    </row>
    <row r="44" customFormat="false" ht="14.4" hidden="false" customHeight="true" outlineLevel="0" collapsed="false">
      <c r="B44" s="7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6"/>
    </row>
    <row r="45" customFormat="false" ht="14.4" hidden="false" customHeight="true" outlineLevel="0" collapsed="false">
      <c r="B45" s="7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6"/>
    </row>
    <row r="46" customFormat="false" ht="14.4" hidden="false" customHeight="true" outlineLevel="0" collapsed="false">
      <c r="B46" s="7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6"/>
    </row>
    <row r="47" customFormat="false" ht="14.4" hidden="false" customHeight="true" outlineLevel="0" collapsed="false">
      <c r="B47" s="7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6"/>
    </row>
    <row r="48" customFormat="false" ht="14.4" hidden="false" customHeight="true" outlineLevel="0" collapsed="false">
      <c r="B48" s="7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6"/>
    </row>
    <row r="49" s="30" customFormat="true" ht="14.4" hidden="false" customHeight="true" outlineLevel="0" collapsed="false">
      <c r="B49" s="47"/>
      <c r="C49" s="48"/>
      <c r="D49" s="49" t="s">
        <v>50</v>
      </c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49" t="s">
        <v>51</v>
      </c>
      <c r="AI49" s="50"/>
      <c r="AJ49" s="50"/>
      <c r="AK49" s="50"/>
      <c r="AL49" s="50"/>
      <c r="AM49" s="50"/>
      <c r="AN49" s="50"/>
      <c r="AO49" s="50"/>
      <c r="AP49" s="48"/>
      <c r="AQ49" s="48"/>
      <c r="AR49" s="51"/>
    </row>
    <row r="50" customFormat="false" ht="12.8" hidden="false" customHeight="false" outlineLevel="0" collapsed="false">
      <c r="B50" s="7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6"/>
    </row>
    <row r="51" customFormat="false" ht="12.8" hidden="false" customHeight="false" outlineLevel="0" collapsed="false">
      <c r="B51" s="7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6"/>
    </row>
    <row r="52" customFormat="false" ht="12.8" hidden="false" customHeight="false" outlineLevel="0" collapsed="false">
      <c r="B52" s="7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6"/>
    </row>
    <row r="53" customFormat="false" ht="12.8" hidden="false" customHeight="false" outlineLevel="0" collapsed="false">
      <c r="B53" s="7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6"/>
    </row>
    <row r="54" customFormat="false" ht="12.8" hidden="false" customHeight="false" outlineLevel="0" collapsed="false">
      <c r="B54" s="7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6"/>
    </row>
    <row r="55" customFormat="false" ht="12.8" hidden="false" customHeight="false" outlineLevel="0" collapsed="false">
      <c r="B55" s="7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6"/>
    </row>
    <row r="56" customFormat="false" ht="12.8" hidden="false" customHeight="false" outlineLevel="0" collapsed="false">
      <c r="B56" s="7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6"/>
    </row>
    <row r="57" customFormat="false" ht="12.8" hidden="false" customHeight="false" outlineLevel="0" collapsed="false">
      <c r="B57" s="7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6"/>
    </row>
    <row r="58" customFormat="false" ht="12.8" hidden="false" customHeight="false" outlineLevel="0" collapsed="false">
      <c r="B58" s="7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6"/>
    </row>
    <row r="59" customFormat="false" ht="12.8" hidden="false" customHeight="false" outlineLevel="0" collapsed="false">
      <c r="B59" s="7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6"/>
    </row>
    <row r="60" s="30" customFormat="true" ht="12.8" hidden="false" customHeight="false" outlineLevel="0" collapsed="false">
      <c r="A60" s="26"/>
      <c r="B60" s="27"/>
      <c r="C60" s="28"/>
      <c r="D60" s="52" t="s">
        <v>52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52" t="s">
        <v>53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52" t="s">
        <v>52</v>
      </c>
      <c r="AI60" s="32"/>
      <c r="AJ60" s="32"/>
      <c r="AK60" s="32"/>
      <c r="AL60" s="32"/>
      <c r="AM60" s="52" t="s">
        <v>53</v>
      </c>
      <c r="AN60" s="32"/>
      <c r="AO60" s="32"/>
      <c r="AP60" s="28"/>
      <c r="AQ60" s="28"/>
      <c r="AR60" s="29"/>
      <c r="BE60" s="26"/>
    </row>
    <row r="61" customFormat="false" ht="12.8" hidden="false" customHeight="false" outlineLevel="0" collapsed="false">
      <c r="B61" s="7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6"/>
    </row>
    <row r="62" customFormat="false" ht="12.8" hidden="false" customHeight="false" outlineLevel="0" collapsed="false">
      <c r="B62" s="7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6"/>
    </row>
    <row r="63" customFormat="false" ht="12.8" hidden="false" customHeight="false" outlineLevel="0" collapsed="false">
      <c r="B63" s="7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6"/>
    </row>
    <row r="64" s="30" customFormat="true" ht="12.8" hidden="false" customHeight="false" outlineLevel="0" collapsed="false">
      <c r="A64" s="26"/>
      <c r="B64" s="27"/>
      <c r="C64" s="28"/>
      <c r="D64" s="49" t="s">
        <v>54</v>
      </c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49" t="s">
        <v>55</v>
      </c>
      <c r="AI64" s="53"/>
      <c r="AJ64" s="53"/>
      <c r="AK64" s="53"/>
      <c r="AL64" s="53"/>
      <c r="AM64" s="53"/>
      <c r="AN64" s="53"/>
      <c r="AO64" s="53"/>
      <c r="AP64" s="28"/>
      <c r="AQ64" s="28"/>
      <c r="AR64" s="29"/>
      <c r="BE64" s="26"/>
    </row>
    <row r="65" customFormat="false" ht="12.8" hidden="false" customHeight="false" outlineLevel="0" collapsed="false">
      <c r="B65" s="7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6"/>
    </row>
    <row r="66" customFormat="false" ht="12.8" hidden="false" customHeight="false" outlineLevel="0" collapsed="false">
      <c r="B66" s="7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6"/>
    </row>
    <row r="67" customFormat="false" ht="12.8" hidden="false" customHeight="false" outlineLevel="0" collapsed="false">
      <c r="B67" s="7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6"/>
    </row>
    <row r="68" customFormat="false" ht="12.8" hidden="false" customHeight="false" outlineLevel="0" collapsed="false">
      <c r="B68" s="7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6"/>
    </row>
    <row r="69" customFormat="false" ht="12.8" hidden="false" customHeight="false" outlineLevel="0" collapsed="false">
      <c r="B69" s="7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6"/>
    </row>
    <row r="70" customFormat="false" ht="12.8" hidden="false" customHeight="false" outlineLevel="0" collapsed="false">
      <c r="B70" s="7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6"/>
    </row>
    <row r="71" customFormat="false" ht="12.8" hidden="false" customHeight="false" outlineLevel="0" collapsed="false">
      <c r="B71" s="7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6"/>
    </row>
    <row r="72" customFormat="false" ht="12.8" hidden="false" customHeight="false" outlineLevel="0" collapsed="false">
      <c r="B72" s="7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6"/>
    </row>
    <row r="73" customFormat="false" ht="12.8" hidden="false" customHeight="false" outlineLevel="0" collapsed="false">
      <c r="B73" s="7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6"/>
    </row>
    <row r="74" customFormat="false" ht="12.8" hidden="false" customHeight="false" outlineLevel="0" collapsed="false">
      <c r="B74" s="7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6"/>
    </row>
    <row r="75" s="30" customFormat="true" ht="12.8" hidden="false" customHeight="false" outlineLevel="0" collapsed="false">
      <c r="A75" s="26"/>
      <c r="B75" s="27"/>
      <c r="C75" s="28"/>
      <c r="D75" s="52" t="s">
        <v>52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52" t="s">
        <v>53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52" t="s">
        <v>52</v>
      </c>
      <c r="AI75" s="32"/>
      <c r="AJ75" s="32"/>
      <c r="AK75" s="32"/>
      <c r="AL75" s="32"/>
      <c r="AM75" s="52" t="s">
        <v>53</v>
      </c>
      <c r="AN75" s="32"/>
      <c r="AO75" s="32"/>
      <c r="AP75" s="28"/>
      <c r="AQ75" s="28"/>
      <c r="AR75" s="29"/>
      <c r="BE75" s="26"/>
    </row>
    <row r="76" s="30" customFormat="true" ht="12.8" hidden="false" customHeight="false" outlineLevel="0" collapsed="false">
      <c r="A76" s="26"/>
      <c r="B76" s="27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9"/>
      <c r="BE76" s="26"/>
    </row>
    <row r="77" s="30" customFormat="true" ht="6.95" hidden="false" customHeight="true" outlineLevel="0" collapsed="false">
      <c r="A77" s="26"/>
      <c r="B77" s="54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29"/>
      <c r="BE77" s="26"/>
    </row>
    <row r="81" s="30" customFormat="true" ht="6.95" hidden="false" customHeight="true" outlineLevel="0" collapsed="false">
      <c r="A81" s="26"/>
      <c r="B81" s="56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29"/>
      <c r="BE81" s="26"/>
    </row>
    <row r="82" s="30" customFormat="true" ht="24.95" hidden="false" customHeight="true" outlineLevel="0" collapsed="false">
      <c r="A82" s="26"/>
      <c r="B82" s="27"/>
      <c r="C82" s="9" t="s">
        <v>56</v>
      </c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9"/>
      <c r="BE82" s="26"/>
    </row>
    <row r="83" s="30" customFormat="true" ht="6.95" hidden="false" customHeight="true" outlineLevel="0" collapsed="false">
      <c r="A83" s="26"/>
      <c r="B83" s="27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9"/>
      <c r="BE83" s="26"/>
    </row>
    <row r="84" s="58" customFormat="true" ht="12" hidden="false" customHeight="true" outlineLevel="0" collapsed="false">
      <c r="B84" s="59"/>
      <c r="C84" s="17" t="s">
        <v>12</v>
      </c>
      <c r="D84" s="60"/>
      <c r="E84" s="60"/>
      <c r="F84" s="60"/>
      <c r="G84" s="60"/>
      <c r="H84" s="60"/>
      <c r="I84" s="60"/>
      <c r="J84" s="60"/>
      <c r="K84" s="60"/>
      <c r="L84" s="60" t="str">
        <f aca="false">K5</f>
        <v>20241116</v>
      </c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1"/>
    </row>
    <row r="85" s="62" customFormat="true" ht="36.95" hidden="false" customHeight="true" outlineLevel="0" collapsed="false">
      <c r="B85" s="63"/>
      <c r="C85" s="64" t="s">
        <v>15</v>
      </c>
      <c r="D85" s="65"/>
      <c r="E85" s="65"/>
      <c r="F85" s="65"/>
      <c r="G85" s="65"/>
      <c r="H85" s="65"/>
      <c r="I85" s="65"/>
      <c r="J85" s="65"/>
      <c r="K85" s="65"/>
      <c r="L85" s="66" t="str">
        <f aca="false">K6</f>
        <v>Oprava střechy Vrchlabí, Letná 670</v>
      </c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66"/>
      <c r="AH85" s="66"/>
      <c r="AI85" s="66"/>
      <c r="AJ85" s="66"/>
      <c r="AK85" s="65"/>
      <c r="AL85" s="65"/>
      <c r="AM85" s="65"/>
      <c r="AN85" s="65"/>
      <c r="AO85" s="65"/>
      <c r="AP85" s="65"/>
      <c r="AQ85" s="65"/>
      <c r="AR85" s="67"/>
    </row>
    <row r="86" s="30" customFormat="true" ht="6.95" hidden="false" customHeight="true" outlineLevel="0" collapsed="false">
      <c r="A86" s="26"/>
      <c r="B86" s="27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9"/>
      <c r="BE86" s="26"/>
    </row>
    <row r="87" s="30" customFormat="true" ht="12" hidden="false" customHeight="true" outlineLevel="0" collapsed="false">
      <c r="A87" s="26"/>
      <c r="B87" s="27"/>
      <c r="C87" s="17" t="s">
        <v>19</v>
      </c>
      <c r="D87" s="28"/>
      <c r="E87" s="28"/>
      <c r="F87" s="28"/>
      <c r="G87" s="28"/>
      <c r="H87" s="28"/>
      <c r="I87" s="28"/>
      <c r="J87" s="28"/>
      <c r="K87" s="28"/>
      <c r="L87" s="68" t="str">
        <f aca="false">IF(K8="","",K8)</f>
        <v> </v>
      </c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17" t="s">
        <v>21</v>
      </c>
      <c r="AJ87" s="28"/>
      <c r="AK87" s="28"/>
      <c r="AL87" s="28"/>
      <c r="AM87" s="69" t="str">
        <f aca="false">IF(AN8= "","",AN8)</f>
        <v>16. 11. 2024</v>
      </c>
      <c r="AN87" s="69"/>
      <c r="AO87" s="28"/>
      <c r="AP87" s="28"/>
      <c r="AQ87" s="28"/>
      <c r="AR87" s="29"/>
      <c r="BE87" s="26"/>
    </row>
    <row r="88" s="30" customFormat="true" ht="6.95" hidden="false" customHeight="true" outlineLevel="0" collapsed="false">
      <c r="A88" s="26"/>
      <c r="B88" s="27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9"/>
      <c r="BE88" s="26"/>
    </row>
    <row r="89" s="30" customFormat="true" ht="15.15" hidden="false" customHeight="true" outlineLevel="0" collapsed="false">
      <c r="A89" s="26"/>
      <c r="B89" s="27"/>
      <c r="C89" s="17" t="s">
        <v>23</v>
      </c>
      <c r="D89" s="28"/>
      <c r="E89" s="28"/>
      <c r="F89" s="28"/>
      <c r="G89" s="28"/>
      <c r="H89" s="28"/>
      <c r="I89" s="28"/>
      <c r="J89" s="28"/>
      <c r="K89" s="28"/>
      <c r="L89" s="60" t="str">
        <f aca="false">IF(E11= "","",E11)</f>
        <v> </v>
      </c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17" t="s">
        <v>29</v>
      </c>
      <c r="AJ89" s="28"/>
      <c r="AK89" s="28"/>
      <c r="AL89" s="28"/>
      <c r="AM89" s="70" t="str">
        <f aca="false">IF(E17="","",E17)</f>
        <v>Ing.arch. Michael Hobza</v>
      </c>
      <c r="AN89" s="70"/>
      <c r="AO89" s="70"/>
      <c r="AP89" s="70"/>
      <c r="AQ89" s="28"/>
      <c r="AR89" s="29"/>
      <c r="AS89" s="71" t="s">
        <v>57</v>
      </c>
      <c r="AT89" s="71"/>
      <c r="AU89" s="72"/>
      <c r="AV89" s="72"/>
      <c r="AW89" s="72"/>
      <c r="AX89" s="72"/>
      <c r="AY89" s="72"/>
      <c r="AZ89" s="72"/>
      <c r="BA89" s="72"/>
      <c r="BB89" s="72"/>
      <c r="BC89" s="72"/>
      <c r="BD89" s="73"/>
      <c r="BE89" s="26"/>
    </row>
    <row r="90" s="30" customFormat="true" ht="15.15" hidden="false" customHeight="true" outlineLevel="0" collapsed="false">
      <c r="A90" s="26"/>
      <c r="B90" s="27"/>
      <c r="C90" s="17" t="s">
        <v>27</v>
      </c>
      <c r="D90" s="28"/>
      <c r="E90" s="28"/>
      <c r="F90" s="28"/>
      <c r="G90" s="28"/>
      <c r="H90" s="28"/>
      <c r="I90" s="28"/>
      <c r="J90" s="28"/>
      <c r="K90" s="28"/>
      <c r="L90" s="60" t="str">
        <f aca="false">IF(E14= "Vyplň údaj","",E14)</f>
        <v/>
      </c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17" t="s">
        <v>32</v>
      </c>
      <c r="AJ90" s="28"/>
      <c r="AK90" s="28"/>
      <c r="AL90" s="28"/>
      <c r="AM90" s="70" t="str">
        <f aca="false">IF(E20="","",E20)</f>
        <v>Ing. Roman Charvát</v>
      </c>
      <c r="AN90" s="70"/>
      <c r="AO90" s="70"/>
      <c r="AP90" s="70"/>
      <c r="AQ90" s="28"/>
      <c r="AR90" s="29"/>
      <c r="AS90" s="71"/>
      <c r="AT90" s="71"/>
      <c r="AU90" s="74"/>
      <c r="AV90" s="74"/>
      <c r="AW90" s="74"/>
      <c r="AX90" s="74"/>
      <c r="AY90" s="74"/>
      <c r="AZ90" s="74"/>
      <c r="BA90" s="74"/>
      <c r="BB90" s="74"/>
      <c r="BC90" s="74"/>
      <c r="BD90" s="75"/>
      <c r="BE90" s="26"/>
    </row>
    <row r="91" s="30" customFormat="true" ht="10.8" hidden="false" customHeight="true" outlineLevel="0" collapsed="false">
      <c r="A91" s="26"/>
      <c r="B91" s="27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9"/>
      <c r="AS91" s="71"/>
      <c r="AT91" s="71"/>
      <c r="AU91" s="76"/>
      <c r="AV91" s="76"/>
      <c r="AW91" s="76"/>
      <c r="AX91" s="76"/>
      <c r="AY91" s="76"/>
      <c r="AZ91" s="76"/>
      <c r="BA91" s="76"/>
      <c r="BB91" s="76"/>
      <c r="BC91" s="76"/>
      <c r="BD91" s="77"/>
      <c r="BE91" s="26"/>
    </row>
    <row r="92" s="30" customFormat="true" ht="29.3" hidden="false" customHeight="true" outlineLevel="0" collapsed="false">
      <c r="A92" s="26"/>
      <c r="B92" s="27"/>
      <c r="C92" s="78" t="s">
        <v>58</v>
      </c>
      <c r="D92" s="78"/>
      <c r="E92" s="78"/>
      <c r="F92" s="78"/>
      <c r="G92" s="78"/>
      <c r="H92" s="79"/>
      <c r="I92" s="80" t="s">
        <v>59</v>
      </c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1" t="s">
        <v>60</v>
      </c>
      <c r="AH92" s="81"/>
      <c r="AI92" s="81"/>
      <c r="AJ92" s="81"/>
      <c r="AK92" s="81"/>
      <c r="AL92" s="81"/>
      <c r="AM92" s="81"/>
      <c r="AN92" s="82" t="s">
        <v>61</v>
      </c>
      <c r="AO92" s="82"/>
      <c r="AP92" s="82"/>
      <c r="AQ92" s="83" t="s">
        <v>62</v>
      </c>
      <c r="AR92" s="29"/>
      <c r="AS92" s="84" t="s">
        <v>63</v>
      </c>
      <c r="AT92" s="85" t="s">
        <v>64</v>
      </c>
      <c r="AU92" s="85" t="s">
        <v>65</v>
      </c>
      <c r="AV92" s="85" t="s">
        <v>66</v>
      </c>
      <c r="AW92" s="85" t="s">
        <v>67</v>
      </c>
      <c r="AX92" s="85" t="s">
        <v>68</v>
      </c>
      <c r="AY92" s="85" t="s">
        <v>69</v>
      </c>
      <c r="AZ92" s="85" t="s">
        <v>70</v>
      </c>
      <c r="BA92" s="85" t="s">
        <v>71</v>
      </c>
      <c r="BB92" s="85" t="s">
        <v>72</v>
      </c>
      <c r="BC92" s="85" t="s">
        <v>73</v>
      </c>
      <c r="BD92" s="86" t="s">
        <v>74</v>
      </c>
      <c r="BE92" s="26"/>
    </row>
    <row r="93" s="30" customFormat="true" ht="10.8" hidden="false" customHeight="true" outlineLevel="0" collapsed="false">
      <c r="A93" s="26"/>
      <c r="B93" s="27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9"/>
      <c r="AS93" s="87"/>
      <c r="AT93" s="88"/>
      <c r="AU93" s="88"/>
      <c r="AV93" s="88"/>
      <c r="AW93" s="88"/>
      <c r="AX93" s="88"/>
      <c r="AY93" s="88"/>
      <c r="AZ93" s="88"/>
      <c r="BA93" s="88"/>
      <c r="BB93" s="88"/>
      <c r="BC93" s="88"/>
      <c r="BD93" s="89"/>
      <c r="BE93" s="26"/>
    </row>
    <row r="94" s="90" customFormat="true" ht="32.4" hidden="false" customHeight="true" outlineLevel="0" collapsed="false">
      <c r="B94" s="91"/>
      <c r="C94" s="92" t="s">
        <v>75</v>
      </c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  <c r="AF94" s="93"/>
      <c r="AG94" s="94" t="n">
        <f aca="false">ROUND(AG95,2)</f>
        <v>0</v>
      </c>
      <c r="AH94" s="94"/>
      <c r="AI94" s="94"/>
      <c r="AJ94" s="94"/>
      <c r="AK94" s="94"/>
      <c r="AL94" s="94"/>
      <c r="AM94" s="94"/>
      <c r="AN94" s="95" t="n">
        <f aca="false">SUM(AG94,AT94)</f>
        <v>0</v>
      </c>
      <c r="AO94" s="95"/>
      <c r="AP94" s="95"/>
      <c r="AQ94" s="96"/>
      <c r="AR94" s="97"/>
      <c r="AS94" s="98" t="n">
        <f aca="false">ROUND(AS95,2)</f>
        <v>0</v>
      </c>
      <c r="AT94" s="99" t="n">
        <f aca="false">ROUND(SUM(AV94:AW94),2)</f>
        <v>0</v>
      </c>
      <c r="AU94" s="100" t="n">
        <f aca="false">ROUND(AU95,5)</f>
        <v>0</v>
      </c>
      <c r="AV94" s="99" t="n">
        <f aca="false">ROUND(AZ94*L32,2)</f>
        <v>0</v>
      </c>
      <c r="AW94" s="99" t="n">
        <f aca="false">ROUND(BA94*L33,2)</f>
        <v>0</v>
      </c>
      <c r="AX94" s="99" t="n">
        <f aca="false">ROUND(BB94*L32,2)</f>
        <v>0</v>
      </c>
      <c r="AY94" s="99" t="n">
        <f aca="false">ROUND(BC94*L33,2)</f>
        <v>0</v>
      </c>
      <c r="AZ94" s="99" t="n">
        <f aca="false">ROUND(AZ95,2)</f>
        <v>0</v>
      </c>
      <c r="BA94" s="99" t="n">
        <f aca="false">ROUND(BA95,2)</f>
        <v>0</v>
      </c>
      <c r="BB94" s="99" t="n">
        <f aca="false">ROUND(BB95,2)</f>
        <v>0</v>
      </c>
      <c r="BC94" s="99" t="n">
        <f aca="false">ROUND(BC95,2)</f>
        <v>0</v>
      </c>
      <c r="BD94" s="101" t="n">
        <f aca="false">ROUND(BD95,2)</f>
        <v>0</v>
      </c>
      <c r="BS94" s="102" t="s">
        <v>76</v>
      </c>
      <c r="BT94" s="102" t="s">
        <v>77</v>
      </c>
      <c r="BV94" s="102" t="s">
        <v>78</v>
      </c>
      <c r="BW94" s="102" t="s">
        <v>4</v>
      </c>
      <c r="BX94" s="102" t="s">
        <v>79</v>
      </c>
      <c r="CL94" s="102"/>
    </row>
    <row r="95" s="115" customFormat="true" ht="24.75" hidden="false" customHeight="true" outlineLevel="0" collapsed="false">
      <c r="A95" s="103" t="s">
        <v>80</v>
      </c>
      <c r="B95" s="104"/>
      <c r="C95" s="105"/>
      <c r="D95" s="106" t="s">
        <v>13</v>
      </c>
      <c r="E95" s="106"/>
      <c r="F95" s="106"/>
      <c r="G95" s="106"/>
      <c r="H95" s="106"/>
      <c r="I95" s="107"/>
      <c r="J95" s="106" t="s">
        <v>16</v>
      </c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AC95" s="106"/>
      <c r="AD95" s="106"/>
      <c r="AE95" s="106"/>
      <c r="AF95" s="106"/>
      <c r="AG95" s="108" t="n">
        <f aca="false">'20241116 - Oprava střechy...'!J30</f>
        <v>0</v>
      </c>
      <c r="AH95" s="108"/>
      <c r="AI95" s="108"/>
      <c r="AJ95" s="108"/>
      <c r="AK95" s="108"/>
      <c r="AL95" s="108"/>
      <c r="AM95" s="108"/>
      <c r="AN95" s="108" t="n">
        <f aca="false">SUM(AG95,AT95)</f>
        <v>0</v>
      </c>
      <c r="AO95" s="108"/>
      <c r="AP95" s="108"/>
      <c r="AQ95" s="109" t="s">
        <v>81</v>
      </c>
      <c r="AR95" s="110"/>
      <c r="AS95" s="111" t="n">
        <v>0</v>
      </c>
      <c r="AT95" s="112" t="n">
        <f aca="false">ROUND(SUM(AV95:AW95),2)</f>
        <v>0</v>
      </c>
      <c r="AU95" s="113" t="n">
        <f aca="false">'20241116 - Oprava střechy...'!P134</f>
        <v>0</v>
      </c>
      <c r="AV95" s="112" t="n">
        <f aca="false">'20241116 - Oprava střechy...'!J33</f>
        <v>0</v>
      </c>
      <c r="AW95" s="112" t="n">
        <f aca="false">'20241116 - Oprava střechy...'!J34</f>
        <v>0</v>
      </c>
      <c r="AX95" s="112" t="n">
        <f aca="false">'20241116 - Oprava střechy...'!J35</f>
        <v>0</v>
      </c>
      <c r="AY95" s="112" t="n">
        <f aca="false">'20241116 - Oprava střechy...'!J36</f>
        <v>0</v>
      </c>
      <c r="AZ95" s="112" t="n">
        <f aca="false">'20241116 - Oprava střechy...'!F33</f>
        <v>0</v>
      </c>
      <c r="BA95" s="112" t="n">
        <f aca="false">'20241116 - Oprava střechy...'!F34</f>
        <v>0</v>
      </c>
      <c r="BB95" s="112" t="n">
        <f aca="false">'20241116 - Oprava střechy...'!F35</f>
        <v>0</v>
      </c>
      <c r="BC95" s="112" t="n">
        <f aca="false">'20241116 - Oprava střechy...'!F36</f>
        <v>0</v>
      </c>
      <c r="BD95" s="114" t="n">
        <f aca="false">'20241116 - Oprava střechy...'!F37</f>
        <v>0</v>
      </c>
      <c r="BT95" s="116" t="s">
        <v>7</v>
      </c>
      <c r="BU95" s="116" t="s">
        <v>82</v>
      </c>
      <c r="BV95" s="116" t="s">
        <v>78</v>
      </c>
      <c r="BW95" s="116" t="s">
        <v>4</v>
      </c>
      <c r="BX95" s="116" t="s">
        <v>79</v>
      </c>
      <c r="CL95" s="116"/>
    </row>
    <row r="96" customFormat="false" ht="12.8" hidden="false" customHeight="false" outlineLevel="0" collapsed="false">
      <c r="B96" s="7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6"/>
    </row>
    <row r="97" s="30" customFormat="true" ht="30" hidden="false" customHeight="true" outlineLevel="0" collapsed="false">
      <c r="A97" s="26"/>
      <c r="B97" s="27"/>
      <c r="C97" s="92" t="s">
        <v>83</v>
      </c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95" t="n">
        <f aca="false">ROUND(SUM(AG98:AG101), 2)</f>
        <v>0</v>
      </c>
      <c r="AH97" s="95"/>
      <c r="AI97" s="95"/>
      <c r="AJ97" s="95"/>
      <c r="AK97" s="95"/>
      <c r="AL97" s="95"/>
      <c r="AM97" s="95"/>
      <c r="AN97" s="95" t="n">
        <f aca="false">ROUND(SUM(AN98:AN101), 2)</f>
        <v>0</v>
      </c>
      <c r="AO97" s="95"/>
      <c r="AP97" s="95"/>
      <c r="AQ97" s="117"/>
      <c r="AR97" s="29"/>
      <c r="AS97" s="84" t="s">
        <v>84</v>
      </c>
      <c r="AT97" s="85" t="s">
        <v>85</v>
      </c>
      <c r="AU97" s="85" t="s">
        <v>41</v>
      </c>
      <c r="AV97" s="86" t="s">
        <v>64</v>
      </c>
      <c r="AW97" s="26"/>
      <c r="AX97" s="26"/>
      <c r="AY97" s="26"/>
      <c r="AZ97" s="26"/>
      <c r="BA97" s="26"/>
      <c r="BB97" s="26"/>
      <c r="BC97" s="26"/>
      <c r="BD97" s="26"/>
      <c r="BE97" s="26"/>
    </row>
    <row r="98" s="30" customFormat="true" ht="19.9" hidden="false" customHeight="true" outlineLevel="0" collapsed="false">
      <c r="A98" s="26"/>
      <c r="B98" s="27"/>
      <c r="C98" s="28"/>
      <c r="D98" s="118" t="s">
        <v>86</v>
      </c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8"/>
      <c r="Q98" s="118"/>
      <c r="R98" s="118"/>
      <c r="S98" s="118"/>
      <c r="T98" s="118"/>
      <c r="U98" s="118"/>
      <c r="V98" s="118"/>
      <c r="W98" s="118"/>
      <c r="X98" s="118"/>
      <c r="Y98" s="118"/>
      <c r="Z98" s="118"/>
      <c r="AA98" s="118"/>
      <c r="AB98" s="118"/>
      <c r="AC98" s="28"/>
      <c r="AD98" s="28"/>
      <c r="AE98" s="28"/>
      <c r="AF98" s="28"/>
      <c r="AG98" s="119" t="n">
        <f aca="false">ROUND(AG94 * AS98, 2)</f>
        <v>0</v>
      </c>
      <c r="AH98" s="119"/>
      <c r="AI98" s="119"/>
      <c r="AJ98" s="119"/>
      <c r="AK98" s="119"/>
      <c r="AL98" s="119"/>
      <c r="AM98" s="119"/>
      <c r="AN98" s="120" t="n">
        <f aca="false">ROUND(AG98 + AV98, 2)</f>
        <v>0</v>
      </c>
      <c r="AO98" s="120"/>
      <c r="AP98" s="120"/>
      <c r="AQ98" s="28"/>
      <c r="AR98" s="29"/>
      <c r="AS98" s="121" t="n">
        <v>0</v>
      </c>
      <c r="AT98" s="122" t="s">
        <v>87</v>
      </c>
      <c r="AU98" s="122" t="s">
        <v>42</v>
      </c>
      <c r="AV98" s="123" t="n">
        <f aca="false">ROUND(IF(AU98="základní",AG98*L32,IF(AU98="snížená",AG98*L33,0)), 2)</f>
        <v>0</v>
      </c>
      <c r="AW98" s="26"/>
      <c r="AX98" s="26"/>
      <c r="AY98" s="26"/>
      <c r="AZ98" s="26"/>
      <c r="BA98" s="26"/>
      <c r="BB98" s="26"/>
      <c r="BC98" s="26"/>
      <c r="BD98" s="26"/>
      <c r="BE98" s="26"/>
      <c r="BV98" s="3" t="s">
        <v>88</v>
      </c>
      <c r="BY98" s="124" t="n">
        <f aca="false">IF(AU98="základní",AV98,0)</f>
        <v>0</v>
      </c>
      <c r="BZ98" s="124" t="n">
        <f aca="false">IF(AU98="snížená",AV98,0)</f>
        <v>0</v>
      </c>
      <c r="CA98" s="124" t="n">
        <v>0</v>
      </c>
      <c r="CB98" s="124" t="n">
        <v>0</v>
      </c>
      <c r="CC98" s="124" t="n">
        <v>0</v>
      </c>
      <c r="CD98" s="124" t="n">
        <f aca="false">IF(AU98="základní",AG98,0)</f>
        <v>0</v>
      </c>
      <c r="CE98" s="124" t="n">
        <f aca="false">IF(AU98="snížená",AG98,0)</f>
        <v>0</v>
      </c>
      <c r="CF98" s="124" t="n">
        <f aca="false">IF(AU98="zákl. přenesená",AG98,0)</f>
        <v>0</v>
      </c>
      <c r="CG98" s="124" t="n">
        <f aca="false">IF(AU98="sníž. přenesená",AG98,0)</f>
        <v>0</v>
      </c>
      <c r="CH98" s="124" t="n">
        <f aca="false">IF(AU98="nulová",AG98,0)</f>
        <v>0</v>
      </c>
      <c r="CI98" s="3" t="n">
        <f aca="false">IF(AU98="základní",1,IF(AU98="snížená",2,IF(AU98="zákl. přenesená",4,IF(AU98="sníž. přenesená",5,3))))</f>
        <v>1</v>
      </c>
      <c r="CJ98" s="3" t="n">
        <f aca="false">IF(AT98="stavební čast",1,IF(AT98="investiční čast",2,3))</f>
        <v>1</v>
      </c>
      <c r="CK98" s="3" t="str">
        <f aca="false">IF(D98="Vyplň vlastní","","x")</f>
        <v>x</v>
      </c>
    </row>
    <row r="99" s="30" customFormat="true" ht="19.9" hidden="false" customHeight="true" outlineLevel="0" collapsed="false">
      <c r="A99" s="26"/>
      <c r="B99" s="27"/>
      <c r="C99" s="28"/>
      <c r="D99" s="125" t="s">
        <v>89</v>
      </c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125"/>
      <c r="P99" s="125"/>
      <c r="Q99" s="125"/>
      <c r="R99" s="125"/>
      <c r="S99" s="125"/>
      <c r="T99" s="125"/>
      <c r="U99" s="125"/>
      <c r="V99" s="125"/>
      <c r="W99" s="125"/>
      <c r="X99" s="125"/>
      <c r="Y99" s="125"/>
      <c r="Z99" s="125"/>
      <c r="AA99" s="125"/>
      <c r="AB99" s="125"/>
      <c r="AC99" s="28"/>
      <c r="AD99" s="28"/>
      <c r="AE99" s="28"/>
      <c r="AF99" s="28"/>
      <c r="AG99" s="119" t="n">
        <f aca="false">ROUND(AG94 * AS99, 2)</f>
        <v>0</v>
      </c>
      <c r="AH99" s="119"/>
      <c r="AI99" s="119"/>
      <c r="AJ99" s="119"/>
      <c r="AK99" s="119"/>
      <c r="AL99" s="119"/>
      <c r="AM99" s="119"/>
      <c r="AN99" s="120" t="n">
        <f aca="false">ROUND(AG99 + AV99, 2)</f>
        <v>0</v>
      </c>
      <c r="AO99" s="120"/>
      <c r="AP99" s="120"/>
      <c r="AQ99" s="28"/>
      <c r="AR99" s="29"/>
      <c r="AS99" s="121" t="n">
        <v>0</v>
      </c>
      <c r="AT99" s="122" t="s">
        <v>87</v>
      </c>
      <c r="AU99" s="122" t="s">
        <v>42</v>
      </c>
      <c r="AV99" s="123" t="n">
        <f aca="false">ROUND(IF(AU99="základní",AG99*L32,IF(AU99="snížená",AG99*L33,0)), 2)</f>
        <v>0</v>
      </c>
      <c r="AW99" s="26"/>
      <c r="AX99" s="26"/>
      <c r="AY99" s="26"/>
      <c r="AZ99" s="26"/>
      <c r="BA99" s="26"/>
      <c r="BB99" s="26"/>
      <c r="BC99" s="26"/>
      <c r="BD99" s="26"/>
      <c r="BE99" s="26"/>
      <c r="BV99" s="3" t="s">
        <v>90</v>
      </c>
      <c r="BY99" s="124" t="n">
        <f aca="false">IF(AU99="základní",AV99,0)</f>
        <v>0</v>
      </c>
      <c r="BZ99" s="124" t="n">
        <f aca="false">IF(AU99="snížená",AV99,0)</f>
        <v>0</v>
      </c>
      <c r="CA99" s="124" t="n">
        <v>0</v>
      </c>
      <c r="CB99" s="124" t="n">
        <v>0</v>
      </c>
      <c r="CC99" s="124" t="n">
        <v>0</v>
      </c>
      <c r="CD99" s="124" t="n">
        <f aca="false">IF(AU99="základní",AG99,0)</f>
        <v>0</v>
      </c>
      <c r="CE99" s="124" t="n">
        <f aca="false">IF(AU99="snížená",AG99,0)</f>
        <v>0</v>
      </c>
      <c r="CF99" s="124" t="n">
        <f aca="false">IF(AU99="zákl. přenesená",AG99,0)</f>
        <v>0</v>
      </c>
      <c r="CG99" s="124" t="n">
        <f aca="false">IF(AU99="sníž. přenesená",AG99,0)</f>
        <v>0</v>
      </c>
      <c r="CH99" s="124" t="n">
        <f aca="false">IF(AU99="nulová",AG99,0)</f>
        <v>0</v>
      </c>
      <c r="CI99" s="3" t="n">
        <f aca="false">IF(AU99="základní",1,IF(AU99="snížená",2,IF(AU99="zákl. přenesená",4,IF(AU99="sníž. přenesená",5,3))))</f>
        <v>1</v>
      </c>
      <c r="CJ99" s="3" t="n">
        <f aca="false">IF(AT99="stavební čast",1,IF(AT99="investiční čast",2,3))</f>
        <v>1</v>
      </c>
      <c r="CK99" s="3" t="str">
        <f aca="false">IF(D99="Vyplň vlastní","","x")</f>
        <v/>
      </c>
    </row>
    <row r="100" s="30" customFormat="true" ht="19.9" hidden="false" customHeight="true" outlineLevel="0" collapsed="false">
      <c r="A100" s="26"/>
      <c r="B100" s="27"/>
      <c r="C100" s="28"/>
      <c r="D100" s="125" t="s">
        <v>89</v>
      </c>
      <c r="E100" s="125"/>
      <c r="F100" s="125"/>
      <c r="G100" s="125"/>
      <c r="H100" s="125"/>
      <c r="I100" s="125"/>
      <c r="J100" s="125"/>
      <c r="K100" s="125"/>
      <c r="L100" s="125"/>
      <c r="M100" s="125"/>
      <c r="N100" s="125"/>
      <c r="O100" s="125"/>
      <c r="P100" s="125"/>
      <c r="Q100" s="125"/>
      <c r="R100" s="125"/>
      <c r="S100" s="125"/>
      <c r="T100" s="125"/>
      <c r="U100" s="125"/>
      <c r="V100" s="125"/>
      <c r="W100" s="125"/>
      <c r="X100" s="125"/>
      <c r="Y100" s="125"/>
      <c r="Z100" s="125"/>
      <c r="AA100" s="125"/>
      <c r="AB100" s="125"/>
      <c r="AC100" s="28"/>
      <c r="AD100" s="28"/>
      <c r="AE100" s="28"/>
      <c r="AF100" s="28"/>
      <c r="AG100" s="119" t="n">
        <f aca="false">ROUND(AG94 * AS100, 2)</f>
        <v>0</v>
      </c>
      <c r="AH100" s="119"/>
      <c r="AI100" s="119"/>
      <c r="AJ100" s="119"/>
      <c r="AK100" s="119"/>
      <c r="AL100" s="119"/>
      <c r="AM100" s="119"/>
      <c r="AN100" s="120" t="n">
        <f aca="false">ROUND(AG100 + AV100, 2)</f>
        <v>0</v>
      </c>
      <c r="AO100" s="120"/>
      <c r="AP100" s="120"/>
      <c r="AQ100" s="28"/>
      <c r="AR100" s="29"/>
      <c r="AS100" s="121" t="n">
        <v>0</v>
      </c>
      <c r="AT100" s="122" t="s">
        <v>87</v>
      </c>
      <c r="AU100" s="122" t="s">
        <v>42</v>
      </c>
      <c r="AV100" s="123" t="n">
        <f aca="false">ROUND(IF(AU100="základní",AG100*L32,IF(AU100="snížená",AG100*L33,0)), 2)</f>
        <v>0</v>
      </c>
      <c r="AW100" s="26"/>
      <c r="AX100" s="26"/>
      <c r="AY100" s="26"/>
      <c r="AZ100" s="26"/>
      <c r="BA100" s="26"/>
      <c r="BB100" s="26"/>
      <c r="BC100" s="26"/>
      <c r="BD100" s="26"/>
      <c r="BE100" s="26"/>
      <c r="BV100" s="3" t="s">
        <v>90</v>
      </c>
      <c r="BY100" s="124" t="n">
        <f aca="false">IF(AU100="základní",AV100,0)</f>
        <v>0</v>
      </c>
      <c r="BZ100" s="124" t="n">
        <f aca="false">IF(AU100="snížená",AV100,0)</f>
        <v>0</v>
      </c>
      <c r="CA100" s="124" t="n">
        <v>0</v>
      </c>
      <c r="CB100" s="124" t="n">
        <v>0</v>
      </c>
      <c r="CC100" s="124" t="n">
        <v>0</v>
      </c>
      <c r="CD100" s="124" t="n">
        <f aca="false">IF(AU100="základní",AG100,0)</f>
        <v>0</v>
      </c>
      <c r="CE100" s="124" t="n">
        <f aca="false">IF(AU100="snížená",AG100,0)</f>
        <v>0</v>
      </c>
      <c r="CF100" s="124" t="n">
        <f aca="false">IF(AU100="zákl. přenesená",AG100,0)</f>
        <v>0</v>
      </c>
      <c r="CG100" s="124" t="n">
        <f aca="false">IF(AU100="sníž. přenesená",AG100,0)</f>
        <v>0</v>
      </c>
      <c r="CH100" s="124" t="n">
        <f aca="false">IF(AU100="nulová",AG100,0)</f>
        <v>0</v>
      </c>
      <c r="CI100" s="3" t="n">
        <f aca="false">IF(AU100="základní",1,IF(AU100="snížená",2,IF(AU100="zákl. přenesená",4,IF(AU100="sníž. přenesená",5,3))))</f>
        <v>1</v>
      </c>
      <c r="CJ100" s="3" t="n">
        <f aca="false">IF(AT100="stavební čast",1,IF(AT100="investiční čast",2,3))</f>
        <v>1</v>
      </c>
      <c r="CK100" s="3" t="str">
        <f aca="false">IF(D100="Vyplň vlastní","","x")</f>
        <v/>
      </c>
    </row>
    <row r="101" s="30" customFormat="true" ht="19.9" hidden="false" customHeight="true" outlineLevel="0" collapsed="false">
      <c r="A101" s="26"/>
      <c r="B101" s="27"/>
      <c r="C101" s="28"/>
      <c r="D101" s="125" t="s">
        <v>89</v>
      </c>
      <c r="E101" s="125"/>
      <c r="F101" s="125"/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125"/>
      <c r="S101" s="125"/>
      <c r="T101" s="125"/>
      <c r="U101" s="125"/>
      <c r="V101" s="125"/>
      <c r="W101" s="125"/>
      <c r="X101" s="125"/>
      <c r="Y101" s="125"/>
      <c r="Z101" s="125"/>
      <c r="AA101" s="125"/>
      <c r="AB101" s="125"/>
      <c r="AC101" s="28"/>
      <c r="AD101" s="28"/>
      <c r="AE101" s="28"/>
      <c r="AF101" s="28"/>
      <c r="AG101" s="119" t="n">
        <f aca="false">ROUND(AG94 * AS101, 2)</f>
        <v>0</v>
      </c>
      <c r="AH101" s="119"/>
      <c r="AI101" s="119"/>
      <c r="AJ101" s="119"/>
      <c r="AK101" s="119"/>
      <c r="AL101" s="119"/>
      <c r="AM101" s="119"/>
      <c r="AN101" s="120" t="n">
        <f aca="false">ROUND(AG101 + AV101, 2)</f>
        <v>0</v>
      </c>
      <c r="AO101" s="120"/>
      <c r="AP101" s="120"/>
      <c r="AQ101" s="28"/>
      <c r="AR101" s="29"/>
      <c r="AS101" s="126" t="n">
        <v>0</v>
      </c>
      <c r="AT101" s="127" t="s">
        <v>87</v>
      </c>
      <c r="AU101" s="127" t="s">
        <v>42</v>
      </c>
      <c r="AV101" s="128" t="n">
        <f aca="false">ROUND(IF(AU101="základní",AG101*L32,IF(AU101="snížená",AG101*L33,0)), 2)</f>
        <v>0</v>
      </c>
      <c r="AW101" s="26"/>
      <c r="AX101" s="26"/>
      <c r="AY101" s="26"/>
      <c r="AZ101" s="26"/>
      <c r="BA101" s="26"/>
      <c r="BB101" s="26"/>
      <c r="BC101" s="26"/>
      <c r="BD101" s="26"/>
      <c r="BE101" s="26"/>
      <c r="BV101" s="3" t="s">
        <v>90</v>
      </c>
      <c r="BY101" s="124" t="n">
        <f aca="false">IF(AU101="základní",AV101,0)</f>
        <v>0</v>
      </c>
      <c r="BZ101" s="124" t="n">
        <f aca="false">IF(AU101="snížená",AV101,0)</f>
        <v>0</v>
      </c>
      <c r="CA101" s="124" t="n">
        <v>0</v>
      </c>
      <c r="CB101" s="124" t="n">
        <v>0</v>
      </c>
      <c r="CC101" s="124" t="n">
        <v>0</v>
      </c>
      <c r="CD101" s="124" t="n">
        <f aca="false">IF(AU101="základní",AG101,0)</f>
        <v>0</v>
      </c>
      <c r="CE101" s="124" t="n">
        <f aca="false">IF(AU101="snížená",AG101,0)</f>
        <v>0</v>
      </c>
      <c r="CF101" s="124" t="n">
        <f aca="false">IF(AU101="zákl. přenesená",AG101,0)</f>
        <v>0</v>
      </c>
      <c r="CG101" s="124" t="n">
        <f aca="false">IF(AU101="sníž. přenesená",AG101,0)</f>
        <v>0</v>
      </c>
      <c r="CH101" s="124" t="n">
        <f aca="false">IF(AU101="nulová",AG101,0)</f>
        <v>0</v>
      </c>
      <c r="CI101" s="3" t="n">
        <f aca="false">IF(AU101="základní",1,IF(AU101="snížená",2,IF(AU101="zákl. přenesená",4,IF(AU101="sníž. přenesená",5,3))))</f>
        <v>1</v>
      </c>
      <c r="CJ101" s="3" t="n">
        <f aca="false">IF(AT101="stavební čast",1,IF(AT101="investiční čast",2,3))</f>
        <v>1</v>
      </c>
      <c r="CK101" s="3" t="str">
        <f aca="false">IF(D101="Vyplň vlastní","","x")</f>
        <v/>
      </c>
    </row>
    <row r="102" s="30" customFormat="true" ht="10.8" hidden="false" customHeight="true" outlineLevel="0" collapsed="false">
      <c r="A102" s="26"/>
      <c r="B102" s="27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9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</row>
    <row r="103" s="30" customFormat="true" ht="30" hidden="false" customHeight="true" outlineLevel="0" collapsed="false">
      <c r="A103" s="26"/>
      <c r="B103" s="27"/>
      <c r="C103" s="129" t="s">
        <v>91</v>
      </c>
      <c r="D103" s="130"/>
      <c r="E103" s="130"/>
      <c r="F103" s="130"/>
      <c r="G103" s="130"/>
      <c r="H103" s="130"/>
      <c r="I103" s="130"/>
      <c r="J103" s="130"/>
      <c r="K103" s="130"/>
      <c r="L103" s="130"/>
      <c r="M103" s="130"/>
      <c r="N103" s="130"/>
      <c r="O103" s="130"/>
      <c r="P103" s="130"/>
      <c r="Q103" s="130"/>
      <c r="R103" s="130"/>
      <c r="S103" s="130"/>
      <c r="T103" s="130"/>
      <c r="U103" s="130"/>
      <c r="V103" s="130"/>
      <c r="W103" s="130"/>
      <c r="X103" s="130"/>
      <c r="Y103" s="130"/>
      <c r="Z103" s="130"/>
      <c r="AA103" s="130"/>
      <c r="AB103" s="130"/>
      <c r="AC103" s="130"/>
      <c r="AD103" s="130"/>
      <c r="AE103" s="130"/>
      <c r="AF103" s="130"/>
      <c r="AG103" s="131" t="n">
        <f aca="false">ROUND(AG94 + AG97, 2)</f>
        <v>0</v>
      </c>
      <c r="AH103" s="131"/>
      <c r="AI103" s="131"/>
      <c r="AJ103" s="131"/>
      <c r="AK103" s="131"/>
      <c r="AL103" s="131"/>
      <c r="AM103" s="131"/>
      <c r="AN103" s="131" t="n">
        <f aca="false">ROUND(AN94 + AN97, 2)</f>
        <v>0</v>
      </c>
      <c r="AO103" s="131"/>
      <c r="AP103" s="131"/>
      <c r="AQ103" s="130"/>
      <c r="AR103" s="29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</row>
    <row r="104" s="30" customFormat="true" ht="6.95" hidden="false" customHeight="true" outlineLevel="0" collapsed="false">
      <c r="A104" s="26"/>
      <c r="B104" s="54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E104" s="55"/>
      <c r="AF104" s="55"/>
      <c r="AG104" s="55"/>
      <c r="AH104" s="55"/>
      <c r="AI104" s="55"/>
      <c r="AJ104" s="55"/>
      <c r="AK104" s="55"/>
      <c r="AL104" s="55"/>
      <c r="AM104" s="55"/>
      <c r="AN104" s="55"/>
      <c r="AO104" s="55"/>
      <c r="AP104" s="55"/>
      <c r="AQ104" s="55"/>
      <c r="AR104" s="29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</row>
  </sheetData>
  <sheetProtection algorithmName="SHA-512" hashValue="opqIC/Ok/7qE84QxL3anR/yCVSECJvqSCBJZuHK1B63FhTKNzNoEJvE3XMToRS+XC1lRgXAAI/i6mgjD/ctOdg==" saltValue="j5lT7SjLYhntvirciL/ZGkzs2tzcvyPA8cp1hrZmong/yho0Co2nF1AUjM/vpNE63WLALbGxo2Dlh1ROIkVQQg==" spinCount="100000" sheet="true" password="cc35" objects="true" scenarios="true" formatColumns="false" formatRows="false"/>
  <mergeCells count="60">
    <mergeCell ref="AR2:BE2"/>
    <mergeCell ref="K5:AJ5"/>
    <mergeCell ref="BE5:BE34"/>
    <mergeCell ref="K6:AJ6"/>
    <mergeCell ref="E14:AJ14"/>
    <mergeCell ref="E23:AN23"/>
    <mergeCell ref="AK26:AO26"/>
    <mergeCell ref="AK27:AO27"/>
    <mergeCell ref="AK29:AO29"/>
    <mergeCell ref="L31:P31"/>
    <mergeCell ref="W31:AE31"/>
    <mergeCell ref="AK31:AO31"/>
    <mergeCell ref="L32:P32"/>
    <mergeCell ref="W32:AE32"/>
    <mergeCell ref="AK32:AO32"/>
    <mergeCell ref="L33:P33"/>
    <mergeCell ref="W33:AE33"/>
    <mergeCell ref="AK33:AO33"/>
    <mergeCell ref="L34:P34"/>
    <mergeCell ref="W34:AE34"/>
    <mergeCell ref="AK34:AO34"/>
    <mergeCell ref="L35:P35"/>
    <mergeCell ref="W35:AE35"/>
    <mergeCell ref="AK35:AO35"/>
    <mergeCell ref="L36:P36"/>
    <mergeCell ref="W36:AE36"/>
    <mergeCell ref="AK36:AO36"/>
    <mergeCell ref="X38:AB38"/>
    <mergeCell ref="AK38:AO38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G94:AM94"/>
    <mergeCell ref="AN94:AP94"/>
    <mergeCell ref="D95:H95"/>
    <mergeCell ref="J95:AF95"/>
    <mergeCell ref="AG95:AM95"/>
    <mergeCell ref="AN95:AP95"/>
    <mergeCell ref="AG97:AM97"/>
    <mergeCell ref="AN97:AP97"/>
    <mergeCell ref="D98:AB98"/>
    <mergeCell ref="AG98:AM98"/>
    <mergeCell ref="AN98:AP98"/>
    <mergeCell ref="D99:AB99"/>
    <mergeCell ref="AG99:AM99"/>
    <mergeCell ref="AN99:AP99"/>
    <mergeCell ref="D100:AB100"/>
    <mergeCell ref="AG100:AM100"/>
    <mergeCell ref="AN100:AP100"/>
    <mergeCell ref="D101:AB101"/>
    <mergeCell ref="AG101:AM101"/>
    <mergeCell ref="AN101:AP101"/>
    <mergeCell ref="AG103:AM103"/>
    <mergeCell ref="AN103:AP103"/>
  </mergeCells>
  <dataValidations count="2">
    <dataValidation allowBlank="true" error="Povoleny jsou hodnoty základní, snížená, zákl. přenesená, sníž. přenesená, nulová." errorStyle="stop" operator="between" showDropDown="false" showErrorMessage="true" showInputMessage="true" sqref="AU97:AU101" type="list">
      <formula1>"základní,snížená,zákl. přenesená,sníž. přenesená,nulová"</formula1>
      <formula2>0</formula2>
    </dataValidation>
    <dataValidation allowBlank="true" error="Povoleny jsou hodnoty stavební čast, technologická čast, investiční čast." errorStyle="stop" operator="between" showDropDown="false" showErrorMessage="true" showInputMessage="true" sqref="AT97:AT101" type="list">
      <formula1>"stavební čast,technologická čast,investiční čast"</formula1>
      <formula2>0</formula2>
    </dataValidation>
  </dataValidations>
  <hyperlinks>
    <hyperlink ref="A95" location="'20241116 - Oprava střechy...'!C2" display="/"/>
  </hyperlinks>
  <printOptions headings="false" gridLines="false" gridLinesSet="true" horizontalCentered="false" verticalCentered="false"/>
  <pageMargins left="0.39375" right="0.39375" top="0.39375" bottom="0.39375" header="0.511811023622047" footer="0"/>
  <pageSetup paperSize="9" scale="100" fitToWidth="1" fitToHeight="100" pageOrder="downThenOver" orientation="portrait" blackAndWhite="false" draft="false" cellComments="none" horizontalDpi="300" verticalDpi="300" copies="1"/>
  <headerFooter differentFirst="false" differentOddEven="false">
    <oddHeader/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BM23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2.8" customHeight="true" zeroHeight="false" outlineLevelRow="0" outlineLevelCol="0"/>
  <cols>
    <col collapsed="false" customWidth="true" hidden="false" outlineLevel="0" max="1" min="1" style="0" width="8.34"/>
    <col collapsed="false" customWidth="true" hidden="false" outlineLevel="0" max="2" min="2" style="0" width="1.17"/>
    <col collapsed="false" customWidth="true" hidden="false" outlineLevel="0" max="3" min="3" style="0" width="4.16"/>
    <col collapsed="false" customWidth="true" hidden="false" outlineLevel="0" max="4" min="4" style="0" width="4.34"/>
    <col collapsed="false" customWidth="true" hidden="false" outlineLevel="0" max="5" min="5" style="0" width="17.15"/>
    <col collapsed="false" customWidth="true" hidden="false" outlineLevel="0" max="6" min="6" style="0" width="50.83"/>
    <col collapsed="false" customWidth="true" hidden="false" outlineLevel="0" max="7" min="7" style="0" width="7.5"/>
    <col collapsed="false" customWidth="true" hidden="false" outlineLevel="0" max="8" min="8" style="0" width="14"/>
    <col collapsed="false" customWidth="true" hidden="false" outlineLevel="0" max="9" min="9" style="0" width="15.83"/>
    <col collapsed="false" customWidth="true" hidden="false" outlineLevel="0" max="10" min="10" style="0" width="22.34"/>
    <col collapsed="false" customWidth="true" hidden="true" outlineLevel="0" max="11" min="11" style="0" width="22.34"/>
    <col collapsed="false" customWidth="true" hidden="false" outlineLevel="0" max="12" min="12" style="0" width="9.34"/>
    <col collapsed="false" customWidth="true" hidden="true" outlineLevel="0" max="13" min="13" style="0" width="10.83"/>
    <col collapsed="false" customWidth="true" hidden="true" outlineLevel="0" max="14" min="14" style="0" width="9.34"/>
    <col collapsed="false" customWidth="true" hidden="true" outlineLevel="0" max="20" min="15" style="0" width="14.16"/>
    <col collapsed="false" customWidth="true" hidden="true" outlineLevel="0" max="21" min="21" style="0" width="16.34"/>
    <col collapsed="false" customWidth="true" hidden="false" outlineLevel="0" max="22" min="22" style="0" width="12.34"/>
    <col collapsed="false" customWidth="true" hidden="false" outlineLevel="0" max="23" min="23" style="0" width="16.34"/>
    <col collapsed="false" customWidth="true" hidden="false" outlineLevel="0" max="24" min="24" style="0" width="12.34"/>
    <col collapsed="false" customWidth="true" hidden="false" outlineLevel="0" max="25" min="25" style="0" width="15"/>
    <col collapsed="false" customWidth="true" hidden="false" outlineLevel="0" max="26" min="26" style="0" width="11"/>
    <col collapsed="false" customWidth="true" hidden="false" outlineLevel="0" max="27" min="27" style="0" width="15"/>
    <col collapsed="false" customWidth="true" hidden="false" outlineLevel="0" max="28" min="28" style="0" width="16.34"/>
    <col collapsed="false" customWidth="true" hidden="false" outlineLevel="0" max="29" min="29" style="0" width="11"/>
    <col collapsed="false" customWidth="true" hidden="false" outlineLevel="0" max="30" min="30" style="0" width="15"/>
    <col collapsed="false" customWidth="true" hidden="false" outlineLevel="0" max="31" min="31" style="0" width="16.34"/>
    <col collapsed="false" customWidth="true" hidden="true" outlineLevel="0" max="65" min="44" style="0" width="9.34"/>
  </cols>
  <sheetData>
    <row r="2" customFormat="false" ht="36.95" hidden="false" customHeight="true" outlineLevel="0" collapsed="false">
      <c r="L2" s="2"/>
      <c r="M2" s="2"/>
      <c r="N2" s="2"/>
      <c r="O2" s="2"/>
      <c r="P2" s="2"/>
      <c r="Q2" s="2"/>
      <c r="R2" s="2"/>
      <c r="S2" s="2"/>
      <c r="T2" s="2"/>
      <c r="U2" s="2"/>
      <c r="V2" s="2"/>
      <c r="AT2" s="3" t="s">
        <v>4</v>
      </c>
    </row>
    <row r="3" customFormat="false" ht="6.95" hidden="false" customHeight="true" outlineLevel="0" collapsed="false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6"/>
      <c r="AT3" s="3" t="s">
        <v>7</v>
      </c>
    </row>
    <row r="4" customFormat="false" ht="24.95" hidden="false" customHeight="true" outlineLevel="0" collapsed="false">
      <c r="B4" s="6"/>
      <c r="D4" s="134" t="s">
        <v>92</v>
      </c>
      <c r="L4" s="6"/>
      <c r="M4" s="135" t="s">
        <v>10</v>
      </c>
      <c r="AT4" s="3" t="s">
        <v>3</v>
      </c>
    </row>
    <row r="5" customFormat="false" ht="6.95" hidden="false" customHeight="true" outlineLevel="0" collapsed="false">
      <c r="B5" s="6"/>
      <c r="L5" s="6"/>
    </row>
    <row r="6" s="30" customFormat="true" ht="12" hidden="false" customHeight="true" outlineLevel="0" collapsed="false">
      <c r="A6" s="26"/>
      <c r="B6" s="29"/>
      <c r="C6" s="26"/>
      <c r="D6" s="136" t="s">
        <v>15</v>
      </c>
      <c r="E6" s="26"/>
      <c r="F6" s="26"/>
      <c r="G6" s="26"/>
      <c r="H6" s="26"/>
      <c r="I6" s="26"/>
      <c r="J6" s="26"/>
      <c r="K6" s="26"/>
      <c r="L6" s="51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</row>
    <row r="7" s="30" customFormat="true" ht="16.5" hidden="false" customHeight="true" outlineLevel="0" collapsed="false">
      <c r="A7" s="26"/>
      <c r="B7" s="29"/>
      <c r="C7" s="26"/>
      <c r="D7" s="26"/>
      <c r="E7" s="137" t="s">
        <v>16</v>
      </c>
      <c r="F7" s="137"/>
      <c r="G7" s="137"/>
      <c r="H7" s="137"/>
      <c r="I7" s="26"/>
      <c r="J7" s="26"/>
      <c r="K7" s="26"/>
      <c r="L7" s="51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</row>
    <row r="8" s="30" customFormat="true" ht="12.8" hidden="false" customHeight="false" outlineLevel="0" collapsed="false">
      <c r="A8" s="26"/>
      <c r="B8" s="29"/>
      <c r="C8" s="26"/>
      <c r="D8" s="26"/>
      <c r="E8" s="26"/>
      <c r="F8" s="26"/>
      <c r="G8" s="26"/>
      <c r="H8" s="26"/>
      <c r="I8" s="26"/>
      <c r="J8" s="26"/>
      <c r="K8" s="26"/>
      <c r="L8" s="51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="30" customFormat="true" ht="12" hidden="false" customHeight="true" outlineLevel="0" collapsed="false">
      <c r="A9" s="26"/>
      <c r="B9" s="29"/>
      <c r="C9" s="26"/>
      <c r="D9" s="136" t="s">
        <v>17</v>
      </c>
      <c r="E9" s="26"/>
      <c r="F9" s="138"/>
      <c r="G9" s="26"/>
      <c r="H9" s="26"/>
      <c r="I9" s="136" t="s">
        <v>18</v>
      </c>
      <c r="J9" s="138"/>
      <c r="K9" s="26"/>
      <c r="L9" s="51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="30" customFormat="true" ht="12" hidden="false" customHeight="true" outlineLevel="0" collapsed="false">
      <c r="A10" s="26"/>
      <c r="B10" s="29"/>
      <c r="C10" s="26"/>
      <c r="D10" s="136" t="s">
        <v>19</v>
      </c>
      <c r="E10" s="26"/>
      <c r="F10" s="138" t="s">
        <v>20</v>
      </c>
      <c r="G10" s="26"/>
      <c r="H10" s="26"/>
      <c r="I10" s="136" t="s">
        <v>21</v>
      </c>
      <c r="J10" s="139" t="str">
        <f aca="false">'Rekapitulace stavby'!AN8</f>
        <v>16. 11. 2024</v>
      </c>
      <c r="K10" s="26"/>
      <c r="L10" s="51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="30" customFormat="true" ht="10.8" hidden="false" customHeight="true" outlineLevel="0" collapsed="false">
      <c r="A11" s="26"/>
      <c r="B11" s="29"/>
      <c r="C11" s="26"/>
      <c r="D11" s="26"/>
      <c r="E11" s="26"/>
      <c r="F11" s="26"/>
      <c r="G11" s="26"/>
      <c r="H11" s="26"/>
      <c r="I11" s="26"/>
      <c r="J11" s="26"/>
      <c r="K11" s="26"/>
      <c r="L11" s="51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="30" customFormat="true" ht="12" hidden="false" customHeight="true" outlineLevel="0" collapsed="false">
      <c r="A12" s="26"/>
      <c r="B12" s="29"/>
      <c r="C12" s="26"/>
      <c r="D12" s="136" t="s">
        <v>23</v>
      </c>
      <c r="E12" s="26"/>
      <c r="F12" s="26"/>
      <c r="G12" s="26"/>
      <c r="H12" s="26"/>
      <c r="I12" s="136" t="s">
        <v>24</v>
      </c>
      <c r="J12" s="138"/>
      <c r="K12" s="26"/>
      <c r="L12" s="51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="30" customFormat="true" ht="18" hidden="false" customHeight="true" outlineLevel="0" collapsed="false">
      <c r="A13" s="26"/>
      <c r="B13" s="29"/>
      <c r="C13" s="26"/>
      <c r="D13" s="26"/>
      <c r="E13" s="138" t="s">
        <v>20</v>
      </c>
      <c r="F13" s="26"/>
      <c r="G13" s="26"/>
      <c r="H13" s="26"/>
      <c r="I13" s="136" t="s">
        <v>26</v>
      </c>
      <c r="J13" s="138"/>
      <c r="K13" s="26"/>
      <c r="L13" s="51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="30" customFormat="true" ht="6.95" hidden="false" customHeight="true" outlineLevel="0" collapsed="false">
      <c r="A14" s="26"/>
      <c r="B14" s="29"/>
      <c r="C14" s="26"/>
      <c r="D14" s="26"/>
      <c r="E14" s="26"/>
      <c r="F14" s="26"/>
      <c r="G14" s="26"/>
      <c r="H14" s="26"/>
      <c r="I14" s="26"/>
      <c r="J14" s="26"/>
      <c r="K14" s="26"/>
      <c r="L14" s="51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="30" customFormat="true" ht="12" hidden="false" customHeight="true" outlineLevel="0" collapsed="false">
      <c r="A15" s="26"/>
      <c r="B15" s="29"/>
      <c r="C15" s="26"/>
      <c r="D15" s="136" t="s">
        <v>27</v>
      </c>
      <c r="E15" s="26"/>
      <c r="F15" s="26"/>
      <c r="G15" s="26"/>
      <c r="H15" s="26"/>
      <c r="I15" s="136" t="s">
        <v>24</v>
      </c>
      <c r="J15" s="19" t="str">
        <f aca="false">'Rekapitulace stavby'!AN13</f>
        <v>Vyplň údaj</v>
      </c>
      <c r="K15" s="26"/>
      <c r="L15" s="51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="30" customFormat="true" ht="18" hidden="false" customHeight="true" outlineLevel="0" collapsed="false">
      <c r="A16" s="26"/>
      <c r="B16" s="29"/>
      <c r="C16" s="26"/>
      <c r="D16" s="26"/>
      <c r="E16" s="140" t="str">
        <f aca="false">'Rekapitulace stavby'!E14</f>
        <v>Vyplň údaj</v>
      </c>
      <c r="F16" s="140"/>
      <c r="G16" s="140"/>
      <c r="H16" s="140"/>
      <c r="I16" s="136" t="s">
        <v>26</v>
      </c>
      <c r="J16" s="19" t="str">
        <f aca="false">'Rekapitulace stavby'!AN14</f>
        <v>Vyplň údaj</v>
      </c>
      <c r="K16" s="26"/>
      <c r="L16" s="51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="30" customFormat="true" ht="6.95" hidden="false" customHeight="true" outlineLevel="0" collapsed="false">
      <c r="A17" s="26"/>
      <c r="B17" s="29"/>
      <c r="C17" s="26"/>
      <c r="D17" s="26"/>
      <c r="E17" s="26"/>
      <c r="F17" s="26"/>
      <c r="G17" s="26"/>
      <c r="H17" s="26"/>
      <c r="I17" s="26"/>
      <c r="J17" s="26"/>
      <c r="K17" s="26"/>
      <c r="L17" s="51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="30" customFormat="true" ht="12" hidden="false" customHeight="true" outlineLevel="0" collapsed="false">
      <c r="A18" s="26"/>
      <c r="B18" s="29"/>
      <c r="C18" s="26"/>
      <c r="D18" s="136" t="s">
        <v>29</v>
      </c>
      <c r="E18" s="26"/>
      <c r="F18" s="26"/>
      <c r="G18" s="26"/>
      <c r="H18" s="26"/>
      <c r="I18" s="136" t="s">
        <v>24</v>
      </c>
      <c r="J18" s="138"/>
      <c r="K18" s="26"/>
      <c r="L18" s="51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="30" customFormat="true" ht="18" hidden="false" customHeight="true" outlineLevel="0" collapsed="false">
      <c r="A19" s="26"/>
      <c r="B19" s="29"/>
      <c r="C19" s="26"/>
      <c r="D19" s="26"/>
      <c r="E19" s="138" t="s">
        <v>30</v>
      </c>
      <c r="F19" s="26"/>
      <c r="G19" s="26"/>
      <c r="H19" s="26"/>
      <c r="I19" s="136" t="s">
        <v>26</v>
      </c>
      <c r="J19" s="138"/>
      <c r="K19" s="26"/>
      <c r="L19" s="51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="30" customFormat="true" ht="6.95" hidden="false" customHeight="true" outlineLevel="0" collapsed="false">
      <c r="A20" s="26"/>
      <c r="B20" s="29"/>
      <c r="C20" s="26"/>
      <c r="D20" s="26"/>
      <c r="E20" s="26"/>
      <c r="F20" s="26"/>
      <c r="G20" s="26"/>
      <c r="H20" s="26"/>
      <c r="I20" s="26"/>
      <c r="J20" s="26"/>
      <c r="K20" s="26"/>
      <c r="L20" s="51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="30" customFormat="true" ht="12" hidden="false" customHeight="true" outlineLevel="0" collapsed="false">
      <c r="A21" s="26"/>
      <c r="B21" s="29"/>
      <c r="C21" s="26"/>
      <c r="D21" s="136" t="s">
        <v>32</v>
      </c>
      <c r="E21" s="26"/>
      <c r="F21" s="26"/>
      <c r="G21" s="26"/>
      <c r="H21" s="26"/>
      <c r="I21" s="136" t="s">
        <v>24</v>
      </c>
      <c r="J21" s="138"/>
      <c r="K21" s="26"/>
      <c r="L21" s="51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="30" customFormat="true" ht="18" hidden="false" customHeight="true" outlineLevel="0" collapsed="false">
      <c r="A22" s="26"/>
      <c r="B22" s="29"/>
      <c r="C22" s="26"/>
      <c r="D22" s="26"/>
      <c r="E22" s="138" t="s">
        <v>33</v>
      </c>
      <c r="F22" s="26"/>
      <c r="G22" s="26"/>
      <c r="H22" s="26"/>
      <c r="I22" s="136" t="s">
        <v>26</v>
      </c>
      <c r="J22" s="138"/>
      <c r="K22" s="26"/>
      <c r="L22" s="51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="30" customFormat="true" ht="6.95" hidden="false" customHeight="true" outlineLevel="0" collapsed="false">
      <c r="A23" s="26"/>
      <c r="B23" s="29"/>
      <c r="C23" s="26"/>
      <c r="D23" s="26"/>
      <c r="E23" s="26"/>
      <c r="F23" s="26"/>
      <c r="G23" s="26"/>
      <c r="H23" s="26"/>
      <c r="I23" s="26"/>
      <c r="J23" s="26"/>
      <c r="K23" s="26"/>
      <c r="L23" s="51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="30" customFormat="true" ht="12" hidden="false" customHeight="true" outlineLevel="0" collapsed="false">
      <c r="A24" s="26"/>
      <c r="B24" s="29"/>
      <c r="C24" s="26"/>
      <c r="D24" s="136" t="s">
        <v>34</v>
      </c>
      <c r="E24" s="26"/>
      <c r="F24" s="26"/>
      <c r="G24" s="26"/>
      <c r="H24" s="26"/>
      <c r="I24" s="26"/>
      <c r="J24" s="26"/>
      <c r="K24" s="26"/>
      <c r="L24" s="51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="145" customFormat="true" ht="16.5" hidden="false" customHeight="true" outlineLevel="0" collapsed="false">
      <c r="A25" s="141"/>
      <c r="B25" s="142"/>
      <c r="C25" s="141"/>
      <c r="D25" s="141"/>
      <c r="E25" s="143"/>
      <c r="F25" s="143"/>
      <c r="G25" s="143"/>
      <c r="H25" s="143"/>
      <c r="I25" s="141"/>
      <c r="J25" s="141"/>
      <c r="K25" s="141"/>
      <c r="L25" s="144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</row>
    <row r="26" s="30" customFormat="true" ht="6.95" hidden="false" customHeight="true" outlineLevel="0" collapsed="false">
      <c r="A26" s="26"/>
      <c r="B26" s="29"/>
      <c r="C26" s="26"/>
      <c r="D26" s="26"/>
      <c r="E26" s="26"/>
      <c r="F26" s="26"/>
      <c r="G26" s="26"/>
      <c r="H26" s="26"/>
      <c r="I26" s="26"/>
      <c r="J26" s="26"/>
      <c r="K26" s="26"/>
      <c r="L26" s="51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="30" customFormat="true" ht="6.95" hidden="false" customHeight="true" outlineLevel="0" collapsed="false">
      <c r="A27" s="26"/>
      <c r="B27" s="29"/>
      <c r="C27" s="26"/>
      <c r="D27" s="146"/>
      <c r="E27" s="146"/>
      <c r="F27" s="146"/>
      <c r="G27" s="146"/>
      <c r="H27" s="146"/>
      <c r="I27" s="146"/>
      <c r="J27" s="146"/>
      <c r="K27" s="146"/>
      <c r="L27" s="51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="30" customFormat="true" ht="14.4" hidden="false" customHeight="true" outlineLevel="0" collapsed="false">
      <c r="A28" s="26"/>
      <c r="B28" s="29"/>
      <c r="C28" s="26"/>
      <c r="D28" s="138" t="s">
        <v>93</v>
      </c>
      <c r="E28" s="26"/>
      <c r="F28" s="26"/>
      <c r="G28" s="26"/>
      <c r="H28" s="26"/>
      <c r="I28" s="26"/>
      <c r="J28" s="147" t="n">
        <f aca="false">J94</f>
        <v>0</v>
      </c>
      <c r="K28" s="26"/>
      <c r="L28" s="51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="30" customFormat="true" ht="14.4" hidden="false" customHeight="true" outlineLevel="0" collapsed="false">
      <c r="A29" s="26"/>
      <c r="B29" s="29"/>
      <c r="C29" s="26"/>
      <c r="D29" s="148" t="s">
        <v>86</v>
      </c>
      <c r="E29" s="26"/>
      <c r="F29" s="26"/>
      <c r="G29" s="26"/>
      <c r="H29" s="26"/>
      <c r="I29" s="26"/>
      <c r="J29" s="147" t="n">
        <f aca="false">J109</f>
        <v>0</v>
      </c>
      <c r="K29" s="26"/>
      <c r="L29" s="51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="30" customFormat="true" ht="25.45" hidden="false" customHeight="true" outlineLevel="0" collapsed="false">
      <c r="A30" s="26"/>
      <c r="B30" s="29"/>
      <c r="C30" s="26"/>
      <c r="D30" s="149" t="s">
        <v>37</v>
      </c>
      <c r="E30" s="26"/>
      <c r="F30" s="26"/>
      <c r="G30" s="26"/>
      <c r="H30" s="26"/>
      <c r="I30" s="26"/>
      <c r="J30" s="150" t="n">
        <f aca="false">ROUND(J28 + J29, 2)</f>
        <v>0</v>
      </c>
      <c r="K30" s="26"/>
      <c r="L30" s="51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="30" customFormat="true" ht="6.95" hidden="false" customHeight="true" outlineLevel="0" collapsed="false">
      <c r="A31" s="26"/>
      <c r="B31" s="29"/>
      <c r="C31" s="26"/>
      <c r="D31" s="146"/>
      <c r="E31" s="146"/>
      <c r="F31" s="146"/>
      <c r="G31" s="146"/>
      <c r="H31" s="146"/>
      <c r="I31" s="146"/>
      <c r="J31" s="146"/>
      <c r="K31" s="146"/>
      <c r="L31" s="51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="30" customFormat="true" ht="14.4" hidden="false" customHeight="true" outlineLevel="0" collapsed="false">
      <c r="A32" s="26"/>
      <c r="B32" s="29"/>
      <c r="C32" s="26"/>
      <c r="D32" s="26"/>
      <c r="E32" s="26"/>
      <c r="F32" s="151" t="s">
        <v>39</v>
      </c>
      <c r="G32" s="26"/>
      <c r="H32" s="26"/>
      <c r="I32" s="151" t="s">
        <v>38</v>
      </c>
      <c r="J32" s="151" t="s">
        <v>40</v>
      </c>
      <c r="K32" s="26"/>
      <c r="L32" s="51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="30" customFormat="true" ht="14.4" hidden="false" customHeight="true" outlineLevel="0" collapsed="false">
      <c r="A33" s="26"/>
      <c r="B33" s="29"/>
      <c r="C33" s="26"/>
      <c r="D33" s="152" t="s">
        <v>41</v>
      </c>
      <c r="E33" s="136" t="s">
        <v>42</v>
      </c>
      <c r="F33" s="153" t="n">
        <f aca="false">ROUND((SUM(BE109:BE116) + SUM(BE134:BE236)),  2)</f>
        <v>0</v>
      </c>
      <c r="G33" s="26"/>
      <c r="H33" s="26"/>
      <c r="I33" s="154" t="n">
        <v>0.21</v>
      </c>
      <c r="J33" s="153" t="n">
        <f aca="false">ROUND(((SUM(BE109:BE116) + SUM(BE134:BE236))*I33),  2)</f>
        <v>0</v>
      </c>
      <c r="K33" s="26"/>
      <c r="L33" s="51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="30" customFormat="true" ht="14.4" hidden="false" customHeight="true" outlineLevel="0" collapsed="false">
      <c r="A34" s="26"/>
      <c r="B34" s="29"/>
      <c r="C34" s="26"/>
      <c r="D34" s="26"/>
      <c r="E34" s="136" t="s">
        <v>43</v>
      </c>
      <c r="F34" s="153" t="n">
        <f aca="false">ROUND((SUM(BF109:BF116) + SUM(BF134:BF236)),  2)</f>
        <v>0</v>
      </c>
      <c r="G34" s="26"/>
      <c r="H34" s="26"/>
      <c r="I34" s="154" t="n">
        <v>0.12</v>
      </c>
      <c r="J34" s="153" t="n">
        <f aca="false">ROUND(((SUM(BF109:BF116) + SUM(BF134:BF236))*I34),  2)</f>
        <v>0</v>
      </c>
      <c r="K34" s="26"/>
      <c r="L34" s="51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="30" customFormat="true" ht="14.4" hidden="true" customHeight="true" outlineLevel="0" collapsed="false">
      <c r="A35" s="26"/>
      <c r="B35" s="29"/>
      <c r="C35" s="26"/>
      <c r="D35" s="26"/>
      <c r="E35" s="136" t="s">
        <v>44</v>
      </c>
      <c r="F35" s="153" t="n">
        <f aca="false">ROUND((SUM(BG109:BG116) + SUM(BG134:BG236)),  2)</f>
        <v>0</v>
      </c>
      <c r="G35" s="26"/>
      <c r="H35" s="26"/>
      <c r="I35" s="154" t="n">
        <v>0.21</v>
      </c>
      <c r="J35" s="153" t="n">
        <f aca="false">0</f>
        <v>0</v>
      </c>
      <c r="K35" s="26"/>
      <c r="L35" s="51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="30" customFormat="true" ht="14.4" hidden="true" customHeight="true" outlineLevel="0" collapsed="false">
      <c r="A36" s="26"/>
      <c r="B36" s="29"/>
      <c r="C36" s="26"/>
      <c r="D36" s="26"/>
      <c r="E36" s="136" t="s">
        <v>45</v>
      </c>
      <c r="F36" s="153" t="n">
        <f aca="false">ROUND((SUM(BH109:BH116) + SUM(BH134:BH236)),  2)</f>
        <v>0</v>
      </c>
      <c r="G36" s="26"/>
      <c r="H36" s="26"/>
      <c r="I36" s="154" t="n">
        <v>0.12</v>
      </c>
      <c r="J36" s="153" t="n">
        <f aca="false">0</f>
        <v>0</v>
      </c>
      <c r="K36" s="26"/>
      <c r="L36" s="51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="30" customFormat="true" ht="14.4" hidden="true" customHeight="true" outlineLevel="0" collapsed="false">
      <c r="A37" s="26"/>
      <c r="B37" s="29"/>
      <c r="C37" s="26"/>
      <c r="D37" s="26"/>
      <c r="E37" s="136" t="s">
        <v>46</v>
      </c>
      <c r="F37" s="153" t="n">
        <f aca="false">ROUND((SUM(BI109:BI116) + SUM(BI134:BI236)),  2)</f>
        <v>0</v>
      </c>
      <c r="G37" s="26"/>
      <c r="H37" s="26"/>
      <c r="I37" s="154" t="n">
        <v>0</v>
      </c>
      <c r="J37" s="153" t="n">
        <f aca="false">0</f>
        <v>0</v>
      </c>
      <c r="K37" s="26"/>
      <c r="L37" s="51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="30" customFormat="true" ht="6.95" hidden="false" customHeight="true" outlineLevel="0" collapsed="false">
      <c r="A38" s="26"/>
      <c r="B38" s="29"/>
      <c r="C38" s="26"/>
      <c r="D38" s="26"/>
      <c r="E38" s="26"/>
      <c r="F38" s="26"/>
      <c r="G38" s="26"/>
      <c r="H38" s="26"/>
      <c r="I38" s="26"/>
      <c r="J38" s="26"/>
      <c r="K38" s="26"/>
      <c r="L38" s="51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="30" customFormat="true" ht="25.45" hidden="false" customHeight="true" outlineLevel="0" collapsed="false">
      <c r="A39" s="26"/>
      <c r="B39" s="29"/>
      <c r="C39" s="155"/>
      <c r="D39" s="156" t="s">
        <v>47</v>
      </c>
      <c r="E39" s="157"/>
      <c r="F39" s="157"/>
      <c r="G39" s="158" t="s">
        <v>48</v>
      </c>
      <c r="H39" s="159" t="s">
        <v>49</v>
      </c>
      <c r="I39" s="157"/>
      <c r="J39" s="160" t="n">
        <f aca="false">SUM(J30:J37)</f>
        <v>0</v>
      </c>
      <c r="K39" s="161"/>
      <c r="L39" s="51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="30" customFormat="true" ht="14.4" hidden="false" customHeight="true" outlineLevel="0" collapsed="false">
      <c r="A40" s="26"/>
      <c r="B40" s="29"/>
      <c r="C40" s="26"/>
      <c r="D40" s="26"/>
      <c r="E40" s="26"/>
      <c r="F40" s="26"/>
      <c r="G40" s="26"/>
      <c r="H40" s="26"/>
      <c r="I40" s="26"/>
      <c r="J40" s="26"/>
      <c r="K40" s="26"/>
      <c r="L40" s="51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customFormat="false" ht="14.4" hidden="false" customHeight="true" outlineLevel="0" collapsed="false">
      <c r="B41" s="6"/>
      <c r="L41" s="6"/>
    </row>
    <row r="42" customFormat="false" ht="14.4" hidden="false" customHeight="true" outlineLevel="0" collapsed="false">
      <c r="B42" s="6"/>
      <c r="L42" s="6"/>
    </row>
    <row r="43" customFormat="false" ht="14.4" hidden="false" customHeight="true" outlineLevel="0" collapsed="false">
      <c r="B43" s="6"/>
      <c r="L43" s="6"/>
    </row>
    <row r="44" customFormat="false" ht="14.4" hidden="false" customHeight="true" outlineLevel="0" collapsed="false">
      <c r="B44" s="6"/>
      <c r="L44" s="6"/>
    </row>
    <row r="45" customFormat="false" ht="14.4" hidden="false" customHeight="true" outlineLevel="0" collapsed="false">
      <c r="B45" s="6"/>
      <c r="L45" s="6"/>
    </row>
    <row r="46" customFormat="false" ht="14.4" hidden="false" customHeight="true" outlineLevel="0" collapsed="false">
      <c r="B46" s="6"/>
      <c r="L46" s="6"/>
    </row>
    <row r="47" customFormat="false" ht="14.4" hidden="false" customHeight="true" outlineLevel="0" collapsed="false">
      <c r="B47" s="6"/>
      <c r="L47" s="6"/>
    </row>
    <row r="48" customFormat="false" ht="14.4" hidden="false" customHeight="true" outlineLevel="0" collapsed="false">
      <c r="B48" s="6"/>
      <c r="L48" s="6"/>
    </row>
    <row r="49" customFormat="false" ht="14.4" hidden="false" customHeight="true" outlineLevel="0" collapsed="false">
      <c r="B49" s="6"/>
      <c r="L49" s="6"/>
    </row>
    <row r="50" s="30" customFormat="true" ht="14.4" hidden="false" customHeight="true" outlineLevel="0" collapsed="false">
      <c r="B50" s="51"/>
      <c r="D50" s="162" t="s">
        <v>50</v>
      </c>
      <c r="E50" s="163"/>
      <c r="F50" s="163"/>
      <c r="G50" s="162" t="s">
        <v>51</v>
      </c>
      <c r="H50" s="163"/>
      <c r="I50" s="163"/>
      <c r="J50" s="163"/>
      <c r="K50" s="163"/>
      <c r="L50" s="51"/>
    </row>
    <row r="51" customFormat="false" ht="12.8" hidden="false" customHeight="false" outlineLevel="0" collapsed="false">
      <c r="B51" s="6"/>
      <c r="L51" s="6"/>
    </row>
    <row r="52" customFormat="false" ht="12.8" hidden="false" customHeight="false" outlineLevel="0" collapsed="false">
      <c r="B52" s="6"/>
      <c r="L52" s="6"/>
    </row>
    <row r="53" customFormat="false" ht="12.8" hidden="false" customHeight="false" outlineLevel="0" collapsed="false">
      <c r="B53" s="6"/>
      <c r="L53" s="6"/>
    </row>
    <row r="54" customFormat="false" ht="12.8" hidden="false" customHeight="false" outlineLevel="0" collapsed="false">
      <c r="B54" s="6"/>
      <c r="L54" s="6"/>
    </row>
    <row r="55" customFormat="false" ht="12.8" hidden="false" customHeight="false" outlineLevel="0" collapsed="false">
      <c r="B55" s="6"/>
      <c r="L55" s="6"/>
    </row>
    <row r="56" customFormat="false" ht="12.8" hidden="false" customHeight="false" outlineLevel="0" collapsed="false">
      <c r="B56" s="6"/>
      <c r="L56" s="6"/>
    </row>
    <row r="57" customFormat="false" ht="12.8" hidden="false" customHeight="false" outlineLevel="0" collapsed="false">
      <c r="B57" s="6"/>
      <c r="L57" s="6"/>
    </row>
    <row r="58" customFormat="false" ht="12.8" hidden="false" customHeight="false" outlineLevel="0" collapsed="false">
      <c r="B58" s="6"/>
      <c r="L58" s="6"/>
    </row>
    <row r="59" customFormat="false" ht="12.8" hidden="false" customHeight="false" outlineLevel="0" collapsed="false">
      <c r="B59" s="6"/>
      <c r="L59" s="6"/>
    </row>
    <row r="60" customFormat="false" ht="12.8" hidden="false" customHeight="false" outlineLevel="0" collapsed="false">
      <c r="B60" s="6"/>
      <c r="L60" s="6"/>
    </row>
    <row r="61" s="30" customFormat="true" ht="12.8" hidden="false" customHeight="false" outlineLevel="0" collapsed="false">
      <c r="A61" s="26"/>
      <c r="B61" s="29"/>
      <c r="C61" s="26"/>
      <c r="D61" s="164" t="s">
        <v>52</v>
      </c>
      <c r="E61" s="165"/>
      <c r="F61" s="166" t="s">
        <v>53</v>
      </c>
      <c r="G61" s="164" t="s">
        <v>52</v>
      </c>
      <c r="H61" s="165"/>
      <c r="I61" s="165"/>
      <c r="J61" s="167" t="s">
        <v>53</v>
      </c>
      <c r="K61" s="165"/>
      <c r="L61" s="51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customFormat="false" ht="12.8" hidden="false" customHeight="false" outlineLevel="0" collapsed="false">
      <c r="B62" s="6"/>
      <c r="L62" s="6"/>
    </row>
    <row r="63" customFormat="false" ht="12.8" hidden="false" customHeight="false" outlineLevel="0" collapsed="false">
      <c r="B63" s="6"/>
      <c r="L63" s="6"/>
    </row>
    <row r="64" customFormat="false" ht="12.8" hidden="false" customHeight="false" outlineLevel="0" collapsed="false">
      <c r="B64" s="6"/>
      <c r="L64" s="6"/>
    </row>
    <row r="65" s="30" customFormat="true" ht="12.8" hidden="false" customHeight="false" outlineLevel="0" collapsed="false">
      <c r="A65" s="26"/>
      <c r="B65" s="29"/>
      <c r="C65" s="26"/>
      <c r="D65" s="162" t="s">
        <v>54</v>
      </c>
      <c r="E65" s="168"/>
      <c r="F65" s="168"/>
      <c r="G65" s="162" t="s">
        <v>55</v>
      </c>
      <c r="H65" s="168"/>
      <c r="I65" s="168"/>
      <c r="J65" s="168"/>
      <c r="K65" s="168"/>
      <c r="L65" s="51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customFormat="false" ht="12.8" hidden="false" customHeight="false" outlineLevel="0" collapsed="false">
      <c r="B66" s="6"/>
      <c r="L66" s="6"/>
    </row>
    <row r="67" customFormat="false" ht="12.8" hidden="false" customHeight="false" outlineLevel="0" collapsed="false">
      <c r="B67" s="6"/>
      <c r="L67" s="6"/>
    </row>
    <row r="68" customFormat="false" ht="12.8" hidden="false" customHeight="false" outlineLevel="0" collapsed="false">
      <c r="B68" s="6"/>
      <c r="L68" s="6"/>
    </row>
    <row r="69" customFormat="false" ht="12.8" hidden="false" customHeight="false" outlineLevel="0" collapsed="false">
      <c r="B69" s="6"/>
      <c r="L69" s="6"/>
    </row>
    <row r="70" customFormat="false" ht="12.8" hidden="false" customHeight="false" outlineLevel="0" collapsed="false">
      <c r="B70" s="6"/>
      <c r="L70" s="6"/>
    </row>
    <row r="71" customFormat="false" ht="12.8" hidden="false" customHeight="false" outlineLevel="0" collapsed="false">
      <c r="B71" s="6"/>
      <c r="L71" s="6"/>
    </row>
    <row r="72" customFormat="false" ht="12.8" hidden="false" customHeight="false" outlineLevel="0" collapsed="false">
      <c r="B72" s="6"/>
      <c r="L72" s="6"/>
    </row>
    <row r="73" customFormat="false" ht="12.8" hidden="false" customHeight="false" outlineLevel="0" collapsed="false">
      <c r="B73" s="6"/>
      <c r="L73" s="6"/>
    </row>
    <row r="74" customFormat="false" ht="12.8" hidden="false" customHeight="false" outlineLevel="0" collapsed="false">
      <c r="B74" s="6"/>
      <c r="L74" s="6"/>
    </row>
    <row r="75" customFormat="false" ht="12.8" hidden="false" customHeight="false" outlineLevel="0" collapsed="false">
      <c r="B75" s="6"/>
      <c r="L75" s="6"/>
    </row>
    <row r="76" s="30" customFormat="true" ht="12.8" hidden="false" customHeight="false" outlineLevel="0" collapsed="false">
      <c r="A76" s="26"/>
      <c r="B76" s="29"/>
      <c r="C76" s="26"/>
      <c r="D76" s="164" t="s">
        <v>52</v>
      </c>
      <c r="E76" s="165"/>
      <c r="F76" s="166" t="s">
        <v>53</v>
      </c>
      <c r="G76" s="164" t="s">
        <v>52</v>
      </c>
      <c r="H76" s="165"/>
      <c r="I76" s="165"/>
      <c r="J76" s="167" t="s">
        <v>53</v>
      </c>
      <c r="K76" s="165"/>
      <c r="L76" s="51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="30" customFormat="true" ht="14.4" hidden="false" customHeight="true" outlineLevel="0" collapsed="false">
      <c r="A77" s="26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51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="30" customFormat="true" ht="6.95" hidden="false" customHeight="true" outlineLevel="0" collapsed="false">
      <c r="A81" s="26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51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="30" customFormat="true" ht="24.95" hidden="false" customHeight="true" outlineLevel="0" collapsed="false">
      <c r="A82" s="26"/>
      <c r="B82" s="27"/>
      <c r="C82" s="9" t="s">
        <v>94</v>
      </c>
      <c r="D82" s="28"/>
      <c r="E82" s="28"/>
      <c r="F82" s="28"/>
      <c r="G82" s="28"/>
      <c r="H82" s="28"/>
      <c r="I82" s="28"/>
      <c r="J82" s="28"/>
      <c r="K82" s="28"/>
      <c r="L82" s="51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="30" customFormat="true" ht="6.95" hidden="false" customHeight="true" outlineLevel="0" collapsed="false">
      <c r="A83" s="26"/>
      <c r="B83" s="27"/>
      <c r="C83" s="28"/>
      <c r="D83" s="28"/>
      <c r="E83" s="28"/>
      <c r="F83" s="28"/>
      <c r="G83" s="28"/>
      <c r="H83" s="28"/>
      <c r="I83" s="28"/>
      <c r="J83" s="28"/>
      <c r="K83" s="28"/>
      <c r="L83" s="51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="30" customFormat="true" ht="12" hidden="false" customHeight="true" outlineLevel="0" collapsed="false">
      <c r="A84" s="26"/>
      <c r="B84" s="27"/>
      <c r="C84" s="17" t="s">
        <v>15</v>
      </c>
      <c r="D84" s="28"/>
      <c r="E84" s="28"/>
      <c r="F84" s="28"/>
      <c r="G84" s="28"/>
      <c r="H84" s="28"/>
      <c r="I84" s="28"/>
      <c r="J84" s="28"/>
      <c r="K84" s="28"/>
      <c r="L84" s="51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="30" customFormat="true" ht="16.5" hidden="false" customHeight="true" outlineLevel="0" collapsed="false">
      <c r="A85" s="26"/>
      <c r="B85" s="27"/>
      <c r="C85" s="28"/>
      <c r="D85" s="28"/>
      <c r="E85" s="66" t="str">
        <f aca="false">E7</f>
        <v>Oprava střechy Vrchlabí, Letná 670</v>
      </c>
      <c r="F85" s="66"/>
      <c r="G85" s="66"/>
      <c r="H85" s="66"/>
      <c r="I85" s="28"/>
      <c r="J85" s="28"/>
      <c r="K85" s="28"/>
      <c r="L85" s="51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="30" customFormat="true" ht="6.95" hidden="false" customHeight="true" outlineLevel="0" collapsed="false">
      <c r="A86" s="26"/>
      <c r="B86" s="27"/>
      <c r="C86" s="28"/>
      <c r="D86" s="28"/>
      <c r="E86" s="28"/>
      <c r="F86" s="28"/>
      <c r="G86" s="28"/>
      <c r="H86" s="28"/>
      <c r="I86" s="28"/>
      <c r="J86" s="28"/>
      <c r="K86" s="28"/>
      <c r="L86" s="51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="30" customFormat="true" ht="12" hidden="false" customHeight="true" outlineLevel="0" collapsed="false">
      <c r="A87" s="26"/>
      <c r="B87" s="27"/>
      <c r="C87" s="17" t="s">
        <v>19</v>
      </c>
      <c r="D87" s="28"/>
      <c r="E87" s="28"/>
      <c r="F87" s="18" t="str">
        <f aca="false">F10</f>
        <v> </v>
      </c>
      <c r="G87" s="28"/>
      <c r="H87" s="28"/>
      <c r="I87" s="17" t="s">
        <v>21</v>
      </c>
      <c r="J87" s="173" t="str">
        <f aca="false">IF(J10="","",J10)</f>
        <v>16. 11. 2024</v>
      </c>
      <c r="K87" s="28"/>
      <c r="L87" s="51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="30" customFormat="true" ht="6.95" hidden="false" customHeight="true" outlineLevel="0" collapsed="false">
      <c r="A88" s="26"/>
      <c r="B88" s="27"/>
      <c r="C88" s="28"/>
      <c r="D88" s="28"/>
      <c r="E88" s="28"/>
      <c r="F88" s="28"/>
      <c r="G88" s="28"/>
      <c r="H88" s="28"/>
      <c r="I88" s="28"/>
      <c r="J88" s="28"/>
      <c r="K88" s="28"/>
      <c r="L88" s="51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="30" customFormat="true" ht="25.65" hidden="false" customHeight="true" outlineLevel="0" collapsed="false">
      <c r="A89" s="26"/>
      <c r="B89" s="27"/>
      <c r="C89" s="17" t="s">
        <v>23</v>
      </c>
      <c r="D89" s="28"/>
      <c r="E89" s="28"/>
      <c r="F89" s="18" t="str">
        <f aca="false">E13</f>
        <v> </v>
      </c>
      <c r="G89" s="28"/>
      <c r="H89" s="28"/>
      <c r="I89" s="17" t="s">
        <v>29</v>
      </c>
      <c r="J89" s="174" t="str">
        <f aca="false">E19</f>
        <v>Ing.arch. Michael Hobza</v>
      </c>
      <c r="K89" s="28"/>
      <c r="L89" s="51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="30" customFormat="true" ht="15.15" hidden="false" customHeight="true" outlineLevel="0" collapsed="false">
      <c r="A90" s="26"/>
      <c r="B90" s="27"/>
      <c r="C90" s="17" t="s">
        <v>27</v>
      </c>
      <c r="D90" s="28"/>
      <c r="E90" s="28"/>
      <c r="F90" s="18" t="str">
        <f aca="false">IF(E16="","",E16)</f>
        <v>Vyplň údaj</v>
      </c>
      <c r="G90" s="28"/>
      <c r="H90" s="28"/>
      <c r="I90" s="17" t="s">
        <v>32</v>
      </c>
      <c r="J90" s="174" t="str">
        <f aca="false">E22</f>
        <v>Ing. Roman Charvát</v>
      </c>
      <c r="K90" s="28"/>
      <c r="L90" s="51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="30" customFormat="true" ht="10.3" hidden="false" customHeight="true" outlineLevel="0" collapsed="false">
      <c r="A91" s="26"/>
      <c r="B91" s="27"/>
      <c r="C91" s="28"/>
      <c r="D91" s="28"/>
      <c r="E91" s="28"/>
      <c r="F91" s="28"/>
      <c r="G91" s="28"/>
      <c r="H91" s="28"/>
      <c r="I91" s="28"/>
      <c r="J91" s="28"/>
      <c r="K91" s="28"/>
      <c r="L91" s="51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="30" customFormat="true" ht="29.3" hidden="false" customHeight="true" outlineLevel="0" collapsed="false">
      <c r="A92" s="26"/>
      <c r="B92" s="27"/>
      <c r="C92" s="175" t="s">
        <v>95</v>
      </c>
      <c r="D92" s="130"/>
      <c r="E92" s="130"/>
      <c r="F92" s="130"/>
      <c r="G92" s="130"/>
      <c r="H92" s="130"/>
      <c r="I92" s="130"/>
      <c r="J92" s="176" t="s">
        <v>96</v>
      </c>
      <c r="K92" s="130"/>
      <c r="L92" s="51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="30" customFormat="true" ht="10.3" hidden="false" customHeight="true" outlineLevel="0" collapsed="false">
      <c r="A93" s="26"/>
      <c r="B93" s="27"/>
      <c r="C93" s="28"/>
      <c r="D93" s="28"/>
      <c r="E93" s="28"/>
      <c r="F93" s="28"/>
      <c r="G93" s="28"/>
      <c r="H93" s="28"/>
      <c r="I93" s="28"/>
      <c r="J93" s="28"/>
      <c r="K93" s="28"/>
      <c r="L93" s="51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="30" customFormat="true" ht="22.8" hidden="false" customHeight="true" outlineLevel="0" collapsed="false">
      <c r="A94" s="26"/>
      <c r="B94" s="27"/>
      <c r="C94" s="177" t="s">
        <v>97</v>
      </c>
      <c r="D94" s="28"/>
      <c r="E94" s="28"/>
      <c r="F94" s="28"/>
      <c r="G94" s="28"/>
      <c r="H94" s="28"/>
      <c r="I94" s="28"/>
      <c r="J94" s="178" t="n">
        <f aca="false">J134</f>
        <v>0</v>
      </c>
      <c r="K94" s="28"/>
      <c r="L94" s="51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U94" s="3" t="s">
        <v>98</v>
      </c>
    </row>
    <row r="95" s="179" customFormat="true" ht="24.95" hidden="false" customHeight="true" outlineLevel="0" collapsed="false">
      <c r="B95" s="180"/>
      <c r="C95" s="181"/>
      <c r="D95" s="182" t="s">
        <v>99</v>
      </c>
      <c r="E95" s="183"/>
      <c r="F95" s="183"/>
      <c r="G95" s="183"/>
      <c r="H95" s="183"/>
      <c r="I95" s="183"/>
      <c r="J95" s="184" t="n">
        <f aca="false">J135</f>
        <v>0</v>
      </c>
      <c r="K95" s="181"/>
      <c r="L95" s="185"/>
    </row>
    <row r="96" s="186" customFormat="true" ht="19.9" hidden="false" customHeight="true" outlineLevel="0" collapsed="false">
      <c r="B96" s="187"/>
      <c r="C96" s="188"/>
      <c r="D96" s="189" t="s">
        <v>100</v>
      </c>
      <c r="E96" s="190"/>
      <c r="F96" s="190"/>
      <c r="G96" s="190"/>
      <c r="H96" s="190"/>
      <c r="I96" s="190"/>
      <c r="J96" s="191" t="n">
        <f aca="false">J136</f>
        <v>0</v>
      </c>
      <c r="K96" s="188"/>
      <c r="L96" s="192"/>
    </row>
    <row r="97" s="186" customFormat="true" ht="19.9" hidden="false" customHeight="true" outlineLevel="0" collapsed="false">
      <c r="B97" s="187"/>
      <c r="C97" s="188"/>
      <c r="D97" s="189" t="s">
        <v>101</v>
      </c>
      <c r="E97" s="190"/>
      <c r="F97" s="190"/>
      <c r="G97" s="190"/>
      <c r="H97" s="190"/>
      <c r="I97" s="190"/>
      <c r="J97" s="191" t="n">
        <f aca="false">J141</f>
        <v>0</v>
      </c>
      <c r="K97" s="188"/>
      <c r="L97" s="192"/>
    </row>
    <row r="98" s="186" customFormat="true" ht="19.9" hidden="false" customHeight="true" outlineLevel="0" collapsed="false">
      <c r="B98" s="187"/>
      <c r="C98" s="188"/>
      <c r="D98" s="189" t="s">
        <v>102</v>
      </c>
      <c r="E98" s="190"/>
      <c r="F98" s="190"/>
      <c r="G98" s="190"/>
      <c r="H98" s="190"/>
      <c r="I98" s="190"/>
      <c r="J98" s="191" t="n">
        <f aca="false">J150</f>
        <v>0</v>
      </c>
      <c r="K98" s="188"/>
      <c r="L98" s="192"/>
    </row>
    <row r="99" s="186" customFormat="true" ht="19.9" hidden="false" customHeight="true" outlineLevel="0" collapsed="false">
      <c r="B99" s="187"/>
      <c r="C99" s="188"/>
      <c r="D99" s="189" t="s">
        <v>103</v>
      </c>
      <c r="E99" s="190"/>
      <c r="F99" s="190"/>
      <c r="G99" s="190"/>
      <c r="H99" s="190"/>
      <c r="I99" s="190"/>
      <c r="J99" s="191" t="n">
        <f aca="false">J158</f>
        <v>0</v>
      </c>
      <c r="K99" s="188"/>
      <c r="L99" s="192"/>
    </row>
    <row r="100" s="179" customFormat="true" ht="24.95" hidden="false" customHeight="true" outlineLevel="0" collapsed="false">
      <c r="B100" s="180"/>
      <c r="C100" s="181"/>
      <c r="D100" s="182" t="s">
        <v>104</v>
      </c>
      <c r="E100" s="183"/>
      <c r="F100" s="183"/>
      <c r="G100" s="183"/>
      <c r="H100" s="183"/>
      <c r="I100" s="183"/>
      <c r="J100" s="184" t="n">
        <f aca="false">J160</f>
        <v>0</v>
      </c>
      <c r="K100" s="181"/>
      <c r="L100" s="185"/>
    </row>
    <row r="101" s="186" customFormat="true" ht="19.9" hidden="false" customHeight="true" outlineLevel="0" collapsed="false">
      <c r="B101" s="187"/>
      <c r="C101" s="188"/>
      <c r="D101" s="189" t="s">
        <v>105</v>
      </c>
      <c r="E101" s="190"/>
      <c r="F101" s="190"/>
      <c r="G101" s="190"/>
      <c r="H101" s="190"/>
      <c r="I101" s="190"/>
      <c r="J101" s="191" t="n">
        <f aca="false">J161</f>
        <v>0</v>
      </c>
      <c r="K101" s="188"/>
      <c r="L101" s="192"/>
    </row>
    <row r="102" s="186" customFormat="true" ht="19.9" hidden="false" customHeight="true" outlineLevel="0" collapsed="false">
      <c r="B102" s="187"/>
      <c r="C102" s="188"/>
      <c r="D102" s="189" t="s">
        <v>106</v>
      </c>
      <c r="E102" s="190"/>
      <c r="F102" s="190"/>
      <c r="G102" s="190"/>
      <c r="H102" s="190"/>
      <c r="I102" s="190"/>
      <c r="J102" s="191" t="n">
        <f aca="false">J164</f>
        <v>0</v>
      </c>
      <c r="K102" s="188"/>
      <c r="L102" s="192"/>
    </row>
    <row r="103" s="186" customFormat="true" ht="19.9" hidden="false" customHeight="true" outlineLevel="0" collapsed="false">
      <c r="B103" s="187"/>
      <c r="C103" s="188"/>
      <c r="D103" s="189" t="s">
        <v>107</v>
      </c>
      <c r="E103" s="190"/>
      <c r="F103" s="190"/>
      <c r="G103" s="190"/>
      <c r="H103" s="190"/>
      <c r="I103" s="190"/>
      <c r="J103" s="191" t="n">
        <f aca="false">J170</f>
        <v>0</v>
      </c>
      <c r="K103" s="188"/>
      <c r="L103" s="192"/>
    </row>
    <row r="104" s="186" customFormat="true" ht="19.9" hidden="false" customHeight="true" outlineLevel="0" collapsed="false">
      <c r="B104" s="187"/>
      <c r="C104" s="188"/>
      <c r="D104" s="189" t="s">
        <v>108</v>
      </c>
      <c r="E104" s="190"/>
      <c r="F104" s="190"/>
      <c r="G104" s="190"/>
      <c r="H104" s="190"/>
      <c r="I104" s="190"/>
      <c r="J104" s="191" t="n">
        <f aca="false">J227</f>
        <v>0</v>
      </c>
      <c r="K104" s="188"/>
      <c r="L104" s="192"/>
    </row>
    <row r="105" s="179" customFormat="true" ht="24.95" hidden="false" customHeight="true" outlineLevel="0" collapsed="false">
      <c r="B105" s="180"/>
      <c r="C105" s="181"/>
      <c r="D105" s="182" t="s">
        <v>109</v>
      </c>
      <c r="E105" s="183"/>
      <c r="F105" s="183"/>
      <c r="G105" s="183"/>
      <c r="H105" s="183"/>
      <c r="I105" s="183"/>
      <c r="J105" s="184" t="n">
        <f aca="false">J232</f>
        <v>0</v>
      </c>
      <c r="K105" s="181"/>
      <c r="L105" s="185"/>
    </row>
    <row r="106" s="186" customFormat="true" ht="19.9" hidden="false" customHeight="true" outlineLevel="0" collapsed="false">
      <c r="B106" s="187"/>
      <c r="C106" s="188"/>
      <c r="D106" s="189" t="s">
        <v>110</v>
      </c>
      <c r="E106" s="190"/>
      <c r="F106" s="190"/>
      <c r="G106" s="190"/>
      <c r="H106" s="190"/>
      <c r="I106" s="190"/>
      <c r="J106" s="191" t="n">
        <f aca="false">J233</f>
        <v>0</v>
      </c>
      <c r="K106" s="188"/>
      <c r="L106" s="192"/>
    </row>
    <row r="107" s="30" customFormat="true" ht="21.85" hidden="false" customHeight="true" outlineLevel="0" collapsed="false">
      <c r="A107" s="26"/>
      <c r="B107" s="27"/>
      <c r="C107" s="28"/>
      <c r="D107" s="28"/>
      <c r="E107" s="28"/>
      <c r="F107" s="28"/>
      <c r="G107" s="28"/>
      <c r="H107" s="28"/>
      <c r="I107" s="28"/>
      <c r="J107" s="28"/>
      <c r="K107" s="28"/>
      <c r="L107" s="51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="30" customFormat="true" ht="6.95" hidden="false" customHeight="true" outlineLevel="0" collapsed="false">
      <c r="A108" s="26"/>
      <c r="B108" s="27"/>
      <c r="C108" s="28"/>
      <c r="D108" s="28"/>
      <c r="E108" s="28"/>
      <c r="F108" s="28"/>
      <c r="G108" s="28"/>
      <c r="H108" s="28"/>
      <c r="I108" s="28"/>
      <c r="J108" s="28"/>
      <c r="K108" s="28"/>
      <c r="L108" s="51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="30" customFormat="true" ht="29.3" hidden="false" customHeight="true" outlineLevel="0" collapsed="false">
      <c r="A109" s="26"/>
      <c r="B109" s="27"/>
      <c r="C109" s="177" t="s">
        <v>111</v>
      </c>
      <c r="D109" s="28"/>
      <c r="E109" s="28"/>
      <c r="F109" s="28"/>
      <c r="G109" s="28"/>
      <c r="H109" s="28"/>
      <c r="I109" s="28"/>
      <c r="J109" s="193" t="n">
        <f aca="false">ROUND(J110 + J111 + J112 + J113 + J114 + J115,2)</f>
        <v>0</v>
      </c>
      <c r="K109" s="28"/>
      <c r="L109" s="51"/>
      <c r="N109" s="194" t="s">
        <v>41</v>
      </c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="30" customFormat="true" ht="18" hidden="false" customHeight="true" outlineLevel="0" collapsed="false">
      <c r="A110" s="26"/>
      <c r="B110" s="27"/>
      <c r="C110" s="28"/>
      <c r="D110" s="125" t="s">
        <v>112</v>
      </c>
      <c r="E110" s="125"/>
      <c r="F110" s="125"/>
      <c r="G110" s="28"/>
      <c r="H110" s="28"/>
      <c r="I110" s="28"/>
      <c r="J110" s="195" t="n">
        <v>0</v>
      </c>
      <c r="K110" s="28"/>
      <c r="L110" s="196"/>
      <c r="M110" s="197"/>
      <c r="N110" s="198" t="s">
        <v>43</v>
      </c>
      <c r="O110" s="197"/>
      <c r="P110" s="197"/>
      <c r="Q110" s="197"/>
      <c r="R110" s="197"/>
      <c r="S110" s="199"/>
      <c r="T110" s="199"/>
      <c r="U110" s="199"/>
      <c r="V110" s="199"/>
      <c r="W110" s="199"/>
      <c r="X110" s="199"/>
      <c r="Y110" s="199"/>
      <c r="Z110" s="199"/>
      <c r="AA110" s="199"/>
      <c r="AB110" s="199"/>
      <c r="AC110" s="199"/>
      <c r="AD110" s="199"/>
      <c r="AE110" s="199"/>
      <c r="AF110" s="197"/>
      <c r="AG110" s="197"/>
      <c r="AH110" s="197"/>
      <c r="AI110" s="197"/>
      <c r="AJ110" s="197"/>
      <c r="AK110" s="197"/>
      <c r="AL110" s="197"/>
      <c r="AM110" s="197"/>
      <c r="AN110" s="197"/>
      <c r="AO110" s="197"/>
      <c r="AP110" s="197"/>
      <c r="AQ110" s="197"/>
      <c r="AR110" s="197"/>
      <c r="AS110" s="197"/>
      <c r="AT110" s="197"/>
      <c r="AU110" s="197"/>
      <c r="AV110" s="197"/>
      <c r="AW110" s="197"/>
      <c r="AX110" s="197"/>
      <c r="AY110" s="200" t="s">
        <v>113</v>
      </c>
      <c r="AZ110" s="197"/>
      <c r="BA110" s="197"/>
      <c r="BB110" s="197"/>
      <c r="BC110" s="197"/>
      <c r="BD110" s="197"/>
      <c r="BE110" s="201" t="n">
        <f aca="false">IF(N110="základní",J110,0)</f>
        <v>0</v>
      </c>
      <c r="BF110" s="201" t="n">
        <f aca="false">IF(N110="snížená",J110,0)</f>
        <v>0</v>
      </c>
      <c r="BG110" s="201" t="n">
        <f aca="false">IF(N110="zákl. přenesená",J110,0)</f>
        <v>0</v>
      </c>
      <c r="BH110" s="201" t="n">
        <f aca="false">IF(N110="sníž. přenesená",J110,0)</f>
        <v>0</v>
      </c>
      <c r="BI110" s="201" t="n">
        <f aca="false">IF(N110="nulová",J110,0)</f>
        <v>0</v>
      </c>
      <c r="BJ110" s="200" t="s">
        <v>114</v>
      </c>
      <c r="BK110" s="197"/>
      <c r="BL110" s="197"/>
      <c r="BM110" s="197"/>
    </row>
    <row r="111" s="30" customFormat="true" ht="18" hidden="false" customHeight="true" outlineLevel="0" collapsed="false">
      <c r="A111" s="26"/>
      <c r="B111" s="27"/>
      <c r="C111" s="28"/>
      <c r="D111" s="125" t="s">
        <v>115</v>
      </c>
      <c r="E111" s="125"/>
      <c r="F111" s="125"/>
      <c r="G111" s="28"/>
      <c r="H111" s="28"/>
      <c r="I111" s="28"/>
      <c r="J111" s="195" t="n">
        <v>0</v>
      </c>
      <c r="K111" s="28"/>
      <c r="L111" s="196"/>
      <c r="M111" s="197"/>
      <c r="N111" s="198" t="s">
        <v>43</v>
      </c>
      <c r="O111" s="197"/>
      <c r="P111" s="197"/>
      <c r="Q111" s="197"/>
      <c r="R111" s="197"/>
      <c r="S111" s="199"/>
      <c r="T111" s="199"/>
      <c r="U111" s="199"/>
      <c r="V111" s="199"/>
      <c r="W111" s="199"/>
      <c r="X111" s="199"/>
      <c r="Y111" s="199"/>
      <c r="Z111" s="199"/>
      <c r="AA111" s="199"/>
      <c r="AB111" s="199"/>
      <c r="AC111" s="199"/>
      <c r="AD111" s="199"/>
      <c r="AE111" s="199"/>
      <c r="AF111" s="197"/>
      <c r="AG111" s="197"/>
      <c r="AH111" s="197"/>
      <c r="AI111" s="197"/>
      <c r="AJ111" s="197"/>
      <c r="AK111" s="197"/>
      <c r="AL111" s="197"/>
      <c r="AM111" s="197"/>
      <c r="AN111" s="197"/>
      <c r="AO111" s="197"/>
      <c r="AP111" s="197"/>
      <c r="AQ111" s="197"/>
      <c r="AR111" s="197"/>
      <c r="AS111" s="197"/>
      <c r="AT111" s="197"/>
      <c r="AU111" s="197"/>
      <c r="AV111" s="197"/>
      <c r="AW111" s="197"/>
      <c r="AX111" s="197"/>
      <c r="AY111" s="200" t="s">
        <v>113</v>
      </c>
      <c r="AZ111" s="197"/>
      <c r="BA111" s="197"/>
      <c r="BB111" s="197"/>
      <c r="BC111" s="197"/>
      <c r="BD111" s="197"/>
      <c r="BE111" s="201" t="n">
        <f aca="false">IF(N111="základní",J111,0)</f>
        <v>0</v>
      </c>
      <c r="BF111" s="201" t="n">
        <f aca="false">IF(N111="snížená",J111,0)</f>
        <v>0</v>
      </c>
      <c r="BG111" s="201" t="n">
        <f aca="false">IF(N111="zákl. přenesená",J111,0)</f>
        <v>0</v>
      </c>
      <c r="BH111" s="201" t="n">
        <f aca="false">IF(N111="sníž. přenesená",J111,0)</f>
        <v>0</v>
      </c>
      <c r="BI111" s="201" t="n">
        <f aca="false">IF(N111="nulová",J111,0)</f>
        <v>0</v>
      </c>
      <c r="BJ111" s="200" t="s">
        <v>114</v>
      </c>
      <c r="BK111" s="197"/>
      <c r="BL111" s="197"/>
      <c r="BM111" s="197"/>
    </row>
    <row r="112" s="30" customFormat="true" ht="18" hidden="false" customHeight="true" outlineLevel="0" collapsed="false">
      <c r="A112" s="26"/>
      <c r="B112" s="27"/>
      <c r="C112" s="28"/>
      <c r="D112" s="125" t="s">
        <v>116</v>
      </c>
      <c r="E112" s="125"/>
      <c r="F112" s="125"/>
      <c r="G112" s="28"/>
      <c r="H112" s="28"/>
      <c r="I112" s="28"/>
      <c r="J112" s="195" t="n">
        <v>0</v>
      </c>
      <c r="K112" s="28"/>
      <c r="L112" s="196"/>
      <c r="M112" s="197"/>
      <c r="N112" s="198" t="s">
        <v>43</v>
      </c>
      <c r="O112" s="197"/>
      <c r="P112" s="197"/>
      <c r="Q112" s="197"/>
      <c r="R112" s="197"/>
      <c r="S112" s="199"/>
      <c r="T112" s="199"/>
      <c r="U112" s="199"/>
      <c r="V112" s="199"/>
      <c r="W112" s="199"/>
      <c r="X112" s="199"/>
      <c r="Y112" s="199"/>
      <c r="Z112" s="199"/>
      <c r="AA112" s="199"/>
      <c r="AB112" s="199"/>
      <c r="AC112" s="199"/>
      <c r="AD112" s="199"/>
      <c r="AE112" s="199"/>
      <c r="AF112" s="197"/>
      <c r="AG112" s="197"/>
      <c r="AH112" s="197"/>
      <c r="AI112" s="197"/>
      <c r="AJ112" s="197"/>
      <c r="AK112" s="197"/>
      <c r="AL112" s="197"/>
      <c r="AM112" s="197"/>
      <c r="AN112" s="197"/>
      <c r="AO112" s="197"/>
      <c r="AP112" s="197"/>
      <c r="AQ112" s="197"/>
      <c r="AR112" s="197"/>
      <c r="AS112" s="197"/>
      <c r="AT112" s="197"/>
      <c r="AU112" s="197"/>
      <c r="AV112" s="197"/>
      <c r="AW112" s="197"/>
      <c r="AX112" s="197"/>
      <c r="AY112" s="200" t="s">
        <v>113</v>
      </c>
      <c r="AZ112" s="197"/>
      <c r="BA112" s="197"/>
      <c r="BB112" s="197"/>
      <c r="BC112" s="197"/>
      <c r="BD112" s="197"/>
      <c r="BE112" s="201" t="n">
        <f aca="false">IF(N112="základní",J112,0)</f>
        <v>0</v>
      </c>
      <c r="BF112" s="201" t="n">
        <f aca="false">IF(N112="snížená",J112,0)</f>
        <v>0</v>
      </c>
      <c r="BG112" s="201" t="n">
        <f aca="false">IF(N112="zákl. přenesená",J112,0)</f>
        <v>0</v>
      </c>
      <c r="BH112" s="201" t="n">
        <f aca="false">IF(N112="sníž. přenesená",J112,0)</f>
        <v>0</v>
      </c>
      <c r="BI112" s="201" t="n">
        <f aca="false">IF(N112="nulová",J112,0)</f>
        <v>0</v>
      </c>
      <c r="BJ112" s="200" t="s">
        <v>114</v>
      </c>
      <c r="BK112" s="197"/>
      <c r="BL112" s="197"/>
      <c r="BM112" s="197"/>
    </row>
    <row r="113" s="30" customFormat="true" ht="18" hidden="false" customHeight="true" outlineLevel="0" collapsed="false">
      <c r="A113" s="26"/>
      <c r="B113" s="27"/>
      <c r="C113" s="28"/>
      <c r="D113" s="125" t="s">
        <v>117</v>
      </c>
      <c r="E113" s="125"/>
      <c r="F113" s="125"/>
      <c r="G113" s="28"/>
      <c r="H113" s="28"/>
      <c r="I113" s="28"/>
      <c r="J113" s="195" t="n">
        <v>0</v>
      </c>
      <c r="K113" s="28"/>
      <c r="L113" s="196"/>
      <c r="M113" s="197"/>
      <c r="N113" s="198" t="s">
        <v>43</v>
      </c>
      <c r="O113" s="197"/>
      <c r="P113" s="197"/>
      <c r="Q113" s="197"/>
      <c r="R113" s="197"/>
      <c r="S113" s="199"/>
      <c r="T113" s="199"/>
      <c r="U113" s="199"/>
      <c r="V113" s="199"/>
      <c r="W113" s="199"/>
      <c r="X113" s="199"/>
      <c r="Y113" s="199"/>
      <c r="Z113" s="199"/>
      <c r="AA113" s="199"/>
      <c r="AB113" s="199"/>
      <c r="AC113" s="199"/>
      <c r="AD113" s="199"/>
      <c r="AE113" s="199"/>
      <c r="AF113" s="197"/>
      <c r="AG113" s="197"/>
      <c r="AH113" s="197"/>
      <c r="AI113" s="197"/>
      <c r="AJ113" s="197"/>
      <c r="AK113" s="197"/>
      <c r="AL113" s="197"/>
      <c r="AM113" s="197"/>
      <c r="AN113" s="197"/>
      <c r="AO113" s="197"/>
      <c r="AP113" s="197"/>
      <c r="AQ113" s="197"/>
      <c r="AR113" s="197"/>
      <c r="AS113" s="197"/>
      <c r="AT113" s="197"/>
      <c r="AU113" s="197"/>
      <c r="AV113" s="197"/>
      <c r="AW113" s="197"/>
      <c r="AX113" s="197"/>
      <c r="AY113" s="200" t="s">
        <v>113</v>
      </c>
      <c r="AZ113" s="197"/>
      <c r="BA113" s="197"/>
      <c r="BB113" s="197"/>
      <c r="BC113" s="197"/>
      <c r="BD113" s="197"/>
      <c r="BE113" s="201" t="n">
        <f aca="false">IF(N113="základní",J113,0)</f>
        <v>0</v>
      </c>
      <c r="BF113" s="201" t="n">
        <f aca="false">IF(N113="snížená",J113,0)</f>
        <v>0</v>
      </c>
      <c r="BG113" s="201" t="n">
        <f aca="false">IF(N113="zákl. přenesená",J113,0)</f>
        <v>0</v>
      </c>
      <c r="BH113" s="201" t="n">
        <f aca="false">IF(N113="sníž. přenesená",J113,0)</f>
        <v>0</v>
      </c>
      <c r="BI113" s="201" t="n">
        <f aca="false">IF(N113="nulová",J113,0)</f>
        <v>0</v>
      </c>
      <c r="BJ113" s="200" t="s">
        <v>114</v>
      </c>
      <c r="BK113" s="197"/>
      <c r="BL113" s="197"/>
      <c r="BM113" s="197"/>
    </row>
    <row r="114" s="30" customFormat="true" ht="18" hidden="false" customHeight="true" outlineLevel="0" collapsed="false">
      <c r="A114" s="26"/>
      <c r="B114" s="27"/>
      <c r="C114" s="28"/>
      <c r="D114" s="125" t="s">
        <v>118</v>
      </c>
      <c r="E114" s="125"/>
      <c r="F114" s="125"/>
      <c r="G114" s="28"/>
      <c r="H114" s="28"/>
      <c r="I114" s="28"/>
      <c r="J114" s="195" t="n">
        <v>0</v>
      </c>
      <c r="K114" s="28"/>
      <c r="L114" s="196"/>
      <c r="M114" s="197"/>
      <c r="N114" s="198" t="s">
        <v>43</v>
      </c>
      <c r="O114" s="197"/>
      <c r="P114" s="197"/>
      <c r="Q114" s="197"/>
      <c r="R114" s="197"/>
      <c r="S114" s="199"/>
      <c r="T114" s="199"/>
      <c r="U114" s="199"/>
      <c r="V114" s="199"/>
      <c r="W114" s="199"/>
      <c r="X114" s="199"/>
      <c r="Y114" s="199"/>
      <c r="Z114" s="199"/>
      <c r="AA114" s="199"/>
      <c r="AB114" s="199"/>
      <c r="AC114" s="199"/>
      <c r="AD114" s="199"/>
      <c r="AE114" s="199"/>
      <c r="AF114" s="197"/>
      <c r="AG114" s="197"/>
      <c r="AH114" s="197"/>
      <c r="AI114" s="197"/>
      <c r="AJ114" s="197"/>
      <c r="AK114" s="197"/>
      <c r="AL114" s="197"/>
      <c r="AM114" s="197"/>
      <c r="AN114" s="197"/>
      <c r="AO114" s="197"/>
      <c r="AP114" s="197"/>
      <c r="AQ114" s="197"/>
      <c r="AR114" s="197"/>
      <c r="AS114" s="197"/>
      <c r="AT114" s="197"/>
      <c r="AU114" s="197"/>
      <c r="AV114" s="197"/>
      <c r="AW114" s="197"/>
      <c r="AX114" s="197"/>
      <c r="AY114" s="200" t="s">
        <v>113</v>
      </c>
      <c r="AZ114" s="197"/>
      <c r="BA114" s="197"/>
      <c r="BB114" s="197"/>
      <c r="BC114" s="197"/>
      <c r="BD114" s="197"/>
      <c r="BE114" s="201" t="n">
        <f aca="false">IF(N114="základní",J114,0)</f>
        <v>0</v>
      </c>
      <c r="BF114" s="201" t="n">
        <f aca="false">IF(N114="snížená",J114,0)</f>
        <v>0</v>
      </c>
      <c r="BG114" s="201" t="n">
        <f aca="false">IF(N114="zákl. přenesená",J114,0)</f>
        <v>0</v>
      </c>
      <c r="BH114" s="201" t="n">
        <f aca="false">IF(N114="sníž. přenesená",J114,0)</f>
        <v>0</v>
      </c>
      <c r="BI114" s="201" t="n">
        <f aca="false">IF(N114="nulová",J114,0)</f>
        <v>0</v>
      </c>
      <c r="BJ114" s="200" t="s">
        <v>114</v>
      </c>
      <c r="BK114" s="197"/>
      <c r="BL114" s="197"/>
      <c r="BM114" s="197"/>
    </row>
    <row r="115" s="30" customFormat="true" ht="18" hidden="false" customHeight="true" outlineLevel="0" collapsed="false">
      <c r="A115" s="26"/>
      <c r="B115" s="27"/>
      <c r="C115" s="28"/>
      <c r="D115" s="202" t="s">
        <v>119</v>
      </c>
      <c r="E115" s="28"/>
      <c r="F115" s="28"/>
      <c r="G115" s="28"/>
      <c r="H115" s="28"/>
      <c r="I115" s="28"/>
      <c r="J115" s="195" t="n">
        <f aca="false">ROUND(J28*T115,2)</f>
        <v>0</v>
      </c>
      <c r="K115" s="28"/>
      <c r="L115" s="196"/>
      <c r="M115" s="197"/>
      <c r="N115" s="198" t="s">
        <v>43</v>
      </c>
      <c r="O115" s="197"/>
      <c r="P115" s="197"/>
      <c r="Q115" s="197"/>
      <c r="R115" s="197"/>
      <c r="S115" s="199"/>
      <c r="T115" s="199"/>
      <c r="U115" s="199"/>
      <c r="V115" s="199"/>
      <c r="W115" s="199"/>
      <c r="X115" s="199"/>
      <c r="Y115" s="199"/>
      <c r="Z115" s="199"/>
      <c r="AA115" s="199"/>
      <c r="AB115" s="199"/>
      <c r="AC115" s="199"/>
      <c r="AD115" s="199"/>
      <c r="AE115" s="199"/>
      <c r="AF115" s="197"/>
      <c r="AG115" s="197"/>
      <c r="AH115" s="197"/>
      <c r="AI115" s="197"/>
      <c r="AJ115" s="197"/>
      <c r="AK115" s="197"/>
      <c r="AL115" s="197"/>
      <c r="AM115" s="197"/>
      <c r="AN115" s="197"/>
      <c r="AO115" s="197"/>
      <c r="AP115" s="197"/>
      <c r="AQ115" s="197"/>
      <c r="AR115" s="197"/>
      <c r="AS115" s="197"/>
      <c r="AT115" s="197"/>
      <c r="AU115" s="197"/>
      <c r="AV115" s="197"/>
      <c r="AW115" s="197"/>
      <c r="AX115" s="197"/>
      <c r="AY115" s="200" t="s">
        <v>120</v>
      </c>
      <c r="AZ115" s="197"/>
      <c r="BA115" s="197"/>
      <c r="BB115" s="197"/>
      <c r="BC115" s="197"/>
      <c r="BD115" s="197"/>
      <c r="BE115" s="201" t="n">
        <f aca="false">IF(N115="základní",J115,0)</f>
        <v>0</v>
      </c>
      <c r="BF115" s="201" t="n">
        <f aca="false">IF(N115="snížená",J115,0)</f>
        <v>0</v>
      </c>
      <c r="BG115" s="201" t="n">
        <f aca="false">IF(N115="zákl. přenesená",J115,0)</f>
        <v>0</v>
      </c>
      <c r="BH115" s="201" t="n">
        <f aca="false">IF(N115="sníž. přenesená",J115,0)</f>
        <v>0</v>
      </c>
      <c r="BI115" s="201" t="n">
        <f aca="false">IF(N115="nulová",J115,0)</f>
        <v>0</v>
      </c>
      <c r="BJ115" s="200" t="s">
        <v>114</v>
      </c>
      <c r="BK115" s="197"/>
      <c r="BL115" s="197"/>
      <c r="BM115" s="197"/>
    </row>
    <row r="116" s="30" customFormat="true" ht="12.8" hidden="false" customHeight="false" outlineLevel="0" collapsed="false">
      <c r="A116" s="26"/>
      <c r="B116" s="27"/>
      <c r="C116" s="28"/>
      <c r="D116" s="28"/>
      <c r="E116" s="28"/>
      <c r="F116" s="28"/>
      <c r="G116" s="28"/>
      <c r="H116" s="28"/>
      <c r="I116" s="28"/>
      <c r="J116" s="28"/>
      <c r="K116" s="28"/>
      <c r="L116" s="51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="30" customFormat="true" ht="29.3" hidden="false" customHeight="true" outlineLevel="0" collapsed="false">
      <c r="A117" s="26"/>
      <c r="B117" s="27"/>
      <c r="C117" s="129" t="s">
        <v>91</v>
      </c>
      <c r="D117" s="130"/>
      <c r="E117" s="130"/>
      <c r="F117" s="130"/>
      <c r="G117" s="130"/>
      <c r="H117" s="130"/>
      <c r="I117" s="130"/>
      <c r="J117" s="203" t="n">
        <f aca="false">ROUND(J94+J109,2)</f>
        <v>0</v>
      </c>
      <c r="K117" s="130"/>
      <c r="L117" s="51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="30" customFormat="true" ht="6.95" hidden="false" customHeight="true" outlineLevel="0" collapsed="false">
      <c r="A118" s="26"/>
      <c r="B118" s="54"/>
      <c r="C118" s="55"/>
      <c r="D118" s="55"/>
      <c r="E118" s="55"/>
      <c r="F118" s="55"/>
      <c r="G118" s="55"/>
      <c r="H118" s="55"/>
      <c r="I118" s="55"/>
      <c r="J118" s="55"/>
      <c r="K118" s="55"/>
      <c r="L118" s="51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22" s="30" customFormat="true" ht="6.95" hidden="false" customHeight="true" outlineLevel="0" collapsed="false">
      <c r="A122" s="26"/>
      <c r="B122" s="56"/>
      <c r="C122" s="57"/>
      <c r="D122" s="57"/>
      <c r="E122" s="57"/>
      <c r="F122" s="57"/>
      <c r="G122" s="57"/>
      <c r="H122" s="57"/>
      <c r="I122" s="57"/>
      <c r="J122" s="57"/>
      <c r="K122" s="57"/>
      <c r="L122" s="51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="30" customFormat="true" ht="24.95" hidden="false" customHeight="true" outlineLevel="0" collapsed="false">
      <c r="A123" s="26"/>
      <c r="B123" s="27"/>
      <c r="C123" s="9" t="s">
        <v>121</v>
      </c>
      <c r="D123" s="28"/>
      <c r="E123" s="28"/>
      <c r="F123" s="28"/>
      <c r="G123" s="28"/>
      <c r="H123" s="28"/>
      <c r="I123" s="28"/>
      <c r="J123" s="28"/>
      <c r="K123" s="28"/>
      <c r="L123" s="51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="30" customFormat="true" ht="6.95" hidden="false" customHeight="true" outlineLevel="0" collapsed="false">
      <c r="A124" s="26"/>
      <c r="B124" s="27"/>
      <c r="C124" s="28"/>
      <c r="D124" s="28"/>
      <c r="E124" s="28"/>
      <c r="F124" s="28"/>
      <c r="G124" s="28"/>
      <c r="H124" s="28"/>
      <c r="I124" s="28"/>
      <c r="J124" s="28"/>
      <c r="K124" s="28"/>
      <c r="L124" s="51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="30" customFormat="true" ht="12" hidden="false" customHeight="true" outlineLevel="0" collapsed="false">
      <c r="A125" s="26"/>
      <c r="B125" s="27"/>
      <c r="C125" s="17" t="s">
        <v>15</v>
      </c>
      <c r="D125" s="28"/>
      <c r="E125" s="28"/>
      <c r="F125" s="28"/>
      <c r="G125" s="28"/>
      <c r="H125" s="28"/>
      <c r="I125" s="28"/>
      <c r="J125" s="28"/>
      <c r="K125" s="28"/>
      <c r="L125" s="51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="30" customFormat="true" ht="16.5" hidden="false" customHeight="true" outlineLevel="0" collapsed="false">
      <c r="A126" s="26"/>
      <c r="B126" s="27"/>
      <c r="C126" s="28"/>
      <c r="D126" s="28"/>
      <c r="E126" s="66" t="str">
        <f aca="false">E7</f>
        <v>Oprava střechy Vrchlabí, Letná 670</v>
      </c>
      <c r="F126" s="66"/>
      <c r="G126" s="66"/>
      <c r="H126" s="66"/>
      <c r="I126" s="28"/>
      <c r="J126" s="28"/>
      <c r="K126" s="28"/>
      <c r="L126" s="51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="30" customFormat="true" ht="6.95" hidden="false" customHeight="true" outlineLevel="0" collapsed="false">
      <c r="A127" s="26"/>
      <c r="B127" s="27"/>
      <c r="C127" s="28"/>
      <c r="D127" s="28"/>
      <c r="E127" s="28"/>
      <c r="F127" s="28"/>
      <c r="G127" s="28"/>
      <c r="H127" s="28"/>
      <c r="I127" s="28"/>
      <c r="J127" s="28"/>
      <c r="K127" s="28"/>
      <c r="L127" s="51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  <row r="128" s="30" customFormat="true" ht="12" hidden="false" customHeight="true" outlineLevel="0" collapsed="false">
      <c r="A128" s="26"/>
      <c r="B128" s="27"/>
      <c r="C128" s="17" t="s">
        <v>19</v>
      </c>
      <c r="D128" s="28"/>
      <c r="E128" s="28"/>
      <c r="F128" s="18" t="str">
        <f aca="false">F10</f>
        <v> </v>
      </c>
      <c r="G128" s="28"/>
      <c r="H128" s="28"/>
      <c r="I128" s="17" t="s">
        <v>21</v>
      </c>
      <c r="J128" s="173" t="str">
        <f aca="false">IF(J10="","",J10)</f>
        <v>16. 11. 2024</v>
      </c>
      <c r="K128" s="28"/>
      <c r="L128" s="51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</row>
    <row r="129" s="30" customFormat="true" ht="6.95" hidden="false" customHeight="true" outlineLevel="0" collapsed="false">
      <c r="A129" s="26"/>
      <c r="B129" s="27"/>
      <c r="C129" s="28"/>
      <c r="D129" s="28"/>
      <c r="E129" s="28"/>
      <c r="F129" s="28"/>
      <c r="G129" s="28"/>
      <c r="H129" s="28"/>
      <c r="I129" s="28"/>
      <c r="J129" s="28"/>
      <c r="K129" s="28"/>
      <c r="L129" s="51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</row>
    <row r="130" s="30" customFormat="true" ht="25.65" hidden="false" customHeight="true" outlineLevel="0" collapsed="false">
      <c r="A130" s="26"/>
      <c r="B130" s="27"/>
      <c r="C130" s="17" t="s">
        <v>23</v>
      </c>
      <c r="D130" s="28"/>
      <c r="E130" s="28"/>
      <c r="F130" s="18" t="str">
        <f aca="false">E13</f>
        <v> </v>
      </c>
      <c r="G130" s="28"/>
      <c r="H130" s="28"/>
      <c r="I130" s="17" t="s">
        <v>29</v>
      </c>
      <c r="J130" s="174" t="str">
        <f aca="false">E19</f>
        <v>Ing.arch. Michael Hobza</v>
      </c>
      <c r="K130" s="28"/>
      <c r="L130" s="51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</row>
    <row r="131" s="30" customFormat="true" ht="15.15" hidden="false" customHeight="true" outlineLevel="0" collapsed="false">
      <c r="A131" s="26"/>
      <c r="B131" s="27"/>
      <c r="C131" s="17" t="s">
        <v>27</v>
      </c>
      <c r="D131" s="28"/>
      <c r="E131" s="28"/>
      <c r="F131" s="18" t="str">
        <f aca="false">IF(E16="","",E16)</f>
        <v>Vyplň údaj</v>
      </c>
      <c r="G131" s="28"/>
      <c r="H131" s="28"/>
      <c r="I131" s="17" t="s">
        <v>32</v>
      </c>
      <c r="J131" s="174" t="str">
        <f aca="false">E22</f>
        <v>Ing. Roman Charvát</v>
      </c>
      <c r="K131" s="28"/>
      <c r="L131" s="51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</row>
    <row r="132" s="30" customFormat="true" ht="10.3" hidden="false" customHeight="true" outlineLevel="0" collapsed="false">
      <c r="A132" s="26"/>
      <c r="B132" s="27"/>
      <c r="C132" s="28"/>
      <c r="D132" s="28"/>
      <c r="E132" s="28"/>
      <c r="F132" s="28"/>
      <c r="G132" s="28"/>
      <c r="H132" s="28"/>
      <c r="I132" s="28"/>
      <c r="J132" s="28"/>
      <c r="K132" s="28"/>
      <c r="L132" s="51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</row>
    <row r="133" s="211" customFormat="true" ht="29.3" hidden="false" customHeight="true" outlineLevel="0" collapsed="false">
      <c r="A133" s="204"/>
      <c r="B133" s="205"/>
      <c r="C133" s="206" t="s">
        <v>122</v>
      </c>
      <c r="D133" s="207" t="s">
        <v>62</v>
      </c>
      <c r="E133" s="207" t="s">
        <v>58</v>
      </c>
      <c r="F133" s="207" t="s">
        <v>59</v>
      </c>
      <c r="G133" s="207" t="s">
        <v>123</v>
      </c>
      <c r="H133" s="207" t="s">
        <v>124</v>
      </c>
      <c r="I133" s="207" t="s">
        <v>125</v>
      </c>
      <c r="J133" s="208" t="s">
        <v>96</v>
      </c>
      <c r="K133" s="209" t="s">
        <v>126</v>
      </c>
      <c r="L133" s="210"/>
      <c r="M133" s="84"/>
      <c r="N133" s="85" t="s">
        <v>41</v>
      </c>
      <c r="O133" s="85" t="s">
        <v>127</v>
      </c>
      <c r="P133" s="85" t="s">
        <v>128</v>
      </c>
      <c r="Q133" s="85" t="s">
        <v>129</v>
      </c>
      <c r="R133" s="85" t="s">
        <v>130</v>
      </c>
      <c r="S133" s="85" t="s">
        <v>131</v>
      </c>
      <c r="T133" s="86" t="s">
        <v>132</v>
      </c>
      <c r="U133" s="204"/>
      <c r="V133" s="204"/>
      <c r="W133" s="204"/>
      <c r="X133" s="204"/>
      <c r="Y133" s="204"/>
      <c r="Z133" s="204"/>
      <c r="AA133" s="204"/>
      <c r="AB133" s="204"/>
      <c r="AC133" s="204"/>
      <c r="AD133" s="204"/>
      <c r="AE133" s="204"/>
    </row>
    <row r="134" s="30" customFormat="true" ht="22.8" hidden="false" customHeight="true" outlineLevel="0" collapsed="false">
      <c r="A134" s="26"/>
      <c r="B134" s="27"/>
      <c r="C134" s="92" t="s">
        <v>133</v>
      </c>
      <c r="D134" s="28"/>
      <c r="E134" s="28"/>
      <c r="F134" s="28"/>
      <c r="G134" s="28"/>
      <c r="H134" s="28"/>
      <c r="I134" s="28"/>
      <c r="J134" s="212" t="n">
        <f aca="false">BK134</f>
        <v>0</v>
      </c>
      <c r="K134" s="28"/>
      <c r="L134" s="29"/>
      <c r="M134" s="87"/>
      <c r="N134" s="213"/>
      <c r="O134" s="88"/>
      <c r="P134" s="214" t="n">
        <f aca="false">P135+P160+P232</f>
        <v>0</v>
      </c>
      <c r="Q134" s="88"/>
      <c r="R134" s="214" t="n">
        <f aca="false">R135+R160+R232</f>
        <v>36.745917</v>
      </c>
      <c r="S134" s="88"/>
      <c r="T134" s="215" t="n">
        <f aca="false">T135+T160+T232</f>
        <v>27.999811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T134" s="3" t="s">
        <v>76</v>
      </c>
      <c r="AU134" s="3" t="s">
        <v>98</v>
      </c>
      <c r="BK134" s="216" t="n">
        <f aca="false">BK135+BK160+BK232</f>
        <v>0</v>
      </c>
    </row>
    <row r="135" s="217" customFormat="true" ht="25.9" hidden="false" customHeight="true" outlineLevel="0" collapsed="false">
      <c r="B135" s="218"/>
      <c r="C135" s="219"/>
      <c r="D135" s="220" t="s">
        <v>76</v>
      </c>
      <c r="E135" s="221" t="s">
        <v>134</v>
      </c>
      <c r="F135" s="221" t="s">
        <v>135</v>
      </c>
      <c r="G135" s="219"/>
      <c r="H135" s="219"/>
      <c r="I135" s="222"/>
      <c r="J135" s="223" t="n">
        <f aca="false">BK135</f>
        <v>0</v>
      </c>
      <c r="K135" s="219"/>
      <c r="L135" s="224"/>
      <c r="M135" s="225"/>
      <c r="N135" s="226"/>
      <c r="O135" s="226"/>
      <c r="P135" s="227" t="n">
        <f aca="false">P136+P141+P150+P158</f>
        <v>0</v>
      </c>
      <c r="Q135" s="226"/>
      <c r="R135" s="227" t="n">
        <f aca="false">R136+R141+R150+R158</f>
        <v>33.2927735</v>
      </c>
      <c r="S135" s="226"/>
      <c r="T135" s="228" t="n">
        <f aca="false">T136+T141+T150+T158</f>
        <v>22.85928</v>
      </c>
      <c r="AR135" s="229" t="s">
        <v>7</v>
      </c>
      <c r="AT135" s="230" t="s">
        <v>76</v>
      </c>
      <c r="AU135" s="230" t="s">
        <v>77</v>
      </c>
      <c r="AY135" s="229" t="s">
        <v>136</v>
      </c>
      <c r="BK135" s="231" t="n">
        <f aca="false">BK136+BK141+BK150+BK158</f>
        <v>0</v>
      </c>
    </row>
    <row r="136" s="217" customFormat="true" ht="22.8" hidden="false" customHeight="true" outlineLevel="0" collapsed="false">
      <c r="B136" s="218"/>
      <c r="C136" s="219"/>
      <c r="D136" s="220" t="s">
        <v>76</v>
      </c>
      <c r="E136" s="232" t="s">
        <v>137</v>
      </c>
      <c r="F136" s="232" t="s">
        <v>138</v>
      </c>
      <c r="G136" s="219"/>
      <c r="H136" s="219"/>
      <c r="I136" s="222"/>
      <c r="J136" s="233" t="n">
        <f aca="false">BK136</f>
        <v>0</v>
      </c>
      <c r="K136" s="219"/>
      <c r="L136" s="224"/>
      <c r="M136" s="225"/>
      <c r="N136" s="226"/>
      <c r="O136" s="226"/>
      <c r="P136" s="227" t="n">
        <f aca="false">SUM(P137:P140)</f>
        <v>0</v>
      </c>
      <c r="Q136" s="226"/>
      <c r="R136" s="227" t="n">
        <f aca="false">SUM(R137:R140)</f>
        <v>33.2927735</v>
      </c>
      <c r="S136" s="226"/>
      <c r="T136" s="228" t="n">
        <f aca="false">SUM(T137:T140)</f>
        <v>0</v>
      </c>
      <c r="AR136" s="229" t="s">
        <v>7</v>
      </c>
      <c r="AT136" s="230" t="s">
        <v>76</v>
      </c>
      <c r="AU136" s="230" t="s">
        <v>7</v>
      </c>
      <c r="AY136" s="229" t="s">
        <v>136</v>
      </c>
      <c r="BK136" s="231" t="n">
        <f aca="false">SUM(BK137:BK140)</f>
        <v>0</v>
      </c>
    </row>
    <row r="137" s="30" customFormat="true" ht="24.15" hidden="false" customHeight="true" outlineLevel="0" collapsed="false">
      <c r="A137" s="26"/>
      <c r="B137" s="27"/>
      <c r="C137" s="234" t="s">
        <v>7</v>
      </c>
      <c r="D137" s="234" t="s">
        <v>139</v>
      </c>
      <c r="E137" s="235" t="s">
        <v>140</v>
      </c>
      <c r="F137" s="236" t="s">
        <v>141</v>
      </c>
      <c r="G137" s="237" t="s">
        <v>142</v>
      </c>
      <c r="H137" s="238" t="n">
        <v>13.68</v>
      </c>
      <c r="I137" s="239"/>
      <c r="J137" s="238" t="n">
        <f aca="false">ROUND(I137*H137,0)</f>
        <v>0</v>
      </c>
      <c r="K137" s="240"/>
      <c r="L137" s="29"/>
      <c r="M137" s="241"/>
      <c r="N137" s="242" t="s">
        <v>43</v>
      </c>
      <c r="O137" s="76"/>
      <c r="P137" s="243" t="n">
        <f aca="false">O137*H137</f>
        <v>0</v>
      </c>
      <c r="Q137" s="243" t="n">
        <v>2.2834</v>
      </c>
      <c r="R137" s="243" t="n">
        <f aca="false">Q137*H137</f>
        <v>31.236912</v>
      </c>
      <c r="S137" s="243" t="n">
        <v>0</v>
      </c>
      <c r="T137" s="244" t="n">
        <f aca="false">S137*H137</f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245" t="s">
        <v>143</v>
      </c>
      <c r="AT137" s="245" t="s">
        <v>139</v>
      </c>
      <c r="AU137" s="245" t="s">
        <v>114</v>
      </c>
      <c r="AY137" s="3" t="s">
        <v>136</v>
      </c>
      <c r="BE137" s="124" t="n">
        <f aca="false">IF(N137="základní",J137,0)</f>
        <v>0</v>
      </c>
      <c r="BF137" s="124" t="n">
        <f aca="false">IF(N137="snížená",J137,0)</f>
        <v>0</v>
      </c>
      <c r="BG137" s="124" t="n">
        <f aca="false">IF(N137="zákl. přenesená",J137,0)</f>
        <v>0</v>
      </c>
      <c r="BH137" s="124" t="n">
        <f aca="false">IF(N137="sníž. přenesená",J137,0)</f>
        <v>0</v>
      </c>
      <c r="BI137" s="124" t="n">
        <f aca="false">IF(N137="nulová",J137,0)</f>
        <v>0</v>
      </c>
      <c r="BJ137" s="3" t="s">
        <v>114</v>
      </c>
      <c r="BK137" s="124" t="n">
        <f aca="false">ROUND(I137*H137,0)</f>
        <v>0</v>
      </c>
      <c r="BL137" s="3" t="s">
        <v>143</v>
      </c>
      <c r="BM137" s="245" t="s">
        <v>144</v>
      </c>
    </row>
    <row r="138" s="246" customFormat="true" ht="19.4" hidden="false" customHeight="false" outlineLevel="0" collapsed="false">
      <c r="B138" s="247"/>
      <c r="C138" s="248"/>
      <c r="D138" s="249" t="s">
        <v>145</v>
      </c>
      <c r="E138" s="250"/>
      <c r="F138" s="251" t="s">
        <v>146</v>
      </c>
      <c r="G138" s="248"/>
      <c r="H138" s="252" t="n">
        <v>13.68</v>
      </c>
      <c r="I138" s="253"/>
      <c r="J138" s="248"/>
      <c r="K138" s="248"/>
      <c r="L138" s="254"/>
      <c r="M138" s="255"/>
      <c r="N138" s="256"/>
      <c r="O138" s="256"/>
      <c r="P138" s="256"/>
      <c r="Q138" s="256"/>
      <c r="R138" s="256"/>
      <c r="S138" s="256"/>
      <c r="T138" s="257"/>
      <c r="AT138" s="258" t="s">
        <v>145</v>
      </c>
      <c r="AU138" s="258" t="s">
        <v>114</v>
      </c>
      <c r="AV138" s="246" t="s">
        <v>114</v>
      </c>
      <c r="AW138" s="246" t="s">
        <v>31</v>
      </c>
      <c r="AX138" s="246" t="s">
        <v>7</v>
      </c>
      <c r="AY138" s="258" t="s">
        <v>136</v>
      </c>
    </row>
    <row r="139" s="30" customFormat="true" ht="33" hidden="false" customHeight="true" outlineLevel="0" collapsed="false">
      <c r="A139" s="26"/>
      <c r="B139" s="27"/>
      <c r="C139" s="234" t="s">
        <v>114</v>
      </c>
      <c r="D139" s="234" t="s">
        <v>139</v>
      </c>
      <c r="E139" s="235" t="s">
        <v>147</v>
      </c>
      <c r="F139" s="236" t="s">
        <v>148</v>
      </c>
      <c r="G139" s="237" t="s">
        <v>149</v>
      </c>
      <c r="H139" s="238" t="n">
        <v>7.97</v>
      </c>
      <c r="I139" s="239"/>
      <c r="J139" s="238" t="n">
        <f aca="false">ROUND(I139*H139,0)</f>
        <v>0</v>
      </c>
      <c r="K139" s="240"/>
      <c r="L139" s="29"/>
      <c r="M139" s="241"/>
      <c r="N139" s="242" t="s">
        <v>43</v>
      </c>
      <c r="O139" s="76"/>
      <c r="P139" s="243" t="n">
        <f aca="false">O139*H139</f>
        <v>0</v>
      </c>
      <c r="Q139" s="243" t="n">
        <v>0.25795</v>
      </c>
      <c r="R139" s="243" t="n">
        <f aca="false">Q139*H139</f>
        <v>2.0558615</v>
      </c>
      <c r="S139" s="243" t="n">
        <v>0</v>
      </c>
      <c r="T139" s="244" t="n">
        <f aca="false">S139*H139</f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245" t="s">
        <v>143</v>
      </c>
      <c r="AT139" s="245" t="s">
        <v>139</v>
      </c>
      <c r="AU139" s="245" t="s">
        <v>114</v>
      </c>
      <c r="AY139" s="3" t="s">
        <v>136</v>
      </c>
      <c r="BE139" s="124" t="n">
        <f aca="false">IF(N139="základní",J139,0)</f>
        <v>0</v>
      </c>
      <c r="BF139" s="124" t="n">
        <f aca="false">IF(N139="snížená",J139,0)</f>
        <v>0</v>
      </c>
      <c r="BG139" s="124" t="n">
        <f aca="false">IF(N139="zákl. přenesená",J139,0)</f>
        <v>0</v>
      </c>
      <c r="BH139" s="124" t="n">
        <f aca="false">IF(N139="sníž. přenesená",J139,0)</f>
        <v>0</v>
      </c>
      <c r="BI139" s="124" t="n">
        <f aca="false">IF(N139="nulová",J139,0)</f>
        <v>0</v>
      </c>
      <c r="BJ139" s="3" t="s">
        <v>114</v>
      </c>
      <c r="BK139" s="124" t="n">
        <f aca="false">ROUND(I139*H139,0)</f>
        <v>0</v>
      </c>
      <c r="BL139" s="3" t="s">
        <v>143</v>
      </c>
      <c r="BM139" s="245" t="s">
        <v>150</v>
      </c>
    </row>
    <row r="140" s="246" customFormat="true" ht="12.8" hidden="false" customHeight="false" outlineLevel="0" collapsed="false">
      <c r="B140" s="247"/>
      <c r="C140" s="248"/>
      <c r="D140" s="249" t="s">
        <v>145</v>
      </c>
      <c r="E140" s="250"/>
      <c r="F140" s="251" t="s">
        <v>151</v>
      </c>
      <c r="G140" s="248"/>
      <c r="H140" s="252" t="n">
        <v>7.97</v>
      </c>
      <c r="I140" s="253"/>
      <c r="J140" s="248"/>
      <c r="K140" s="248"/>
      <c r="L140" s="254"/>
      <c r="M140" s="255"/>
      <c r="N140" s="256"/>
      <c r="O140" s="256"/>
      <c r="P140" s="256"/>
      <c r="Q140" s="256"/>
      <c r="R140" s="256"/>
      <c r="S140" s="256"/>
      <c r="T140" s="257"/>
      <c r="AT140" s="258" t="s">
        <v>145</v>
      </c>
      <c r="AU140" s="258" t="s">
        <v>114</v>
      </c>
      <c r="AV140" s="246" t="s">
        <v>114</v>
      </c>
      <c r="AW140" s="246" t="s">
        <v>31</v>
      </c>
      <c r="AX140" s="246" t="s">
        <v>7</v>
      </c>
      <c r="AY140" s="258" t="s">
        <v>136</v>
      </c>
    </row>
    <row r="141" s="217" customFormat="true" ht="22.8" hidden="false" customHeight="true" outlineLevel="0" collapsed="false">
      <c r="B141" s="218"/>
      <c r="C141" s="219"/>
      <c r="D141" s="220" t="s">
        <v>76</v>
      </c>
      <c r="E141" s="232" t="s">
        <v>152</v>
      </c>
      <c r="F141" s="232" t="s">
        <v>153</v>
      </c>
      <c r="G141" s="219"/>
      <c r="H141" s="219"/>
      <c r="I141" s="222"/>
      <c r="J141" s="233" t="n">
        <f aca="false">BK141</f>
        <v>0</v>
      </c>
      <c r="K141" s="219"/>
      <c r="L141" s="224"/>
      <c r="M141" s="225"/>
      <c r="N141" s="226"/>
      <c r="O141" s="226"/>
      <c r="P141" s="227" t="n">
        <f aca="false">SUM(P142:P149)</f>
        <v>0</v>
      </c>
      <c r="Q141" s="226"/>
      <c r="R141" s="227" t="n">
        <f aca="false">SUM(R142:R149)</f>
        <v>0</v>
      </c>
      <c r="S141" s="226"/>
      <c r="T141" s="228" t="n">
        <f aca="false">SUM(T142:T149)</f>
        <v>22.85928</v>
      </c>
      <c r="AR141" s="229" t="s">
        <v>7</v>
      </c>
      <c r="AT141" s="230" t="s">
        <v>76</v>
      </c>
      <c r="AU141" s="230" t="s">
        <v>7</v>
      </c>
      <c r="AY141" s="229" t="s">
        <v>136</v>
      </c>
      <c r="BK141" s="231" t="n">
        <f aca="false">SUM(BK142:BK149)</f>
        <v>0</v>
      </c>
    </row>
    <row r="142" s="30" customFormat="true" ht="37.8" hidden="false" customHeight="true" outlineLevel="0" collapsed="false">
      <c r="A142" s="26"/>
      <c r="B142" s="27"/>
      <c r="C142" s="234" t="s">
        <v>137</v>
      </c>
      <c r="D142" s="234" t="s">
        <v>139</v>
      </c>
      <c r="E142" s="235" t="s">
        <v>154</v>
      </c>
      <c r="F142" s="236" t="s">
        <v>155</v>
      </c>
      <c r="G142" s="237" t="s">
        <v>149</v>
      </c>
      <c r="H142" s="238" t="n">
        <v>1294</v>
      </c>
      <c r="I142" s="239"/>
      <c r="J142" s="238" t="n">
        <f aca="false">ROUND(I142*H142,0)</f>
        <v>0</v>
      </c>
      <c r="K142" s="240"/>
      <c r="L142" s="29"/>
      <c r="M142" s="241"/>
      <c r="N142" s="242" t="s">
        <v>43</v>
      </c>
      <c r="O142" s="76"/>
      <c r="P142" s="243" t="n">
        <f aca="false">O142*H142</f>
        <v>0</v>
      </c>
      <c r="Q142" s="243" t="n">
        <v>0</v>
      </c>
      <c r="R142" s="243" t="n">
        <f aca="false">Q142*H142</f>
        <v>0</v>
      </c>
      <c r="S142" s="243" t="n">
        <v>0</v>
      </c>
      <c r="T142" s="244" t="n">
        <f aca="false">S142*H142</f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245" t="s">
        <v>143</v>
      </c>
      <c r="AT142" s="245" t="s">
        <v>139</v>
      </c>
      <c r="AU142" s="245" t="s">
        <v>114</v>
      </c>
      <c r="AY142" s="3" t="s">
        <v>136</v>
      </c>
      <c r="BE142" s="124" t="n">
        <f aca="false">IF(N142="základní",J142,0)</f>
        <v>0</v>
      </c>
      <c r="BF142" s="124" t="n">
        <f aca="false">IF(N142="snížená",J142,0)</f>
        <v>0</v>
      </c>
      <c r="BG142" s="124" t="n">
        <f aca="false">IF(N142="zákl. přenesená",J142,0)</f>
        <v>0</v>
      </c>
      <c r="BH142" s="124" t="n">
        <f aca="false">IF(N142="sníž. přenesená",J142,0)</f>
        <v>0</v>
      </c>
      <c r="BI142" s="124" t="n">
        <f aca="false">IF(N142="nulová",J142,0)</f>
        <v>0</v>
      </c>
      <c r="BJ142" s="3" t="s">
        <v>114</v>
      </c>
      <c r="BK142" s="124" t="n">
        <f aca="false">ROUND(I142*H142,0)</f>
        <v>0</v>
      </c>
      <c r="BL142" s="3" t="s">
        <v>143</v>
      </c>
      <c r="BM142" s="245" t="s">
        <v>156</v>
      </c>
    </row>
    <row r="143" s="246" customFormat="true" ht="12.8" hidden="false" customHeight="false" outlineLevel="0" collapsed="false">
      <c r="B143" s="247"/>
      <c r="C143" s="248"/>
      <c r="D143" s="249" t="s">
        <v>145</v>
      </c>
      <c r="E143" s="250"/>
      <c r="F143" s="251" t="s">
        <v>157</v>
      </c>
      <c r="G143" s="248"/>
      <c r="H143" s="252" t="n">
        <v>1294</v>
      </c>
      <c r="I143" s="253"/>
      <c r="J143" s="248"/>
      <c r="K143" s="248"/>
      <c r="L143" s="254"/>
      <c r="M143" s="255"/>
      <c r="N143" s="256"/>
      <c r="O143" s="256"/>
      <c r="P143" s="256"/>
      <c r="Q143" s="256"/>
      <c r="R143" s="256"/>
      <c r="S143" s="256"/>
      <c r="T143" s="257"/>
      <c r="AT143" s="258" t="s">
        <v>145</v>
      </c>
      <c r="AU143" s="258" t="s">
        <v>114</v>
      </c>
      <c r="AV143" s="246" t="s">
        <v>114</v>
      </c>
      <c r="AW143" s="246" t="s">
        <v>31</v>
      </c>
      <c r="AX143" s="246" t="s">
        <v>7</v>
      </c>
      <c r="AY143" s="258" t="s">
        <v>136</v>
      </c>
    </row>
    <row r="144" s="30" customFormat="true" ht="37.8" hidden="false" customHeight="true" outlineLevel="0" collapsed="false">
      <c r="A144" s="26"/>
      <c r="B144" s="27"/>
      <c r="C144" s="234" t="s">
        <v>143</v>
      </c>
      <c r="D144" s="234" t="s">
        <v>139</v>
      </c>
      <c r="E144" s="235" t="s">
        <v>158</v>
      </c>
      <c r="F144" s="236" t="s">
        <v>159</v>
      </c>
      <c r="G144" s="237" t="s">
        <v>149</v>
      </c>
      <c r="H144" s="238" t="n">
        <v>77640</v>
      </c>
      <c r="I144" s="239"/>
      <c r="J144" s="238" t="n">
        <f aca="false">ROUND(I144*H144,0)</f>
        <v>0</v>
      </c>
      <c r="K144" s="240"/>
      <c r="L144" s="29"/>
      <c r="M144" s="241"/>
      <c r="N144" s="242" t="s">
        <v>43</v>
      </c>
      <c r="O144" s="76"/>
      <c r="P144" s="243" t="n">
        <f aca="false">O144*H144</f>
        <v>0</v>
      </c>
      <c r="Q144" s="243" t="n">
        <v>0</v>
      </c>
      <c r="R144" s="243" t="n">
        <f aca="false">Q144*H144</f>
        <v>0</v>
      </c>
      <c r="S144" s="243" t="n">
        <v>0</v>
      </c>
      <c r="T144" s="244" t="n">
        <f aca="false">S144*H144</f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245" t="s">
        <v>143</v>
      </c>
      <c r="AT144" s="245" t="s">
        <v>139</v>
      </c>
      <c r="AU144" s="245" t="s">
        <v>114</v>
      </c>
      <c r="AY144" s="3" t="s">
        <v>136</v>
      </c>
      <c r="BE144" s="124" t="n">
        <f aca="false">IF(N144="základní",J144,0)</f>
        <v>0</v>
      </c>
      <c r="BF144" s="124" t="n">
        <f aca="false">IF(N144="snížená",J144,0)</f>
        <v>0</v>
      </c>
      <c r="BG144" s="124" t="n">
        <f aca="false">IF(N144="zákl. přenesená",J144,0)</f>
        <v>0</v>
      </c>
      <c r="BH144" s="124" t="n">
        <f aca="false">IF(N144="sníž. přenesená",J144,0)</f>
        <v>0</v>
      </c>
      <c r="BI144" s="124" t="n">
        <f aca="false">IF(N144="nulová",J144,0)</f>
        <v>0</v>
      </c>
      <c r="BJ144" s="3" t="s">
        <v>114</v>
      </c>
      <c r="BK144" s="124" t="n">
        <f aca="false">ROUND(I144*H144,0)</f>
        <v>0</v>
      </c>
      <c r="BL144" s="3" t="s">
        <v>143</v>
      </c>
      <c r="BM144" s="245" t="s">
        <v>160</v>
      </c>
    </row>
    <row r="145" s="246" customFormat="true" ht="12.8" hidden="false" customHeight="false" outlineLevel="0" collapsed="false">
      <c r="B145" s="247"/>
      <c r="C145" s="248"/>
      <c r="D145" s="249" t="s">
        <v>145</v>
      </c>
      <c r="E145" s="250"/>
      <c r="F145" s="251" t="s">
        <v>161</v>
      </c>
      <c r="G145" s="248"/>
      <c r="H145" s="252" t="n">
        <v>77640</v>
      </c>
      <c r="I145" s="253"/>
      <c r="J145" s="248"/>
      <c r="K145" s="248"/>
      <c r="L145" s="254"/>
      <c r="M145" s="255"/>
      <c r="N145" s="256"/>
      <c r="O145" s="256"/>
      <c r="P145" s="256"/>
      <c r="Q145" s="256"/>
      <c r="R145" s="256"/>
      <c r="S145" s="256"/>
      <c r="T145" s="257"/>
      <c r="AT145" s="258" t="s">
        <v>145</v>
      </c>
      <c r="AU145" s="258" t="s">
        <v>114</v>
      </c>
      <c r="AV145" s="246" t="s">
        <v>114</v>
      </c>
      <c r="AW145" s="246" t="s">
        <v>31</v>
      </c>
      <c r="AX145" s="246" t="s">
        <v>7</v>
      </c>
      <c r="AY145" s="258" t="s">
        <v>136</v>
      </c>
    </row>
    <row r="146" s="30" customFormat="true" ht="37.8" hidden="false" customHeight="true" outlineLevel="0" collapsed="false">
      <c r="A146" s="26"/>
      <c r="B146" s="27"/>
      <c r="C146" s="234" t="s">
        <v>162</v>
      </c>
      <c r="D146" s="234" t="s">
        <v>139</v>
      </c>
      <c r="E146" s="235" t="s">
        <v>163</v>
      </c>
      <c r="F146" s="236" t="s">
        <v>164</v>
      </c>
      <c r="G146" s="237" t="s">
        <v>149</v>
      </c>
      <c r="H146" s="238" t="n">
        <v>1294</v>
      </c>
      <c r="I146" s="239"/>
      <c r="J146" s="238" t="n">
        <f aca="false">ROUND(I146*H146,0)</f>
        <v>0</v>
      </c>
      <c r="K146" s="240"/>
      <c r="L146" s="29"/>
      <c r="M146" s="241"/>
      <c r="N146" s="242" t="s">
        <v>43</v>
      </c>
      <c r="O146" s="76"/>
      <c r="P146" s="243" t="n">
        <f aca="false">O146*H146</f>
        <v>0</v>
      </c>
      <c r="Q146" s="243" t="n">
        <v>0</v>
      </c>
      <c r="R146" s="243" t="n">
        <f aca="false">Q146*H146</f>
        <v>0</v>
      </c>
      <c r="S146" s="243" t="n">
        <v>0</v>
      </c>
      <c r="T146" s="244" t="n">
        <f aca="false">S146*H146</f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245" t="s">
        <v>143</v>
      </c>
      <c r="AT146" s="245" t="s">
        <v>139</v>
      </c>
      <c r="AU146" s="245" t="s">
        <v>114</v>
      </c>
      <c r="AY146" s="3" t="s">
        <v>136</v>
      </c>
      <c r="BE146" s="124" t="n">
        <f aca="false">IF(N146="základní",J146,0)</f>
        <v>0</v>
      </c>
      <c r="BF146" s="124" t="n">
        <f aca="false">IF(N146="snížená",J146,0)</f>
        <v>0</v>
      </c>
      <c r="BG146" s="124" t="n">
        <f aca="false">IF(N146="zákl. přenesená",J146,0)</f>
        <v>0</v>
      </c>
      <c r="BH146" s="124" t="n">
        <f aca="false">IF(N146="sníž. přenesená",J146,0)</f>
        <v>0</v>
      </c>
      <c r="BI146" s="124" t="n">
        <f aca="false">IF(N146="nulová",J146,0)</f>
        <v>0</v>
      </c>
      <c r="BJ146" s="3" t="s">
        <v>114</v>
      </c>
      <c r="BK146" s="124" t="n">
        <f aca="false">ROUND(I146*H146,0)</f>
        <v>0</v>
      </c>
      <c r="BL146" s="3" t="s">
        <v>143</v>
      </c>
      <c r="BM146" s="245" t="s">
        <v>165</v>
      </c>
    </row>
    <row r="147" s="246" customFormat="true" ht="12.8" hidden="false" customHeight="false" outlineLevel="0" collapsed="false">
      <c r="B147" s="247"/>
      <c r="C147" s="248"/>
      <c r="D147" s="249" t="s">
        <v>145</v>
      </c>
      <c r="E147" s="250"/>
      <c r="F147" s="251" t="s">
        <v>157</v>
      </c>
      <c r="G147" s="248"/>
      <c r="H147" s="252" t="n">
        <v>1294</v>
      </c>
      <c r="I147" s="253"/>
      <c r="J147" s="248"/>
      <c r="K147" s="248"/>
      <c r="L147" s="254"/>
      <c r="M147" s="255"/>
      <c r="N147" s="256"/>
      <c r="O147" s="256"/>
      <c r="P147" s="256"/>
      <c r="Q147" s="256"/>
      <c r="R147" s="256"/>
      <c r="S147" s="256"/>
      <c r="T147" s="257"/>
      <c r="AT147" s="258" t="s">
        <v>145</v>
      </c>
      <c r="AU147" s="258" t="s">
        <v>114</v>
      </c>
      <c r="AV147" s="246" t="s">
        <v>114</v>
      </c>
      <c r="AW147" s="246" t="s">
        <v>31</v>
      </c>
      <c r="AX147" s="246" t="s">
        <v>7</v>
      </c>
      <c r="AY147" s="258" t="s">
        <v>136</v>
      </c>
    </row>
    <row r="148" s="30" customFormat="true" ht="33" hidden="false" customHeight="true" outlineLevel="0" collapsed="false">
      <c r="A148" s="26"/>
      <c r="B148" s="27"/>
      <c r="C148" s="234" t="s">
        <v>166</v>
      </c>
      <c r="D148" s="234" t="s">
        <v>139</v>
      </c>
      <c r="E148" s="235" t="s">
        <v>167</v>
      </c>
      <c r="F148" s="236" t="s">
        <v>168</v>
      </c>
      <c r="G148" s="237" t="s">
        <v>142</v>
      </c>
      <c r="H148" s="238" t="n">
        <v>13.68</v>
      </c>
      <c r="I148" s="239"/>
      <c r="J148" s="238" t="n">
        <f aca="false">ROUND(I148*H148,0)</f>
        <v>0</v>
      </c>
      <c r="K148" s="240"/>
      <c r="L148" s="29"/>
      <c r="M148" s="241"/>
      <c r="N148" s="242" t="s">
        <v>43</v>
      </c>
      <c r="O148" s="76"/>
      <c r="P148" s="243" t="n">
        <f aca="false">O148*H148</f>
        <v>0</v>
      </c>
      <c r="Q148" s="243" t="n">
        <v>0</v>
      </c>
      <c r="R148" s="243" t="n">
        <f aca="false">Q148*H148</f>
        <v>0</v>
      </c>
      <c r="S148" s="243" t="n">
        <v>1.671</v>
      </c>
      <c r="T148" s="244" t="n">
        <f aca="false">S148*H148</f>
        <v>22.85928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245" t="s">
        <v>143</v>
      </c>
      <c r="AT148" s="245" t="s">
        <v>139</v>
      </c>
      <c r="AU148" s="245" t="s">
        <v>114</v>
      </c>
      <c r="AY148" s="3" t="s">
        <v>136</v>
      </c>
      <c r="BE148" s="124" t="n">
        <f aca="false">IF(N148="základní",J148,0)</f>
        <v>0</v>
      </c>
      <c r="BF148" s="124" t="n">
        <f aca="false">IF(N148="snížená",J148,0)</f>
        <v>0</v>
      </c>
      <c r="BG148" s="124" t="n">
        <f aca="false">IF(N148="zákl. přenesená",J148,0)</f>
        <v>0</v>
      </c>
      <c r="BH148" s="124" t="n">
        <f aca="false">IF(N148="sníž. přenesená",J148,0)</f>
        <v>0</v>
      </c>
      <c r="BI148" s="124" t="n">
        <f aca="false">IF(N148="nulová",J148,0)</f>
        <v>0</v>
      </c>
      <c r="BJ148" s="3" t="s">
        <v>114</v>
      </c>
      <c r="BK148" s="124" t="n">
        <f aca="false">ROUND(I148*H148,0)</f>
        <v>0</v>
      </c>
      <c r="BL148" s="3" t="s">
        <v>143</v>
      </c>
      <c r="BM148" s="245" t="s">
        <v>169</v>
      </c>
    </row>
    <row r="149" s="246" customFormat="true" ht="19.4" hidden="false" customHeight="false" outlineLevel="0" collapsed="false">
      <c r="B149" s="247"/>
      <c r="C149" s="248"/>
      <c r="D149" s="249" t="s">
        <v>145</v>
      </c>
      <c r="E149" s="250"/>
      <c r="F149" s="251" t="s">
        <v>146</v>
      </c>
      <c r="G149" s="248"/>
      <c r="H149" s="252" t="n">
        <v>13.68</v>
      </c>
      <c r="I149" s="253"/>
      <c r="J149" s="248"/>
      <c r="K149" s="248"/>
      <c r="L149" s="254"/>
      <c r="M149" s="255"/>
      <c r="N149" s="256"/>
      <c r="O149" s="256"/>
      <c r="P149" s="256"/>
      <c r="Q149" s="256"/>
      <c r="R149" s="256"/>
      <c r="S149" s="256"/>
      <c r="T149" s="257"/>
      <c r="AT149" s="258" t="s">
        <v>145</v>
      </c>
      <c r="AU149" s="258" t="s">
        <v>114</v>
      </c>
      <c r="AV149" s="246" t="s">
        <v>114</v>
      </c>
      <c r="AW149" s="246" t="s">
        <v>31</v>
      </c>
      <c r="AX149" s="246" t="s">
        <v>7</v>
      </c>
      <c r="AY149" s="258" t="s">
        <v>136</v>
      </c>
    </row>
    <row r="150" s="217" customFormat="true" ht="22.8" hidden="false" customHeight="true" outlineLevel="0" collapsed="false">
      <c r="B150" s="218"/>
      <c r="C150" s="219"/>
      <c r="D150" s="220" t="s">
        <v>76</v>
      </c>
      <c r="E150" s="232" t="s">
        <v>170</v>
      </c>
      <c r="F150" s="232" t="s">
        <v>171</v>
      </c>
      <c r="G150" s="219"/>
      <c r="H150" s="219"/>
      <c r="I150" s="222"/>
      <c r="J150" s="233" t="n">
        <f aca="false">BK150</f>
        <v>0</v>
      </c>
      <c r="K150" s="219"/>
      <c r="L150" s="224"/>
      <c r="M150" s="225"/>
      <c r="N150" s="226"/>
      <c r="O150" s="226"/>
      <c r="P150" s="227" t="n">
        <f aca="false">SUM(P151:P157)</f>
        <v>0</v>
      </c>
      <c r="Q150" s="226"/>
      <c r="R150" s="227" t="n">
        <f aca="false">SUM(R151:R157)</f>
        <v>0</v>
      </c>
      <c r="S150" s="226"/>
      <c r="T150" s="228" t="n">
        <f aca="false">SUM(T151:T157)</f>
        <v>0</v>
      </c>
      <c r="AR150" s="229" t="s">
        <v>7</v>
      </c>
      <c r="AT150" s="230" t="s">
        <v>76</v>
      </c>
      <c r="AU150" s="230" t="s">
        <v>7</v>
      </c>
      <c r="AY150" s="229" t="s">
        <v>136</v>
      </c>
      <c r="BK150" s="231" t="n">
        <f aca="false">SUM(BK151:BK157)</f>
        <v>0</v>
      </c>
    </row>
    <row r="151" s="30" customFormat="true" ht="16.5" hidden="false" customHeight="true" outlineLevel="0" collapsed="false">
      <c r="A151" s="26"/>
      <c r="B151" s="27"/>
      <c r="C151" s="234" t="s">
        <v>172</v>
      </c>
      <c r="D151" s="234" t="s">
        <v>139</v>
      </c>
      <c r="E151" s="235" t="s">
        <v>173</v>
      </c>
      <c r="F151" s="236" t="s">
        <v>174</v>
      </c>
      <c r="G151" s="237" t="s">
        <v>175</v>
      </c>
      <c r="H151" s="238" t="n">
        <v>28</v>
      </c>
      <c r="I151" s="239"/>
      <c r="J151" s="238" t="n">
        <f aca="false">ROUND(I151*H151,0)</f>
        <v>0</v>
      </c>
      <c r="K151" s="240"/>
      <c r="L151" s="29"/>
      <c r="M151" s="241"/>
      <c r="N151" s="242" t="s">
        <v>43</v>
      </c>
      <c r="O151" s="76"/>
      <c r="P151" s="243" t="n">
        <f aca="false">O151*H151</f>
        <v>0</v>
      </c>
      <c r="Q151" s="243" t="n">
        <v>0</v>
      </c>
      <c r="R151" s="243" t="n">
        <f aca="false">Q151*H151</f>
        <v>0</v>
      </c>
      <c r="S151" s="243" t="n">
        <v>0</v>
      </c>
      <c r="T151" s="244" t="n">
        <f aca="false">S151*H151</f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245" t="s">
        <v>143</v>
      </c>
      <c r="AT151" s="245" t="s">
        <v>139</v>
      </c>
      <c r="AU151" s="245" t="s">
        <v>114</v>
      </c>
      <c r="AY151" s="3" t="s">
        <v>136</v>
      </c>
      <c r="BE151" s="124" t="n">
        <f aca="false">IF(N151="základní",J151,0)</f>
        <v>0</v>
      </c>
      <c r="BF151" s="124" t="n">
        <f aca="false">IF(N151="snížená",J151,0)</f>
        <v>0</v>
      </c>
      <c r="BG151" s="124" t="n">
        <f aca="false">IF(N151="zákl. přenesená",J151,0)</f>
        <v>0</v>
      </c>
      <c r="BH151" s="124" t="n">
        <f aca="false">IF(N151="sníž. přenesená",J151,0)</f>
        <v>0</v>
      </c>
      <c r="BI151" s="124" t="n">
        <f aca="false">IF(N151="nulová",J151,0)</f>
        <v>0</v>
      </c>
      <c r="BJ151" s="3" t="s">
        <v>114</v>
      </c>
      <c r="BK151" s="124" t="n">
        <f aca="false">ROUND(I151*H151,0)</f>
        <v>0</v>
      </c>
      <c r="BL151" s="3" t="s">
        <v>143</v>
      </c>
      <c r="BM151" s="245" t="s">
        <v>176</v>
      </c>
    </row>
    <row r="152" s="30" customFormat="true" ht="24.15" hidden="false" customHeight="true" outlineLevel="0" collapsed="false">
      <c r="A152" s="26"/>
      <c r="B152" s="27"/>
      <c r="C152" s="234" t="s">
        <v>177</v>
      </c>
      <c r="D152" s="234" t="s">
        <v>139</v>
      </c>
      <c r="E152" s="235" t="s">
        <v>178</v>
      </c>
      <c r="F152" s="236" t="s">
        <v>179</v>
      </c>
      <c r="G152" s="237" t="s">
        <v>175</v>
      </c>
      <c r="H152" s="238" t="n">
        <v>28</v>
      </c>
      <c r="I152" s="239"/>
      <c r="J152" s="238" t="n">
        <f aca="false">ROUND(I152*H152,0)</f>
        <v>0</v>
      </c>
      <c r="K152" s="240"/>
      <c r="L152" s="29"/>
      <c r="M152" s="241"/>
      <c r="N152" s="242" t="s">
        <v>43</v>
      </c>
      <c r="O152" s="76"/>
      <c r="P152" s="243" t="n">
        <f aca="false">O152*H152</f>
        <v>0</v>
      </c>
      <c r="Q152" s="243" t="n">
        <v>0</v>
      </c>
      <c r="R152" s="243" t="n">
        <f aca="false">Q152*H152</f>
        <v>0</v>
      </c>
      <c r="S152" s="243" t="n">
        <v>0</v>
      </c>
      <c r="T152" s="244" t="n">
        <f aca="false">S152*H152</f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245" t="s">
        <v>143</v>
      </c>
      <c r="AT152" s="245" t="s">
        <v>139</v>
      </c>
      <c r="AU152" s="245" t="s">
        <v>114</v>
      </c>
      <c r="AY152" s="3" t="s">
        <v>136</v>
      </c>
      <c r="BE152" s="124" t="n">
        <f aca="false">IF(N152="základní",J152,0)</f>
        <v>0</v>
      </c>
      <c r="BF152" s="124" t="n">
        <f aca="false">IF(N152="snížená",J152,0)</f>
        <v>0</v>
      </c>
      <c r="BG152" s="124" t="n">
        <f aca="false">IF(N152="zákl. přenesená",J152,0)</f>
        <v>0</v>
      </c>
      <c r="BH152" s="124" t="n">
        <f aca="false">IF(N152="sníž. přenesená",J152,0)</f>
        <v>0</v>
      </c>
      <c r="BI152" s="124" t="n">
        <f aca="false">IF(N152="nulová",J152,0)</f>
        <v>0</v>
      </c>
      <c r="BJ152" s="3" t="s">
        <v>114</v>
      </c>
      <c r="BK152" s="124" t="n">
        <f aca="false">ROUND(I152*H152,0)</f>
        <v>0</v>
      </c>
      <c r="BL152" s="3" t="s">
        <v>143</v>
      </c>
      <c r="BM152" s="245" t="s">
        <v>180</v>
      </c>
    </row>
    <row r="153" s="30" customFormat="true" ht="24.15" hidden="false" customHeight="true" outlineLevel="0" collapsed="false">
      <c r="A153" s="26"/>
      <c r="B153" s="27"/>
      <c r="C153" s="234" t="s">
        <v>152</v>
      </c>
      <c r="D153" s="234" t="s">
        <v>139</v>
      </c>
      <c r="E153" s="235" t="s">
        <v>181</v>
      </c>
      <c r="F153" s="236" t="s">
        <v>182</v>
      </c>
      <c r="G153" s="237" t="s">
        <v>175</v>
      </c>
      <c r="H153" s="238" t="n">
        <v>28</v>
      </c>
      <c r="I153" s="239"/>
      <c r="J153" s="238" t="n">
        <f aca="false">ROUND(I153*H153,0)</f>
        <v>0</v>
      </c>
      <c r="K153" s="240"/>
      <c r="L153" s="29"/>
      <c r="M153" s="241"/>
      <c r="N153" s="242" t="s">
        <v>43</v>
      </c>
      <c r="O153" s="76"/>
      <c r="P153" s="243" t="n">
        <f aca="false">O153*H153</f>
        <v>0</v>
      </c>
      <c r="Q153" s="243" t="n">
        <v>0</v>
      </c>
      <c r="R153" s="243" t="n">
        <f aca="false">Q153*H153</f>
        <v>0</v>
      </c>
      <c r="S153" s="243" t="n">
        <v>0</v>
      </c>
      <c r="T153" s="244" t="n">
        <f aca="false">S153*H153</f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245" t="s">
        <v>143</v>
      </c>
      <c r="AT153" s="245" t="s">
        <v>139</v>
      </c>
      <c r="AU153" s="245" t="s">
        <v>114</v>
      </c>
      <c r="AY153" s="3" t="s">
        <v>136</v>
      </c>
      <c r="BE153" s="124" t="n">
        <f aca="false">IF(N153="základní",J153,0)</f>
        <v>0</v>
      </c>
      <c r="BF153" s="124" t="n">
        <f aca="false">IF(N153="snížená",J153,0)</f>
        <v>0</v>
      </c>
      <c r="BG153" s="124" t="n">
        <f aca="false">IF(N153="zákl. přenesená",J153,0)</f>
        <v>0</v>
      </c>
      <c r="BH153" s="124" t="n">
        <f aca="false">IF(N153="sníž. přenesená",J153,0)</f>
        <v>0</v>
      </c>
      <c r="BI153" s="124" t="n">
        <f aca="false">IF(N153="nulová",J153,0)</f>
        <v>0</v>
      </c>
      <c r="BJ153" s="3" t="s">
        <v>114</v>
      </c>
      <c r="BK153" s="124" t="n">
        <f aca="false">ROUND(I153*H153,0)</f>
        <v>0</v>
      </c>
      <c r="BL153" s="3" t="s">
        <v>143</v>
      </c>
      <c r="BM153" s="245" t="s">
        <v>183</v>
      </c>
    </row>
    <row r="154" s="30" customFormat="true" ht="24.15" hidden="false" customHeight="true" outlineLevel="0" collapsed="false">
      <c r="A154" s="26"/>
      <c r="B154" s="27"/>
      <c r="C154" s="234" t="s">
        <v>184</v>
      </c>
      <c r="D154" s="234" t="s">
        <v>139</v>
      </c>
      <c r="E154" s="235" t="s">
        <v>185</v>
      </c>
      <c r="F154" s="236" t="s">
        <v>186</v>
      </c>
      <c r="G154" s="237" t="s">
        <v>175</v>
      </c>
      <c r="H154" s="238" t="n">
        <v>280</v>
      </c>
      <c r="I154" s="239"/>
      <c r="J154" s="238" t="n">
        <f aca="false">ROUND(I154*H154,0)</f>
        <v>0</v>
      </c>
      <c r="K154" s="240"/>
      <c r="L154" s="29"/>
      <c r="M154" s="241"/>
      <c r="N154" s="242" t="s">
        <v>43</v>
      </c>
      <c r="O154" s="76"/>
      <c r="P154" s="243" t="n">
        <f aca="false">O154*H154</f>
        <v>0</v>
      </c>
      <c r="Q154" s="243" t="n">
        <v>0</v>
      </c>
      <c r="R154" s="243" t="n">
        <f aca="false">Q154*H154</f>
        <v>0</v>
      </c>
      <c r="S154" s="243" t="n">
        <v>0</v>
      </c>
      <c r="T154" s="244" t="n">
        <f aca="false">S154*H154</f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245" t="s">
        <v>143</v>
      </c>
      <c r="AT154" s="245" t="s">
        <v>139</v>
      </c>
      <c r="AU154" s="245" t="s">
        <v>114</v>
      </c>
      <c r="AY154" s="3" t="s">
        <v>136</v>
      </c>
      <c r="BE154" s="124" t="n">
        <f aca="false">IF(N154="základní",J154,0)</f>
        <v>0</v>
      </c>
      <c r="BF154" s="124" t="n">
        <f aca="false">IF(N154="snížená",J154,0)</f>
        <v>0</v>
      </c>
      <c r="BG154" s="124" t="n">
        <f aca="false">IF(N154="zákl. přenesená",J154,0)</f>
        <v>0</v>
      </c>
      <c r="BH154" s="124" t="n">
        <f aca="false">IF(N154="sníž. přenesená",J154,0)</f>
        <v>0</v>
      </c>
      <c r="BI154" s="124" t="n">
        <f aca="false">IF(N154="nulová",J154,0)</f>
        <v>0</v>
      </c>
      <c r="BJ154" s="3" t="s">
        <v>114</v>
      </c>
      <c r="BK154" s="124" t="n">
        <f aca="false">ROUND(I154*H154,0)</f>
        <v>0</v>
      </c>
      <c r="BL154" s="3" t="s">
        <v>143</v>
      </c>
      <c r="BM154" s="245" t="s">
        <v>187</v>
      </c>
    </row>
    <row r="155" s="246" customFormat="true" ht="12.8" hidden="false" customHeight="false" outlineLevel="0" collapsed="false">
      <c r="B155" s="247"/>
      <c r="C155" s="248"/>
      <c r="D155" s="249" t="s">
        <v>145</v>
      </c>
      <c r="E155" s="250"/>
      <c r="F155" s="251" t="s">
        <v>188</v>
      </c>
      <c r="G155" s="248"/>
      <c r="H155" s="252" t="n">
        <v>280</v>
      </c>
      <c r="I155" s="253"/>
      <c r="J155" s="248"/>
      <c r="K155" s="248"/>
      <c r="L155" s="254"/>
      <c r="M155" s="255"/>
      <c r="N155" s="256"/>
      <c r="O155" s="256"/>
      <c r="P155" s="256"/>
      <c r="Q155" s="256"/>
      <c r="R155" s="256"/>
      <c r="S155" s="256"/>
      <c r="T155" s="257"/>
      <c r="AT155" s="258" t="s">
        <v>145</v>
      </c>
      <c r="AU155" s="258" t="s">
        <v>114</v>
      </c>
      <c r="AV155" s="246" t="s">
        <v>114</v>
      </c>
      <c r="AW155" s="246" t="s">
        <v>31</v>
      </c>
      <c r="AX155" s="246" t="s">
        <v>7</v>
      </c>
      <c r="AY155" s="258" t="s">
        <v>136</v>
      </c>
    </row>
    <row r="156" s="30" customFormat="true" ht="33" hidden="false" customHeight="true" outlineLevel="0" collapsed="false">
      <c r="A156" s="26"/>
      <c r="B156" s="27"/>
      <c r="C156" s="234" t="s">
        <v>189</v>
      </c>
      <c r="D156" s="234" t="s">
        <v>139</v>
      </c>
      <c r="E156" s="235" t="s">
        <v>190</v>
      </c>
      <c r="F156" s="236" t="s">
        <v>191</v>
      </c>
      <c r="G156" s="237" t="s">
        <v>175</v>
      </c>
      <c r="H156" s="238" t="n">
        <v>28</v>
      </c>
      <c r="I156" s="239"/>
      <c r="J156" s="238" t="n">
        <f aca="false">ROUND(I156*H156,0)</f>
        <v>0</v>
      </c>
      <c r="K156" s="240"/>
      <c r="L156" s="29"/>
      <c r="M156" s="241"/>
      <c r="N156" s="242" t="s">
        <v>43</v>
      </c>
      <c r="O156" s="76"/>
      <c r="P156" s="243" t="n">
        <f aca="false">O156*H156</f>
        <v>0</v>
      </c>
      <c r="Q156" s="243" t="n">
        <v>0</v>
      </c>
      <c r="R156" s="243" t="n">
        <f aca="false">Q156*H156</f>
        <v>0</v>
      </c>
      <c r="S156" s="243" t="n">
        <v>0</v>
      </c>
      <c r="T156" s="244" t="n">
        <f aca="false">S156*H156</f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245" t="s">
        <v>143</v>
      </c>
      <c r="AT156" s="245" t="s">
        <v>139</v>
      </c>
      <c r="AU156" s="245" t="s">
        <v>114</v>
      </c>
      <c r="AY156" s="3" t="s">
        <v>136</v>
      </c>
      <c r="BE156" s="124" t="n">
        <f aca="false">IF(N156="základní",J156,0)</f>
        <v>0</v>
      </c>
      <c r="BF156" s="124" t="n">
        <f aca="false">IF(N156="snížená",J156,0)</f>
        <v>0</v>
      </c>
      <c r="BG156" s="124" t="n">
        <f aca="false">IF(N156="zákl. přenesená",J156,0)</f>
        <v>0</v>
      </c>
      <c r="BH156" s="124" t="n">
        <f aca="false">IF(N156="sníž. přenesená",J156,0)</f>
        <v>0</v>
      </c>
      <c r="BI156" s="124" t="n">
        <f aca="false">IF(N156="nulová",J156,0)</f>
        <v>0</v>
      </c>
      <c r="BJ156" s="3" t="s">
        <v>114</v>
      </c>
      <c r="BK156" s="124" t="n">
        <f aca="false">ROUND(I156*H156,0)</f>
        <v>0</v>
      </c>
      <c r="BL156" s="3" t="s">
        <v>143</v>
      </c>
      <c r="BM156" s="245" t="s">
        <v>192</v>
      </c>
    </row>
    <row r="157" s="30" customFormat="true" ht="33" hidden="false" customHeight="true" outlineLevel="0" collapsed="false">
      <c r="A157" s="26"/>
      <c r="B157" s="27"/>
      <c r="C157" s="234" t="s">
        <v>8</v>
      </c>
      <c r="D157" s="234" t="s">
        <v>139</v>
      </c>
      <c r="E157" s="235" t="s">
        <v>193</v>
      </c>
      <c r="F157" s="236" t="s">
        <v>194</v>
      </c>
      <c r="G157" s="237" t="s">
        <v>175</v>
      </c>
      <c r="H157" s="238" t="n">
        <v>28</v>
      </c>
      <c r="I157" s="239"/>
      <c r="J157" s="238" t="n">
        <f aca="false">ROUND(I157*H157,0)</f>
        <v>0</v>
      </c>
      <c r="K157" s="240"/>
      <c r="L157" s="29"/>
      <c r="M157" s="241"/>
      <c r="N157" s="242" t="s">
        <v>43</v>
      </c>
      <c r="O157" s="76"/>
      <c r="P157" s="243" t="n">
        <f aca="false">O157*H157</f>
        <v>0</v>
      </c>
      <c r="Q157" s="243" t="n">
        <v>0</v>
      </c>
      <c r="R157" s="243" t="n">
        <f aca="false">Q157*H157</f>
        <v>0</v>
      </c>
      <c r="S157" s="243" t="n">
        <v>0</v>
      </c>
      <c r="T157" s="244" t="n">
        <f aca="false">S157*H157</f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245" t="s">
        <v>143</v>
      </c>
      <c r="AT157" s="245" t="s">
        <v>139</v>
      </c>
      <c r="AU157" s="245" t="s">
        <v>114</v>
      </c>
      <c r="AY157" s="3" t="s">
        <v>136</v>
      </c>
      <c r="BE157" s="124" t="n">
        <f aca="false">IF(N157="základní",J157,0)</f>
        <v>0</v>
      </c>
      <c r="BF157" s="124" t="n">
        <f aca="false">IF(N157="snížená",J157,0)</f>
        <v>0</v>
      </c>
      <c r="BG157" s="124" t="n">
        <f aca="false">IF(N157="zákl. přenesená",J157,0)</f>
        <v>0</v>
      </c>
      <c r="BH157" s="124" t="n">
        <f aca="false">IF(N157="sníž. přenesená",J157,0)</f>
        <v>0</v>
      </c>
      <c r="BI157" s="124" t="n">
        <f aca="false">IF(N157="nulová",J157,0)</f>
        <v>0</v>
      </c>
      <c r="BJ157" s="3" t="s">
        <v>114</v>
      </c>
      <c r="BK157" s="124" t="n">
        <f aca="false">ROUND(I157*H157,0)</f>
        <v>0</v>
      </c>
      <c r="BL157" s="3" t="s">
        <v>143</v>
      </c>
      <c r="BM157" s="245" t="s">
        <v>195</v>
      </c>
    </row>
    <row r="158" s="217" customFormat="true" ht="22.8" hidden="false" customHeight="true" outlineLevel="0" collapsed="false">
      <c r="B158" s="218"/>
      <c r="C158" s="219"/>
      <c r="D158" s="220" t="s">
        <v>76</v>
      </c>
      <c r="E158" s="232" t="s">
        <v>196</v>
      </c>
      <c r="F158" s="232" t="s">
        <v>197</v>
      </c>
      <c r="G158" s="219"/>
      <c r="H158" s="219"/>
      <c r="I158" s="222"/>
      <c r="J158" s="233" t="n">
        <f aca="false">BK158</f>
        <v>0</v>
      </c>
      <c r="K158" s="219"/>
      <c r="L158" s="224"/>
      <c r="M158" s="225"/>
      <c r="N158" s="226"/>
      <c r="O158" s="226"/>
      <c r="P158" s="227" t="n">
        <f aca="false">P159</f>
        <v>0</v>
      </c>
      <c r="Q158" s="226"/>
      <c r="R158" s="227" t="n">
        <f aca="false">R159</f>
        <v>0</v>
      </c>
      <c r="S158" s="226"/>
      <c r="T158" s="228" t="n">
        <f aca="false">T159</f>
        <v>0</v>
      </c>
      <c r="AR158" s="229" t="s">
        <v>7</v>
      </c>
      <c r="AT158" s="230" t="s">
        <v>76</v>
      </c>
      <c r="AU158" s="230" t="s">
        <v>7</v>
      </c>
      <c r="AY158" s="229" t="s">
        <v>136</v>
      </c>
      <c r="BK158" s="231" t="n">
        <f aca="false">BK159</f>
        <v>0</v>
      </c>
    </row>
    <row r="159" s="30" customFormat="true" ht="24.15" hidden="false" customHeight="true" outlineLevel="0" collapsed="false">
      <c r="A159" s="26"/>
      <c r="B159" s="27"/>
      <c r="C159" s="234" t="s">
        <v>198</v>
      </c>
      <c r="D159" s="234" t="s">
        <v>139</v>
      </c>
      <c r="E159" s="235" t="s">
        <v>199</v>
      </c>
      <c r="F159" s="236" t="s">
        <v>200</v>
      </c>
      <c r="G159" s="237" t="s">
        <v>175</v>
      </c>
      <c r="H159" s="238" t="n">
        <v>33.29</v>
      </c>
      <c r="I159" s="239"/>
      <c r="J159" s="238" t="n">
        <f aca="false">ROUND(I159*H159,0)</f>
        <v>0</v>
      </c>
      <c r="K159" s="240"/>
      <c r="L159" s="29"/>
      <c r="M159" s="241"/>
      <c r="N159" s="242" t="s">
        <v>43</v>
      </c>
      <c r="O159" s="76"/>
      <c r="P159" s="243" t="n">
        <f aca="false">O159*H159</f>
        <v>0</v>
      </c>
      <c r="Q159" s="243" t="n">
        <v>0</v>
      </c>
      <c r="R159" s="243" t="n">
        <f aca="false">Q159*H159</f>
        <v>0</v>
      </c>
      <c r="S159" s="243" t="n">
        <v>0</v>
      </c>
      <c r="T159" s="244" t="n">
        <f aca="false">S159*H159</f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245" t="s">
        <v>143</v>
      </c>
      <c r="AT159" s="245" t="s">
        <v>139</v>
      </c>
      <c r="AU159" s="245" t="s">
        <v>114</v>
      </c>
      <c r="AY159" s="3" t="s">
        <v>136</v>
      </c>
      <c r="BE159" s="124" t="n">
        <f aca="false">IF(N159="základní",J159,0)</f>
        <v>0</v>
      </c>
      <c r="BF159" s="124" t="n">
        <f aca="false">IF(N159="snížená",J159,0)</f>
        <v>0</v>
      </c>
      <c r="BG159" s="124" t="n">
        <f aca="false">IF(N159="zákl. přenesená",J159,0)</f>
        <v>0</v>
      </c>
      <c r="BH159" s="124" t="n">
        <f aca="false">IF(N159="sníž. přenesená",J159,0)</f>
        <v>0</v>
      </c>
      <c r="BI159" s="124" t="n">
        <f aca="false">IF(N159="nulová",J159,0)</f>
        <v>0</v>
      </c>
      <c r="BJ159" s="3" t="s">
        <v>114</v>
      </c>
      <c r="BK159" s="124" t="n">
        <f aca="false">ROUND(I159*H159,0)</f>
        <v>0</v>
      </c>
      <c r="BL159" s="3" t="s">
        <v>143</v>
      </c>
      <c r="BM159" s="245" t="s">
        <v>201</v>
      </c>
    </row>
    <row r="160" s="217" customFormat="true" ht="25.9" hidden="false" customHeight="true" outlineLevel="0" collapsed="false">
      <c r="B160" s="218"/>
      <c r="C160" s="219"/>
      <c r="D160" s="220" t="s">
        <v>76</v>
      </c>
      <c r="E160" s="221" t="s">
        <v>202</v>
      </c>
      <c r="F160" s="221" t="s">
        <v>203</v>
      </c>
      <c r="G160" s="219"/>
      <c r="H160" s="219"/>
      <c r="I160" s="222"/>
      <c r="J160" s="223" t="n">
        <f aca="false">BK160</f>
        <v>0</v>
      </c>
      <c r="K160" s="219"/>
      <c r="L160" s="224"/>
      <c r="M160" s="225"/>
      <c r="N160" s="226"/>
      <c r="O160" s="226"/>
      <c r="P160" s="227" t="n">
        <f aca="false">P161+P164+P170+P227</f>
        <v>0</v>
      </c>
      <c r="Q160" s="226"/>
      <c r="R160" s="227" t="n">
        <f aca="false">R161+R164+R170+R227</f>
        <v>3.4531435</v>
      </c>
      <c r="S160" s="226"/>
      <c r="T160" s="228" t="n">
        <f aca="false">T161+T164+T170+T227</f>
        <v>5.140531</v>
      </c>
      <c r="AR160" s="229" t="s">
        <v>114</v>
      </c>
      <c r="AT160" s="230" t="s">
        <v>76</v>
      </c>
      <c r="AU160" s="230" t="s">
        <v>77</v>
      </c>
      <c r="AY160" s="229" t="s">
        <v>136</v>
      </c>
      <c r="BK160" s="231" t="n">
        <f aca="false">BK161+BK164+BK170+BK227</f>
        <v>0</v>
      </c>
    </row>
    <row r="161" s="217" customFormat="true" ht="22.8" hidden="false" customHeight="true" outlineLevel="0" collapsed="false">
      <c r="B161" s="218"/>
      <c r="C161" s="219"/>
      <c r="D161" s="220" t="s">
        <v>76</v>
      </c>
      <c r="E161" s="232" t="s">
        <v>204</v>
      </c>
      <c r="F161" s="232" t="s">
        <v>205</v>
      </c>
      <c r="G161" s="219"/>
      <c r="H161" s="219"/>
      <c r="I161" s="222"/>
      <c r="J161" s="233" t="n">
        <f aca="false">BK161</f>
        <v>0</v>
      </c>
      <c r="K161" s="219"/>
      <c r="L161" s="224"/>
      <c r="M161" s="225"/>
      <c r="N161" s="226"/>
      <c r="O161" s="226"/>
      <c r="P161" s="227" t="n">
        <f aca="false">SUM(P162:P163)</f>
        <v>0</v>
      </c>
      <c r="Q161" s="226"/>
      <c r="R161" s="227" t="n">
        <f aca="false">SUM(R162:R163)</f>
        <v>0</v>
      </c>
      <c r="S161" s="226"/>
      <c r="T161" s="228" t="n">
        <f aca="false">SUM(T162:T163)</f>
        <v>0.3289836</v>
      </c>
      <c r="AR161" s="229" t="s">
        <v>114</v>
      </c>
      <c r="AT161" s="230" t="s">
        <v>76</v>
      </c>
      <c r="AU161" s="230" t="s">
        <v>7</v>
      </c>
      <c r="AY161" s="229" t="s">
        <v>136</v>
      </c>
      <c r="BK161" s="231" t="n">
        <f aca="false">SUM(BK162:BK163)</f>
        <v>0</v>
      </c>
    </row>
    <row r="162" s="30" customFormat="true" ht="24.15" hidden="false" customHeight="true" outlineLevel="0" collapsed="false">
      <c r="A162" s="26"/>
      <c r="B162" s="27"/>
      <c r="C162" s="234" t="s">
        <v>206</v>
      </c>
      <c r="D162" s="234" t="s">
        <v>139</v>
      </c>
      <c r="E162" s="235" t="s">
        <v>207</v>
      </c>
      <c r="F162" s="236" t="s">
        <v>208</v>
      </c>
      <c r="G162" s="237" t="s">
        <v>149</v>
      </c>
      <c r="H162" s="238" t="n">
        <v>498.46</v>
      </c>
      <c r="I162" s="239"/>
      <c r="J162" s="238" t="n">
        <f aca="false">ROUND(I162*H162,0)</f>
        <v>0</v>
      </c>
      <c r="K162" s="240"/>
      <c r="L162" s="29"/>
      <c r="M162" s="241"/>
      <c r="N162" s="242" t="s">
        <v>43</v>
      </c>
      <c r="O162" s="76"/>
      <c r="P162" s="243" t="n">
        <f aca="false">O162*H162</f>
        <v>0</v>
      </c>
      <c r="Q162" s="243" t="n">
        <v>0</v>
      </c>
      <c r="R162" s="243" t="n">
        <f aca="false">Q162*H162</f>
        <v>0</v>
      </c>
      <c r="S162" s="243" t="n">
        <v>0.00066</v>
      </c>
      <c r="T162" s="244" t="n">
        <f aca="false">S162*H162</f>
        <v>0.3289836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245" t="s">
        <v>209</v>
      </c>
      <c r="AT162" s="245" t="s">
        <v>139</v>
      </c>
      <c r="AU162" s="245" t="s">
        <v>114</v>
      </c>
      <c r="AY162" s="3" t="s">
        <v>136</v>
      </c>
      <c r="BE162" s="124" t="n">
        <f aca="false">IF(N162="základní",J162,0)</f>
        <v>0</v>
      </c>
      <c r="BF162" s="124" t="n">
        <f aca="false">IF(N162="snížená",J162,0)</f>
        <v>0</v>
      </c>
      <c r="BG162" s="124" t="n">
        <f aca="false">IF(N162="zákl. přenesená",J162,0)</f>
        <v>0</v>
      </c>
      <c r="BH162" s="124" t="n">
        <f aca="false">IF(N162="sníž. přenesená",J162,0)</f>
        <v>0</v>
      </c>
      <c r="BI162" s="124" t="n">
        <f aca="false">IF(N162="nulová",J162,0)</f>
        <v>0</v>
      </c>
      <c r="BJ162" s="3" t="s">
        <v>114</v>
      </c>
      <c r="BK162" s="124" t="n">
        <f aca="false">ROUND(I162*H162,0)</f>
        <v>0</v>
      </c>
      <c r="BL162" s="3" t="s">
        <v>209</v>
      </c>
      <c r="BM162" s="245" t="s">
        <v>210</v>
      </c>
    </row>
    <row r="163" s="246" customFormat="true" ht="12.8" hidden="false" customHeight="false" outlineLevel="0" collapsed="false">
      <c r="B163" s="247"/>
      <c r="C163" s="248"/>
      <c r="D163" s="249" t="s">
        <v>145</v>
      </c>
      <c r="E163" s="250"/>
      <c r="F163" s="251" t="s">
        <v>211</v>
      </c>
      <c r="G163" s="248"/>
      <c r="H163" s="252" t="n">
        <v>498.46</v>
      </c>
      <c r="I163" s="253"/>
      <c r="J163" s="248"/>
      <c r="K163" s="248"/>
      <c r="L163" s="254"/>
      <c r="M163" s="255"/>
      <c r="N163" s="256"/>
      <c r="O163" s="256"/>
      <c r="P163" s="256"/>
      <c r="Q163" s="256"/>
      <c r="R163" s="256"/>
      <c r="S163" s="256"/>
      <c r="T163" s="257"/>
      <c r="AT163" s="258" t="s">
        <v>145</v>
      </c>
      <c r="AU163" s="258" t="s">
        <v>114</v>
      </c>
      <c r="AV163" s="246" t="s">
        <v>114</v>
      </c>
      <c r="AW163" s="246" t="s">
        <v>31</v>
      </c>
      <c r="AX163" s="246" t="s">
        <v>7</v>
      </c>
      <c r="AY163" s="258" t="s">
        <v>136</v>
      </c>
    </row>
    <row r="164" s="217" customFormat="true" ht="22.8" hidden="false" customHeight="true" outlineLevel="0" collapsed="false">
      <c r="B164" s="218"/>
      <c r="C164" s="219"/>
      <c r="D164" s="220" t="s">
        <v>76</v>
      </c>
      <c r="E164" s="232" t="s">
        <v>212</v>
      </c>
      <c r="F164" s="232" t="s">
        <v>213</v>
      </c>
      <c r="G164" s="219"/>
      <c r="H164" s="219"/>
      <c r="I164" s="222"/>
      <c r="J164" s="233" t="n">
        <f aca="false">BK164</f>
        <v>0</v>
      </c>
      <c r="K164" s="219"/>
      <c r="L164" s="224"/>
      <c r="M164" s="225"/>
      <c r="N164" s="226"/>
      <c r="O164" s="226"/>
      <c r="P164" s="227" t="n">
        <f aca="false">SUM(P165:P169)</f>
        <v>0</v>
      </c>
      <c r="Q164" s="226"/>
      <c r="R164" s="227" t="n">
        <f aca="false">SUM(R165:R169)</f>
        <v>0.970081</v>
      </c>
      <c r="S164" s="226"/>
      <c r="T164" s="228" t="n">
        <f aca="false">SUM(T165:T169)</f>
        <v>0.21934</v>
      </c>
      <c r="AR164" s="229" t="s">
        <v>114</v>
      </c>
      <c r="AT164" s="230" t="s">
        <v>76</v>
      </c>
      <c r="AU164" s="230" t="s">
        <v>7</v>
      </c>
      <c r="AY164" s="229" t="s">
        <v>136</v>
      </c>
      <c r="BK164" s="231" t="n">
        <f aca="false">SUM(BK165:BK169)</f>
        <v>0</v>
      </c>
    </row>
    <row r="165" s="30" customFormat="true" ht="24.15" hidden="false" customHeight="true" outlineLevel="0" collapsed="false">
      <c r="A165" s="26"/>
      <c r="B165" s="27"/>
      <c r="C165" s="234" t="s">
        <v>214</v>
      </c>
      <c r="D165" s="234" t="s">
        <v>139</v>
      </c>
      <c r="E165" s="235" t="s">
        <v>215</v>
      </c>
      <c r="F165" s="236" t="s">
        <v>216</v>
      </c>
      <c r="G165" s="237" t="s">
        <v>149</v>
      </c>
      <c r="H165" s="238" t="n">
        <v>49.85</v>
      </c>
      <c r="I165" s="239"/>
      <c r="J165" s="238" t="n">
        <f aca="false">ROUND(I165*H165,0)</f>
        <v>0</v>
      </c>
      <c r="K165" s="240"/>
      <c r="L165" s="29"/>
      <c r="M165" s="241"/>
      <c r="N165" s="242" t="s">
        <v>43</v>
      </c>
      <c r="O165" s="76"/>
      <c r="P165" s="243" t="n">
        <f aca="false">O165*H165</f>
        <v>0</v>
      </c>
      <c r="Q165" s="243" t="n">
        <v>0</v>
      </c>
      <c r="R165" s="243" t="n">
        <f aca="false">Q165*H165</f>
        <v>0</v>
      </c>
      <c r="S165" s="243" t="n">
        <v>0.0044</v>
      </c>
      <c r="T165" s="244" t="n">
        <f aca="false">S165*H165</f>
        <v>0.21934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245" t="s">
        <v>209</v>
      </c>
      <c r="AT165" s="245" t="s">
        <v>139</v>
      </c>
      <c r="AU165" s="245" t="s">
        <v>114</v>
      </c>
      <c r="AY165" s="3" t="s">
        <v>136</v>
      </c>
      <c r="BE165" s="124" t="n">
        <f aca="false">IF(N165="základní",J165,0)</f>
        <v>0</v>
      </c>
      <c r="BF165" s="124" t="n">
        <f aca="false">IF(N165="snížená",J165,0)</f>
        <v>0</v>
      </c>
      <c r="BG165" s="124" t="n">
        <f aca="false">IF(N165="zákl. přenesená",J165,0)</f>
        <v>0</v>
      </c>
      <c r="BH165" s="124" t="n">
        <f aca="false">IF(N165="sníž. přenesená",J165,0)</f>
        <v>0</v>
      </c>
      <c r="BI165" s="124" t="n">
        <f aca="false">IF(N165="nulová",J165,0)</f>
        <v>0</v>
      </c>
      <c r="BJ165" s="3" t="s">
        <v>114</v>
      </c>
      <c r="BK165" s="124" t="n">
        <f aca="false">ROUND(I165*H165,0)</f>
        <v>0</v>
      </c>
      <c r="BL165" s="3" t="s">
        <v>209</v>
      </c>
      <c r="BM165" s="245" t="s">
        <v>217</v>
      </c>
    </row>
    <row r="166" s="246" customFormat="true" ht="12.8" hidden="false" customHeight="false" outlineLevel="0" collapsed="false">
      <c r="B166" s="247"/>
      <c r="C166" s="248"/>
      <c r="D166" s="249" t="s">
        <v>145</v>
      </c>
      <c r="E166" s="250"/>
      <c r="F166" s="251" t="s">
        <v>218</v>
      </c>
      <c r="G166" s="248"/>
      <c r="H166" s="252" t="n">
        <v>49.85</v>
      </c>
      <c r="I166" s="253"/>
      <c r="J166" s="248"/>
      <c r="K166" s="248"/>
      <c r="L166" s="254"/>
      <c r="M166" s="255"/>
      <c r="N166" s="256"/>
      <c r="O166" s="256"/>
      <c r="P166" s="256"/>
      <c r="Q166" s="256"/>
      <c r="R166" s="256"/>
      <c r="S166" s="256"/>
      <c r="T166" s="257"/>
      <c r="AT166" s="258" t="s">
        <v>145</v>
      </c>
      <c r="AU166" s="258" t="s">
        <v>114</v>
      </c>
      <c r="AV166" s="246" t="s">
        <v>114</v>
      </c>
      <c r="AW166" s="246" t="s">
        <v>31</v>
      </c>
      <c r="AX166" s="246" t="s">
        <v>7</v>
      </c>
      <c r="AY166" s="258" t="s">
        <v>136</v>
      </c>
    </row>
    <row r="167" s="30" customFormat="true" ht="24.15" hidden="false" customHeight="true" outlineLevel="0" collapsed="false">
      <c r="A167" s="26"/>
      <c r="B167" s="27"/>
      <c r="C167" s="234" t="s">
        <v>209</v>
      </c>
      <c r="D167" s="234" t="s">
        <v>139</v>
      </c>
      <c r="E167" s="235" t="s">
        <v>219</v>
      </c>
      <c r="F167" s="236" t="s">
        <v>220</v>
      </c>
      <c r="G167" s="237" t="s">
        <v>149</v>
      </c>
      <c r="H167" s="238" t="n">
        <v>49.85</v>
      </c>
      <c r="I167" s="239"/>
      <c r="J167" s="238" t="n">
        <f aca="false">ROUND(I167*H167,0)</f>
        <v>0</v>
      </c>
      <c r="K167" s="240"/>
      <c r="L167" s="29"/>
      <c r="M167" s="241"/>
      <c r="N167" s="242" t="s">
        <v>43</v>
      </c>
      <c r="O167" s="76"/>
      <c r="P167" s="243" t="n">
        <f aca="false">O167*H167</f>
        <v>0</v>
      </c>
      <c r="Q167" s="243" t="n">
        <v>0.01946</v>
      </c>
      <c r="R167" s="243" t="n">
        <f aca="false">Q167*H167</f>
        <v>0.970081</v>
      </c>
      <c r="S167" s="243" t="n">
        <v>0</v>
      </c>
      <c r="T167" s="244" t="n">
        <f aca="false">S167*H167</f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245" t="s">
        <v>209</v>
      </c>
      <c r="AT167" s="245" t="s">
        <v>139</v>
      </c>
      <c r="AU167" s="245" t="s">
        <v>114</v>
      </c>
      <c r="AY167" s="3" t="s">
        <v>136</v>
      </c>
      <c r="BE167" s="124" t="n">
        <f aca="false">IF(N167="základní",J167,0)</f>
        <v>0</v>
      </c>
      <c r="BF167" s="124" t="n">
        <f aca="false">IF(N167="snížená",J167,0)</f>
        <v>0</v>
      </c>
      <c r="BG167" s="124" t="n">
        <f aca="false">IF(N167="zákl. přenesená",J167,0)</f>
        <v>0</v>
      </c>
      <c r="BH167" s="124" t="n">
        <f aca="false">IF(N167="sníž. přenesená",J167,0)</f>
        <v>0</v>
      </c>
      <c r="BI167" s="124" t="n">
        <f aca="false">IF(N167="nulová",J167,0)</f>
        <v>0</v>
      </c>
      <c r="BJ167" s="3" t="s">
        <v>114</v>
      </c>
      <c r="BK167" s="124" t="n">
        <f aca="false">ROUND(I167*H167,0)</f>
        <v>0</v>
      </c>
      <c r="BL167" s="3" t="s">
        <v>209</v>
      </c>
      <c r="BM167" s="245" t="s">
        <v>221</v>
      </c>
    </row>
    <row r="168" s="246" customFormat="true" ht="12.8" hidden="false" customHeight="false" outlineLevel="0" collapsed="false">
      <c r="B168" s="247"/>
      <c r="C168" s="248"/>
      <c r="D168" s="249" t="s">
        <v>145</v>
      </c>
      <c r="E168" s="250"/>
      <c r="F168" s="251" t="s">
        <v>218</v>
      </c>
      <c r="G168" s="248"/>
      <c r="H168" s="252" t="n">
        <v>49.85</v>
      </c>
      <c r="I168" s="253"/>
      <c r="J168" s="248"/>
      <c r="K168" s="248"/>
      <c r="L168" s="254"/>
      <c r="M168" s="255"/>
      <c r="N168" s="256"/>
      <c r="O168" s="256"/>
      <c r="P168" s="256"/>
      <c r="Q168" s="256"/>
      <c r="R168" s="256"/>
      <c r="S168" s="256"/>
      <c r="T168" s="257"/>
      <c r="AT168" s="258" t="s">
        <v>145</v>
      </c>
      <c r="AU168" s="258" t="s">
        <v>114</v>
      </c>
      <c r="AV168" s="246" t="s">
        <v>114</v>
      </c>
      <c r="AW168" s="246" t="s">
        <v>31</v>
      </c>
      <c r="AX168" s="246" t="s">
        <v>7</v>
      </c>
      <c r="AY168" s="258" t="s">
        <v>136</v>
      </c>
    </row>
    <row r="169" s="30" customFormat="true" ht="24.15" hidden="false" customHeight="true" outlineLevel="0" collapsed="false">
      <c r="A169" s="26"/>
      <c r="B169" s="27"/>
      <c r="C169" s="234" t="s">
        <v>222</v>
      </c>
      <c r="D169" s="234" t="s">
        <v>139</v>
      </c>
      <c r="E169" s="235" t="s">
        <v>223</v>
      </c>
      <c r="F169" s="236" t="s">
        <v>224</v>
      </c>
      <c r="G169" s="237" t="s">
        <v>175</v>
      </c>
      <c r="H169" s="238" t="n">
        <v>0.97</v>
      </c>
      <c r="I169" s="239"/>
      <c r="J169" s="238" t="n">
        <f aca="false">ROUND(I169*H169,0)</f>
        <v>0</v>
      </c>
      <c r="K169" s="240"/>
      <c r="L169" s="29"/>
      <c r="M169" s="241"/>
      <c r="N169" s="242" t="s">
        <v>43</v>
      </c>
      <c r="O169" s="76"/>
      <c r="P169" s="243" t="n">
        <f aca="false">O169*H169</f>
        <v>0</v>
      </c>
      <c r="Q169" s="243" t="n">
        <v>0</v>
      </c>
      <c r="R169" s="243" t="n">
        <f aca="false">Q169*H169</f>
        <v>0</v>
      </c>
      <c r="S169" s="243" t="n">
        <v>0</v>
      </c>
      <c r="T169" s="244" t="n">
        <f aca="false">S169*H169</f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245" t="s">
        <v>209</v>
      </c>
      <c r="AT169" s="245" t="s">
        <v>139</v>
      </c>
      <c r="AU169" s="245" t="s">
        <v>114</v>
      </c>
      <c r="AY169" s="3" t="s">
        <v>136</v>
      </c>
      <c r="BE169" s="124" t="n">
        <f aca="false">IF(N169="základní",J169,0)</f>
        <v>0</v>
      </c>
      <c r="BF169" s="124" t="n">
        <f aca="false">IF(N169="snížená",J169,0)</f>
        <v>0</v>
      </c>
      <c r="BG169" s="124" t="n">
        <f aca="false">IF(N169="zákl. přenesená",J169,0)</f>
        <v>0</v>
      </c>
      <c r="BH169" s="124" t="n">
        <f aca="false">IF(N169="sníž. přenesená",J169,0)</f>
        <v>0</v>
      </c>
      <c r="BI169" s="124" t="n">
        <f aca="false">IF(N169="nulová",J169,0)</f>
        <v>0</v>
      </c>
      <c r="BJ169" s="3" t="s">
        <v>114</v>
      </c>
      <c r="BK169" s="124" t="n">
        <f aca="false">ROUND(I169*H169,0)</f>
        <v>0</v>
      </c>
      <c r="BL169" s="3" t="s">
        <v>209</v>
      </c>
      <c r="BM169" s="245" t="s">
        <v>225</v>
      </c>
    </row>
    <row r="170" s="217" customFormat="true" ht="22.8" hidden="false" customHeight="true" outlineLevel="0" collapsed="false">
      <c r="B170" s="218"/>
      <c r="C170" s="219"/>
      <c r="D170" s="220" t="s">
        <v>76</v>
      </c>
      <c r="E170" s="232" t="s">
        <v>226</v>
      </c>
      <c r="F170" s="232" t="s">
        <v>227</v>
      </c>
      <c r="G170" s="219"/>
      <c r="H170" s="219"/>
      <c r="I170" s="222"/>
      <c r="J170" s="233" t="n">
        <f aca="false">BK170</f>
        <v>0</v>
      </c>
      <c r="K170" s="219"/>
      <c r="L170" s="224"/>
      <c r="M170" s="225"/>
      <c r="N170" s="226"/>
      <c r="O170" s="226"/>
      <c r="P170" s="227" t="n">
        <f aca="false">SUM(P171:P226)</f>
        <v>0</v>
      </c>
      <c r="Q170" s="226"/>
      <c r="R170" s="227" t="n">
        <f aca="false">SUM(R171:R226)</f>
        <v>2.321562</v>
      </c>
      <c r="S170" s="226"/>
      <c r="T170" s="228" t="n">
        <f aca="false">SUM(T171:T226)</f>
        <v>4.5922074</v>
      </c>
      <c r="AR170" s="229" t="s">
        <v>114</v>
      </c>
      <c r="AT170" s="230" t="s">
        <v>76</v>
      </c>
      <c r="AU170" s="230" t="s">
        <v>7</v>
      </c>
      <c r="AY170" s="229" t="s">
        <v>136</v>
      </c>
      <c r="BK170" s="231" t="n">
        <f aca="false">SUM(BK171:BK226)</f>
        <v>0</v>
      </c>
    </row>
    <row r="171" s="30" customFormat="true" ht="16.5" hidden="false" customHeight="true" outlineLevel="0" collapsed="false">
      <c r="A171" s="26"/>
      <c r="B171" s="27"/>
      <c r="C171" s="234" t="s">
        <v>228</v>
      </c>
      <c r="D171" s="234" t="s">
        <v>139</v>
      </c>
      <c r="E171" s="235" t="s">
        <v>229</v>
      </c>
      <c r="F171" s="236" t="s">
        <v>230</v>
      </c>
      <c r="G171" s="237" t="s">
        <v>149</v>
      </c>
      <c r="H171" s="238" t="n">
        <v>222.11</v>
      </c>
      <c r="I171" s="239"/>
      <c r="J171" s="238" t="n">
        <f aca="false">ROUND(I171*H171,0)</f>
        <v>0</v>
      </c>
      <c r="K171" s="240"/>
      <c r="L171" s="29"/>
      <c r="M171" s="241"/>
      <c r="N171" s="242" t="s">
        <v>43</v>
      </c>
      <c r="O171" s="76"/>
      <c r="P171" s="243" t="n">
        <f aca="false">O171*H171</f>
        <v>0</v>
      </c>
      <c r="Q171" s="243" t="n">
        <v>0</v>
      </c>
      <c r="R171" s="243" t="n">
        <f aca="false">Q171*H171</f>
        <v>0</v>
      </c>
      <c r="S171" s="243" t="n">
        <v>0.00594</v>
      </c>
      <c r="T171" s="244" t="n">
        <f aca="false">S171*H171</f>
        <v>1.3193334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245" t="s">
        <v>209</v>
      </c>
      <c r="AT171" s="245" t="s">
        <v>139</v>
      </c>
      <c r="AU171" s="245" t="s">
        <v>114</v>
      </c>
      <c r="AY171" s="3" t="s">
        <v>136</v>
      </c>
      <c r="BE171" s="124" t="n">
        <f aca="false">IF(N171="základní",J171,0)</f>
        <v>0</v>
      </c>
      <c r="BF171" s="124" t="n">
        <f aca="false">IF(N171="snížená",J171,0)</f>
        <v>0</v>
      </c>
      <c r="BG171" s="124" t="n">
        <f aca="false">IF(N171="zákl. přenesená",J171,0)</f>
        <v>0</v>
      </c>
      <c r="BH171" s="124" t="n">
        <f aca="false">IF(N171="sníž. přenesená",J171,0)</f>
        <v>0</v>
      </c>
      <c r="BI171" s="124" t="n">
        <f aca="false">IF(N171="nulová",J171,0)</f>
        <v>0</v>
      </c>
      <c r="BJ171" s="3" t="s">
        <v>114</v>
      </c>
      <c r="BK171" s="124" t="n">
        <f aca="false">ROUND(I171*H171,0)</f>
        <v>0</v>
      </c>
      <c r="BL171" s="3" t="s">
        <v>209</v>
      </c>
      <c r="BM171" s="245" t="s">
        <v>231</v>
      </c>
    </row>
    <row r="172" s="246" customFormat="true" ht="12.8" hidden="false" customHeight="false" outlineLevel="0" collapsed="false">
      <c r="B172" s="247"/>
      <c r="C172" s="248"/>
      <c r="D172" s="249" t="s">
        <v>145</v>
      </c>
      <c r="E172" s="250"/>
      <c r="F172" s="251" t="s">
        <v>232</v>
      </c>
      <c r="G172" s="248"/>
      <c r="H172" s="252" t="n">
        <v>222.11</v>
      </c>
      <c r="I172" s="253"/>
      <c r="J172" s="248"/>
      <c r="K172" s="248"/>
      <c r="L172" s="254"/>
      <c r="M172" s="255"/>
      <c r="N172" s="256"/>
      <c r="O172" s="256"/>
      <c r="P172" s="256"/>
      <c r="Q172" s="256"/>
      <c r="R172" s="256"/>
      <c r="S172" s="256"/>
      <c r="T172" s="257"/>
      <c r="AT172" s="258" t="s">
        <v>145</v>
      </c>
      <c r="AU172" s="258" t="s">
        <v>114</v>
      </c>
      <c r="AV172" s="246" t="s">
        <v>114</v>
      </c>
      <c r="AW172" s="246" t="s">
        <v>31</v>
      </c>
      <c r="AX172" s="246" t="s">
        <v>7</v>
      </c>
      <c r="AY172" s="258" t="s">
        <v>136</v>
      </c>
    </row>
    <row r="173" s="30" customFormat="true" ht="16.5" hidden="false" customHeight="true" outlineLevel="0" collapsed="false">
      <c r="A173" s="26"/>
      <c r="B173" s="27"/>
      <c r="C173" s="234" t="s">
        <v>233</v>
      </c>
      <c r="D173" s="234" t="s">
        <v>139</v>
      </c>
      <c r="E173" s="235" t="s">
        <v>234</v>
      </c>
      <c r="F173" s="236" t="s">
        <v>235</v>
      </c>
      <c r="G173" s="237" t="s">
        <v>149</v>
      </c>
      <c r="H173" s="238" t="n">
        <v>317.4</v>
      </c>
      <c r="I173" s="239"/>
      <c r="J173" s="238" t="n">
        <f aca="false">ROUND(I173*H173,0)</f>
        <v>0</v>
      </c>
      <c r="K173" s="240"/>
      <c r="L173" s="29"/>
      <c r="M173" s="241"/>
      <c r="N173" s="242" t="s">
        <v>43</v>
      </c>
      <c r="O173" s="76"/>
      <c r="P173" s="243" t="n">
        <f aca="false">O173*H173</f>
        <v>0</v>
      </c>
      <c r="Q173" s="243" t="n">
        <v>0</v>
      </c>
      <c r="R173" s="243" t="n">
        <f aca="false">Q173*H173</f>
        <v>0</v>
      </c>
      <c r="S173" s="243" t="n">
        <v>0.00571</v>
      </c>
      <c r="T173" s="244" t="n">
        <f aca="false">S173*H173</f>
        <v>1.812354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245" t="s">
        <v>209</v>
      </c>
      <c r="AT173" s="245" t="s">
        <v>139</v>
      </c>
      <c r="AU173" s="245" t="s">
        <v>114</v>
      </c>
      <c r="AY173" s="3" t="s">
        <v>136</v>
      </c>
      <c r="BE173" s="124" t="n">
        <f aca="false">IF(N173="základní",J173,0)</f>
        <v>0</v>
      </c>
      <c r="BF173" s="124" t="n">
        <f aca="false">IF(N173="snížená",J173,0)</f>
        <v>0</v>
      </c>
      <c r="BG173" s="124" t="n">
        <f aca="false">IF(N173="zákl. přenesená",J173,0)</f>
        <v>0</v>
      </c>
      <c r="BH173" s="124" t="n">
        <f aca="false">IF(N173="sníž. přenesená",J173,0)</f>
        <v>0</v>
      </c>
      <c r="BI173" s="124" t="n">
        <f aca="false">IF(N173="nulová",J173,0)</f>
        <v>0</v>
      </c>
      <c r="BJ173" s="3" t="s">
        <v>114</v>
      </c>
      <c r="BK173" s="124" t="n">
        <f aca="false">ROUND(I173*H173,0)</f>
        <v>0</v>
      </c>
      <c r="BL173" s="3" t="s">
        <v>209</v>
      </c>
      <c r="BM173" s="245" t="s">
        <v>236</v>
      </c>
    </row>
    <row r="174" s="246" customFormat="true" ht="12.8" hidden="false" customHeight="false" outlineLevel="0" collapsed="false">
      <c r="B174" s="247"/>
      <c r="C174" s="248"/>
      <c r="D174" s="249" t="s">
        <v>145</v>
      </c>
      <c r="E174" s="250"/>
      <c r="F174" s="251" t="s">
        <v>237</v>
      </c>
      <c r="G174" s="248"/>
      <c r="H174" s="252" t="n">
        <v>317.4</v>
      </c>
      <c r="I174" s="253"/>
      <c r="J174" s="248"/>
      <c r="K174" s="248"/>
      <c r="L174" s="254"/>
      <c r="M174" s="255"/>
      <c r="N174" s="256"/>
      <c r="O174" s="256"/>
      <c r="P174" s="256"/>
      <c r="Q174" s="256"/>
      <c r="R174" s="256"/>
      <c r="S174" s="256"/>
      <c r="T174" s="257"/>
      <c r="AT174" s="258" t="s">
        <v>145</v>
      </c>
      <c r="AU174" s="258" t="s">
        <v>114</v>
      </c>
      <c r="AV174" s="246" t="s">
        <v>114</v>
      </c>
      <c r="AW174" s="246" t="s">
        <v>31</v>
      </c>
      <c r="AX174" s="246" t="s">
        <v>7</v>
      </c>
      <c r="AY174" s="258" t="s">
        <v>136</v>
      </c>
    </row>
    <row r="175" s="30" customFormat="true" ht="16.5" hidden="false" customHeight="true" outlineLevel="0" collapsed="false">
      <c r="A175" s="26"/>
      <c r="B175" s="27"/>
      <c r="C175" s="234" t="s">
        <v>238</v>
      </c>
      <c r="D175" s="234" t="s">
        <v>139</v>
      </c>
      <c r="E175" s="235" t="s">
        <v>239</v>
      </c>
      <c r="F175" s="236" t="s">
        <v>240</v>
      </c>
      <c r="G175" s="237" t="s">
        <v>241</v>
      </c>
      <c r="H175" s="238" t="n">
        <v>28</v>
      </c>
      <c r="I175" s="239"/>
      <c r="J175" s="238" t="n">
        <f aca="false">ROUND(I175*H175,0)</f>
        <v>0</v>
      </c>
      <c r="K175" s="240"/>
      <c r="L175" s="29"/>
      <c r="M175" s="241"/>
      <c r="N175" s="242" t="s">
        <v>43</v>
      </c>
      <c r="O175" s="76"/>
      <c r="P175" s="243" t="n">
        <f aca="false">O175*H175</f>
        <v>0</v>
      </c>
      <c r="Q175" s="243" t="n">
        <v>0</v>
      </c>
      <c r="R175" s="243" t="n">
        <f aca="false">Q175*H175</f>
        <v>0</v>
      </c>
      <c r="S175" s="243" t="n">
        <v>0.00187</v>
      </c>
      <c r="T175" s="244" t="n">
        <f aca="false">S175*H175</f>
        <v>0.05236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245" t="s">
        <v>209</v>
      </c>
      <c r="AT175" s="245" t="s">
        <v>139</v>
      </c>
      <c r="AU175" s="245" t="s">
        <v>114</v>
      </c>
      <c r="AY175" s="3" t="s">
        <v>136</v>
      </c>
      <c r="BE175" s="124" t="n">
        <f aca="false">IF(N175="základní",J175,0)</f>
        <v>0</v>
      </c>
      <c r="BF175" s="124" t="n">
        <f aca="false">IF(N175="snížená",J175,0)</f>
        <v>0</v>
      </c>
      <c r="BG175" s="124" t="n">
        <f aca="false">IF(N175="zákl. přenesená",J175,0)</f>
        <v>0</v>
      </c>
      <c r="BH175" s="124" t="n">
        <f aca="false">IF(N175="sníž. přenesená",J175,0)</f>
        <v>0</v>
      </c>
      <c r="BI175" s="124" t="n">
        <f aca="false">IF(N175="nulová",J175,0)</f>
        <v>0</v>
      </c>
      <c r="BJ175" s="3" t="s">
        <v>114</v>
      </c>
      <c r="BK175" s="124" t="n">
        <f aca="false">ROUND(I175*H175,0)</f>
        <v>0</v>
      </c>
      <c r="BL175" s="3" t="s">
        <v>209</v>
      </c>
      <c r="BM175" s="245" t="s">
        <v>242</v>
      </c>
    </row>
    <row r="176" s="30" customFormat="true" ht="24.15" hidden="false" customHeight="true" outlineLevel="0" collapsed="false">
      <c r="A176" s="26"/>
      <c r="B176" s="27"/>
      <c r="C176" s="234" t="s">
        <v>6</v>
      </c>
      <c r="D176" s="234" t="s">
        <v>139</v>
      </c>
      <c r="E176" s="235" t="s">
        <v>243</v>
      </c>
      <c r="F176" s="236" t="s">
        <v>244</v>
      </c>
      <c r="G176" s="237" t="s">
        <v>241</v>
      </c>
      <c r="H176" s="238" t="n">
        <v>27.6</v>
      </c>
      <c r="I176" s="239"/>
      <c r="J176" s="238" t="n">
        <f aca="false">ROUND(I176*H176,0)</f>
        <v>0</v>
      </c>
      <c r="K176" s="240"/>
      <c r="L176" s="29"/>
      <c r="M176" s="241"/>
      <c r="N176" s="242" t="s">
        <v>43</v>
      </c>
      <c r="O176" s="76"/>
      <c r="P176" s="243" t="n">
        <f aca="false">O176*H176</f>
        <v>0</v>
      </c>
      <c r="Q176" s="243" t="n">
        <v>0</v>
      </c>
      <c r="R176" s="243" t="n">
        <f aca="false">Q176*H176</f>
        <v>0</v>
      </c>
      <c r="S176" s="243" t="n">
        <v>0.00338</v>
      </c>
      <c r="T176" s="244" t="n">
        <f aca="false">S176*H176</f>
        <v>0.093288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245" t="s">
        <v>209</v>
      </c>
      <c r="AT176" s="245" t="s">
        <v>139</v>
      </c>
      <c r="AU176" s="245" t="s">
        <v>114</v>
      </c>
      <c r="AY176" s="3" t="s">
        <v>136</v>
      </c>
      <c r="BE176" s="124" t="n">
        <f aca="false">IF(N176="základní",J176,0)</f>
        <v>0</v>
      </c>
      <c r="BF176" s="124" t="n">
        <f aca="false">IF(N176="snížená",J176,0)</f>
        <v>0</v>
      </c>
      <c r="BG176" s="124" t="n">
        <f aca="false">IF(N176="zákl. přenesená",J176,0)</f>
        <v>0</v>
      </c>
      <c r="BH176" s="124" t="n">
        <f aca="false">IF(N176="sníž. přenesená",J176,0)</f>
        <v>0</v>
      </c>
      <c r="BI176" s="124" t="n">
        <f aca="false">IF(N176="nulová",J176,0)</f>
        <v>0</v>
      </c>
      <c r="BJ176" s="3" t="s">
        <v>114</v>
      </c>
      <c r="BK176" s="124" t="n">
        <f aca="false">ROUND(I176*H176,0)</f>
        <v>0</v>
      </c>
      <c r="BL176" s="3" t="s">
        <v>209</v>
      </c>
      <c r="BM176" s="245" t="s">
        <v>245</v>
      </c>
    </row>
    <row r="177" s="246" customFormat="true" ht="12.8" hidden="false" customHeight="false" outlineLevel="0" collapsed="false">
      <c r="B177" s="247"/>
      <c r="C177" s="248"/>
      <c r="D177" s="249" t="s">
        <v>145</v>
      </c>
      <c r="E177" s="250"/>
      <c r="F177" s="251" t="s">
        <v>246</v>
      </c>
      <c r="G177" s="248"/>
      <c r="H177" s="252" t="n">
        <v>27.6</v>
      </c>
      <c r="I177" s="253"/>
      <c r="J177" s="248"/>
      <c r="K177" s="248"/>
      <c r="L177" s="254"/>
      <c r="M177" s="255"/>
      <c r="N177" s="256"/>
      <c r="O177" s="256"/>
      <c r="P177" s="256"/>
      <c r="Q177" s="256"/>
      <c r="R177" s="256"/>
      <c r="S177" s="256"/>
      <c r="T177" s="257"/>
      <c r="AT177" s="258" t="s">
        <v>145</v>
      </c>
      <c r="AU177" s="258" t="s">
        <v>114</v>
      </c>
      <c r="AV177" s="246" t="s">
        <v>114</v>
      </c>
      <c r="AW177" s="246" t="s">
        <v>31</v>
      </c>
      <c r="AX177" s="246" t="s">
        <v>7</v>
      </c>
      <c r="AY177" s="258" t="s">
        <v>136</v>
      </c>
    </row>
    <row r="178" s="30" customFormat="true" ht="16.5" hidden="false" customHeight="true" outlineLevel="0" collapsed="false">
      <c r="A178" s="26"/>
      <c r="B178" s="27"/>
      <c r="C178" s="234" t="s">
        <v>247</v>
      </c>
      <c r="D178" s="234" t="s">
        <v>139</v>
      </c>
      <c r="E178" s="235" t="s">
        <v>248</v>
      </c>
      <c r="F178" s="236" t="s">
        <v>249</v>
      </c>
      <c r="G178" s="237" t="s">
        <v>241</v>
      </c>
      <c r="H178" s="238" t="n">
        <v>29.9</v>
      </c>
      <c r="I178" s="239"/>
      <c r="J178" s="238" t="n">
        <f aca="false">ROUND(I178*H178,0)</f>
        <v>0</v>
      </c>
      <c r="K178" s="240"/>
      <c r="L178" s="29"/>
      <c r="M178" s="241"/>
      <c r="N178" s="242" t="s">
        <v>43</v>
      </c>
      <c r="O178" s="76"/>
      <c r="P178" s="243" t="n">
        <f aca="false">O178*H178</f>
        <v>0</v>
      </c>
      <c r="Q178" s="243" t="n">
        <v>0</v>
      </c>
      <c r="R178" s="243" t="n">
        <f aca="false">Q178*H178</f>
        <v>0</v>
      </c>
      <c r="S178" s="243" t="n">
        <v>0.0017</v>
      </c>
      <c r="T178" s="244" t="n">
        <f aca="false">S178*H178</f>
        <v>0.05083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245" t="s">
        <v>209</v>
      </c>
      <c r="AT178" s="245" t="s">
        <v>139</v>
      </c>
      <c r="AU178" s="245" t="s">
        <v>114</v>
      </c>
      <c r="AY178" s="3" t="s">
        <v>136</v>
      </c>
      <c r="BE178" s="124" t="n">
        <f aca="false">IF(N178="základní",J178,0)</f>
        <v>0</v>
      </c>
      <c r="BF178" s="124" t="n">
        <f aca="false">IF(N178="snížená",J178,0)</f>
        <v>0</v>
      </c>
      <c r="BG178" s="124" t="n">
        <f aca="false">IF(N178="zákl. přenesená",J178,0)</f>
        <v>0</v>
      </c>
      <c r="BH178" s="124" t="n">
        <f aca="false">IF(N178="sníž. přenesená",J178,0)</f>
        <v>0</v>
      </c>
      <c r="BI178" s="124" t="n">
        <f aca="false">IF(N178="nulová",J178,0)</f>
        <v>0</v>
      </c>
      <c r="BJ178" s="3" t="s">
        <v>114</v>
      </c>
      <c r="BK178" s="124" t="n">
        <f aca="false">ROUND(I178*H178,0)</f>
        <v>0</v>
      </c>
      <c r="BL178" s="3" t="s">
        <v>209</v>
      </c>
      <c r="BM178" s="245" t="s">
        <v>250</v>
      </c>
    </row>
    <row r="179" s="246" customFormat="true" ht="12.8" hidden="false" customHeight="false" outlineLevel="0" collapsed="false">
      <c r="B179" s="247"/>
      <c r="C179" s="248"/>
      <c r="D179" s="249" t="s">
        <v>145</v>
      </c>
      <c r="E179" s="250"/>
      <c r="F179" s="251" t="s">
        <v>251</v>
      </c>
      <c r="G179" s="248"/>
      <c r="H179" s="252" t="n">
        <v>29.9</v>
      </c>
      <c r="I179" s="253"/>
      <c r="J179" s="248"/>
      <c r="K179" s="248"/>
      <c r="L179" s="254"/>
      <c r="M179" s="255"/>
      <c r="N179" s="256"/>
      <c r="O179" s="256"/>
      <c r="P179" s="256"/>
      <c r="Q179" s="256"/>
      <c r="R179" s="256"/>
      <c r="S179" s="256"/>
      <c r="T179" s="257"/>
      <c r="AT179" s="258" t="s">
        <v>145</v>
      </c>
      <c r="AU179" s="258" t="s">
        <v>114</v>
      </c>
      <c r="AV179" s="246" t="s">
        <v>114</v>
      </c>
      <c r="AW179" s="246" t="s">
        <v>31</v>
      </c>
      <c r="AX179" s="246" t="s">
        <v>7</v>
      </c>
      <c r="AY179" s="258" t="s">
        <v>136</v>
      </c>
    </row>
    <row r="180" s="30" customFormat="true" ht="21.75" hidden="false" customHeight="true" outlineLevel="0" collapsed="false">
      <c r="A180" s="26"/>
      <c r="B180" s="27"/>
      <c r="C180" s="234" t="s">
        <v>252</v>
      </c>
      <c r="D180" s="234" t="s">
        <v>139</v>
      </c>
      <c r="E180" s="235" t="s">
        <v>253</v>
      </c>
      <c r="F180" s="236" t="s">
        <v>254</v>
      </c>
      <c r="G180" s="237" t="s">
        <v>241</v>
      </c>
      <c r="H180" s="238" t="n">
        <v>99.8</v>
      </c>
      <c r="I180" s="239"/>
      <c r="J180" s="238" t="n">
        <f aca="false">ROUND(I180*H180,0)</f>
        <v>0</v>
      </c>
      <c r="K180" s="240"/>
      <c r="L180" s="29"/>
      <c r="M180" s="241"/>
      <c r="N180" s="242" t="s">
        <v>43</v>
      </c>
      <c r="O180" s="76"/>
      <c r="P180" s="243" t="n">
        <f aca="false">O180*H180</f>
        <v>0</v>
      </c>
      <c r="Q180" s="243" t="n">
        <v>0</v>
      </c>
      <c r="R180" s="243" t="n">
        <f aca="false">Q180*H180</f>
        <v>0</v>
      </c>
      <c r="S180" s="243" t="n">
        <v>0.00177</v>
      </c>
      <c r="T180" s="244" t="n">
        <f aca="false">S180*H180</f>
        <v>0.176646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245" t="s">
        <v>209</v>
      </c>
      <c r="AT180" s="245" t="s">
        <v>139</v>
      </c>
      <c r="AU180" s="245" t="s">
        <v>114</v>
      </c>
      <c r="AY180" s="3" t="s">
        <v>136</v>
      </c>
      <c r="BE180" s="124" t="n">
        <f aca="false">IF(N180="základní",J180,0)</f>
        <v>0</v>
      </c>
      <c r="BF180" s="124" t="n">
        <f aca="false">IF(N180="snížená",J180,0)</f>
        <v>0</v>
      </c>
      <c r="BG180" s="124" t="n">
        <f aca="false">IF(N180="zákl. přenesená",J180,0)</f>
        <v>0</v>
      </c>
      <c r="BH180" s="124" t="n">
        <f aca="false">IF(N180="sníž. přenesená",J180,0)</f>
        <v>0</v>
      </c>
      <c r="BI180" s="124" t="n">
        <f aca="false">IF(N180="nulová",J180,0)</f>
        <v>0</v>
      </c>
      <c r="BJ180" s="3" t="s">
        <v>114</v>
      </c>
      <c r="BK180" s="124" t="n">
        <f aca="false">ROUND(I180*H180,0)</f>
        <v>0</v>
      </c>
      <c r="BL180" s="3" t="s">
        <v>209</v>
      </c>
      <c r="BM180" s="245" t="s">
        <v>255</v>
      </c>
    </row>
    <row r="181" s="246" customFormat="true" ht="12.8" hidden="false" customHeight="false" outlineLevel="0" collapsed="false">
      <c r="B181" s="247"/>
      <c r="C181" s="248"/>
      <c r="D181" s="249" t="s">
        <v>145</v>
      </c>
      <c r="E181" s="250"/>
      <c r="F181" s="251" t="s">
        <v>256</v>
      </c>
      <c r="G181" s="248"/>
      <c r="H181" s="252" t="n">
        <v>99.8</v>
      </c>
      <c r="I181" s="253"/>
      <c r="J181" s="248"/>
      <c r="K181" s="248"/>
      <c r="L181" s="254"/>
      <c r="M181" s="255"/>
      <c r="N181" s="256"/>
      <c r="O181" s="256"/>
      <c r="P181" s="256"/>
      <c r="Q181" s="256"/>
      <c r="R181" s="256"/>
      <c r="S181" s="256"/>
      <c r="T181" s="257"/>
      <c r="AT181" s="258" t="s">
        <v>145</v>
      </c>
      <c r="AU181" s="258" t="s">
        <v>114</v>
      </c>
      <c r="AV181" s="246" t="s">
        <v>114</v>
      </c>
      <c r="AW181" s="246" t="s">
        <v>31</v>
      </c>
      <c r="AX181" s="246" t="s">
        <v>7</v>
      </c>
      <c r="AY181" s="258" t="s">
        <v>136</v>
      </c>
    </row>
    <row r="182" s="30" customFormat="true" ht="16.5" hidden="false" customHeight="true" outlineLevel="0" collapsed="false">
      <c r="A182" s="26"/>
      <c r="B182" s="27"/>
      <c r="C182" s="234" t="s">
        <v>257</v>
      </c>
      <c r="D182" s="234" t="s">
        <v>139</v>
      </c>
      <c r="E182" s="235" t="s">
        <v>258</v>
      </c>
      <c r="F182" s="236" t="s">
        <v>259</v>
      </c>
      <c r="G182" s="237" t="s">
        <v>260</v>
      </c>
      <c r="H182" s="238" t="n">
        <v>14</v>
      </c>
      <c r="I182" s="239"/>
      <c r="J182" s="238" t="n">
        <f aca="false">ROUND(I182*H182,0)</f>
        <v>0</v>
      </c>
      <c r="K182" s="240"/>
      <c r="L182" s="29"/>
      <c r="M182" s="241"/>
      <c r="N182" s="242" t="s">
        <v>43</v>
      </c>
      <c r="O182" s="76"/>
      <c r="P182" s="243" t="n">
        <f aca="false">O182*H182</f>
        <v>0</v>
      </c>
      <c r="Q182" s="243" t="n">
        <v>0</v>
      </c>
      <c r="R182" s="243" t="n">
        <f aca="false">Q182*H182</f>
        <v>0</v>
      </c>
      <c r="S182" s="243" t="n">
        <v>0.015</v>
      </c>
      <c r="T182" s="244" t="n">
        <f aca="false">S182*H182</f>
        <v>0.21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245" t="s">
        <v>209</v>
      </c>
      <c r="AT182" s="245" t="s">
        <v>139</v>
      </c>
      <c r="AU182" s="245" t="s">
        <v>114</v>
      </c>
      <c r="AY182" s="3" t="s">
        <v>136</v>
      </c>
      <c r="BE182" s="124" t="n">
        <f aca="false">IF(N182="základní",J182,0)</f>
        <v>0</v>
      </c>
      <c r="BF182" s="124" t="n">
        <f aca="false">IF(N182="snížená",J182,0)</f>
        <v>0</v>
      </c>
      <c r="BG182" s="124" t="n">
        <f aca="false">IF(N182="zákl. přenesená",J182,0)</f>
        <v>0</v>
      </c>
      <c r="BH182" s="124" t="n">
        <f aca="false">IF(N182="sníž. přenesená",J182,0)</f>
        <v>0</v>
      </c>
      <c r="BI182" s="124" t="n">
        <f aca="false">IF(N182="nulová",J182,0)</f>
        <v>0</v>
      </c>
      <c r="BJ182" s="3" t="s">
        <v>114</v>
      </c>
      <c r="BK182" s="124" t="n">
        <f aca="false">ROUND(I182*H182,0)</f>
        <v>0</v>
      </c>
      <c r="BL182" s="3" t="s">
        <v>209</v>
      </c>
      <c r="BM182" s="245" t="s">
        <v>261</v>
      </c>
    </row>
    <row r="183" s="30" customFormat="true" ht="16.5" hidden="false" customHeight="true" outlineLevel="0" collapsed="false">
      <c r="A183" s="26"/>
      <c r="B183" s="27"/>
      <c r="C183" s="234" t="s">
        <v>262</v>
      </c>
      <c r="D183" s="234" t="s">
        <v>139</v>
      </c>
      <c r="E183" s="235" t="s">
        <v>263</v>
      </c>
      <c r="F183" s="236" t="s">
        <v>264</v>
      </c>
      <c r="G183" s="237" t="s">
        <v>241</v>
      </c>
      <c r="H183" s="238" t="n">
        <v>22</v>
      </c>
      <c r="I183" s="239"/>
      <c r="J183" s="238" t="n">
        <f aca="false">ROUND(I183*H183,0)</f>
        <v>0</v>
      </c>
      <c r="K183" s="240"/>
      <c r="L183" s="29"/>
      <c r="M183" s="241"/>
      <c r="N183" s="242" t="s">
        <v>43</v>
      </c>
      <c r="O183" s="76"/>
      <c r="P183" s="243" t="n">
        <f aca="false">O183*H183</f>
        <v>0</v>
      </c>
      <c r="Q183" s="243" t="n">
        <v>0</v>
      </c>
      <c r="R183" s="243" t="n">
        <f aca="false">Q183*H183</f>
        <v>0</v>
      </c>
      <c r="S183" s="243" t="n">
        <v>0.00175</v>
      </c>
      <c r="T183" s="244" t="n">
        <f aca="false">S183*H183</f>
        <v>0.0385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245" t="s">
        <v>209</v>
      </c>
      <c r="AT183" s="245" t="s">
        <v>139</v>
      </c>
      <c r="AU183" s="245" t="s">
        <v>114</v>
      </c>
      <c r="AY183" s="3" t="s">
        <v>136</v>
      </c>
      <c r="BE183" s="124" t="n">
        <f aca="false">IF(N183="základní",J183,0)</f>
        <v>0</v>
      </c>
      <c r="BF183" s="124" t="n">
        <f aca="false">IF(N183="snížená",J183,0)</f>
        <v>0</v>
      </c>
      <c r="BG183" s="124" t="n">
        <f aca="false">IF(N183="zákl. přenesená",J183,0)</f>
        <v>0</v>
      </c>
      <c r="BH183" s="124" t="n">
        <f aca="false">IF(N183="sníž. přenesená",J183,0)</f>
        <v>0</v>
      </c>
      <c r="BI183" s="124" t="n">
        <f aca="false">IF(N183="nulová",J183,0)</f>
        <v>0</v>
      </c>
      <c r="BJ183" s="3" t="s">
        <v>114</v>
      </c>
      <c r="BK183" s="124" t="n">
        <f aca="false">ROUND(I183*H183,0)</f>
        <v>0</v>
      </c>
      <c r="BL183" s="3" t="s">
        <v>209</v>
      </c>
      <c r="BM183" s="245" t="s">
        <v>265</v>
      </c>
    </row>
    <row r="184" s="246" customFormat="true" ht="12.8" hidden="false" customHeight="false" outlineLevel="0" collapsed="false">
      <c r="B184" s="247"/>
      <c r="C184" s="248"/>
      <c r="D184" s="249" t="s">
        <v>145</v>
      </c>
      <c r="E184" s="250"/>
      <c r="F184" s="251" t="s">
        <v>266</v>
      </c>
      <c r="G184" s="248"/>
      <c r="H184" s="252" t="n">
        <v>22</v>
      </c>
      <c r="I184" s="253"/>
      <c r="J184" s="248"/>
      <c r="K184" s="248"/>
      <c r="L184" s="254"/>
      <c r="M184" s="255"/>
      <c r="N184" s="256"/>
      <c r="O184" s="256"/>
      <c r="P184" s="256"/>
      <c r="Q184" s="256"/>
      <c r="R184" s="256"/>
      <c r="S184" s="256"/>
      <c r="T184" s="257"/>
      <c r="AT184" s="258" t="s">
        <v>145</v>
      </c>
      <c r="AU184" s="258" t="s">
        <v>114</v>
      </c>
      <c r="AV184" s="246" t="s">
        <v>114</v>
      </c>
      <c r="AW184" s="246" t="s">
        <v>31</v>
      </c>
      <c r="AX184" s="246" t="s">
        <v>7</v>
      </c>
      <c r="AY184" s="258" t="s">
        <v>136</v>
      </c>
    </row>
    <row r="185" s="30" customFormat="true" ht="16.5" hidden="false" customHeight="true" outlineLevel="0" collapsed="false">
      <c r="A185" s="26"/>
      <c r="B185" s="27"/>
      <c r="C185" s="234" t="s">
        <v>267</v>
      </c>
      <c r="D185" s="234" t="s">
        <v>139</v>
      </c>
      <c r="E185" s="235" t="s">
        <v>268</v>
      </c>
      <c r="F185" s="236" t="s">
        <v>269</v>
      </c>
      <c r="G185" s="237" t="s">
        <v>149</v>
      </c>
      <c r="H185" s="238" t="n">
        <v>30.4</v>
      </c>
      <c r="I185" s="239"/>
      <c r="J185" s="238" t="n">
        <f aca="false">ROUND(I185*H185,0)</f>
        <v>0</v>
      </c>
      <c r="K185" s="240"/>
      <c r="L185" s="29"/>
      <c r="M185" s="241"/>
      <c r="N185" s="242" t="s">
        <v>43</v>
      </c>
      <c r="O185" s="76"/>
      <c r="P185" s="243" t="n">
        <f aca="false">O185*H185</f>
        <v>0</v>
      </c>
      <c r="Q185" s="243" t="n">
        <v>0</v>
      </c>
      <c r="R185" s="243" t="n">
        <f aca="false">Q185*H185</f>
        <v>0</v>
      </c>
      <c r="S185" s="243" t="n">
        <v>0.00584</v>
      </c>
      <c r="T185" s="244" t="n">
        <f aca="false">S185*H185</f>
        <v>0.177536</v>
      </c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245" t="s">
        <v>209</v>
      </c>
      <c r="AT185" s="245" t="s">
        <v>139</v>
      </c>
      <c r="AU185" s="245" t="s">
        <v>114</v>
      </c>
      <c r="AY185" s="3" t="s">
        <v>136</v>
      </c>
      <c r="BE185" s="124" t="n">
        <f aca="false">IF(N185="základní",J185,0)</f>
        <v>0</v>
      </c>
      <c r="BF185" s="124" t="n">
        <f aca="false">IF(N185="snížená",J185,0)</f>
        <v>0</v>
      </c>
      <c r="BG185" s="124" t="n">
        <f aca="false">IF(N185="zákl. přenesená",J185,0)</f>
        <v>0</v>
      </c>
      <c r="BH185" s="124" t="n">
        <f aca="false">IF(N185="sníž. přenesená",J185,0)</f>
        <v>0</v>
      </c>
      <c r="BI185" s="124" t="n">
        <f aca="false">IF(N185="nulová",J185,0)</f>
        <v>0</v>
      </c>
      <c r="BJ185" s="3" t="s">
        <v>114</v>
      </c>
      <c r="BK185" s="124" t="n">
        <f aca="false">ROUND(I185*H185,0)</f>
        <v>0</v>
      </c>
      <c r="BL185" s="3" t="s">
        <v>209</v>
      </c>
      <c r="BM185" s="245" t="s">
        <v>270</v>
      </c>
    </row>
    <row r="186" s="246" customFormat="true" ht="12.8" hidden="false" customHeight="false" outlineLevel="0" collapsed="false">
      <c r="B186" s="247"/>
      <c r="C186" s="248"/>
      <c r="D186" s="249" t="s">
        <v>145</v>
      </c>
      <c r="E186" s="250"/>
      <c r="F186" s="251" t="s">
        <v>271</v>
      </c>
      <c r="G186" s="248"/>
      <c r="H186" s="252" t="n">
        <v>24</v>
      </c>
      <c r="I186" s="253"/>
      <c r="J186" s="248"/>
      <c r="K186" s="248"/>
      <c r="L186" s="254"/>
      <c r="M186" s="255"/>
      <c r="N186" s="256"/>
      <c r="O186" s="256"/>
      <c r="P186" s="256"/>
      <c r="Q186" s="256"/>
      <c r="R186" s="256"/>
      <c r="S186" s="256"/>
      <c r="T186" s="257"/>
      <c r="AT186" s="258" t="s">
        <v>145</v>
      </c>
      <c r="AU186" s="258" t="s">
        <v>114</v>
      </c>
      <c r="AV186" s="246" t="s">
        <v>114</v>
      </c>
      <c r="AW186" s="246" t="s">
        <v>31</v>
      </c>
      <c r="AX186" s="246" t="s">
        <v>77</v>
      </c>
      <c r="AY186" s="258" t="s">
        <v>136</v>
      </c>
    </row>
    <row r="187" s="246" customFormat="true" ht="12.8" hidden="false" customHeight="false" outlineLevel="0" collapsed="false">
      <c r="B187" s="247"/>
      <c r="C187" s="248"/>
      <c r="D187" s="249" t="s">
        <v>145</v>
      </c>
      <c r="E187" s="250"/>
      <c r="F187" s="251" t="s">
        <v>272</v>
      </c>
      <c r="G187" s="248"/>
      <c r="H187" s="252" t="n">
        <v>6.4</v>
      </c>
      <c r="I187" s="253"/>
      <c r="J187" s="248"/>
      <c r="K187" s="248"/>
      <c r="L187" s="254"/>
      <c r="M187" s="255"/>
      <c r="N187" s="256"/>
      <c r="O187" s="256"/>
      <c r="P187" s="256"/>
      <c r="Q187" s="256"/>
      <c r="R187" s="256"/>
      <c r="S187" s="256"/>
      <c r="T187" s="257"/>
      <c r="AT187" s="258" t="s">
        <v>145</v>
      </c>
      <c r="AU187" s="258" t="s">
        <v>114</v>
      </c>
      <c r="AV187" s="246" t="s">
        <v>114</v>
      </c>
      <c r="AW187" s="246" t="s">
        <v>31</v>
      </c>
      <c r="AX187" s="246" t="s">
        <v>77</v>
      </c>
      <c r="AY187" s="258" t="s">
        <v>136</v>
      </c>
    </row>
    <row r="188" s="259" customFormat="true" ht="12.8" hidden="false" customHeight="false" outlineLevel="0" collapsed="false">
      <c r="B188" s="260"/>
      <c r="C188" s="261"/>
      <c r="D188" s="249" t="s">
        <v>145</v>
      </c>
      <c r="E188" s="262"/>
      <c r="F188" s="263" t="s">
        <v>273</v>
      </c>
      <c r="G188" s="261"/>
      <c r="H188" s="264" t="n">
        <v>30.4</v>
      </c>
      <c r="I188" s="265"/>
      <c r="J188" s="261"/>
      <c r="K188" s="261"/>
      <c r="L188" s="266"/>
      <c r="M188" s="267"/>
      <c r="N188" s="268"/>
      <c r="O188" s="268"/>
      <c r="P188" s="268"/>
      <c r="Q188" s="268"/>
      <c r="R188" s="268"/>
      <c r="S188" s="268"/>
      <c r="T188" s="269"/>
      <c r="AT188" s="270" t="s">
        <v>145</v>
      </c>
      <c r="AU188" s="270" t="s">
        <v>114</v>
      </c>
      <c r="AV188" s="259" t="s">
        <v>143</v>
      </c>
      <c r="AW188" s="259" t="s">
        <v>31</v>
      </c>
      <c r="AX188" s="259" t="s">
        <v>7</v>
      </c>
      <c r="AY188" s="270" t="s">
        <v>136</v>
      </c>
    </row>
    <row r="189" s="30" customFormat="true" ht="16.5" hidden="false" customHeight="true" outlineLevel="0" collapsed="false">
      <c r="A189" s="26"/>
      <c r="B189" s="27"/>
      <c r="C189" s="234" t="s">
        <v>274</v>
      </c>
      <c r="D189" s="234" t="s">
        <v>139</v>
      </c>
      <c r="E189" s="235" t="s">
        <v>275</v>
      </c>
      <c r="F189" s="236" t="s">
        <v>276</v>
      </c>
      <c r="G189" s="237" t="s">
        <v>241</v>
      </c>
      <c r="H189" s="238" t="n">
        <v>99.8</v>
      </c>
      <c r="I189" s="239"/>
      <c r="J189" s="238" t="n">
        <f aca="false">ROUND(I189*H189,0)</f>
        <v>0</v>
      </c>
      <c r="K189" s="240"/>
      <c r="L189" s="29"/>
      <c r="M189" s="241"/>
      <c r="N189" s="242" t="s">
        <v>43</v>
      </c>
      <c r="O189" s="76"/>
      <c r="P189" s="243" t="n">
        <f aca="false">O189*H189</f>
        <v>0</v>
      </c>
      <c r="Q189" s="243" t="n">
        <v>0</v>
      </c>
      <c r="R189" s="243" t="n">
        <f aca="false">Q189*H189</f>
        <v>0</v>
      </c>
      <c r="S189" s="243" t="n">
        <v>0.0026</v>
      </c>
      <c r="T189" s="244" t="n">
        <f aca="false">S189*H189</f>
        <v>0.25948</v>
      </c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245" t="s">
        <v>209</v>
      </c>
      <c r="AT189" s="245" t="s">
        <v>139</v>
      </c>
      <c r="AU189" s="245" t="s">
        <v>114</v>
      </c>
      <c r="AY189" s="3" t="s">
        <v>136</v>
      </c>
      <c r="BE189" s="124" t="n">
        <f aca="false">IF(N189="základní",J189,0)</f>
        <v>0</v>
      </c>
      <c r="BF189" s="124" t="n">
        <f aca="false">IF(N189="snížená",J189,0)</f>
        <v>0</v>
      </c>
      <c r="BG189" s="124" t="n">
        <f aca="false">IF(N189="zákl. přenesená",J189,0)</f>
        <v>0</v>
      </c>
      <c r="BH189" s="124" t="n">
        <f aca="false">IF(N189="sníž. přenesená",J189,0)</f>
        <v>0</v>
      </c>
      <c r="BI189" s="124" t="n">
        <f aca="false">IF(N189="nulová",J189,0)</f>
        <v>0</v>
      </c>
      <c r="BJ189" s="3" t="s">
        <v>114</v>
      </c>
      <c r="BK189" s="124" t="n">
        <f aca="false">ROUND(I189*H189,0)</f>
        <v>0</v>
      </c>
      <c r="BL189" s="3" t="s">
        <v>209</v>
      </c>
      <c r="BM189" s="245" t="s">
        <v>277</v>
      </c>
    </row>
    <row r="190" s="246" customFormat="true" ht="12.8" hidden="false" customHeight="false" outlineLevel="0" collapsed="false">
      <c r="B190" s="247"/>
      <c r="C190" s="248"/>
      <c r="D190" s="249" t="s">
        <v>145</v>
      </c>
      <c r="E190" s="250"/>
      <c r="F190" s="251" t="s">
        <v>256</v>
      </c>
      <c r="G190" s="248"/>
      <c r="H190" s="252" t="n">
        <v>99.8</v>
      </c>
      <c r="I190" s="253"/>
      <c r="J190" s="248"/>
      <c r="K190" s="248"/>
      <c r="L190" s="254"/>
      <c r="M190" s="255"/>
      <c r="N190" s="256"/>
      <c r="O190" s="256"/>
      <c r="P190" s="256"/>
      <c r="Q190" s="256"/>
      <c r="R190" s="256"/>
      <c r="S190" s="256"/>
      <c r="T190" s="257"/>
      <c r="AT190" s="258" t="s">
        <v>145</v>
      </c>
      <c r="AU190" s="258" t="s">
        <v>114</v>
      </c>
      <c r="AV190" s="246" t="s">
        <v>114</v>
      </c>
      <c r="AW190" s="246" t="s">
        <v>31</v>
      </c>
      <c r="AX190" s="246" t="s">
        <v>7</v>
      </c>
      <c r="AY190" s="258" t="s">
        <v>136</v>
      </c>
    </row>
    <row r="191" s="30" customFormat="true" ht="16.5" hidden="false" customHeight="true" outlineLevel="0" collapsed="false">
      <c r="A191" s="26"/>
      <c r="B191" s="27"/>
      <c r="C191" s="234" t="s">
        <v>278</v>
      </c>
      <c r="D191" s="234" t="s">
        <v>139</v>
      </c>
      <c r="E191" s="235" t="s">
        <v>279</v>
      </c>
      <c r="F191" s="236" t="s">
        <v>280</v>
      </c>
      <c r="G191" s="237" t="s">
        <v>241</v>
      </c>
      <c r="H191" s="238" t="n">
        <v>102</v>
      </c>
      <c r="I191" s="239"/>
      <c r="J191" s="238" t="n">
        <f aca="false">ROUND(I191*H191,0)</f>
        <v>0</v>
      </c>
      <c r="K191" s="240"/>
      <c r="L191" s="29"/>
      <c r="M191" s="241"/>
      <c r="N191" s="242" t="s">
        <v>43</v>
      </c>
      <c r="O191" s="76"/>
      <c r="P191" s="243" t="n">
        <f aca="false">O191*H191</f>
        <v>0</v>
      </c>
      <c r="Q191" s="243" t="n">
        <v>0</v>
      </c>
      <c r="R191" s="243" t="n">
        <f aca="false">Q191*H191</f>
        <v>0</v>
      </c>
      <c r="S191" s="243" t="n">
        <v>0.00394</v>
      </c>
      <c r="T191" s="244" t="n">
        <f aca="false">S191*H191</f>
        <v>0.40188</v>
      </c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R191" s="245" t="s">
        <v>209</v>
      </c>
      <c r="AT191" s="245" t="s">
        <v>139</v>
      </c>
      <c r="AU191" s="245" t="s">
        <v>114</v>
      </c>
      <c r="AY191" s="3" t="s">
        <v>136</v>
      </c>
      <c r="BE191" s="124" t="n">
        <f aca="false">IF(N191="základní",J191,0)</f>
        <v>0</v>
      </c>
      <c r="BF191" s="124" t="n">
        <f aca="false">IF(N191="snížená",J191,0)</f>
        <v>0</v>
      </c>
      <c r="BG191" s="124" t="n">
        <f aca="false">IF(N191="zákl. přenesená",J191,0)</f>
        <v>0</v>
      </c>
      <c r="BH191" s="124" t="n">
        <f aca="false">IF(N191="sníž. přenesená",J191,0)</f>
        <v>0</v>
      </c>
      <c r="BI191" s="124" t="n">
        <f aca="false">IF(N191="nulová",J191,0)</f>
        <v>0</v>
      </c>
      <c r="BJ191" s="3" t="s">
        <v>114</v>
      </c>
      <c r="BK191" s="124" t="n">
        <f aca="false">ROUND(I191*H191,0)</f>
        <v>0</v>
      </c>
      <c r="BL191" s="3" t="s">
        <v>209</v>
      </c>
      <c r="BM191" s="245" t="s">
        <v>281</v>
      </c>
    </row>
    <row r="192" s="246" customFormat="true" ht="12.8" hidden="false" customHeight="false" outlineLevel="0" collapsed="false">
      <c r="B192" s="247"/>
      <c r="C192" s="248"/>
      <c r="D192" s="249" t="s">
        <v>145</v>
      </c>
      <c r="E192" s="250"/>
      <c r="F192" s="251" t="s">
        <v>282</v>
      </c>
      <c r="G192" s="248"/>
      <c r="H192" s="252" t="n">
        <v>102</v>
      </c>
      <c r="I192" s="253"/>
      <c r="J192" s="248"/>
      <c r="K192" s="248"/>
      <c r="L192" s="254"/>
      <c r="M192" s="255"/>
      <c r="N192" s="256"/>
      <c r="O192" s="256"/>
      <c r="P192" s="256"/>
      <c r="Q192" s="256"/>
      <c r="R192" s="256"/>
      <c r="S192" s="256"/>
      <c r="T192" s="257"/>
      <c r="AT192" s="258" t="s">
        <v>145</v>
      </c>
      <c r="AU192" s="258" t="s">
        <v>114</v>
      </c>
      <c r="AV192" s="246" t="s">
        <v>114</v>
      </c>
      <c r="AW192" s="246" t="s">
        <v>31</v>
      </c>
      <c r="AX192" s="246" t="s">
        <v>7</v>
      </c>
      <c r="AY192" s="258" t="s">
        <v>136</v>
      </c>
    </row>
    <row r="193" s="30" customFormat="true" ht="16.5" hidden="false" customHeight="true" outlineLevel="0" collapsed="false">
      <c r="A193" s="26"/>
      <c r="B193" s="27"/>
      <c r="C193" s="234" t="s">
        <v>283</v>
      </c>
      <c r="D193" s="234" t="s">
        <v>139</v>
      </c>
      <c r="E193" s="235" t="s">
        <v>284</v>
      </c>
      <c r="F193" s="236" t="s">
        <v>285</v>
      </c>
      <c r="G193" s="237" t="s">
        <v>241</v>
      </c>
      <c r="H193" s="238" t="n">
        <v>99.8</v>
      </c>
      <c r="I193" s="239"/>
      <c r="J193" s="238" t="n">
        <f aca="false">ROUND(I193*H193,0)</f>
        <v>0</v>
      </c>
      <c r="K193" s="240"/>
      <c r="L193" s="29"/>
      <c r="M193" s="241"/>
      <c r="N193" s="242" t="s">
        <v>43</v>
      </c>
      <c r="O193" s="76"/>
      <c r="P193" s="243" t="n">
        <f aca="false">O193*H193</f>
        <v>0</v>
      </c>
      <c r="Q193" s="243" t="n">
        <v>0.00061</v>
      </c>
      <c r="R193" s="243" t="n">
        <f aca="false">Q193*H193</f>
        <v>0.060878</v>
      </c>
      <c r="S193" s="243" t="n">
        <v>0</v>
      </c>
      <c r="T193" s="244" t="n">
        <f aca="false">S193*H193</f>
        <v>0</v>
      </c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R193" s="245" t="s">
        <v>209</v>
      </c>
      <c r="AT193" s="245" t="s">
        <v>139</v>
      </c>
      <c r="AU193" s="245" t="s">
        <v>114</v>
      </c>
      <c r="AY193" s="3" t="s">
        <v>136</v>
      </c>
      <c r="BE193" s="124" t="n">
        <f aca="false">IF(N193="základní",J193,0)</f>
        <v>0</v>
      </c>
      <c r="BF193" s="124" t="n">
        <f aca="false">IF(N193="snížená",J193,0)</f>
        <v>0</v>
      </c>
      <c r="BG193" s="124" t="n">
        <f aca="false">IF(N193="zákl. přenesená",J193,0)</f>
        <v>0</v>
      </c>
      <c r="BH193" s="124" t="n">
        <f aca="false">IF(N193="sníž. přenesená",J193,0)</f>
        <v>0</v>
      </c>
      <c r="BI193" s="124" t="n">
        <f aca="false">IF(N193="nulová",J193,0)</f>
        <v>0</v>
      </c>
      <c r="BJ193" s="3" t="s">
        <v>114</v>
      </c>
      <c r="BK193" s="124" t="n">
        <f aca="false">ROUND(I193*H193,0)</f>
        <v>0</v>
      </c>
      <c r="BL193" s="3" t="s">
        <v>209</v>
      </c>
      <c r="BM193" s="245" t="s">
        <v>286</v>
      </c>
    </row>
    <row r="194" s="246" customFormat="true" ht="12.8" hidden="false" customHeight="false" outlineLevel="0" collapsed="false">
      <c r="B194" s="247"/>
      <c r="C194" s="248"/>
      <c r="D194" s="249" t="s">
        <v>145</v>
      </c>
      <c r="E194" s="250"/>
      <c r="F194" s="251" t="s">
        <v>256</v>
      </c>
      <c r="G194" s="248"/>
      <c r="H194" s="252" t="n">
        <v>99.8</v>
      </c>
      <c r="I194" s="253"/>
      <c r="J194" s="248"/>
      <c r="K194" s="248"/>
      <c r="L194" s="254"/>
      <c r="M194" s="255"/>
      <c r="N194" s="256"/>
      <c r="O194" s="256"/>
      <c r="P194" s="256"/>
      <c r="Q194" s="256"/>
      <c r="R194" s="256"/>
      <c r="S194" s="256"/>
      <c r="T194" s="257"/>
      <c r="AT194" s="258" t="s">
        <v>145</v>
      </c>
      <c r="AU194" s="258" t="s">
        <v>114</v>
      </c>
      <c r="AV194" s="246" t="s">
        <v>114</v>
      </c>
      <c r="AW194" s="246" t="s">
        <v>31</v>
      </c>
      <c r="AX194" s="246" t="s">
        <v>7</v>
      </c>
      <c r="AY194" s="258" t="s">
        <v>136</v>
      </c>
    </row>
    <row r="195" s="30" customFormat="true" ht="24.15" hidden="false" customHeight="true" outlineLevel="0" collapsed="false">
      <c r="A195" s="26"/>
      <c r="B195" s="27"/>
      <c r="C195" s="234" t="s">
        <v>287</v>
      </c>
      <c r="D195" s="234" t="s">
        <v>139</v>
      </c>
      <c r="E195" s="235" t="s">
        <v>288</v>
      </c>
      <c r="F195" s="236" t="s">
        <v>289</v>
      </c>
      <c r="G195" s="237" t="s">
        <v>149</v>
      </c>
      <c r="H195" s="238" t="n">
        <v>222.11</v>
      </c>
      <c r="I195" s="239"/>
      <c r="J195" s="238" t="n">
        <f aca="false">ROUND(I195*H195,0)</f>
        <v>0</v>
      </c>
      <c r="K195" s="240"/>
      <c r="L195" s="29"/>
      <c r="M195" s="241"/>
      <c r="N195" s="242" t="s">
        <v>43</v>
      </c>
      <c r="O195" s="76"/>
      <c r="P195" s="243" t="n">
        <f aca="false">O195*H195</f>
        <v>0</v>
      </c>
      <c r="Q195" s="243" t="n">
        <v>0.0027</v>
      </c>
      <c r="R195" s="243" t="n">
        <f aca="false">Q195*H195</f>
        <v>0.599697</v>
      </c>
      <c r="S195" s="243" t="n">
        <v>0</v>
      </c>
      <c r="T195" s="244" t="n">
        <f aca="false">S195*H195</f>
        <v>0</v>
      </c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R195" s="245" t="s">
        <v>209</v>
      </c>
      <c r="AT195" s="245" t="s">
        <v>139</v>
      </c>
      <c r="AU195" s="245" t="s">
        <v>114</v>
      </c>
      <c r="AY195" s="3" t="s">
        <v>136</v>
      </c>
      <c r="BE195" s="124" t="n">
        <f aca="false">IF(N195="základní",J195,0)</f>
        <v>0</v>
      </c>
      <c r="BF195" s="124" t="n">
        <f aca="false">IF(N195="snížená",J195,0)</f>
        <v>0</v>
      </c>
      <c r="BG195" s="124" t="n">
        <f aca="false">IF(N195="zákl. přenesená",J195,0)</f>
        <v>0</v>
      </c>
      <c r="BH195" s="124" t="n">
        <f aca="false">IF(N195="sníž. přenesená",J195,0)</f>
        <v>0</v>
      </c>
      <c r="BI195" s="124" t="n">
        <f aca="false">IF(N195="nulová",J195,0)</f>
        <v>0</v>
      </c>
      <c r="BJ195" s="3" t="s">
        <v>114</v>
      </c>
      <c r="BK195" s="124" t="n">
        <f aca="false">ROUND(I195*H195,0)</f>
        <v>0</v>
      </c>
      <c r="BL195" s="3" t="s">
        <v>209</v>
      </c>
      <c r="BM195" s="245" t="s">
        <v>290</v>
      </c>
    </row>
    <row r="196" s="246" customFormat="true" ht="12.8" hidden="false" customHeight="false" outlineLevel="0" collapsed="false">
      <c r="B196" s="247"/>
      <c r="C196" s="248"/>
      <c r="D196" s="249" t="s">
        <v>145</v>
      </c>
      <c r="E196" s="250"/>
      <c r="F196" s="251" t="s">
        <v>232</v>
      </c>
      <c r="G196" s="248"/>
      <c r="H196" s="252" t="n">
        <v>222.11</v>
      </c>
      <c r="I196" s="253"/>
      <c r="J196" s="248"/>
      <c r="K196" s="248"/>
      <c r="L196" s="254"/>
      <c r="M196" s="255"/>
      <c r="N196" s="256"/>
      <c r="O196" s="256"/>
      <c r="P196" s="256"/>
      <c r="Q196" s="256"/>
      <c r="R196" s="256"/>
      <c r="S196" s="256"/>
      <c r="T196" s="257"/>
      <c r="AT196" s="258" t="s">
        <v>145</v>
      </c>
      <c r="AU196" s="258" t="s">
        <v>114</v>
      </c>
      <c r="AV196" s="246" t="s">
        <v>114</v>
      </c>
      <c r="AW196" s="246" t="s">
        <v>31</v>
      </c>
      <c r="AX196" s="246" t="s">
        <v>7</v>
      </c>
      <c r="AY196" s="258" t="s">
        <v>136</v>
      </c>
    </row>
    <row r="197" s="30" customFormat="true" ht="24.15" hidden="false" customHeight="true" outlineLevel="0" collapsed="false">
      <c r="A197" s="26"/>
      <c r="B197" s="27"/>
      <c r="C197" s="234" t="s">
        <v>291</v>
      </c>
      <c r="D197" s="234" t="s">
        <v>139</v>
      </c>
      <c r="E197" s="235" t="s">
        <v>292</v>
      </c>
      <c r="F197" s="236" t="s">
        <v>293</v>
      </c>
      <c r="G197" s="237" t="s">
        <v>149</v>
      </c>
      <c r="H197" s="238" t="n">
        <v>317.4</v>
      </c>
      <c r="I197" s="239"/>
      <c r="J197" s="238" t="n">
        <f aca="false">ROUND(I197*H197,0)</f>
        <v>0</v>
      </c>
      <c r="K197" s="240"/>
      <c r="L197" s="29"/>
      <c r="M197" s="241"/>
      <c r="N197" s="242" t="s">
        <v>43</v>
      </c>
      <c r="O197" s="76"/>
      <c r="P197" s="243" t="n">
        <f aca="false">O197*H197</f>
        <v>0</v>
      </c>
      <c r="Q197" s="243" t="n">
        <v>0.00299</v>
      </c>
      <c r="R197" s="243" t="n">
        <f aca="false">Q197*H197</f>
        <v>0.949026</v>
      </c>
      <c r="S197" s="243" t="n">
        <v>0</v>
      </c>
      <c r="T197" s="244" t="n">
        <f aca="false">S197*H197</f>
        <v>0</v>
      </c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R197" s="245" t="s">
        <v>209</v>
      </c>
      <c r="AT197" s="245" t="s">
        <v>139</v>
      </c>
      <c r="AU197" s="245" t="s">
        <v>114</v>
      </c>
      <c r="AY197" s="3" t="s">
        <v>136</v>
      </c>
      <c r="BE197" s="124" t="n">
        <f aca="false">IF(N197="základní",J197,0)</f>
        <v>0</v>
      </c>
      <c r="BF197" s="124" t="n">
        <f aca="false">IF(N197="snížená",J197,0)</f>
        <v>0</v>
      </c>
      <c r="BG197" s="124" t="n">
        <f aca="false">IF(N197="zákl. přenesená",J197,0)</f>
        <v>0</v>
      </c>
      <c r="BH197" s="124" t="n">
        <f aca="false">IF(N197="sníž. přenesená",J197,0)</f>
        <v>0</v>
      </c>
      <c r="BI197" s="124" t="n">
        <f aca="false">IF(N197="nulová",J197,0)</f>
        <v>0</v>
      </c>
      <c r="BJ197" s="3" t="s">
        <v>114</v>
      </c>
      <c r="BK197" s="124" t="n">
        <f aca="false">ROUND(I197*H197,0)</f>
        <v>0</v>
      </c>
      <c r="BL197" s="3" t="s">
        <v>209</v>
      </c>
      <c r="BM197" s="245" t="s">
        <v>294</v>
      </c>
    </row>
    <row r="198" s="246" customFormat="true" ht="12.8" hidden="false" customHeight="false" outlineLevel="0" collapsed="false">
      <c r="B198" s="247"/>
      <c r="C198" s="248"/>
      <c r="D198" s="249" t="s">
        <v>145</v>
      </c>
      <c r="E198" s="250"/>
      <c r="F198" s="251" t="s">
        <v>237</v>
      </c>
      <c r="G198" s="248"/>
      <c r="H198" s="252" t="n">
        <v>317.4</v>
      </c>
      <c r="I198" s="253"/>
      <c r="J198" s="248"/>
      <c r="K198" s="248"/>
      <c r="L198" s="254"/>
      <c r="M198" s="255"/>
      <c r="N198" s="256"/>
      <c r="O198" s="256"/>
      <c r="P198" s="256"/>
      <c r="Q198" s="256"/>
      <c r="R198" s="256"/>
      <c r="S198" s="256"/>
      <c r="T198" s="257"/>
      <c r="AT198" s="258" t="s">
        <v>145</v>
      </c>
      <c r="AU198" s="258" t="s">
        <v>114</v>
      </c>
      <c r="AV198" s="246" t="s">
        <v>114</v>
      </c>
      <c r="AW198" s="246" t="s">
        <v>31</v>
      </c>
      <c r="AX198" s="246" t="s">
        <v>7</v>
      </c>
      <c r="AY198" s="258" t="s">
        <v>136</v>
      </c>
    </row>
    <row r="199" s="30" customFormat="true" ht="24.15" hidden="false" customHeight="true" outlineLevel="0" collapsed="false">
      <c r="A199" s="26"/>
      <c r="B199" s="27"/>
      <c r="C199" s="234" t="s">
        <v>295</v>
      </c>
      <c r="D199" s="234" t="s">
        <v>139</v>
      </c>
      <c r="E199" s="235" t="s">
        <v>296</v>
      </c>
      <c r="F199" s="236" t="s">
        <v>297</v>
      </c>
      <c r="G199" s="237" t="s">
        <v>241</v>
      </c>
      <c r="H199" s="238" t="n">
        <v>28</v>
      </c>
      <c r="I199" s="239"/>
      <c r="J199" s="238" t="n">
        <f aca="false">ROUND(I199*H199,0)</f>
        <v>0</v>
      </c>
      <c r="K199" s="240"/>
      <c r="L199" s="29"/>
      <c r="M199" s="241"/>
      <c r="N199" s="242" t="s">
        <v>43</v>
      </c>
      <c r="O199" s="76"/>
      <c r="P199" s="243" t="n">
        <f aca="false">O199*H199</f>
        <v>0</v>
      </c>
      <c r="Q199" s="243" t="n">
        <v>0.00127</v>
      </c>
      <c r="R199" s="243" t="n">
        <f aca="false">Q199*H199</f>
        <v>0.03556</v>
      </c>
      <c r="S199" s="243" t="n">
        <v>0</v>
      </c>
      <c r="T199" s="244" t="n">
        <f aca="false">S199*H199</f>
        <v>0</v>
      </c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R199" s="245" t="s">
        <v>209</v>
      </c>
      <c r="AT199" s="245" t="s">
        <v>139</v>
      </c>
      <c r="AU199" s="245" t="s">
        <v>114</v>
      </c>
      <c r="AY199" s="3" t="s">
        <v>136</v>
      </c>
      <c r="BE199" s="124" t="n">
        <f aca="false">IF(N199="základní",J199,0)</f>
        <v>0</v>
      </c>
      <c r="BF199" s="124" t="n">
        <f aca="false">IF(N199="snížená",J199,0)</f>
        <v>0</v>
      </c>
      <c r="BG199" s="124" t="n">
        <f aca="false">IF(N199="zákl. přenesená",J199,0)</f>
        <v>0</v>
      </c>
      <c r="BH199" s="124" t="n">
        <f aca="false">IF(N199="sníž. přenesená",J199,0)</f>
        <v>0</v>
      </c>
      <c r="BI199" s="124" t="n">
        <f aca="false">IF(N199="nulová",J199,0)</f>
        <v>0</v>
      </c>
      <c r="BJ199" s="3" t="s">
        <v>114</v>
      </c>
      <c r="BK199" s="124" t="n">
        <f aca="false">ROUND(I199*H199,0)</f>
        <v>0</v>
      </c>
      <c r="BL199" s="3" t="s">
        <v>209</v>
      </c>
      <c r="BM199" s="245" t="s">
        <v>298</v>
      </c>
    </row>
    <row r="200" s="246" customFormat="true" ht="12.8" hidden="false" customHeight="false" outlineLevel="0" collapsed="false">
      <c r="B200" s="247"/>
      <c r="C200" s="248"/>
      <c r="D200" s="249" t="s">
        <v>145</v>
      </c>
      <c r="E200" s="250"/>
      <c r="F200" s="251" t="s">
        <v>278</v>
      </c>
      <c r="G200" s="248"/>
      <c r="H200" s="252" t="n">
        <v>28</v>
      </c>
      <c r="I200" s="253"/>
      <c r="J200" s="248"/>
      <c r="K200" s="248"/>
      <c r="L200" s="254"/>
      <c r="M200" s="255"/>
      <c r="N200" s="256"/>
      <c r="O200" s="256"/>
      <c r="P200" s="256"/>
      <c r="Q200" s="256"/>
      <c r="R200" s="256"/>
      <c r="S200" s="256"/>
      <c r="T200" s="257"/>
      <c r="AT200" s="258" t="s">
        <v>145</v>
      </c>
      <c r="AU200" s="258" t="s">
        <v>114</v>
      </c>
      <c r="AV200" s="246" t="s">
        <v>114</v>
      </c>
      <c r="AW200" s="246" t="s">
        <v>31</v>
      </c>
      <c r="AX200" s="246" t="s">
        <v>7</v>
      </c>
      <c r="AY200" s="258" t="s">
        <v>136</v>
      </c>
    </row>
    <row r="201" s="30" customFormat="true" ht="24.15" hidden="false" customHeight="true" outlineLevel="0" collapsed="false">
      <c r="A201" s="26"/>
      <c r="B201" s="27"/>
      <c r="C201" s="234" t="s">
        <v>299</v>
      </c>
      <c r="D201" s="234" t="s">
        <v>139</v>
      </c>
      <c r="E201" s="235" t="s">
        <v>300</v>
      </c>
      <c r="F201" s="236" t="s">
        <v>301</v>
      </c>
      <c r="G201" s="237" t="s">
        <v>241</v>
      </c>
      <c r="H201" s="238" t="n">
        <v>27.6</v>
      </c>
      <c r="I201" s="239"/>
      <c r="J201" s="238" t="n">
        <f aca="false">ROUND(I201*H201,0)</f>
        <v>0</v>
      </c>
      <c r="K201" s="240"/>
      <c r="L201" s="29"/>
      <c r="M201" s="241"/>
      <c r="N201" s="242" t="s">
        <v>43</v>
      </c>
      <c r="O201" s="76"/>
      <c r="P201" s="243" t="n">
        <f aca="false">O201*H201</f>
        <v>0</v>
      </c>
      <c r="Q201" s="243" t="n">
        <v>0.00127</v>
      </c>
      <c r="R201" s="243" t="n">
        <f aca="false">Q201*H201</f>
        <v>0.035052</v>
      </c>
      <c r="S201" s="243" t="n">
        <v>0</v>
      </c>
      <c r="T201" s="244" t="n">
        <f aca="false">S201*H201</f>
        <v>0</v>
      </c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R201" s="245" t="s">
        <v>209</v>
      </c>
      <c r="AT201" s="245" t="s">
        <v>139</v>
      </c>
      <c r="AU201" s="245" t="s">
        <v>114</v>
      </c>
      <c r="AY201" s="3" t="s">
        <v>136</v>
      </c>
      <c r="BE201" s="124" t="n">
        <f aca="false">IF(N201="základní",J201,0)</f>
        <v>0</v>
      </c>
      <c r="BF201" s="124" t="n">
        <f aca="false">IF(N201="snížená",J201,0)</f>
        <v>0</v>
      </c>
      <c r="BG201" s="124" t="n">
        <f aca="false">IF(N201="zákl. přenesená",J201,0)</f>
        <v>0</v>
      </c>
      <c r="BH201" s="124" t="n">
        <f aca="false">IF(N201="sníž. přenesená",J201,0)</f>
        <v>0</v>
      </c>
      <c r="BI201" s="124" t="n">
        <f aca="false">IF(N201="nulová",J201,0)</f>
        <v>0</v>
      </c>
      <c r="BJ201" s="3" t="s">
        <v>114</v>
      </c>
      <c r="BK201" s="124" t="n">
        <f aca="false">ROUND(I201*H201,0)</f>
        <v>0</v>
      </c>
      <c r="BL201" s="3" t="s">
        <v>209</v>
      </c>
      <c r="BM201" s="245" t="s">
        <v>302</v>
      </c>
    </row>
    <row r="202" s="246" customFormat="true" ht="12.8" hidden="false" customHeight="false" outlineLevel="0" collapsed="false">
      <c r="B202" s="247"/>
      <c r="C202" s="248"/>
      <c r="D202" s="249" t="s">
        <v>145</v>
      </c>
      <c r="E202" s="250"/>
      <c r="F202" s="251" t="s">
        <v>246</v>
      </c>
      <c r="G202" s="248"/>
      <c r="H202" s="252" t="n">
        <v>27.6</v>
      </c>
      <c r="I202" s="253"/>
      <c r="J202" s="248"/>
      <c r="K202" s="248"/>
      <c r="L202" s="254"/>
      <c r="M202" s="255"/>
      <c r="N202" s="256"/>
      <c r="O202" s="256"/>
      <c r="P202" s="256"/>
      <c r="Q202" s="256"/>
      <c r="R202" s="256"/>
      <c r="S202" s="256"/>
      <c r="T202" s="257"/>
      <c r="AT202" s="258" t="s">
        <v>145</v>
      </c>
      <c r="AU202" s="258" t="s">
        <v>114</v>
      </c>
      <c r="AV202" s="246" t="s">
        <v>114</v>
      </c>
      <c r="AW202" s="246" t="s">
        <v>31</v>
      </c>
      <c r="AX202" s="246" t="s">
        <v>7</v>
      </c>
      <c r="AY202" s="258" t="s">
        <v>136</v>
      </c>
    </row>
    <row r="203" s="30" customFormat="true" ht="24.15" hidden="false" customHeight="true" outlineLevel="0" collapsed="false">
      <c r="A203" s="26"/>
      <c r="B203" s="27"/>
      <c r="C203" s="234" t="s">
        <v>303</v>
      </c>
      <c r="D203" s="234" t="s">
        <v>139</v>
      </c>
      <c r="E203" s="235" t="s">
        <v>304</v>
      </c>
      <c r="F203" s="236" t="s">
        <v>305</v>
      </c>
      <c r="G203" s="237" t="s">
        <v>241</v>
      </c>
      <c r="H203" s="238" t="n">
        <v>29.9</v>
      </c>
      <c r="I203" s="239"/>
      <c r="J203" s="238" t="n">
        <f aca="false">ROUND(I203*H203,0)</f>
        <v>0</v>
      </c>
      <c r="K203" s="240"/>
      <c r="L203" s="29"/>
      <c r="M203" s="241"/>
      <c r="N203" s="242" t="s">
        <v>43</v>
      </c>
      <c r="O203" s="76"/>
      <c r="P203" s="243" t="n">
        <f aca="false">O203*H203</f>
        <v>0</v>
      </c>
      <c r="Q203" s="243" t="n">
        <v>0.00053</v>
      </c>
      <c r="R203" s="243" t="n">
        <f aca="false">Q203*H203</f>
        <v>0.015847</v>
      </c>
      <c r="S203" s="243" t="n">
        <v>0</v>
      </c>
      <c r="T203" s="244" t="n">
        <f aca="false">S203*H203</f>
        <v>0</v>
      </c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R203" s="245" t="s">
        <v>209</v>
      </c>
      <c r="AT203" s="245" t="s">
        <v>139</v>
      </c>
      <c r="AU203" s="245" t="s">
        <v>114</v>
      </c>
      <c r="AY203" s="3" t="s">
        <v>136</v>
      </c>
      <c r="BE203" s="124" t="n">
        <f aca="false">IF(N203="základní",J203,0)</f>
        <v>0</v>
      </c>
      <c r="BF203" s="124" t="n">
        <f aca="false">IF(N203="snížená",J203,0)</f>
        <v>0</v>
      </c>
      <c r="BG203" s="124" t="n">
        <f aca="false">IF(N203="zákl. přenesená",J203,0)</f>
        <v>0</v>
      </c>
      <c r="BH203" s="124" t="n">
        <f aca="false">IF(N203="sníž. přenesená",J203,0)</f>
        <v>0</v>
      </c>
      <c r="BI203" s="124" t="n">
        <f aca="false">IF(N203="nulová",J203,0)</f>
        <v>0</v>
      </c>
      <c r="BJ203" s="3" t="s">
        <v>114</v>
      </c>
      <c r="BK203" s="124" t="n">
        <f aca="false">ROUND(I203*H203,0)</f>
        <v>0</v>
      </c>
      <c r="BL203" s="3" t="s">
        <v>209</v>
      </c>
      <c r="BM203" s="245" t="s">
        <v>306</v>
      </c>
    </row>
    <row r="204" s="246" customFormat="true" ht="12.8" hidden="false" customHeight="false" outlineLevel="0" collapsed="false">
      <c r="B204" s="247"/>
      <c r="C204" s="248"/>
      <c r="D204" s="249" t="s">
        <v>145</v>
      </c>
      <c r="E204" s="250"/>
      <c r="F204" s="251" t="s">
        <v>251</v>
      </c>
      <c r="G204" s="248"/>
      <c r="H204" s="252" t="n">
        <v>29.9</v>
      </c>
      <c r="I204" s="253"/>
      <c r="J204" s="248"/>
      <c r="K204" s="248"/>
      <c r="L204" s="254"/>
      <c r="M204" s="255"/>
      <c r="N204" s="256"/>
      <c r="O204" s="256"/>
      <c r="P204" s="256"/>
      <c r="Q204" s="256"/>
      <c r="R204" s="256"/>
      <c r="S204" s="256"/>
      <c r="T204" s="257"/>
      <c r="AT204" s="258" t="s">
        <v>145</v>
      </c>
      <c r="AU204" s="258" t="s">
        <v>114</v>
      </c>
      <c r="AV204" s="246" t="s">
        <v>114</v>
      </c>
      <c r="AW204" s="246" t="s">
        <v>31</v>
      </c>
      <c r="AX204" s="246" t="s">
        <v>7</v>
      </c>
      <c r="AY204" s="258" t="s">
        <v>136</v>
      </c>
    </row>
    <row r="205" s="30" customFormat="true" ht="24.15" hidden="false" customHeight="true" outlineLevel="0" collapsed="false">
      <c r="A205" s="26"/>
      <c r="B205" s="27"/>
      <c r="C205" s="234" t="s">
        <v>307</v>
      </c>
      <c r="D205" s="234" t="s">
        <v>139</v>
      </c>
      <c r="E205" s="235" t="s">
        <v>308</v>
      </c>
      <c r="F205" s="236" t="s">
        <v>309</v>
      </c>
      <c r="G205" s="237" t="s">
        <v>241</v>
      </c>
      <c r="H205" s="238" t="n">
        <v>99.8</v>
      </c>
      <c r="I205" s="239"/>
      <c r="J205" s="238" t="n">
        <f aca="false">ROUND(I205*H205,0)</f>
        <v>0</v>
      </c>
      <c r="K205" s="240"/>
      <c r="L205" s="29"/>
      <c r="M205" s="241"/>
      <c r="N205" s="242" t="s">
        <v>43</v>
      </c>
      <c r="O205" s="76"/>
      <c r="P205" s="243" t="n">
        <f aca="false">O205*H205</f>
        <v>0</v>
      </c>
      <c r="Q205" s="243" t="n">
        <v>0.00052</v>
      </c>
      <c r="R205" s="243" t="n">
        <f aca="false">Q205*H205</f>
        <v>0.051896</v>
      </c>
      <c r="S205" s="243" t="n">
        <v>0</v>
      </c>
      <c r="T205" s="244" t="n">
        <f aca="false">S205*H205</f>
        <v>0</v>
      </c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R205" s="245" t="s">
        <v>209</v>
      </c>
      <c r="AT205" s="245" t="s">
        <v>139</v>
      </c>
      <c r="AU205" s="245" t="s">
        <v>114</v>
      </c>
      <c r="AY205" s="3" t="s">
        <v>136</v>
      </c>
      <c r="BE205" s="124" t="n">
        <f aca="false">IF(N205="základní",J205,0)</f>
        <v>0</v>
      </c>
      <c r="BF205" s="124" t="n">
        <f aca="false">IF(N205="snížená",J205,0)</f>
        <v>0</v>
      </c>
      <c r="BG205" s="124" t="n">
        <f aca="false">IF(N205="zákl. přenesená",J205,0)</f>
        <v>0</v>
      </c>
      <c r="BH205" s="124" t="n">
        <f aca="false">IF(N205="sníž. přenesená",J205,0)</f>
        <v>0</v>
      </c>
      <c r="BI205" s="124" t="n">
        <f aca="false">IF(N205="nulová",J205,0)</f>
        <v>0</v>
      </c>
      <c r="BJ205" s="3" t="s">
        <v>114</v>
      </c>
      <c r="BK205" s="124" t="n">
        <f aca="false">ROUND(I205*H205,0)</f>
        <v>0</v>
      </c>
      <c r="BL205" s="3" t="s">
        <v>209</v>
      </c>
      <c r="BM205" s="245" t="s">
        <v>310</v>
      </c>
    </row>
    <row r="206" s="246" customFormat="true" ht="12.8" hidden="false" customHeight="false" outlineLevel="0" collapsed="false">
      <c r="B206" s="247"/>
      <c r="C206" s="248"/>
      <c r="D206" s="249" t="s">
        <v>145</v>
      </c>
      <c r="E206" s="250"/>
      <c r="F206" s="251" t="s">
        <v>256</v>
      </c>
      <c r="G206" s="248"/>
      <c r="H206" s="252" t="n">
        <v>99.8</v>
      </c>
      <c r="I206" s="253"/>
      <c r="J206" s="248"/>
      <c r="K206" s="248"/>
      <c r="L206" s="254"/>
      <c r="M206" s="255"/>
      <c r="N206" s="256"/>
      <c r="O206" s="256"/>
      <c r="P206" s="256"/>
      <c r="Q206" s="256"/>
      <c r="R206" s="256"/>
      <c r="S206" s="256"/>
      <c r="T206" s="257"/>
      <c r="AT206" s="258" t="s">
        <v>145</v>
      </c>
      <c r="AU206" s="258" t="s">
        <v>114</v>
      </c>
      <c r="AV206" s="246" t="s">
        <v>114</v>
      </c>
      <c r="AW206" s="246" t="s">
        <v>31</v>
      </c>
      <c r="AX206" s="246" t="s">
        <v>7</v>
      </c>
      <c r="AY206" s="258" t="s">
        <v>136</v>
      </c>
    </row>
    <row r="207" s="30" customFormat="true" ht="24.15" hidden="false" customHeight="true" outlineLevel="0" collapsed="false">
      <c r="A207" s="26"/>
      <c r="B207" s="27"/>
      <c r="C207" s="234" t="s">
        <v>311</v>
      </c>
      <c r="D207" s="234" t="s">
        <v>139</v>
      </c>
      <c r="E207" s="235" t="s">
        <v>312</v>
      </c>
      <c r="F207" s="236" t="s">
        <v>313</v>
      </c>
      <c r="G207" s="237" t="s">
        <v>260</v>
      </c>
      <c r="H207" s="238" t="n">
        <v>14</v>
      </c>
      <c r="I207" s="239"/>
      <c r="J207" s="238" t="n">
        <f aca="false">ROUND(I207*H207,0)</f>
        <v>0</v>
      </c>
      <c r="K207" s="240"/>
      <c r="L207" s="29"/>
      <c r="M207" s="241"/>
      <c r="N207" s="242" t="s">
        <v>43</v>
      </c>
      <c r="O207" s="76"/>
      <c r="P207" s="243" t="n">
        <f aca="false">O207*H207</f>
        <v>0</v>
      </c>
      <c r="Q207" s="243" t="n">
        <v>0.00881</v>
      </c>
      <c r="R207" s="243" t="n">
        <f aca="false">Q207*H207</f>
        <v>0.12334</v>
      </c>
      <c r="S207" s="243" t="n">
        <v>0</v>
      </c>
      <c r="T207" s="244" t="n">
        <f aca="false">S207*H207</f>
        <v>0</v>
      </c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R207" s="245" t="s">
        <v>209</v>
      </c>
      <c r="AT207" s="245" t="s">
        <v>139</v>
      </c>
      <c r="AU207" s="245" t="s">
        <v>114</v>
      </c>
      <c r="AY207" s="3" t="s">
        <v>136</v>
      </c>
      <c r="BE207" s="124" t="n">
        <f aca="false">IF(N207="základní",J207,0)</f>
        <v>0</v>
      </c>
      <c r="BF207" s="124" t="n">
        <f aca="false">IF(N207="snížená",J207,0)</f>
        <v>0</v>
      </c>
      <c r="BG207" s="124" t="n">
        <f aca="false">IF(N207="zákl. přenesená",J207,0)</f>
        <v>0</v>
      </c>
      <c r="BH207" s="124" t="n">
        <f aca="false">IF(N207="sníž. přenesená",J207,0)</f>
        <v>0</v>
      </c>
      <c r="BI207" s="124" t="n">
        <f aca="false">IF(N207="nulová",J207,0)</f>
        <v>0</v>
      </c>
      <c r="BJ207" s="3" t="s">
        <v>114</v>
      </c>
      <c r="BK207" s="124" t="n">
        <f aca="false">ROUND(I207*H207,0)</f>
        <v>0</v>
      </c>
      <c r="BL207" s="3" t="s">
        <v>209</v>
      </c>
      <c r="BM207" s="245" t="s">
        <v>314</v>
      </c>
    </row>
    <row r="208" s="30" customFormat="true" ht="24.15" hidden="false" customHeight="true" outlineLevel="0" collapsed="false">
      <c r="A208" s="26"/>
      <c r="B208" s="27"/>
      <c r="C208" s="234" t="s">
        <v>315</v>
      </c>
      <c r="D208" s="234" t="s">
        <v>139</v>
      </c>
      <c r="E208" s="235" t="s">
        <v>316</v>
      </c>
      <c r="F208" s="236" t="s">
        <v>317</v>
      </c>
      <c r="G208" s="237" t="s">
        <v>260</v>
      </c>
      <c r="H208" s="238" t="n">
        <v>1268</v>
      </c>
      <c r="I208" s="239"/>
      <c r="J208" s="238" t="n">
        <f aca="false">ROUND(I208*H208,0)</f>
        <v>0</v>
      </c>
      <c r="K208" s="240"/>
      <c r="L208" s="29"/>
      <c r="M208" s="241"/>
      <c r="N208" s="242" t="s">
        <v>43</v>
      </c>
      <c r="O208" s="76"/>
      <c r="P208" s="243" t="n">
        <f aca="false">O208*H208</f>
        <v>0</v>
      </c>
      <c r="Q208" s="243" t="n">
        <v>8E-005</v>
      </c>
      <c r="R208" s="243" t="n">
        <f aca="false">Q208*H208</f>
        <v>0.10144</v>
      </c>
      <c r="S208" s="243" t="n">
        <v>0</v>
      </c>
      <c r="T208" s="244" t="n">
        <f aca="false">S208*H208</f>
        <v>0</v>
      </c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R208" s="245" t="s">
        <v>209</v>
      </c>
      <c r="AT208" s="245" t="s">
        <v>139</v>
      </c>
      <c r="AU208" s="245" t="s">
        <v>114</v>
      </c>
      <c r="AY208" s="3" t="s">
        <v>136</v>
      </c>
      <c r="BE208" s="124" t="n">
        <f aca="false">IF(N208="základní",J208,0)</f>
        <v>0</v>
      </c>
      <c r="BF208" s="124" t="n">
        <f aca="false">IF(N208="snížená",J208,0)</f>
        <v>0</v>
      </c>
      <c r="BG208" s="124" t="n">
        <f aca="false">IF(N208="zákl. přenesená",J208,0)</f>
        <v>0</v>
      </c>
      <c r="BH208" s="124" t="n">
        <f aca="false">IF(N208="sníž. přenesená",J208,0)</f>
        <v>0</v>
      </c>
      <c r="BI208" s="124" t="n">
        <f aca="false">IF(N208="nulová",J208,0)</f>
        <v>0</v>
      </c>
      <c r="BJ208" s="3" t="s">
        <v>114</v>
      </c>
      <c r="BK208" s="124" t="n">
        <f aca="false">ROUND(I208*H208,0)</f>
        <v>0</v>
      </c>
      <c r="BL208" s="3" t="s">
        <v>209</v>
      </c>
      <c r="BM208" s="245" t="s">
        <v>318</v>
      </c>
    </row>
    <row r="209" s="246" customFormat="true" ht="12.8" hidden="false" customHeight="false" outlineLevel="0" collapsed="false">
      <c r="B209" s="247"/>
      <c r="C209" s="248"/>
      <c r="D209" s="249" t="s">
        <v>145</v>
      </c>
      <c r="E209" s="250"/>
      <c r="F209" s="251" t="s">
        <v>319</v>
      </c>
      <c r="G209" s="248"/>
      <c r="H209" s="252" t="n">
        <v>1268</v>
      </c>
      <c r="I209" s="253"/>
      <c r="J209" s="248"/>
      <c r="K209" s="248"/>
      <c r="L209" s="254"/>
      <c r="M209" s="255"/>
      <c r="N209" s="256"/>
      <c r="O209" s="256"/>
      <c r="P209" s="256"/>
      <c r="Q209" s="256"/>
      <c r="R209" s="256"/>
      <c r="S209" s="256"/>
      <c r="T209" s="257"/>
      <c r="AT209" s="258" t="s">
        <v>145</v>
      </c>
      <c r="AU209" s="258" t="s">
        <v>114</v>
      </c>
      <c r="AV209" s="246" t="s">
        <v>114</v>
      </c>
      <c r="AW209" s="246" t="s">
        <v>31</v>
      </c>
      <c r="AX209" s="246" t="s">
        <v>7</v>
      </c>
      <c r="AY209" s="258" t="s">
        <v>136</v>
      </c>
    </row>
    <row r="210" s="30" customFormat="true" ht="24.15" hidden="false" customHeight="true" outlineLevel="0" collapsed="false">
      <c r="A210" s="26"/>
      <c r="B210" s="27"/>
      <c r="C210" s="234" t="s">
        <v>320</v>
      </c>
      <c r="D210" s="234" t="s">
        <v>139</v>
      </c>
      <c r="E210" s="235" t="s">
        <v>321</v>
      </c>
      <c r="F210" s="236" t="s">
        <v>322</v>
      </c>
      <c r="G210" s="237" t="s">
        <v>260</v>
      </c>
      <c r="H210" s="238" t="n">
        <v>10</v>
      </c>
      <c r="I210" s="239"/>
      <c r="J210" s="238" t="n">
        <f aca="false">ROUND(I210*H210,0)</f>
        <v>0</v>
      </c>
      <c r="K210" s="240"/>
      <c r="L210" s="29"/>
      <c r="M210" s="241"/>
      <c r="N210" s="242" t="s">
        <v>43</v>
      </c>
      <c r="O210" s="76"/>
      <c r="P210" s="243" t="n">
        <f aca="false">O210*H210</f>
        <v>0</v>
      </c>
      <c r="Q210" s="243" t="n">
        <v>0</v>
      </c>
      <c r="R210" s="243" t="n">
        <f aca="false">Q210*H210</f>
        <v>0</v>
      </c>
      <c r="S210" s="243" t="n">
        <v>0</v>
      </c>
      <c r="T210" s="244" t="n">
        <f aca="false">S210*H210</f>
        <v>0</v>
      </c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R210" s="245" t="s">
        <v>209</v>
      </c>
      <c r="AT210" s="245" t="s">
        <v>139</v>
      </c>
      <c r="AU210" s="245" t="s">
        <v>114</v>
      </c>
      <c r="AY210" s="3" t="s">
        <v>136</v>
      </c>
      <c r="BE210" s="124" t="n">
        <f aca="false">IF(N210="základní",J210,0)</f>
        <v>0</v>
      </c>
      <c r="BF210" s="124" t="n">
        <f aca="false">IF(N210="snížená",J210,0)</f>
        <v>0</v>
      </c>
      <c r="BG210" s="124" t="n">
        <f aca="false">IF(N210="zákl. přenesená",J210,0)</f>
        <v>0</v>
      </c>
      <c r="BH210" s="124" t="n">
        <f aca="false">IF(N210="sníž. přenesená",J210,0)</f>
        <v>0</v>
      </c>
      <c r="BI210" s="124" t="n">
        <f aca="false">IF(N210="nulová",J210,0)</f>
        <v>0</v>
      </c>
      <c r="BJ210" s="3" t="s">
        <v>114</v>
      </c>
      <c r="BK210" s="124" t="n">
        <f aca="false">ROUND(I210*H210,0)</f>
        <v>0</v>
      </c>
      <c r="BL210" s="3" t="s">
        <v>209</v>
      </c>
      <c r="BM210" s="245" t="s">
        <v>323</v>
      </c>
    </row>
    <row r="211" s="30" customFormat="true" ht="16.5" hidden="false" customHeight="true" outlineLevel="0" collapsed="false">
      <c r="A211" s="26"/>
      <c r="B211" s="27"/>
      <c r="C211" s="271" t="s">
        <v>324</v>
      </c>
      <c r="D211" s="271" t="s">
        <v>325</v>
      </c>
      <c r="E211" s="272" t="s">
        <v>326</v>
      </c>
      <c r="F211" s="273" t="s">
        <v>327</v>
      </c>
      <c r="G211" s="274" t="s">
        <v>260</v>
      </c>
      <c r="H211" s="275" t="n">
        <v>10</v>
      </c>
      <c r="I211" s="276"/>
      <c r="J211" s="275" t="n">
        <f aca="false">ROUND(I211*H211,0)</f>
        <v>0</v>
      </c>
      <c r="K211" s="277"/>
      <c r="L211" s="278"/>
      <c r="M211" s="279"/>
      <c r="N211" s="280" t="s">
        <v>43</v>
      </c>
      <c r="O211" s="76"/>
      <c r="P211" s="243" t="n">
        <f aca="false">O211*H211</f>
        <v>0</v>
      </c>
      <c r="Q211" s="243" t="n">
        <v>0.00013</v>
      </c>
      <c r="R211" s="243" t="n">
        <f aca="false">Q211*H211</f>
        <v>0.0013</v>
      </c>
      <c r="S211" s="243" t="n">
        <v>0</v>
      </c>
      <c r="T211" s="244" t="n">
        <f aca="false">S211*H211</f>
        <v>0</v>
      </c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R211" s="245" t="s">
        <v>295</v>
      </c>
      <c r="AT211" s="245" t="s">
        <v>325</v>
      </c>
      <c r="AU211" s="245" t="s">
        <v>114</v>
      </c>
      <c r="AY211" s="3" t="s">
        <v>136</v>
      </c>
      <c r="BE211" s="124" t="n">
        <f aca="false">IF(N211="základní",J211,0)</f>
        <v>0</v>
      </c>
      <c r="BF211" s="124" t="n">
        <f aca="false">IF(N211="snížená",J211,0)</f>
        <v>0</v>
      </c>
      <c r="BG211" s="124" t="n">
        <f aca="false">IF(N211="zákl. přenesená",J211,0)</f>
        <v>0</v>
      </c>
      <c r="BH211" s="124" t="n">
        <f aca="false">IF(N211="sníž. přenesená",J211,0)</f>
        <v>0</v>
      </c>
      <c r="BI211" s="124" t="n">
        <f aca="false">IF(N211="nulová",J211,0)</f>
        <v>0</v>
      </c>
      <c r="BJ211" s="3" t="s">
        <v>114</v>
      </c>
      <c r="BK211" s="124" t="n">
        <f aca="false">ROUND(I211*H211,0)</f>
        <v>0</v>
      </c>
      <c r="BL211" s="3" t="s">
        <v>209</v>
      </c>
      <c r="BM211" s="245" t="s">
        <v>328</v>
      </c>
    </row>
    <row r="212" s="30" customFormat="true" ht="24.15" hidden="false" customHeight="true" outlineLevel="0" collapsed="false">
      <c r="A212" s="26"/>
      <c r="B212" s="27"/>
      <c r="C212" s="234" t="s">
        <v>329</v>
      </c>
      <c r="D212" s="234" t="s">
        <v>139</v>
      </c>
      <c r="E212" s="235" t="s">
        <v>330</v>
      </c>
      <c r="F212" s="236" t="s">
        <v>331</v>
      </c>
      <c r="G212" s="237" t="s">
        <v>241</v>
      </c>
      <c r="H212" s="238" t="n">
        <v>22</v>
      </c>
      <c r="I212" s="239"/>
      <c r="J212" s="238" t="n">
        <f aca="false">ROUND(I212*H212,0)</f>
        <v>0</v>
      </c>
      <c r="K212" s="240"/>
      <c r="L212" s="29"/>
      <c r="M212" s="241"/>
      <c r="N212" s="242" t="s">
        <v>43</v>
      </c>
      <c r="O212" s="76"/>
      <c r="P212" s="243" t="n">
        <f aca="false">O212*H212</f>
        <v>0</v>
      </c>
      <c r="Q212" s="243" t="n">
        <v>0.00151</v>
      </c>
      <c r="R212" s="243" t="n">
        <f aca="false">Q212*H212</f>
        <v>0.03322</v>
      </c>
      <c r="S212" s="243" t="n">
        <v>0</v>
      </c>
      <c r="T212" s="244" t="n">
        <f aca="false">S212*H212</f>
        <v>0</v>
      </c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R212" s="245" t="s">
        <v>209</v>
      </c>
      <c r="AT212" s="245" t="s">
        <v>139</v>
      </c>
      <c r="AU212" s="245" t="s">
        <v>114</v>
      </c>
      <c r="AY212" s="3" t="s">
        <v>136</v>
      </c>
      <c r="BE212" s="124" t="n">
        <f aca="false">IF(N212="základní",J212,0)</f>
        <v>0</v>
      </c>
      <c r="BF212" s="124" t="n">
        <f aca="false">IF(N212="snížená",J212,0)</f>
        <v>0</v>
      </c>
      <c r="BG212" s="124" t="n">
        <f aca="false">IF(N212="zákl. přenesená",J212,0)</f>
        <v>0</v>
      </c>
      <c r="BH212" s="124" t="n">
        <f aca="false">IF(N212="sníž. přenesená",J212,0)</f>
        <v>0</v>
      </c>
      <c r="BI212" s="124" t="n">
        <f aca="false">IF(N212="nulová",J212,0)</f>
        <v>0</v>
      </c>
      <c r="BJ212" s="3" t="s">
        <v>114</v>
      </c>
      <c r="BK212" s="124" t="n">
        <f aca="false">ROUND(I212*H212,0)</f>
        <v>0</v>
      </c>
      <c r="BL212" s="3" t="s">
        <v>209</v>
      </c>
      <c r="BM212" s="245" t="s">
        <v>332</v>
      </c>
    </row>
    <row r="213" s="246" customFormat="true" ht="12.8" hidden="false" customHeight="false" outlineLevel="0" collapsed="false">
      <c r="B213" s="247"/>
      <c r="C213" s="248"/>
      <c r="D213" s="249" t="s">
        <v>145</v>
      </c>
      <c r="E213" s="250"/>
      <c r="F213" s="251" t="s">
        <v>266</v>
      </c>
      <c r="G213" s="248"/>
      <c r="H213" s="252" t="n">
        <v>22</v>
      </c>
      <c r="I213" s="253"/>
      <c r="J213" s="248"/>
      <c r="K213" s="248"/>
      <c r="L213" s="254"/>
      <c r="M213" s="255"/>
      <c r="N213" s="256"/>
      <c r="O213" s="256"/>
      <c r="P213" s="256"/>
      <c r="Q213" s="256"/>
      <c r="R213" s="256"/>
      <c r="S213" s="256"/>
      <c r="T213" s="257"/>
      <c r="AT213" s="258" t="s">
        <v>145</v>
      </c>
      <c r="AU213" s="258" t="s">
        <v>114</v>
      </c>
      <c r="AV213" s="246" t="s">
        <v>114</v>
      </c>
      <c r="AW213" s="246" t="s">
        <v>31</v>
      </c>
      <c r="AX213" s="246" t="s">
        <v>7</v>
      </c>
      <c r="AY213" s="258" t="s">
        <v>136</v>
      </c>
    </row>
    <row r="214" s="30" customFormat="true" ht="24.15" hidden="false" customHeight="true" outlineLevel="0" collapsed="false">
      <c r="A214" s="26"/>
      <c r="B214" s="27"/>
      <c r="C214" s="234" t="s">
        <v>333</v>
      </c>
      <c r="D214" s="234" t="s">
        <v>139</v>
      </c>
      <c r="E214" s="235" t="s">
        <v>334</v>
      </c>
      <c r="F214" s="236" t="s">
        <v>335</v>
      </c>
      <c r="G214" s="237" t="s">
        <v>149</v>
      </c>
      <c r="H214" s="238" t="n">
        <v>30.4</v>
      </c>
      <c r="I214" s="239"/>
      <c r="J214" s="238" t="n">
        <f aca="false">ROUND(I214*H214,0)</f>
        <v>0</v>
      </c>
      <c r="K214" s="240"/>
      <c r="L214" s="29"/>
      <c r="M214" s="241"/>
      <c r="N214" s="242" t="s">
        <v>43</v>
      </c>
      <c r="O214" s="76"/>
      <c r="P214" s="243" t="n">
        <f aca="false">O214*H214</f>
        <v>0</v>
      </c>
      <c r="Q214" s="243" t="n">
        <v>0.00237</v>
      </c>
      <c r="R214" s="243" t="n">
        <f aca="false">Q214*H214</f>
        <v>0.072048</v>
      </c>
      <c r="S214" s="243" t="n">
        <v>0</v>
      </c>
      <c r="T214" s="244" t="n">
        <f aca="false">S214*H214</f>
        <v>0</v>
      </c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R214" s="245" t="s">
        <v>209</v>
      </c>
      <c r="AT214" s="245" t="s">
        <v>139</v>
      </c>
      <c r="AU214" s="245" t="s">
        <v>114</v>
      </c>
      <c r="AY214" s="3" t="s">
        <v>136</v>
      </c>
      <c r="BE214" s="124" t="n">
        <f aca="false">IF(N214="základní",J214,0)</f>
        <v>0</v>
      </c>
      <c r="BF214" s="124" t="n">
        <f aca="false">IF(N214="snížená",J214,0)</f>
        <v>0</v>
      </c>
      <c r="BG214" s="124" t="n">
        <f aca="false">IF(N214="zákl. přenesená",J214,0)</f>
        <v>0</v>
      </c>
      <c r="BH214" s="124" t="n">
        <f aca="false">IF(N214="sníž. přenesená",J214,0)</f>
        <v>0</v>
      </c>
      <c r="BI214" s="124" t="n">
        <f aca="false">IF(N214="nulová",J214,0)</f>
        <v>0</v>
      </c>
      <c r="BJ214" s="3" t="s">
        <v>114</v>
      </c>
      <c r="BK214" s="124" t="n">
        <f aca="false">ROUND(I214*H214,0)</f>
        <v>0</v>
      </c>
      <c r="BL214" s="3" t="s">
        <v>209</v>
      </c>
      <c r="BM214" s="245" t="s">
        <v>336</v>
      </c>
    </row>
    <row r="215" s="246" customFormat="true" ht="12.8" hidden="false" customHeight="false" outlineLevel="0" collapsed="false">
      <c r="B215" s="247"/>
      <c r="C215" s="248"/>
      <c r="D215" s="249" t="s">
        <v>145</v>
      </c>
      <c r="E215" s="250"/>
      <c r="F215" s="251" t="s">
        <v>271</v>
      </c>
      <c r="G215" s="248"/>
      <c r="H215" s="252" t="n">
        <v>24</v>
      </c>
      <c r="I215" s="253"/>
      <c r="J215" s="248"/>
      <c r="K215" s="248"/>
      <c r="L215" s="254"/>
      <c r="M215" s="255"/>
      <c r="N215" s="256"/>
      <c r="O215" s="256"/>
      <c r="P215" s="256"/>
      <c r="Q215" s="256"/>
      <c r="R215" s="256"/>
      <c r="S215" s="256"/>
      <c r="T215" s="257"/>
      <c r="AT215" s="258" t="s">
        <v>145</v>
      </c>
      <c r="AU215" s="258" t="s">
        <v>114</v>
      </c>
      <c r="AV215" s="246" t="s">
        <v>114</v>
      </c>
      <c r="AW215" s="246" t="s">
        <v>31</v>
      </c>
      <c r="AX215" s="246" t="s">
        <v>77</v>
      </c>
      <c r="AY215" s="258" t="s">
        <v>136</v>
      </c>
    </row>
    <row r="216" s="246" customFormat="true" ht="12.8" hidden="false" customHeight="false" outlineLevel="0" collapsed="false">
      <c r="B216" s="247"/>
      <c r="C216" s="248"/>
      <c r="D216" s="249" t="s">
        <v>145</v>
      </c>
      <c r="E216" s="250"/>
      <c r="F216" s="251" t="s">
        <v>272</v>
      </c>
      <c r="G216" s="248"/>
      <c r="H216" s="252" t="n">
        <v>6.4</v>
      </c>
      <c r="I216" s="253"/>
      <c r="J216" s="248"/>
      <c r="K216" s="248"/>
      <c r="L216" s="254"/>
      <c r="M216" s="255"/>
      <c r="N216" s="256"/>
      <c r="O216" s="256"/>
      <c r="P216" s="256"/>
      <c r="Q216" s="256"/>
      <c r="R216" s="256"/>
      <c r="S216" s="256"/>
      <c r="T216" s="257"/>
      <c r="AT216" s="258" t="s">
        <v>145</v>
      </c>
      <c r="AU216" s="258" t="s">
        <v>114</v>
      </c>
      <c r="AV216" s="246" t="s">
        <v>114</v>
      </c>
      <c r="AW216" s="246" t="s">
        <v>31</v>
      </c>
      <c r="AX216" s="246" t="s">
        <v>77</v>
      </c>
      <c r="AY216" s="258" t="s">
        <v>136</v>
      </c>
    </row>
    <row r="217" s="259" customFormat="true" ht="12.8" hidden="false" customHeight="false" outlineLevel="0" collapsed="false">
      <c r="B217" s="260"/>
      <c r="C217" s="261"/>
      <c r="D217" s="249" t="s">
        <v>145</v>
      </c>
      <c r="E217" s="262"/>
      <c r="F217" s="263" t="s">
        <v>273</v>
      </c>
      <c r="G217" s="261"/>
      <c r="H217" s="264" t="n">
        <v>30.4</v>
      </c>
      <c r="I217" s="265"/>
      <c r="J217" s="261"/>
      <c r="K217" s="261"/>
      <c r="L217" s="266"/>
      <c r="M217" s="267"/>
      <c r="N217" s="268"/>
      <c r="O217" s="268"/>
      <c r="P217" s="268"/>
      <c r="Q217" s="268"/>
      <c r="R217" s="268"/>
      <c r="S217" s="268"/>
      <c r="T217" s="269"/>
      <c r="AT217" s="270" t="s">
        <v>145</v>
      </c>
      <c r="AU217" s="270" t="s">
        <v>114</v>
      </c>
      <c r="AV217" s="259" t="s">
        <v>143</v>
      </c>
      <c r="AW217" s="259" t="s">
        <v>31</v>
      </c>
      <c r="AX217" s="259" t="s">
        <v>7</v>
      </c>
      <c r="AY217" s="270" t="s">
        <v>136</v>
      </c>
    </row>
    <row r="218" s="30" customFormat="true" ht="33" hidden="false" customHeight="true" outlineLevel="0" collapsed="false">
      <c r="A218" s="26"/>
      <c r="B218" s="27"/>
      <c r="C218" s="234" t="s">
        <v>337</v>
      </c>
      <c r="D218" s="234" t="s">
        <v>139</v>
      </c>
      <c r="E218" s="235" t="s">
        <v>338</v>
      </c>
      <c r="F218" s="236" t="s">
        <v>339</v>
      </c>
      <c r="G218" s="237" t="s">
        <v>260</v>
      </c>
      <c r="H218" s="238" t="n">
        <v>10</v>
      </c>
      <c r="I218" s="239"/>
      <c r="J218" s="238" t="n">
        <f aca="false">ROUND(I218*H218,0)</f>
        <v>0</v>
      </c>
      <c r="K218" s="240"/>
      <c r="L218" s="29"/>
      <c r="M218" s="241"/>
      <c r="N218" s="242" t="s">
        <v>43</v>
      </c>
      <c r="O218" s="76"/>
      <c r="P218" s="243" t="n">
        <f aca="false">O218*H218</f>
        <v>0</v>
      </c>
      <c r="Q218" s="243" t="n">
        <v>0.00114</v>
      </c>
      <c r="R218" s="243" t="n">
        <f aca="false">Q218*H218</f>
        <v>0.0114</v>
      </c>
      <c r="S218" s="243" t="n">
        <v>0</v>
      </c>
      <c r="T218" s="244" t="n">
        <f aca="false">S218*H218</f>
        <v>0</v>
      </c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R218" s="245" t="s">
        <v>209</v>
      </c>
      <c r="AT218" s="245" t="s">
        <v>139</v>
      </c>
      <c r="AU218" s="245" t="s">
        <v>114</v>
      </c>
      <c r="AY218" s="3" t="s">
        <v>136</v>
      </c>
      <c r="BE218" s="124" t="n">
        <f aca="false">IF(N218="základní",J218,0)</f>
        <v>0</v>
      </c>
      <c r="BF218" s="124" t="n">
        <f aca="false">IF(N218="snížená",J218,0)</f>
        <v>0</v>
      </c>
      <c r="BG218" s="124" t="n">
        <f aca="false">IF(N218="zákl. přenesená",J218,0)</f>
        <v>0</v>
      </c>
      <c r="BH218" s="124" t="n">
        <f aca="false">IF(N218="sníž. přenesená",J218,0)</f>
        <v>0</v>
      </c>
      <c r="BI218" s="124" t="n">
        <f aca="false">IF(N218="nulová",J218,0)</f>
        <v>0</v>
      </c>
      <c r="BJ218" s="3" t="s">
        <v>114</v>
      </c>
      <c r="BK218" s="124" t="n">
        <f aca="false">ROUND(I218*H218,0)</f>
        <v>0</v>
      </c>
      <c r="BL218" s="3" t="s">
        <v>209</v>
      </c>
      <c r="BM218" s="245" t="s">
        <v>340</v>
      </c>
    </row>
    <row r="219" s="30" customFormat="true" ht="24.15" hidden="false" customHeight="true" outlineLevel="0" collapsed="false">
      <c r="A219" s="26"/>
      <c r="B219" s="27"/>
      <c r="C219" s="234" t="s">
        <v>341</v>
      </c>
      <c r="D219" s="234" t="s">
        <v>139</v>
      </c>
      <c r="E219" s="235" t="s">
        <v>342</v>
      </c>
      <c r="F219" s="236" t="s">
        <v>343</v>
      </c>
      <c r="G219" s="237" t="s">
        <v>260</v>
      </c>
      <c r="H219" s="238" t="n">
        <v>10</v>
      </c>
      <c r="I219" s="239"/>
      <c r="J219" s="238" t="n">
        <f aca="false">ROUND(I219*H219,0)</f>
        <v>0</v>
      </c>
      <c r="K219" s="240"/>
      <c r="L219" s="29"/>
      <c r="M219" s="241"/>
      <c r="N219" s="242" t="s">
        <v>43</v>
      </c>
      <c r="O219" s="76"/>
      <c r="P219" s="243" t="n">
        <f aca="false">O219*H219</f>
        <v>0</v>
      </c>
      <c r="Q219" s="243" t="n">
        <v>0.00244</v>
      </c>
      <c r="R219" s="243" t="n">
        <f aca="false">Q219*H219</f>
        <v>0.0244</v>
      </c>
      <c r="S219" s="243" t="n">
        <v>0</v>
      </c>
      <c r="T219" s="244" t="n">
        <f aca="false">S219*H219</f>
        <v>0</v>
      </c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R219" s="245" t="s">
        <v>209</v>
      </c>
      <c r="AT219" s="245" t="s">
        <v>139</v>
      </c>
      <c r="AU219" s="245" t="s">
        <v>114</v>
      </c>
      <c r="AY219" s="3" t="s">
        <v>136</v>
      </c>
      <c r="BE219" s="124" t="n">
        <f aca="false">IF(N219="základní",J219,0)</f>
        <v>0</v>
      </c>
      <c r="BF219" s="124" t="n">
        <f aca="false">IF(N219="snížená",J219,0)</f>
        <v>0</v>
      </c>
      <c r="BG219" s="124" t="n">
        <f aca="false">IF(N219="zákl. přenesená",J219,0)</f>
        <v>0</v>
      </c>
      <c r="BH219" s="124" t="n">
        <f aca="false">IF(N219="sníž. přenesená",J219,0)</f>
        <v>0</v>
      </c>
      <c r="BI219" s="124" t="n">
        <f aca="false">IF(N219="nulová",J219,0)</f>
        <v>0</v>
      </c>
      <c r="BJ219" s="3" t="s">
        <v>114</v>
      </c>
      <c r="BK219" s="124" t="n">
        <f aca="false">ROUND(I219*H219,0)</f>
        <v>0</v>
      </c>
      <c r="BL219" s="3" t="s">
        <v>209</v>
      </c>
      <c r="BM219" s="245" t="s">
        <v>344</v>
      </c>
    </row>
    <row r="220" s="30" customFormat="true" ht="21.75" hidden="false" customHeight="true" outlineLevel="0" collapsed="false">
      <c r="A220" s="26"/>
      <c r="B220" s="27"/>
      <c r="C220" s="234" t="s">
        <v>345</v>
      </c>
      <c r="D220" s="234" t="s">
        <v>139</v>
      </c>
      <c r="E220" s="235" t="s">
        <v>346</v>
      </c>
      <c r="F220" s="236" t="s">
        <v>347</v>
      </c>
      <c r="G220" s="237" t="s">
        <v>241</v>
      </c>
      <c r="H220" s="238" t="n">
        <v>99.8</v>
      </c>
      <c r="I220" s="239"/>
      <c r="J220" s="238" t="n">
        <f aca="false">ROUND(I220*H220,0)</f>
        <v>0</v>
      </c>
      <c r="K220" s="240"/>
      <c r="L220" s="29"/>
      <c r="M220" s="241"/>
      <c r="N220" s="242" t="s">
        <v>43</v>
      </c>
      <c r="O220" s="76"/>
      <c r="P220" s="243" t="n">
        <f aca="false">O220*H220</f>
        <v>0</v>
      </c>
      <c r="Q220" s="243" t="n">
        <v>0.00091</v>
      </c>
      <c r="R220" s="243" t="n">
        <f aca="false">Q220*H220</f>
        <v>0.090818</v>
      </c>
      <c r="S220" s="243" t="n">
        <v>0</v>
      </c>
      <c r="T220" s="244" t="n">
        <f aca="false">S220*H220</f>
        <v>0</v>
      </c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R220" s="245" t="s">
        <v>209</v>
      </c>
      <c r="AT220" s="245" t="s">
        <v>139</v>
      </c>
      <c r="AU220" s="245" t="s">
        <v>114</v>
      </c>
      <c r="AY220" s="3" t="s">
        <v>136</v>
      </c>
      <c r="BE220" s="124" t="n">
        <f aca="false">IF(N220="základní",J220,0)</f>
        <v>0</v>
      </c>
      <c r="BF220" s="124" t="n">
        <f aca="false">IF(N220="snížená",J220,0)</f>
        <v>0</v>
      </c>
      <c r="BG220" s="124" t="n">
        <f aca="false">IF(N220="zákl. přenesená",J220,0)</f>
        <v>0</v>
      </c>
      <c r="BH220" s="124" t="n">
        <f aca="false">IF(N220="sníž. přenesená",J220,0)</f>
        <v>0</v>
      </c>
      <c r="BI220" s="124" t="n">
        <f aca="false">IF(N220="nulová",J220,0)</f>
        <v>0</v>
      </c>
      <c r="BJ220" s="3" t="s">
        <v>114</v>
      </c>
      <c r="BK220" s="124" t="n">
        <f aca="false">ROUND(I220*H220,0)</f>
        <v>0</v>
      </c>
      <c r="BL220" s="3" t="s">
        <v>209</v>
      </c>
      <c r="BM220" s="245" t="s">
        <v>348</v>
      </c>
    </row>
    <row r="221" s="246" customFormat="true" ht="12.8" hidden="false" customHeight="false" outlineLevel="0" collapsed="false">
      <c r="B221" s="247"/>
      <c r="C221" s="248"/>
      <c r="D221" s="249" t="s">
        <v>145</v>
      </c>
      <c r="E221" s="250"/>
      <c r="F221" s="251" t="s">
        <v>256</v>
      </c>
      <c r="G221" s="248"/>
      <c r="H221" s="252" t="n">
        <v>99.8</v>
      </c>
      <c r="I221" s="253"/>
      <c r="J221" s="248"/>
      <c r="K221" s="248"/>
      <c r="L221" s="254"/>
      <c r="M221" s="255"/>
      <c r="N221" s="256"/>
      <c r="O221" s="256"/>
      <c r="P221" s="256"/>
      <c r="Q221" s="256"/>
      <c r="R221" s="256"/>
      <c r="S221" s="256"/>
      <c r="T221" s="257"/>
      <c r="AT221" s="258" t="s">
        <v>145</v>
      </c>
      <c r="AU221" s="258" t="s">
        <v>114</v>
      </c>
      <c r="AV221" s="246" t="s">
        <v>114</v>
      </c>
      <c r="AW221" s="246" t="s">
        <v>31</v>
      </c>
      <c r="AX221" s="246" t="s">
        <v>7</v>
      </c>
      <c r="AY221" s="258" t="s">
        <v>136</v>
      </c>
    </row>
    <row r="222" s="30" customFormat="true" ht="24.15" hidden="false" customHeight="true" outlineLevel="0" collapsed="false">
      <c r="A222" s="26"/>
      <c r="B222" s="27"/>
      <c r="C222" s="234" t="s">
        <v>349</v>
      </c>
      <c r="D222" s="234" t="s">
        <v>139</v>
      </c>
      <c r="E222" s="235" t="s">
        <v>350</v>
      </c>
      <c r="F222" s="236" t="s">
        <v>351</v>
      </c>
      <c r="G222" s="237" t="s">
        <v>260</v>
      </c>
      <c r="H222" s="238" t="n">
        <v>12</v>
      </c>
      <c r="I222" s="239"/>
      <c r="J222" s="238" t="n">
        <f aca="false">ROUND(I222*H222,0)</f>
        <v>0</v>
      </c>
      <c r="K222" s="240"/>
      <c r="L222" s="29"/>
      <c r="M222" s="241"/>
      <c r="N222" s="242" t="s">
        <v>43</v>
      </c>
      <c r="O222" s="76"/>
      <c r="P222" s="243" t="n">
        <f aca="false">O222*H222</f>
        <v>0</v>
      </c>
      <c r="Q222" s="243" t="n">
        <v>0.00033</v>
      </c>
      <c r="R222" s="243" t="n">
        <f aca="false">Q222*H222</f>
        <v>0.00396</v>
      </c>
      <c r="S222" s="243" t="n">
        <v>0</v>
      </c>
      <c r="T222" s="244" t="n">
        <f aca="false">S222*H222</f>
        <v>0</v>
      </c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R222" s="245" t="s">
        <v>209</v>
      </c>
      <c r="AT222" s="245" t="s">
        <v>139</v>
      </c>
      <c r="AU222" s="245" t="s">
        <v>114</v>
      </c>
      <c r="AY222" s="3" t="s">
        <v>136</v>
      </c>
      <c r="BE222" s="124" t="n">
        <f aca="false">IF(N222="základní",J222,0)</f>
        <v>0</v>
      </c>
      <c r="BF222" s="124" t="n">
        <f aca="false">IF(N222="snížená",J222,0)</f>
        <v>0</v>
      </c>
      <c r="BG222" s="124" t="n">
        <f aca="false">IF(N222="zákl. přenesená",J222,0)</f>
        <v>0</v>
      </c>
      <c r="BH222" s="124" t="n">
        <f aca="false">IF(N222="sníž. přenesená",J222,0)</f>
        <v>0</v>
      </c>
      <c r="BI222" s="124" t="n">
        <f aca="false">IF(N222="nulová",J222,0)</f>
        <v>0</v>
      </c>
      <c r="BJ222" s="3" t="s">
        <v>114</v>
      </c>
      <c r="BK222" s="124" t="n">
        <f aca="false">ROUND(I222*H222,0)</f>
        <v>0</v>
      </c>
      <c r="BL222" s="3" t="s">
        <v>209</v>
      </c>
      <c r="BM222" s="245" t="s">
        <v>352</v>
      </c>
    </row>
    <row r="223" s="30" customFormat="true" ht="24.15" hidden="false" customHeight="true" outlineLevel="0" collapsed="false">
      <c r="A223" s="26"/>
      <c r="B223" s="27"/>
      <c r="C223" s="234" t="s">
        <v>353</v>
      </c>
      <c r="D223" s="234" t="s">
        <v>139</v>
      </c>
      <c r="E223" s="235" t="s">
        <v>354</v>
      </c>
      <c r="F223" s="236" t="s">
        <v>355</v>
      </c>
      <c r="G223" s="237" t="s">
        <v>260</v>
      </c>
      <c r="H223" s="238" t="n">
        <v>8</v>
      </c>
      <c r="I223" s="239"/>
      <c r="J223" s="238" t="n">
        <f aca="false">ROUND(I223*H223,0)</f>
        <v>0</v>
      </c>
      <c r="K223" s="240"/>
      <c r="L223" s="29"/>
      <c r="M223" s="241"/>
      <c r="N223" s="242" t="s">
        <v>43</v>
      </c>
      <c r="O223" s="76"/>
      <c r="P223" s="243" t="n">
        <f aca="false">O223*H223</f>
        <v>0</v>
      </c>
      <c r="Q223" s="243" t="n">
        <v>0.00019</v>
      </c>
      <c r="R223" s="243" t="n">
        <f aca="false">Q223*H223</f>
        <v>0.00152</v>
      </c>
      <c r="S223" s="243" t="n">
        <v>0</v>
      </c>
      <c r="T223" s="244" t="n">
        <f aca="false">S223*H223</f>
        <v>0</v>
      </c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R223" s="245" t="s">
        <v>209</v>
      </c>
      <c r="AT223" s="245" t="s">
        <v>139</v>
      </c>
      <c r="AU223" s="245" t="s">
        <v>114</v>
      </c>
      <c r="AY223" s="3" t="s">
        <v>136</v>
      </c>
      <c r="BE223" s="124" t="n">
        <f aca="false">IF(N223="základní",J223,0)</f>
        <v>0</v>
      </c>
      <c r="BF223" s="124" t="n">
        <f aca="false">IF(N223="snížená",J223,0)</f>
        <v>0</v>
      </c>
      <c r="BG223" s="124" t="n">
        <f aca="false">IF(N223="zákl. přenesená",J223,0)</f>
        <v>0</v>
      </c>
      <c r="BH223" s="124" t="n">
        <f aca="false">IF(N223="sníž. přenesená",J223,0)</f>
        <v>0</v>
      </c>
      <c r="BI223" s="124" t="n">
        <f aca="false">IF(N223="nulová",J223,0)</f>
        <v>0</v>
      </c>
      <c r="BJ223" s="3" t="s">
        <v>114</v>
      </c>
      <c r="BK223" s="124" t="n">
        <f aca="false">ROUND(I223*H223,0)</f>
        <v>0</v>
      </c>
      <c r="BL223" s="3" t="s">
        <v>209</v>
      </c>
      <c r="BM223" s="245" t="s">
        <v>356</v>
      </c>
    </row>
    <row r="224" s="30" customFormat="true" ht="24.15" hidden="false" customHeight="true" outlineLevel="0" collapsed="false">
      <c r="A224" s="26"/>
      <c r="B224" s="27"/>
      <c r="C224" s="234" t="s">
        <v>357</v>
      </c>
      <c r="D224" s="234" t="s">
        <v>139</v>
      </c>
      <c r="E224" s="235" t="s">
        <v>358</v>
      </c>
      <c r="F224" s="236" t="s">
        <v>359</v>
      </c>
      <c r="G224" s="237" t="s">
        <v>241</v>
      </c>
      <c r="H224" s="238" t="n">
        <v>102</v>
      </c>
      <c r="I224" s="239"/>
      <c r="J224" s="238" t="n">
        <f aca="false">ROUND(I224*H224,0)</f>
        <v>0</v>
      </c>
      <c r="K224" s="240"/>
      <c r="L224" s="29"/>
      <c r="M224" s="241"/>
      <c r="N224" s="242" t="s">
        <v>43</v>
      </c>
      <c r="O224" s="76"/>
      <c r="P224" s="243" t="n">
        <f aca="false">O224*H224</f>
        <v>0</v>
      </c>
      <c r="Q224" s="243" t="n">
        <v>0.00108</v>
      </c>
      <c r="R224" s="243" t="n">
        <f aca="false">Q224*H224</f>
        <v>0.11016</v>
      </c>
      <c r="S224" s="243" t="n">
        <v>0</v>
      </c>
      <c r="T224" s="244" t="n">
        <f aca="false">S224*H224</f>
        <v>0</v>
      </c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R224" s="245" t="s">
        <v>209</v>
      </c>
      <c r="AT224" s="245" t="s">
        <v>139</v>
      </c>
      <c r="AU224" s="245" t="s">
        <v>114</v>
      </c>
      <c r="AY224" s="3" t="s">
        <v>136</v>
      </c>
      <c r="BE224" s="124" t="n">
        <f aca="false">IF(N224="základní",J224,0)</f>
        <v>0</v>
      </c>
      <c r="BF224" s="124" t="n">
        <f aca="false">IF(N224="snížená",J224,0)</f>
        <v>0</v>
      </c>
      <c r="BG224" s="124" t="n">
        <f aca="false">IF(N224="zákl. přenesená",J224,0)</f>
        <v>0</v>
      </c>
      <c r="BH224" s="124" t="n">
        <f aca="false">IF(N224="sníž. přenesená",J224,0)</f>
        <v>0</v>
      </c>
      <c r="BI224" s="124" t="n">
        <f aca="false">IF(N224="nulová",J224,0)</f>
        <v>0</v>
      </c>
      <c r="BJ224" s="3" t="s">
        <v>114</v>
      </c>
      <c r="BK224" s="124" t="n">
        <f aca="false">ROUND(I224*H224,0)</f>
        <v>0</v>
      </c>
      <c r="BL224" s="3" t="s">
        <v>209</v>
      </c>
      <c r="BM224" s="245" t="s">
        <v>360</v>
      </c>
    </row>
    <row r="225" s="246" customFormat="true" ht="12.8" hidden="false" customHeight="false" outlineLevel="0" collapsed="false">
      <c r="B225" s="247"/>
      <c r="C225" s="248"/>
      <c r="D225" s="249" t="s">
        <v>145</v>
      </c>
      <c r="E225" s="250"/>
      <c r="F225" s="251" t="s">
        <v>282</v>
      </c>
      <c r="G225" s="248"/>
      <c r="H225" s="252" t="n">
        <v>102</v>
      </c>
      <c r="I225" s="253"/>
      <c r="J225" s="248"/>
      <c r="K225" s="248"/>
      <c r="L225" s="254"/>
      <c r="M225" s="255"/>
      <c r="N225" s="256"/>
      <c r="O225" s="256"/>
      <c r="P225" s="256"/>
      <c r="Q225" s="256"/>
      <c r="R225" s="256"/>
      <c r="S225" s="256"/>
      <c r="T225" s="257"/>
      <c r="AT225" s="258" t="s">
        <v>145</v>
      </c>
      <c r="AU225" s="258" t="s">
        <v>114</v>
      </c>
      <c r="AV225" s="246" t="s">
        <v>114</v>
      </c>
      <c r="AW225" s="246" t="s">
        <v>31</v>
      </c>
      <c r="AX225" s="246" t="s">
        <v>7</v>
      </c>
      <c r="AY225" s="258" t="s">
        <v>136</v>
      </c>
    </row>
    <row r="226" s="30" customFormat="true" ht="24.15" hidden="false" customHeight="true" outlineLevel="0" collapsed="false">
      <c r="A226" s="26"/>
      <c r="B226" s="27"/>
      <c r="C226" s="234" t="s">
        <v>361</v>
      </c>
      <c r="D226" s="234" t="s">
        <v>139</v>
      </c>
      <c r="E226" s="235" t="s">
        <v>362</v>
      </c>
      <c r="F226" s="236" t="s">
        <v>363</v>
      </c>
      <c r="G226" s="237" t="s">
        <v>175</v>
      </c>
      <c r="H226" s="238" t="n">
        <v>2.32</v>
      </c>
      <c r="I226" s="239"/>
      <c r="J226" s="238" t="n">
        <f aca="false">ROUND(I226*H226,0)</f>
        <v>0</v>
      </c>
      <c r="K226" s="240"/>
      <c r="L226" s="29"/>
      <c r="M226" s="241"/>
      <c r="N226" s="242" t="s">
        <v>43</v>
      </c>
      <c r="O226" s="76"/>
      <c r="P226" s="243" t="n">
        <f aca="false">O226*H226</f>
        <v>0</v>
      </c>
      <c r="Q226" s="243" t="n">
        <v>0</v>
      </c>
      <c r="R226" s="243" t="n">
        <f aca="false">Q226*H226</f>
        <v>0</v>
      </c>
      <c r="S226" s="243" t="n">
        <v>0</v>
      </c>
      <c r="T226" s="244" t="n">
        <f aca="false">S226*H226</f>
        <v>0</v>
      </c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R226" s="245" t="s">
        <v>209</v>
      </c>
      <c r="AT226" s="245" t="s">
        <v>139</v>
      </c>
      <c r="AU226" s="245" t="s">
        <v>114</v>
      </c>
      <c r="AY226" s="3" t="s">
        <v>136</v>
      </c>
      <c r="BE226" s="124" t="n">
        <f aca="false">IF(N226="základní",J226,0)</f>
        <v>0</v>
      </c>
      <c r="BF226" s="124" t="n">
        <f aca="false">IF(N226="snížená",J226,0)</f>
        <v>0</v>
      </c>
      <c r="BG226" s="124" t="n">
        <f aca="false">IF(N226="zákl. přenesená",J226,0)</f>
        <v>0</v>
      </c>
      <c r="BH226" s="124" t="n">
        <f aca="false">IF(N226="sníž. přenesená",J226,0)</f>
        <v>0</v>
      </c>
      <c r="BI226" s="124" t="n">
        <f aca="false">IF(N226="nulová",J226,0)</f>
        <v>0</v>
      </c>
      <c r="BJ226" s="3" t="s">
        <v>114</v>
      </c>
      <c r="BK226" s="124" t="n">
        <f aca="false">ROUND(I226*H226,0)</f>
        <v>0</v>
      </c>
      <c r="BL226" s="3" t="s">
        <v>209</v>
      </c>
      <c r="BM226" s="245" t="s">
        <v>364</v>
      </c>
    </row>
    <row r="227" s="217" customFormat="true" ht="22.8" hidden="false" customHeight="true" outlineLevel="0" collapsed="false">
      <c r="B227" s="218"/>
      <c r="C227" s="219"/>
      <c r="D227" s="220" t="s">
        <v>76</v>
      </c>
      <c r="E227" s="232" t="s">
        <v>365</v>
      </c>
      <c r="F227" s="232" t="s">
        <v>366</v>
      </c>
      <c r="G227" s="219"/>
      <c r="H227" s="219"/>
      <c r="I227" s="222"/>
      <c r="J227" s="233" t="n">
        <f aca="false">BK227</f>
        <v>0</v>
      </c>
      <c r="K227" s="219"/>
      <c r="L227" s="224"/>
      <c r="M227" s="225"/>
      <c r="N227" s="226"/>
      <c r="O227" s="226"/>
      <c r="P227" s="227" t="n">
        <f aca="false">SUM(P228:P231)</f>
        <v>0</v>
      </c>
      <c r="Q227" s="226"/>
      <c r="R227" s="227" t="n">
        <f aca="false">SUM(R228:R231)</f>
        <v>0.1615005</v>
      </c>
      <c r="S227" s="226"/>
      <c r="T227" s="228" t="n">
        <f aca="false">SUM(T228:T231)</f>
        <v>0</v>
      </c>
      <c r="AR227" s="229" t="s">
        <v>114</v>
      </c>
      <c r="AT227" s="230" t="s">
        <v>76</v>
      </c>
      <c r="AU227" s="230" t="s">
        <v>7</v>
      </c>
      <c r="AY227" s="229" t="s">
        <v>136</v>
      </c>
      <c r="BK227" s="231" t="n">
        <f aca="false">SUM(BK228:BK231)</f>
        <v>0</v>
      </c>
    </row>
    <row r="228" s="30" customFormat="true" ht="16.5" hidden="false" customHeight="true" outlineLevel="0" collapsed="false">
      <c r="A228" s="26"/>
      <c r="B228" s="27"/>
      <c r="C228" s="234" t="s">
        <v>367</v>
      </c>
      <c r="D228" s="234" t="s">
        <v>139</v>
      </c>
      <c r="E228" s="235" t="s">
        <v>368</v>
      </c>
      <c r="F228" s="236" t="s">
        <v>369</v>
      </c>
      <c r="G228" s="237" t="s">
        <v>149</v>
      </c>
      <c r="H228" s="238" t="n">
        <v>498.46</v>
      </c>
      <c r="I228" s="239"/>
      <c r="J228" s="238" t="n">
        <f aca="false">ROUND(I228*H228,0)</f>
        <v>0</v>
      </c>
      <c r="K228" s="240"/>
      <c r="L228" s="29"/>
      <c r="M228" s="241"/>
      <c r="N228" s="242" t="s">
        <v>43</v>
      </c>
      <c r="O228" s="76"/>
      <c r="P228" s="243" t="n">
        <f aca="false">O228*H228</f>
        <v>0</v>
      </c>
      <c r="Q228" s="243" t="n">
        <v>0</v>
      </c>
      <c r="R228" s="243" t="n">
        <f aca="false">Q228*H228</f>
        <v>0</v>
      </c>
      <c r="S228" s="243" t="n">
        <v>0</v>
      </c>
      <c r="T228" s="244" t="n">
        <f aca="false">S228*H228</f>
        <v>0</v>
      </c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R228" s="245" t="s">
        <v>209</v>
      </c>
      <c r="AT228" s="245" t="s">
        <v>139</v>
      </c>
      <c r="AU228" s="245" t="s">
        <v>114</v>
      </c>
      <c r="AY228" s="3" t="s">
        <v>136</v>
      </c>
      <c r="BE228" s="124" t="n">
        <f aca="false">IF(N228="základní",J228,0)</f>
        <v>0</v>
      </c>
      <c r="BF228" s="124" t="n">
        <f aca="false">IF(N228="snížená",J228,0)</f>
        <v>0</v>
      </c>
      <c r="BG228" s="124" t="n">
        <f aca="false">IF(N228="zákl. přenesená",J228,0)</f>
        <v>0</v>
      </c>
      <c r="BH228" s="124" t="n">
        <f aca="false">IF(N228="sníž. přenesená",J228,0)</f>
        <v>0</v>
      </c>
      <c r="BI228" s="124" t="n">
        <f aca="false">IF(N228="nulová",J228,0)</f>
        <v>0</v>
      </c>
      <c r="BJ228" s="3" t="s">
        <v>114</v>
      </c>
      <c r="BK228" s="124" t="n">
        <f aca="false">ROUND(I228*H228,0)</f>
        <v>0</v>
      </c>
      <c r="BL228" s="3" t="s">
        <v>209</v>
      </c>
      <c r="BM228" s="245" t="s">
        <v>370</v>
      </c>
    </row>
    <row r="229" s="30" customFormat="true" ht="21.75" hidden="false" customHeight="true" outlineLevel="0" collapsed="false">
      <c r="A229" s="26"/>
      <c r="B229" s="27"/>
      <c r="C229" s="271" t="s">
        <v>371</v>
      </c>
      <c r="D229" s="271" t="s">
        <v>325</v>
      </c>
      <c r="E229" s="272" t="s">
        <v>372</v>
      </c>
      <c r="F229" s="273" t="s">
        <v>373</v>
      </c>
      <c r="G229" s="274" t="s">
        <v>149</v>
      </c>
      <c r="H229" s="275" t="n">
        <v>598.15</v>
      </c>
      <c r="I229" s="276"/>
      <c r="J229" s="275" t="n">
        <f aca="false">ROUND(I229*H229,0)</f>
        <v>0</v>
      </c>
      <c r="K229" s="277"/>
      <c r="L229" s="278"/>
      <c r="M229" s="279"/>
      <c r="N229" s="280" t="s">
        <v>43</v>
      </c>
      <c r="O229" s="76"/>
      <c r="P229" s="243" t="n">
        <f aca="false">O229*H229</f>
        <v>0</v>
      </c>
      <c r="Q229" s="243" t="n">
        <v>0.00027</v>
      </c>
      <c r="R229" s="243" t="n">
        <f aca="false">Q229*H229</f>
        <v>0.1615005</v>
      </c>
      <c r="S229" s="243" t="n">
        <v>0</v>
      </c>
      <c r="T229" s="244" t="n">
        <f aca="false">S229*H229</f>
        <v>0</v>
      </c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R229" s="245" t="s">
        <v>295</v>
      </c>
      <c r="AT229" s="245" t="s">
        <v>325</v>
      </c>
      <c r="AU229" s="245" t="s">
        <v>114</v>
      </c>
      <c r="AY229" s="3" t="s">
        <v>136</v>
      </c>
      <c r="BE229" s="124" t="n">
        <f aca="false">IF(N229="základní",J229,0)</f>
        <v>0</v>
      </c>
      <c r="BF229" s="124" t="n">
        <f aca="false">IF(N229="snížená",J229,0)</f>
        <v>0</v>
      </c>
      <c r="BG229" s="124" t="n">
        <f aca="false">IF(N229="zákl. přenesená",J229,0)</f>
        <v>0</v>
      </c>
      <c r="BH229" s="124" t="n">
        <f aca="false">IF(N229="sníž. přenesená",J229,0)</f>
        <v>0</v>
      </c>
      <c r="BI229" s="124" t="n">
        <f aca="false">IF(N229="nulová",J229,0)</f>
        <v>0</v>
      </c>
      <c r="BJ229" s="3" t="s">
        <v>114</v>
      </c>
      <c r="BK229" s="124" t="n">
        <f aca="false">ROUND(I229*H229,0)</f>
        <v>0</v>
      </c>
      <c r="BL229" s="3" t="s">
        <v>209</v>
      </c>
      <c r="BM229" s="245" t="s">
        <v>374</v>
      </c>
    </row>
    <row r="230" s="246" customFormat="true" ht="12.8" hidden="false" customHeight="false" outlineLevel="0" collapsed="false">
      <c r="B230" s="247"/>
      <c r="C230" s="248"/>
      <c r="D230" s="249" t="s">
        <v>145</v>
      </c>
      <c r="E230" s="248"/>
      <c r="F230" s="251" t="s">
        <v>375</v>
      </c>
      <c r="G230" s="248"/>
      <c r="H230" s="252" t="n">
        <v>598.15</v>
      </c>
      <c r="I230" s="253"/>
      <c r="J230" s="248"/>
      <c r="K230" s="248"/>
      <c r="L230" s="254"/>
      <c r="M230" s="255"/>
      <c r="N230" s="256"/>
      <c r="O230" s="256"/>
      <c r="P230" s="256"/>
      <c r="Q230" s="256"/>
      <c r="R230" s="256"/>
      <c r="S230" s="256"/>
      <c r="T230" s="257"/>
      <c r="AT230" s="258" t="s">
        <v>145</v>
      </c>
      <c r="AU230" s="258" t="s">
        <v>114</v>
      </c>
      <c r="AV230" s="246" t="s">
        <v>114</v>
      </c>
      <c r="AW230" s="246" t="s">
        <v>3</v>
      </c>
      <c r="AX230" s="246" t="s">
        <v>7</v>
      </c>
      <c r="AY230" s="258" t="s">
        <v>136</v>
      </c>
    </row>
    <row r="231" s="30" customFormat="true" ht="24.15" hidden="false" customHeight="true" outlineLevel="0" collapsed="false">
      <c r="A231" s="26"/>
      <c r="B231" s="27"/>
      <c r="C231" s="234" t="s">
        <v>376</v>
      </c>
      <c r="D231" s="234" t="s">
        <v>139</v>
      </c>
      <c r="E231" s="235" t="s">
        <v>377</v>
      </c>
      <c r="F231" s="236" t="s">
        <v>378</v>
      </c>
      <c r="G231" s="237" t="s">
        <v>175</v>
      </c>
      <c r="H231" s="238" t="n">
        <v>0.09</v>
      </c>
      <c r="I231" s="239"/>
      <c r="J231" s="238" t="n">
        <f aca="false">ROUND(I231*H231,0)</f>
        <v>0</v>
      </c>
      <c r="K231" s="240"/>
      <c r="L231" s="29"/>
      <c r="M231" s="241"/>
      <c r="N231" s="242" t="s">
        <v>43</v>
      </c>
      <c r="O231" s="76"/>
      <c r="P231" s="243" t="n">
        <f aca="false">O231*H231</f>
        <v>0</v>
      </c>
      <c r="Q231" s="243" t="n">
        <v>0</v>
      </c>
      <c r="R231" s="243" t="n">
        <f aca="false">Q231*H231</f>
        <v>0</v>
      </c>
      <c r="S231" s="243" t="n">
        <v>0</v>
      </c>
      <c r="T231" s="244" t="n">
        <f aca="false">S231*H231</f>
        <v>0</v>
      </c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R231" s="245" t="s">
        <v>209</v>
      </c>
      <c r="AT231" s="245" t="s">
        <v>139</v>
      </c>
      <c r="AU231" s="245" t="s">
        <v>114</v>
      </c>
      <c r="AY231" s="3" t="s">
        <v>136</v>
      </c>
      <c r="BE231" s="124" t="n">
        <f aca="false">IF(N231="základní",J231,0)</f>
        <v>0</v>
      </c>
      <c r="BF231" s="124" t="n">
        <f aca="false">IF(N231="snížená",J231,0)</f>
        <v>0</v>
      </c>
      <c r="BG231" s="124" t="n">
        <f aca="false">IF(N231="zákl. přenesená",J231,0)</f>
        <v>0</v>
      </c>
      <c r="BH231" s="124" t="n">
        <f aca="false">IF(N231="sníž. přenesená",J231,0)</f>
        <v>0</v>
      </c>
      <c r="BI231" s="124" t="n">
        <f aca="false">IF(N231="nulová",J231,0)</f>
        <v>0</v>
      </c>
      <c r="BJ231" s="3" t="s">
        <v>114</v>
      </c>
      <c r="BK231" s="124" t="n">
        <f aca="false">ROUND(I231*H231,0)</f>
        <v>0</v>
      </c>
      <c r="BL231" s="3" t="s">
        <v>209</v>
      </c>
      <c r="BM231" s="245" t="s">
        <v>379</v>
      </c>
    </row>
    <row r="232" s="217" customFormat="true" ht="25.9" hidden="false" customHeight="true" outlineLevel="0" collapsed="false">
      <c r="B232" s="218"/>
      <c r="C232" s="219"/>
      <c r="D232" s="220" t="s">
        <v>76</v>
      </c>
      <c r="E232" s="221" t="s">
        <v>325</v>
      </c>
      <c r="F232" s="221" t="s">
        <v>380</v>
      </c>
      <c r="G232" s="219"/>
      <c r="H232" s="219"/>
      <c r="I232" s="222"/>
      <c r="J232" s="223" t="n">
        <f aca="false">BK232</f>
        <v>0</v>
      </c>
      <c r="K232" s="219"/>
      <c r="L232" s="224"/>
      <c r="M232" s="225"/>
      <c r="N232" s="226"/>
      <c r="O232" s="226"/>
      <c r="P232" s="227" t="n">
        <f aca="false">P233</f>
        <v>0</v>
      </c>
      <c r="Q232" s="226"/>
      <c r="R232" s="227" t="n">
        <f aca="false">R233</f>
        <v>0</v>
      </c>
      <c r="S232" s="226"/>
      <c r="T232" s="228" t="n">
        <f aca="false">T233</f>
        <v>0</v>
      </c>
      <c r="AR232" s="229" t="s">
        <v>137</v>
      </c>
      <c r="AT232" s="230" t="s">
        <v>76</v>
      </c>
      <c r="AU232" s="230" t="s">
        <v>77</v>
      </c>
      <c r="AY232" s="229" t="s">
        <v>136</v>
      </c>
      <c r="BK232" s="231" t="n">
        <f aca="false">BK233</f>
        <v>0</v>
      </c>
    </row>
    <row r="233" s="217" customFormat="true" ht="22.8" hidden="false" customHeight="true" outlineLevel="0" collapsed="false">
      <c r="B233" s="218"/>
      <c r="C233" s="219"/>
      <c r="D233" s="220" t="s">
        <v>76</v>
      </c>
      <c r="E233" s="232" t="s">
        <v>381</v>
      </c>
      <c r="F233" s="232" t="s">
        <v>382</v>
      </c>
      <c r="G233" s="219"/>
      <c r="H233" s="219"/>
      <c r="I233" s="222"/>
      <c r="J233" s="233" t="n">
        <f aca="false">BK233</f>
        <v>0</v>
      </c>
      <c r="K233" s="219"/>
      <c r="L233" s="224"/>
      <c r="M233" s="225"/>
      <c r="N233" s="226"/>
      <c r="O233" s="226"/>
      <c r="P233" s="227" t="n">
        <f aca="false">SUM(P234:P236)</f>
        <v>0</v>
      </c>
      <c r="Q233" s="226"/>
      <c r="R233" s="227" t="n">
        <f aca="false">SUM(R234:R236)</f>
        <v>0</v>
      </c>
      <c r="S233" s="226"/>
      <c r="T233" s="228" t="n">
        <f aca="false">SUM(T234:T236)</f>
        <v>0</v>
      </c>
      <c r="AR233" s="229" t="s">
        <v>137</v>
      </c>
      <c r="AT233" s="230" t="s">
        <v>76</v>
      </c>
      <c r="AU233" s="230" t="s">
        <v>7</v>
      </c>
      <c r="AY233" s="229" t="s">
        <v>136</v>
      </c>
      <c r="BK233" s="231" t="n">
        <f aca="false">SUM(BK234:BK236)</f>
        <v>0</v>
      </c>
    </row>
    <row r="234" s="30" customFormat="true" ht="24.15" hidden="false" customHeight="true" outlineLevel="0" collapsed="false">
      <c r="A234" s="26"/>
      <c r="B234" s="27"/>
      <c r="C234" s="234" t="s">
        <v>383</v>
      </c>
      <c r="D234" s="234" t="s">
        <v>139</v>
      </c>
      <c r="E234" s="235" t="s">
        <v>384</v>
      </c>
      <c r="F234" s="236" t="s">
        <v>385</v>
      </c>
      <c r="G234" s="237" t="s">
        <v>241</v>
      </c>
      <c r="H234" s="238" t="n">
        <v>100</v>
      </c>
      <c r="I234" s="239"/>
      <c r="J234" s="238" t="n">
        <f aca="false">ROUND(I234*H234,0)</f>
        <v>0</v>
      </c>
      <c r="K234" s="240"/>
      <c r="L234" s="29"/>
      <c r="M234" s="241"/>
      <c r="N234" s="242" t="s">
        <v>43</v>
      </c>
      <c r="O234" s="76"/>
      <c r="P234" s="243" t="n">
        <f aca="false">O234*H234</f>
        <v>0</v>
      </c>
      <c r="Q234" s="243" t="n">
        <v>0</v>
      </c>
      <c r="R234" s="243" t="n">
        <f aca="false">Q234*H234</f>
        <v>0</v>
      </c>
      <c r="S234" s="243" t="n">
        <v>0</v>
      </c>
      <c r="T234" s="244" t="n">
        <f aca="false">S234*H234</f>
        <v>0</v>
      </c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R234" s="245" t="s">
        <v>386</v>
      </c>
      <c r="AT234" s="245" t="s">
        <v>139</v>
      </c>
      <c r="AU234" s="245" t="s">
        <v>114</v>
      </c>
      <c r="AY234" s="3" t="s">
        <v>136</v>
      </c>
      <c r="BE234" s="124" t="n">
        <f aca="false">IF(N234="základní",J234,0)</f>
        <v>0</v>
      </c>
      <c r="BF234" s="124" t="n">
        <f aca="false">IF(N234="snížená",J234,0)</f>
        <v>0</v>
      </c>
      <c r="BG234" s="124" t="n">
        <f aca="false">IF(N234="zákl. přenesená",J234,0)</f>
        <v>0</v>
      </c>
      <c r="BH234" s="124" t="n">
        <f aca="false">IF(N234="sníž. přenesená",J234,0)</f>
        <v>0</v>
      </c>
      <c r="BI234" s="124" t="n">
        <f aca="false">IF(N234="nulová",J234,0)</f>
        <v>0</v>
      </c>
      <c r="BJ234" s="3" t="s">
        <v>114</v>
      </c>
      <c r="BK234" s="124" t="n">
        <f aca="false">ROUND(I234*H234,0)</f>
        <v>0</v>
      </c>
      <c r="BL234" s="3" t="s">
        <v>386</v>
      </c>
      <c r="BM234" s="245" t="s">
        <v>387</v>
      </c>
    </row>
    <row r="235" s="246" customFormat="true" ht="12.8" hidden="false" customHeight="false" outlineLevel="0" collapsed="false">
      <c r="B235" s="247"/>
      <c r="C235" s="248"/>
      <c r="D235" s="249" t="s">
        <v>145</v>
      </c>
      <c r="E235" s="250"/>
      <c r="F235" s="251" t="s">
        <v>388</v>
      </c>
      <c r="G235" s="248"/>
      <c r="H235" s="252" t="n">
        <v>100</v>
      </c>
      <c r="I235" s="253"/>
      <c r="J235" s="248"/>
      <c r="K235" s="248"/>
      <c r="L235" s="254"/>
      <c r="M235" s="255"/>
      <c r="N235" s="256"/>
      <c r="O235" s="256"/>
      <c r="P235" s="256"/>
      <c r="Q235" s="256"/>
      <c r="R235" s="256"/>
      <c r="S235" s="256"/>
      <c r="T235" s="257"/>
      <c r="AT235" s="258" t="s">
        <v>145</v>
      </c>
      <c r="AU235" s="258" t="s">
        <v>114</v>
      </c>
      <c r="AV235" s="246" t="s">
        <v>114</v>
      </c>
      <c r="AW235" s="246" t="s">
        <v>31</v>
      </c>
      <c r="AX235" s="246" t="s">
        <v>7</v>
      </c>
      <c r="AY235" s="258" t="s">
        <v>136</v>
      </c>
    </row>
    <row r="236" s="30" customFormat="true" ht="16.5" hidden="false" customHeight="true" outlineLevel="0" collapsed="false">
      <c r="A236" s="26"/>
      <c r="B236" s="27"/>
      <c r="C236" s="234" t="s">
        <v>389</v>
      </c>
      <c r="D236" s="234" t="s">
        <v>139</v>
      </c>
      <c r="E236" s="235" t="s">
        <v>390</v>
      </c>
      <c r="F236" s="236" t="s">
        <v>391</v>
      </c>
      <c r="G236" s="237" t="s">
        <v>392</v>
      </c>
      <c r="H236" s="238" t="n">
        <v>1</v>
      </c>
      <c r="I236" s="239"/>
      <c r="J236" s="238" t="n">
        <f aca="false">ROUND(I236*H236,0)</f>
        <v>0</v>
      </c>
      <c r="K236" s="240"/>
      <c r="L236" s="29"/>
      <c r="M236" s="281"/>
      <c r="N236" s="282" t="s">
        <v>43</v>
      </c>
      <c r="O236" s="283"/>
      <c r="P236" s="284" t="n">
        <f aca="false">O236*H236</f>
        <v>0</v>
      </c>
      <c r="Q236" s="284" t="n">
        <v>0</v>
      </c>
      <c r="R236" s="284" t="n">
        <f aca="false">Q236*H236</f>
        <v>0</v>
      </c>
      <c r="S236" s="284" t="n">
        <v>0</v>
      </c>
      <c r="T236" s="285" t="n">
        <f aca="false">S236*H236</f>
        <v>0</v>
      </c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R236" s="245" t="s">
        <v>386</v>
      </c>
      <c r="AT236" s="245" t="s">
        <v>139</v>
      </c>
      <c r="AU236" s="245" t="s">
        <v>114</v>
      </c>
      <c r="AY236" s="3" t="s">
        <v>136</v>
      </c>
      <c r="BE236" s="124" t="n">
        <f aca="false">IF(N236="základní",J236,0)</f>
        <v>0</v>
      </c>
      <c r="BF236" s="124" t="n">
        <f aca="false">IF(N236="snížená",J236,0)</f>
        <v>0</v>
      </c>
      <c r="BG236" s="124" t="n">
        <f aca="false">IF(N236="zákl. přenesená",J236,0)</f>
        <v>0</v>
      </c>
      <c r="BH236" s="124" t="n">
        <f aca="false">IF(N236="sníž. přenesená",J236,0)</f>
        <v>0</v>
      </c>
      <c r="BI236" s="124" t="n">
        <f aca="false">IF(N236="nulová",J236,0)</f>
        <v>0</v>
      </c>
      <c r="BJ236" s="3" t="s">
        <v>114</v>
      </c>
      <c r="BK236" s="124" t="n">
        <f aca="false">ROUND(I236*H236,0)</f>
        <v>0</v>
      </c>
      <c r="BL236" s="3" t="s">
        <v>386</v>
      </c>
      <c r="BM236" s="245" t="s">
        <v>393</v>
      </c>
    </row>
    <row r="237" s="30" customFormat="true" ht="6.95" hidden="false" customHeight="true" outlineLevel="0" collapsed="false">
      <c r="A237" s="26"/>
      <c r="B237" s="54"/>
      <c r="C237" s="55"/>
      <c r="D237" s="55"/>
      <c r="E237" s="55"/>
      <c r="F237" s="55"/>
      <c r="G237" s="55"/>
      <c r="H237" s="55"/>
      <c r="I237" s="55"/>
      <c r="J237" s="55"/>
      <c r="K237" s="55"/>
      <c r="L237" s="29"/>
      <c r="M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</row>
  </sheetData>
  <sheetProtection algorithmName="SHA-512" hashValue="QgBXq3R7LWJMxVPI+gdE3me4Jvbh9e9aW8YdGzvOgUjdXttoSRxIWdYfDOKhYvAwIQMWZkXCaTR0ZUcB1i+Ftg==" saltValue="zzIa5VyC7ZBdnsI+FOM3JBylwMZ6GQ5x9GY0Lj9n8ikIpCHae1bMTMZ+l+lT1a/9LYh3l4AUODX1oZTvP0JCHw==" spinCount="100000" sheet="true" password="cc35" objects="true" scenarios="true" formatColumns="false" formatRows="false" autoFilter="false"/>
  <autoFilter ref="C133:K236"/>
  <mergeCells count="11">
    <mergeCell ref="L2:V2"/>
    <mergeCell ref="E7:H7"/>
    <mergeCell ref="E16:H16"/>
    <mergeCell ref="E25:H25"/>
    <mergeCell ref="E85:H85"/>
    <mergeCell ref="D110:F110"/>
    <mergeCell ref="D111:F111"/>
    <mergeCell ref="D112:F112"/>
    <mergeCell ref="D113:F113"/>
    <mergeCell ref="D114:F114"/>
    <mergeCell ref="E126:H126"/>
  </mergeCells>
  <printOptions headings="false" gridLines="false" gridLinesSet="true" horizontalCentered="false" verticalCentered="false"/>
  <pageMargins left="0.39375" right="0.39375" top="0.39375" bottom="0.39375" header="0.511811023622047" footer="0"/>
  <pageSetup paperSize="9" scale="100" fitToWidth="1" fitToHeight="100" pageOrder="downThenOver" orientation="portrait" blackAndWhite="false" draft="false" cellComments="none" horizontalDpi="300" verticalDpi="300" copies="1"/>
  <headerFooter differentFirst="false" differentOddEven="false">
    <oddHeader/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LibreOffice/25.2.0.3$Windows_X86_64 LibreOffice_project/e1cf4a87eb02d755bce1a01209907ea5ddc8f069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2025-02-21T06:15:40Z</dcterms:created>
  <dc:creator>DESKTOP-BUVM0HO\Jara-pc</dc:creator>
  <dc:description/>
  <dc:language>cs-CZ</dc:language>
  <cp:lastModifiedBy>DESKTOP-BUVM0HO\Jara-pc</cp:lastModifiedBy>
  <dcterms:modified xsi:type="dcterms:W3CDTF">2025-02-21T06:15:43Z</dcterms:modified>
  <cp:revision>0</cp:revision>
  <dc:subject/>
  <dc:title/>
</cp:coreProperties>
</file>