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65428" yWindow="65428" windowWidth="23256" windowHeight="12576" activeTab="0"/>
  </bookViews>
  <sheets>
    <sheet name="Rekapitulace stavby" sheetId="1" r:id="rId1"/>
    <sheet name="01 - ul. Liščí kopec" sheetId="2" r:id="rId2"/>
    <sheet name="02 - ul. Škroupova" sheetId="3" r:id="rId3"/>
    <sheet name="03 - ul. Liščí kopec - řa..." sheetId="4" r:id="rId4"/>
    <sheet name="a - příprava území" sheetId="5" r:id="rId5"/>
    <sheet name="b - návrh" sheetId="6" r:id="rId6"/>
    <sheet name="c - parkovací záliv" sheetId="7" r:id="rId7"/>
    <sheet name="B - Vedlejší a ostatní ná..." sheetId="8" r:id="rId8"/>
    <sheet name="a - příprava území_01" sheetId="9" r:id="rId9"/>
    <sheet name="b - návrh_01" sheetId="10" r:id="rId10"/>
    <sheet name="Objekt2 - Rozpočet zahrad..." sheetId="11" r:id="rId11"/>
    <sheet name="Seznam figur" sheetId="12" r:id="rId12"/>
    <sheet name="Pokyny pro vyplnění" sheetId="13" r:id="rId13"/>
  </sheets>
  <definedNames>
    <definedName name="_xlnm._FilterDatabase" localSheetId="1" hidden="1">'01 - ul. Liščí kopec'!$C$90:$K$403</definedName>
    <definedName name="_xlnm._FilterDatabase" localSheetId="2" hidden="1">'02 - ul. Škroupova'!$C$90:$K$311</definedName>
    <definedName name="_xlnm._FilterDatabase" localSheetId="3" hidden="1">'03 - ul. Liščí kopec - řa...'!$C$90:$K$347</definedName>
    <definedName name="_xlnm._FilterDatabase" localSheetId="4" hidden="1">'a - příprava území'!$C$95:$K$219</definedName>
    <definedName name="_xlnm._FilterDatabase" localSheetId="8" hidden="1">'a - příprava území_01'!$C$94:$K$245</definedName>
    <definedName name="_xlnm._FilterDatabase" localSheetId="5" hidden="1">'b - návrh'!$C$96:$K$195</definedName>
    <definedName name="_xlnm._FilterDatabase" localSheetId="9" hidden="1">'b - návrh_01'!$C$96:$K$362</definedName>
    <definedName name="_xlnm._FilterDatabase" localSheetId="7" hidden="1">'B - Vedlejší a ostatní ná...'!$C$91:$K$119</definedName>
    <definedName name="_xlnm._FilterDatabase" localSheetId="6" hidden="1">'c - parkovací záliv'!$C$95:$K$215</definedName>
    <definedName name="_xlnm._FilterDatabase" localSheetId="10" hidden="1">'Objekt2 - Rozpočet zahrad...'!$C$83:$K$159</definedName>
    <definedName name="_xlnm.Print_Area" localSheetId="1">'01 - ul. Liščí kopec'!$C$4:$J$39,'01 - ul. Liščí kopec'!$C$45:$J$72,'01 - ul. Liščí kopec'!$C$78:$J$403</definedName>
    <definedName name="_xlnm.Print_Area" localSheetId="2">'02 - ul. Škroupova'!$C$4:$J$39,'02 - ul. Škroupova'!$C$45:$J$72,'02 - ul. Škroupova'!$C$78:$J$311</definedName>
    <definedName name="_xlnm.Print_Area" localSheetId="3">'03 - ul. Liščí kopec - řa...'!$C$4:$J$39,'03 - ul. Liščí kopec - řa...'!$C$45:$J$72,'03 - ul. Liščí kopec - řa...'!$C$78:$J$347</definedName>
    <definedName name="_xlnm.Print_Area" localSheetId="4">'a - příprava území'!$C$4:$J$43,'a - příprava území'!$C$49:$J$73,'a - příprava území'!$C$79:$J$219</definedName>
    <definedName name="_xlnm.Print_Area" localSheetId="8">'a - příprava území_01'!$C$4:$J$43,'a - příprava území_01'!$C$49:$J$72,'a - příprava území_01'!$C$78:$J$245</definedName>
    <definedName name="_xlnm.Print_Area" localSheetId="5">'b - návrh'!$C$4:$J$43,'b - návrh'!$C$49:$J$74,'b - návrh'!$C$80:$J$195</definedName>
    <definedName name="_xlnm.Print_Area" localSheetId="9">'b - návrh_01'!$C$4:$J$43,'b - návrh_01'!$C$49:$J$74,'b - návrh_01'!$C$80:$J$362</definedName>
    <definedName name="_xlnm.Print_Area" localSheetId="7">'B - Vedlejší a ostatní ná...'!$C$4:$J$41,'B - Vedlejší a ostatní ná...'!$C$47:$J$71,'B - Vedlejší a ostatní ná...'!$C$77:$J$119</definedName>
    <definedName name="_xlnm.Print_Area" localSheetId="6">'c - parkovací záliv'!$C$4:$J$43,'c - parkovací záliv'!$C$49:$J$73,'c - parkovací záliv'!$C$79:$J$215</definedName>
    <definedName name="_xlnm.Print_Area" localSheetId="10">'Objekt2 - Rozpočet zahrad...'!$C$4:$J$39,'Objekt2 - Rozpočet zahrad...'!$C$45:$J$65,'Objekt2 - Rozpočet zahrad...'!$C$71:$J$159</definedName>
    <definedName name="_xlnm.Print_Area" localSheetId="1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stavby'!$C$42:$AQ$69</definedName>
    <definedName name="_xlnm.Print_Area" localSheetId="11">'Seznam figur'!$C$4:$G$724</definedName>
    <definedName name="_xlnm.Print_Titles" localSheetId="0">'Rekapitulace stavby'!$52:$52</definedName>
    <definedName name="_xlnm.Print_Titles" localSheetId="1">'01 - ul. Liščí kopec'!$90:$90</definedName>
    <definedName name="_xlnm.Print_Titles" localSheetId="2">'02 - ul. Škroupova'!$90:$90</definedName>
    <definedName name="_xlnm.Print_Titles" localSheetId="3">'03 - ul. Liščí kopec - řa...'!$90:$90</definedName>
    <definedName name="_xlnm.Print_Titles" localSheetId="4">'a - příprava území'!$95:$95</definedName>
    <definedName name="_xlnm.Print_Titles" localSheetId="5">'b - návrh'!$96:$96</definedName>
    <definedName name="_xlnm.Print_Titles" localSheetId="6">'c - parkovací záliv'!$95:$95</definedName>
    <definedName name="_xlnm.Print_Titles" localSheetId="7">'B - Vedlejší a ostatní ná...'!$91:$91</definedName>
    <definedName name="_xlnm.Print_Titles" localSheetId="8">'a - příprava území_01'!$94:$94</definedName>
    <definedName name="_xlnm.Print_Titles" localSheetId="9">'b - návrh_01'!$96:$96</definedName>
    <definedName name="_xlnm.Print_Titles" localSheetId="10">'Objekt2 - Rozpočet zahrad...'!$83:$83</definedName>
    <definedName name="_xlnm.Print_Titles" localSheetId="11">'Seznam figur'!$9:$9</definedName>
  </definedNames>
  <calcPr calcId="191029"/>
  <extLst/>
</workbook>
</file>

<file path=xl/sharedStrings.xml><?xml version="1.0" encoding="utf-8"?>
<sst xmlns="http://schemas.openxmlformats.org/spreadsheetml/2006/main" count="21076" uniqueCount="1675">
  <si>
    <t>Export Komplet</t>
  </si>
  <si>
    <t>VZ</t>
  </si>
  <si>
    <t>2.0</t>
  </si>
  <si>
    <t>ZAMOK</t>
  </si>
  <si>
    <t>False</t>
  </si>
  <si>
    <t>{cd508f75-2327-4698-903f-3f1d4fff3fa9}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</si>
  <si>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</si>
  <si>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</si>
  <si>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</si>
  <si>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</si>
  <si>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</si>
  <si>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</si>
  <si>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</si>
  <si>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</si>
  <si>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</si>
  <si>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</si>
  <si>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</si>
  <si>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Vrchlabí - Liščí kopec - I.etapa</t>
  </si>
  <si>
    <t>KSO:</t>
  </si>
  <si>
    <t/>
  </si>
  <si>
    <t>CC-CZ:</t>
  </si>
  <si>
    <t>Místo:</t>
  </si>
  <si>
    <t xml:space="preserve"> </t>
  </si>
  <si>
    <t>Datum:</t>
  </si>
  <si>
    <t>2. 2. 2021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</si>
  <si>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</si>
  <si>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</si>
  <si>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</si>
  <si>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</si>
  <si>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</si>
  <si>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</si>
  <si>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</si>
  <si>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</si>
  <si>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</si>
  <si>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</si>
  <si>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</si>
  <si>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</si>
  <si>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</si>
  <si>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</si>
  <si>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</si>
  <si>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</si>
  <si>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</si>
  <si>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</si>
  <si>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</si>
  <si>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</si>
  <si>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</si>
  <si>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</si>
  <si>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</si>
  <si>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</si>
  <si>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</si>
  <si>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</si>
  <si>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</si>
  <si>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</si>
  <si>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</si>
  <si>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</si>
  <si>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</si>
  <si>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</si>
  <si>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</si>
  <si>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</si>
  <si>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</si>
  <si>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</si>
  <si>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</si>
  <si>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</si>
  <si>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</si>
  <si>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</si>
  <si>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</si>
  <si>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</si>
  <si>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</si>
  <si>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</si>
  <si>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</si>
  <si>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</si>
  <si>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</si>
  <si>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</si>
  <si>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</si>
  <si>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</si>
  <si>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ul. Liščí kopec</t>
  </si>
  <si>
    <t>STA</t>
  </si>
  <si>
    <t>1</t>
  </si>
  <si>
    <t>{7911cb99-664b-49ab-a888-1299583f8157}</t>
  </si>
  <si>
    <t>2</t>
  </si>
  <si>
    <t>02</t>
  </si>
  <si>
    <t>ul. Škroupova</t>
  </si>
  <si>
    <t>{33ae1402-e78c-49e0-b02c-46a8d9a3cf70}</t>
  </si>
  <si>
    <t>03</t>
  </si>
  <si>
    <t>ul. Liščí kopec - řadové domy</t>
  </si>
  <si>
    <t>{6a4ff145-2ccb-4f64-88ec-fc24818718d4}</t>
  </si>
  <si>
    <t>81/18UN</t>
  </si>
  <si>
    <t>Vrchlabí, ul. Liščí kopec a navazující komunikace-rekonstrukce komunikace-I.ETAPA</t>
  </si>
  <si>
    <t>{8f97bec9-6d92-4463-8ca0-17e7018f2b87}</t>
  </si>
  <si>
    <t>A</t>
  </si>
  <si>
    <t>SO101 Zpevněné plochy - uznatelné náklady</t>
  </si>
  <si>
    <t>Soupis</t>
  </si>
  <si>
    <t>{c13315b4-bdde-4bdc-b8e1-582b9491fdc3}</t>
  </si>
  <si>
    <t>a</t>
  </si>
  <si>
    <t>příprava území</t>
  </si>
  <si>
    <t>3</t>
  </si>
  <si>
    <t>{3cb8867c-adc4-4963-8b0a-4f733ac894cd}</t>
  </si>
  <si>
    <t>b</t>
  </si>
  <si>
    <t>návrh</t>
  </si>
  <si>
    <t>{9524d5d7-80ae-4b50-aac2-1134c14a71a0}</t>
  </si>
  <si>
    <t>c</t>
  </si>
  <si>
    <t>parkovací záliv</t>
  </si>
  <si>
    <t>{3637481b-21f7-4387-a34b-5799f91c86d0}</t>
  </si>
  <si>
    <t>B</t>
  </si>
  <si>
    <t>Vedlejší a ostatní náklady</t>
  </si>
  <si>
    <t>{429f529f-9bd7-44ad-817e-f9b8418ff3f0}</t>
  </si>
  <si>
    <t>81/18NN</t>
  </si>
  <si>
    <t>{82f22638-cc2a-4d7c-9c95-258f9b80c598}</t>
  </si>
  <si>
    <t>SO101 Zpevněné plochy - neuznatelné náklady</t>
  </si>
  <si>
    <t>{f6533650-7983-4b00-9d03-e97a5a485afa}</t>
  </si>
  <si>
    <t>{e2171431-6ccb-4e2e-a958-0663857ab5e9}</t>
  </si>
  <si>
    <t>{0d3f6c9f-6c53-46e3-ae3d-53be06e0f5b2}</t>
  </si>
  <si>
    <t>Objekt2</t>
  </si>
  <si>
    <t>Rozpočet zahradnické práce</t>
  </si>
  <si>
    <t>{be3e88d1-2495-4a25-a3f2-503254f19465}</t>
  </si>
  <si>
    <t>ENkus</t>
  </si>
  <si>
    <t>EUkus</t>
  </si>
  <si>
    <t>KRYCÍ LIST SOUPISU PRACÍ</t>
  </si>
  <si>
    <t>Fkus</t>
  </si>
  <si>
    <t>HNDN80</t>
  </si>
  <si>
    <t>lože</t>
  </si>
  <si>
    <t>18,24</t>
  </si>
  <si>
    <t>ložeA</t>
  </si>
  <si>
    <t>Objekt:</t>
  </si>
  <si>
    <t>oblouk11</t>
  </si>
  <si>
    <t>01 - ul. Liščí kopec</t>
  </si>
  <si>
    <t>oblouk22</t>
  </si>
  <si>
    <t>oblouk30</t>
  </si>
  <si>
    <t>5</t>
  </si>
  <si>
    <t>oblouk45</t>
  </si>
  <si>
    <t>obsyp</t>
  </si>
  <si>
    <t>68,395</t>
  </si>
  <si>
    <t>obsypA</t>
  </si>
  <si>
    <t>obsypB</t>
  </si>
  <si>
    <t>odvoz</t>
  </si>
  <si>
    <t>86,635</t>
  </si>
  <si>
    <t>ornice</t>
  </si>
  <si>
    <t>102,08</t>
  </si>
  <si>
    <t>pažení</t>
  </si>
  <si>
    <t>590,152</t>
  </si>
  <si>
    <t>přípojky32</t>
  </si>
  <si>
    <t>rýha</t>
  </si>
  <si>
    <t>264,744</t>
  </si>
  <si>
    <t>rýhyB</t>
  </si>
  <si>
    <t>1,35</t>
  </si>
  <si>
    <t>stěnavýkopu</t>
  </si>
  <si>
    <t>295,076</t>
  </si>
  <si>
    <t>šoupě</t>
  </si>
  <si>
    <t>Tkus</t>
  </si>
  <si>
    <t>trasaB</t>
  </si>
  <si>
    <t>76,2</t>
  </si>
  <si>
    <t>trasaC</t>
  </si>
  <si>
    <t>12,7</t>
  </si>
  <si>
    <t>trasapotrubí</t>
  </si>
  <si>
    <t>182,4</t>
  </si>
  <si>
    <t>trasatráva</t>
  </si>
  <si>
    <t>92,8</t>
  </si>
  <si>
    <t>trasaživicekomunikac</t>
  </si>
  <si>
    <t>89,6</t>
  </si>
  <si>
    <t>waga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</si>
  <si>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</si>
  <si>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</si>
  <si>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</si>
  <si>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</si>
  <si>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</si>
  <si>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</si>
  <si>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</si>
  <si>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</si>
  <si>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</si>
  <si>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</si>
  <si>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</si>
  <si>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</si>
  <si>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</si>
  <si>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</si>
  <si>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</si>
  <si>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</si>
  <si>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</si>
  <si>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</si>
  <si>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</si>
  <si>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</si>
  <si>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</si>
  <si>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</si>
  <si>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</si>
  <si>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</si>
  <si>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</si>
  <si>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</si>
  <si>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</si>
  <si>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</si>
  <si>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</si>
  <si>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</si>
  <si>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</si>
  <si>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</si>
  <si>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</si>
  <si>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výměry</t>
  </si>
  <si>
    <t>Zadání základních výměr</t>
  </si>
  <si>
    <t>4</t>
  </si>
  <si>
    <t>-2121531812</t>
  </si>
  <si>
    <t>VV</t>
  </si>
  <si>
    <t>"trasa v nezpevněném terénu"</t>
  </si>
  <si>
    <t>72,6-0</t>
  </si>
  <si>
    <t>182,4-162,2</t>
  </si>
  <si>
    <t>Mezisoučet</t>
  </si>
  <si>
    <t>"trasa v živičné komunikaci"</t>
  </si>
  <si>
    <t>162,2-72,6</t>
  </si>
  <si>
    <t>"trasa v živičném chodníku"</t>
  </si>
  <si>
    <t>trasaživicechodník</t>
  </si>
  <si>
    <t>"trasa v betonové komunikaci"</t>
  </si>
  <si>
    <t>trasabetonkomunikace</t>
  </si>
  <si>
    <t>"trasa v betonovém chodníku"</t>
  </si>
  <si>
    <t>trasabetonchodník</t>
  </si>
  <si>
    <t>Součet</t>
  </si>
  <si>
    <t>"úprava plochy A"</t>
  </si>
  <si>
    <t>12,2+12,58+15,5+26,9+5,5+20,4</t>
  </si>
  <si>
    <t>trasaA</t>
  </si>
  <si>
    <t>"úprava plochy B"</t>
  </si>
  <si>
    <t>"úprava plochy C"</t>
  </si>
  <si>
    <t>10,8+1,9</t>
  </si>
  <si>
    <t>"úprava plochy D"</t>
  </si>
  <si>
    <t>trasaD</t>
  </si>
  <si>
    <t>"úprava plochy E"</t>
  </si>
  <si>
    <t>trasaE</t>
  </si>
  <si>
    <t>Zemní práce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</si>
  <si>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</si>
  <si>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</si>
  <si>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m2</t>
  </si>
  <si>
    <t>-789901803</t>
  </si>
  <si>
    <t>1,1*trasaživicekomunikac</t>
  </si>
  <si>
    <t>113154264</t>
  </si>
  <si>
    <t>Frézování živičného podkladu nebo krytu s naložením na dopravní prostředek plochy přes 500 do 1 000 m2 s překážkami v trase pruhu šířky přes 1 m do 2 m, tloušťky vrstvy 100 mm</t>
  </si>
  <si>
    <t>-1183987038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</si>
  <si>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</si>
  <si>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</si>
  <si>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m</t>
  </si>
  <si>
    <t>-1845015669</t>
  </si>
  <si>
    <t>"stávající plynovod km 0,1725"</t>
  </si>
  <si>
    <t>1*1,1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</si>
  <si>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</si>
  <si>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</si>
  <si>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-1296187454</t>
  </si>
  <si>
    <t>"křížení kabelů spojů, elektro a VO"</t>
  </si>
  <si>
    <t>10*1,1</t>
  </si>
  <si>
    <t>6</t>
  </si>
  <si>
    <t>121151103</t>
  </si>
  <si>
    <t>Sejmutí ornice strojně při souvislé ploše do 100 m2, tl. vrstvy do 200 mm</t>
  </si>
  <si>
    <t>1632049451</t>
  </si>
  <si>
    <t>1,1*trasatráva</t>
  </si>
  <si>
    <t>7</t>
  </si>
  <si>
    <t>132251102</t>
  </si>
  <si>
    <t>Hloubení nezapažených rýh šířky do 800 mm strojně s urovnáním dna do předepsaného profilu a spádu v hornině třídy těžitelnosti I skupiny 3 přes 20 do 50 m3</t>
  </si>
  <si>
    <t>m3</t>
  </si>
  <si>
    <t>349907003</t>
  </si>
  <si>
    <t>0,6*1,5*1,5</t>
  </si>
  <si>
    <t>rýhaBtř3</t>
  </si>
  <si>
    <t>rýhyB*0,6</t>
  </si>
  <si>
    <t>8</t>
  </si>
  <si>
    <t>132251254</t>
  </si>
  <si>
    <t>Hloubení nezapažených rýh šířky přes 800 do 2 000 mm strojně s urovnáním dna do předepsaného profilu a spádu v hornině třídy těžitelnosti I skupiny 3 přes 100 do 500 m3</t>
  </si>
  <si>
    <t>773675689</t>
  </si>
  <si>
    <t>(1,68+1,6)/2*(18,7-0)</t>
  </si>
  <si>
    <t>(1,6+1,63)/2*(40,3-18,7)</t>
  </si>
  <si>
    <t>(1,63+1,75)/2*(67,2-40,3)</t>
  </si>
  <si>
    <t>(1,75+1,6)/2*(79,7-67,2)</t>
  </si>
  <si>
    <t>(1,6+1,6)/2*(108,8-79,7)</t>
  </si>
  <si>
    <t>(1,6+1,54)/2*(147,9-108,8)</t>
  </si>
  <si>
    <t>(1,54+1,6)/2*(159,9-147,9)</t>
  </si>
  <si>
    <t>(1,6+1,63)/2*(171,3-159,9)</t>
  </si>
  <si>
    <t>(1,63+1,6)/2*(182,4-171,3)</t>
  </si>
  <si>
    <t>výkop</t>
  </si>
  <si>
    <t>1,1*stěnavýkopu</t>
  </si>
  <si>
    <t>-ornice*0,2</t>
  </si>
  <si>
    <t>-0,4*1,1*trasaživicekomunikac</t>
  </si>
  <si>
    <t>rýhatř3</t>
  </si>
  <si>
    <t>0,5*rýha</t>
  </si>
  <si>
    <t>9</t>
  </si>
  <si>
    <t>132351102</t>
  </si>
  <si>
    <t>Hloubení nezapažených rýh šířky do 800 mm strojně s urovnáním dna do předepsaného profilu a spádu v hornině třídy těžitelnosti II skupiny 4 přes 20 do 50 m3</t>
  </si>
  <si>
    <t>-322924144</t>
  </si>
  <si>
    <t>rýhaBtř3_1</t>
  </si>
  <si>
    <t>rýhyB*0,4</t>
  </si>
  <si>
    <t>10</t>
  </si>
  <si>
    <t>132351254</t>
  </si>
  <si>
    <t>Hloubení nezapažených rýh šířky přes 800 do 2 000 mm strojně s urovnáním dna do předepsaného profilu a spádu v hornině třídy těžitelnosti II skupiny 4 přes 100 do 500 m3</t>
  </si>
  <si>
    <t>-1838025014</t>
  </si>
  <si>
    <t>rýhatř4</t>
  </si>
  <si>
    <t>11</t>
  </si>
  <si>
    <t>139001101</t>
  </si>
  <si>
    <t>Příplatek k cenám hloubených vykopávek za ztížení vykopávky v blízkosti podzemního vedení nebo výbušnin pro jakoukoliv třídu horniny</t>
  </si>
  <si>
    <t>1395064726</t>
  </si>
  <si>
    <t>"souběh km 0,0187-0,0631 včetně křížení"</t>
  </si>
  <si>
    <t>1,1*1,63*(63,1-18,7)</t>
  </si>
  <si>
    <t>"souběh km  0,1637-0,184 včetně křížení"</t>
  </si>
  <si>
    <t>1,1*1,63*(182,4-163,7)</t>
  </si>
  <si>
    <t>"křížení km 0,1088"</t>
  </si>
  <si>
    <t>1,1*1,6*2</t>
  </si>
  <si>
    <t>"křížení km 0,0419-0,0432"</t>
  </si>
  <si>
    <t>1,1*1,58*(1+1,3+1)</t>
  </si>
  <si>
    <t>12</t>
  </si>
  <si>
    <t>151101101</t>
  </si>
  <si>
    <t>Zřízení pažení a rozepření stěn rýh pro podzemní vedení příložné pro jakoukoliv mezerovitost, hloubky do 2 m</t>
  </si>
  <si>
    <t>930296885</t>
  </si>
  <si>
    <t>2*stěnavýkopu</t>
  </si>
  <si>
    <t>13</t>
  </si>
  <si>
    <t>151101111</t>
  </si>
  <si>
    <t>Odstranění pažení a rozepření stěn rýh pro podzemní vedení s uložením materiálu na vzdálenost do 3 m od kraje výkopu příložné, hloubky do 2 m</t>
  </si>
  <si>
    <t>155219956</t>
  </si>
  <si>
    <t>14</t>
  </si>
  <si>
    <t>162751133</t>
  </si>
  <si>
    <t>Vodorovné přemístění výkopku nebo sypaniny po suchu na obvyklém dopravním prostředku, bez naložení výkopku, avšak se složením bez rozhrnutí z horniny třídy těžitelnosti II na vzdálenost skupiny 4 a 5 na vzdálenost přes 5 000 do 6 000 m</t>
  </si>
  <si>
    <t>934048091</t>
  </si>
  <si>
    <t>lože+obsyp</t>
  </si>
  <si>
    <t>171201221</t>
  </si>
  <si>
    <t>Poplatek za uložení stavebního odpadu na skládce (skládkovné) zeminy a kamení zatříděného do Katalogu odpadů pod kódem 17 05 04</t>
  </si>
  <si>
    <t>t</t>
  </si>
  <si>
    <t>1294588902</t>
  </si>
  <si>
    <t>86,635*2 'Přepočtené koeficientem množství</t>
  </si>
  <si>
    <t>16</t>
  </si>
  <si>
    <t>171251201</t>
  </si>
  <si>
    <t>Uložení sypaniny na skládky nebo meziskládky bez hutnění s upravením uložené sypaniny do předepsaného tvaru</t>
  </si>
  <si>
    <t>-1420702226</t>
  </si>
  <si>
    <t>17</t>
  </si>
  <si>
    <t>174151101</t>
  </si>
  <si>
    <t>Zásyp sypaninou z jakékoliv horniny strojně s uložením výkopku ve vrstvách se zhutněním jam, šachet, rýh nebo kolem objektů v těchto vykopávkách</t>
  </si>
  <si>
    <t>-1413033889</t>
  </si>
  <si>
    <t>zásypA</t>
  </si>
  <si>
    <t>rýha-ložeA-obsypA</t>
  </si>
  <si>
    <t>zásypB</t>
  </si>
  <si>
    <t>rýhyB-ložeB-obsypB</t>
  </si>
  <si>
    <t>zásyp</t>
  </si>
  <si>
    <t>18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</si>
  <si>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</si>
  <si>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</si>
  <si>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1068738905</t>
  </si>
  <si>
    <t>trasapotrubí*(1,0*0,38-PI*0,08*0,08/4)</t>
  </si>
  <si>
    <t>19</t>
  </si>
  <si>
    <t>M</t>
  </si>
  <si>
    <t>58337310</t>
  </si>
  <si>
    <t>štěrkopísek frakce 0/4</t>
  </si>
  <si>
    <t>-1620002282</t>
  </si>
  <si>
    <t>68,395*2 'Přepočtené koeficientem množství</t>
  </si>
  <si>
    <t>Vodorovné konstrukce</t>
  </si>
  <si>
    <t>20</t>
  </si>
  <si>
    <t>451572111</t>
  </si>
  <si>
    <t>Lože pod potrubí, stoky a drobné objekty v otevřeném výkopu z kameniva drobného těženého 0 až 4 mm</t>
  </si>
  <si>
    <t>506250612</t>
  </si>
  <si>
    <t>trasapotrubí*1,0*0,1</t>
  </si>
  <si>
    <t>452313131</t>
  </si>
  <si>
    <t>Podkladní a zajišťovací konstrukce z betonu prostého v otevřeném výkopu bloky pro potrubí z betonu tř. C 12/15</t>
  </si>
  <si>
    <t>1957433139</t>
  </si>
  <si>
    <t>"B1"</t>
  </si>
  <si>
    <t>2*0,038</t>
  </si>
  <si>
    <t>"B2"</t>
  </si>
  <si>
    <t>1*0,044</t>
  </si>
  <si>
    <t>"B3"</t>
  </si>
  <si>
    <t>5*0,061</t>
  </si>
  <si>
    <t>"B4"</t>
  </si>
  <si>
    <t>2*0,09</t>
  </si>
  <si>
    <t>"B5"</t>
  </si>
  <si>
    <t>3*0,133</t>
  </si>
  <si>
    <t>"B6"</t>
  </si>
  <si>
    <t>2*0,026</t>
  </si>
  <si>
    <t>"B7"</t>
  </si>
  <si>
    <t>0*0,047</t>
  </si>
  <si>
    <t>"B8"</t>
  </si>
  <si>
    <t>0*0,1</t>
  </si>
  <si>
    <t>22</t>
  </si>
  <si>
    <t>452353101</t>
  </si>
  <si>
    <t>Bednění podkladních a zajišťovacích konstrukcí v otevřeném výkopu bloků pro potrubí</t>
  </si>
  <si>
    <t>422656302</t>
  </si>
  <si>
    <t>2*(2*1*(0,35+0,1)/2+0,15*0,1)</t>
  </si>
  <si>
    <t>1*(2*1*(0,35+0,1)/2+0,175*0,1)</t>
  </si>
  <si>
    <t>5*(2*1*(0,4+0,15)/2+0,2*0,2)</t>
  </si>
  <si>
    <t>2*(2*1*(0,4+0,15)/2+0,3*0,15)</t>
  </si>
  <si>
    <t>3*(2*0,65*0,6+0,5*0,3)</t>
  </si>
  <si>
    <t>2*(2*0,5*0,3+0,25*0,3)</t>
  </si>
  <si>
    <t>0*(2*1*(0,33+0,1)/2+0,2*0,15)</t>
  </si>
  <si>
    <t>0*(1*0,4)</t>
  </si>
  <si>
    <t>Komunikace pozemní</t>
  </si>
  <si>
    <t>23</t>
  </si>
  <si>
    <t>566901232</t>
  </si>
  <si>
    <t>Vyspravení podkladu po překopech inženýrských sítí plochy přes 15 m2 s rozprostřením a zhutněním štěrkodrtí tl. 150 mm</t>
  </si>
  <si>
    <t>-1477788405</t>
  </si>
  <si>
    <t>1,1*trasaB</t>
  </si>
  <si>
    <t>1,1*trasaC</t>
  </si>
  <si>
    <t>24</t>
  </si>
  <si>
    <t>566901244</t>
  </si>
  <si>
    <t>Vyspravení podkladu po překopech inženýrských sítí plochy přes 15 m2 s rozprostřením a zhutněním kamenivem hrubým drceným tl. 250 mm</t>
  </si>
  <si>
    <t>-1988429305</t>
  </si>
  <si>
    <t>25</t>
  </si>
  <si>
    <t>572341111</t>
  </si>
  <si>
    <t>Vyspravení krytu komunikací po překopech inženýrských sítí plochy přes 15 m2 asfaltovým betonem ACO (AB), po zhutnění tl. přes 30 do 50 mm</t>
  </si>
  <si>
    <t>-428342957</t>
  </si>
  <si>
    <t>" vrchní vrstva tl. 40mm"</t>
  </si>
  <si>
    <t>26</t>
  </si>
  <si>
    <t>572341112</t>
  </si>
  <si>
    <t>Vyspravení krytu komunikací po překopech inženýrských sítí plochy přes 15 m2 asfaltovým betonem ACO (AB), po zhutnění tl. přes 50 do 70 mm</t>
  </si>
  <si>
    <t>186948302</t>
  </si>
  <si>
    <t>"podkladní vrstva  tl. 60mm"</t>
  </si>
  <si>
    <t>Trubní vedení</t>
  </si>
  <si>
    <t>27</t>
  </si>
  <si>
    <t>851241131</t>
  </si>
  <si>
    <t>Montáž potrubí z trub litinových tlakových hrdlových v otevřeném výkopu s integrovaným těsněním DN 80</t>
  </si>
  <si>
    <t>-1470181274</t>
  </si>
  <si>
    <t>28</t>
  </si>
  <si>
    <t>55253015</t>
  </si>
  <si>
    <t>trouba vodovodní litinová hrdlová dl 6m DN 80</t>
  </si>
  <si>
    <t>-514233253</t>
  </si>
  <si>
    <t>182,4*1,01 'Přepočtené koeficientem množství</t>
  </si>
  <si>
    <t>29</t>
  </si>
  <si>
    <t>851251292</t>
  </si>
  <si>
    <t>Montáž potrubí z trub litinových tlakových hrdlových v otevřeném výkopu Příplatek k cenám 1211 za krácení litinové trouby DN/OD 90</t>
  </si>
  <si>
    <t>kus</t>
  </si>
  <si>
    <t>-1280411429</t>
  </si>
  <si>
    <t>30</t>
  </si>
  <si>
    <t>857241131</t>
  </si>
  <si>
    <t>Montáž litinových tvarovek na potrubí litinovém tlakovém jednoosých na potrubí z trub hrdlových v otevřeném výkopu, kanálu nebo v šachtě s integrovaným těsněním DN 80</t>
  </si>
  <si>
    <t>-896574303</t>
  </si>
  <si>
    <t>"oblouk hrdlový 11st"</t>
  </si>
  <si>
    <t>"oblouk hrdlový 22st"</t>
  </si>
  <si>
    <t>" oblouk hrdlový 30st"</t>
  </si>
  <si>
    <t>" oblouk hrdlový 45st"</t>
  </si>
  <si>
    <t>oblouky</t>
  </si>
  <si>
    <t>" přechodová armatura na stávající potrubí"</t>
  </si>
  <si>
    <t>31</t>
  </si>
  <si>
    <t>55259730</t>
  </si>
  <si>
    <t>tvarovka vodovodní hrdlová s přírubou E (EU) - základní povrchová úprava kroužek těsnící DN 80 dl 130mm</t>
  </si>
  <si>
    <t>1637753496</t>
  </si>
  <si>
    <t xml:space="preserve">waga </t>
  </si>
  <si>
    <t>2*1,01 'Přepočtené koeficientem množství</t>
  </si>
  <si>
    <t>32</t>
  </si>
  <si>
    <t>55253904</t>
  </si>
  <si>
    <t>koleno hrdlové z tvárné litiny,práškový epoxid tl 250µm MMK-kus DN 80-11,25°</t>
  </si>
  <si>
    <t>-1839305034</t>
  </si>
  <si>
    <t>33</t>
  </si>
  <si>
    <t>55253916</t>
  </si>
  <si>
    <t>koleno hrdlové z tvárné litiny,práškový epoxid tl 250µm MMK-kus DN 80-22,5°</t>
  </si>
  <si>
    <t>797671454</t>
  </si>
  <si>
    <t>1*1,01 'Přepočtené koeficientem množství</t>
  </si>
  <si>
    <t>34</t>
  </si>
  <si>
    <t>55253928</t>
  </si>
  <si>
    <t>koleno hrdlové z tvárné litiny,práškový epoxid tl 250µm MMK-kus DN 80-30°</t>
  </si>
  <si>
    <t>1887813989</t>
  </si>
  <si>
    <t>5*1,01 'Přepočtené koeficientem množství</t>
  </si>
  <si>
    <t>35</t>
  </si>
  <si>
    <t>55253940</t>
  </si>
  <si>
    <t>koleno hrdlové z tvárné litiny,práškový epoxid tl 250µm MMK-kus DN 80-45°</t>
  </si>
  <si>
    <t>-306410103</t>
  </si>
  <si>
    <t>36</t>
  </si>
  <si>
    <t>857242122</t>
  </si>
  <si>
    <t>Montáž litinových tvarovek na potrubí litinovém tlakovém jednoosých na potrubí z trub přírubových v otevřeném výkopu, kanálu nebo v šachtě DN 80</t>
  </si>
  <si>
    <t>-381385397</t>
  </si>
  <si>
    <t>" přechodový kus F"</t>
  </si>
  <si>
    <t>" přechodový kus EU"</t>
  </si>
  <si>
    <t>" patní koleno EN"</t>
  </si>
  <si>
    <t>37</t>
  </si>
  <si>
    <t>55253892</t>
  </si>
  <si>
    <t>tvarovka přírubová s hrdlem z tvárné litiny,práškový epoxid tl 250µm EU-kus dl 130mm DN 80</t>
  </si>
  <si>
    <t>-1247923182</t>
  </si>
  <si>
    <t>eukus</t>
  </si>
  <si>
    <t>38</t>
  </si>
  <si>
    <t>55254062</t>
  </si>
  <si>
    <t>koleno přírubové z tvárné litiny,práškový epoxid tl 250µm s hrdlem a patkou EN-kus DN 80</t>
  </si>
  <si>
    <t>-1237667211</t>
  </si>
  <si>
    <t>39</t>
  </si>
  <si>
    <t>55253489</t>
  </si>
  <si>
    <t>tvarovka přírubová litinová s hladkým koncem,práškový epoxid tl 250µm F-kus DN 80</t>
  </si>
  <si>
    <t>321260807</t>
  </si>
  <si>
    <t>3*1,01 'Přepočtené koeficientem množství</t>
  </si>
  <si>
    <t>40</t>
  </si>
  <si>
    <t>857244122</t>
  </si>
  <si>
    <t>Montáž litinových tvarovek na potrubí litinovém tlakovém odbočných na potrubí z trub přírubových v otevřeném výkopu, kanálu nebo v šachtě DN 80</t>
  </si>
  <si>
    <t>167255893</t>
  </si>
  <si>
    <t>41</t>
  </si>
  <si>
    <t>55253510</t>
  </si>
  <si>
    <t>tvarovka přírubová litinová vodovodní s přírubovou odbočkou PN10/40 T-kus DN 80/80</t>
  </si>
  <si>
    <t>2139235220</t>
  </si>
  <si>
    <t>42</t>
  </si>
  <si>
    <t>879171111</t>
  </si>
  <si>
    <t>Montáž napojení vodovodní přípojky v otevřeném výkopu ve sklonu přes 20 % DN 32</t>
  </si>
  <si>
    <t>-2044170878</t>
  </si>
  <si>
    <t>43</t>
  </si>
  <si>
    <t>28653149</t>
  </si>
  <si>
    <t>Přechodka PE-ocel svěrný systém D 32 x 1"vnější záv</t>
  </si>
  <si>
    <t>1801233132</t>
  </si>
  <si>
    <t>44</t>
  </si>
  <si>
    <t>891163111</t>
  </si>
  <si>
    <t>Montáž vodovodních armatur na potrubí ventilů hlavních pro přípojky DN 25</t>
  </si>
  <si>
    <t>203723343</t>
  </si>
  <si>
    <t>45</t>
  </si>
  <si>
    <t>42221420</t>
  </si>
  <si>
    <t>šoupátko přípojkové přímé DN 25 PN16 připojovací rozměr 32x1 1/4"</t>
  </si>
  <si>
    <t>-663160426</t>
  </si>
  <si>
    <t>46</t>
  </si>
  <si>
    <t>42291236</t>
  </si>
  <si>
    <t>Souprava zemní šoupátková  1"</t>
  </si>
  <si>
    <t>316758315</t>
  </si>
  <si>
    <t>47</t>
  </si>
  <si>
    <t>891241112</t>
  </si>
  <si>
    <t>Montáž vodovodních armatur na potrubí šoupátek nebo klapek uzavíracích v otevřeném výkopu nebo v šachtách s osazením zemní soupravy (bez poklopů) DN 80</t>
  </si>
  <si>
    <t>1149818909</t>
  </si>
  <si>
    <t>48</t>
  </si>
  <si>
    <t>HWL.400208000016</t>
  </si>
  <si>
    <t>ŠOUPĚ E2 PŘÍRUBOVÉ KRÁTKÉ 80</t>
  </si>
  <si>
    <t>76194878</t>
  </si>
  <si>
    <t>49</t>
  </si>
  <si>
    <t>42291023</t>
  </si>
  <si>
    <t>souprava zemní teleskopická šoupátková DN 80</t>
  </si>
  <si>
    <t>-1389456715</t>
  </si>
  <si>
    <t>50</t>
  </si>
  <si>
    <t>891247211</t>
  </si>
  <si>
    <t>Montáž vodovodních armatur na potrubí hydrantů nadzemních DN 80</t>
  </si>
  <si>
    <t>-2052195857</t>
  </si>
  <si>
    <t>51</t>
  </si>
  <si>
    <t>42273682</t>
  </si>
  <si>
    <t>hydrant nadzemní DN 80 tvárná litina dvojitý uzávěr s koulí krycí v 1500mm</t>
  </si>
  <si>
    <t>-1909841503</t>
  </si>
  <si>
    <t>52</t>
  </si>
  <si>
    <t>891249111</t>
  </si>
  <si>
    <t>Montáž vodovodních armatur na potrubí navrtávacích pasů s ventilem Jt 1 MPa, na potrubí z trub litinových, ocelových nebo plastických hmot DN 80</t>
  </si>
  <si>
    <t>787525629</t>
  </si>
  <si>
    <t>53</t>
  </si>
  <si>
    <t>42273545</t>
  </si>
  <si>
    <t>pás navrtávací se závitovým výstupem z tvárné litiny pro vodovodní PE a PVC potrubí 90-1”</t>
  </si>
  <si>
    <t>-535193247</t>
  </si>
  <si>
    <t>54</t>
  </si>
  <si>
    <t>892241111</t>
  </si>
  <si>
    <t>Tlakové zkoušky vodou na potrubí DN do 80</t>
  </si>
  <si>
    <t>-1228413690</t>
  </si>
  <si>
    <t>55</t>
  </si>
  <si>
    <t>892273122</t>
  </si>
  <si>
    <t>Proplach a dezinfekce vodovodního potrubí DN od 80 do 125</t>
  </si>
  <si>
    <t>673112414</t>
  </si>
  <si>
    <t>56</t>
  </si>
  <si>
    <t>899121103</t>
  </si>
  <si>
    <t>Osazení poklopů plastových hydrantových</t>
  </si>
  <si>
    <t>-557028324</t>
  </si>
  <si>
    <t>57</t>
  </si>
  <si>
    <t>42291452</t>
  </si>
  <si>
    <t>poklop litinový hydrantový DN 80</t>
  </si>
  <si>
    <t>1231873900</t>
  </si>
  <si>
    <t>58</t>
  </si>
  <si>
    <t>899401111</t>
  </si>
  <si>
    <t>Osazení poklopů litinových ventilových</t>
  </si>
  <si>
    <t>-1185484732</t>
  </si>
  <si>
    <t>59</t>
  </si>
  <si>
    <t>42200729</t>
  </si>
  <si>
    <t>podkladová deska šoupátková</t>
  </si>
  <si>
    <t>-194791501</t>
  </si>
  <si>
    <t>60</t>
  </si>
  <si>
    <t>42200730</t>
  </si>
  <si>
    <t>poklop uliční lehký</t>
  </si>
  <si>
    <t>1501250952</t>
  </si>
  <si>
    <t>61</t>
  </si>
  <si>
    <t>899401112</t>
  </si>
  <si>
    <t>Osazení poklopů litinových šoupátkových</t>
  </si>
  <si>
    <t>959062572</t>
  </si>
  <si>
    <t>62</t>
  </si>
  <si>
    <t>-1178578334</t>
  </si>
  <si>
    <t>63</t>
  </si>
  <si>
    <t>42200750</t>
  </si>
  <si>
    <t>poklop uliční šoupátkový</t>
  </si>
  <si>
    <t>1980825452</t>
  </si>
  <si>
    <t>64</t>
  </si>
  <si>
    <t>899713111</t>
  </si>
  <si>
    <t>Orientační tabulky na vodovodních a kanalizačních řadech na sloupku ocelovém nebo betonovém</t>
  </si>
  <si>
    <t>1419032486</t>
  </si>
  <si>
    <t>65</t>
  </si>
  <si>
    <t>899721111</t>
  </si>
  <si>
    <t>Signalizační vodič na potrubí DN do 150 mm</t>
  </si>
  <si>
    <t>951786073</t>
  </si>
  <si>
    <t>66</t>
  </si>
  <si>
    <t>899722112</t>
  </si>
  <si>
    <t>Krytí potrubí z plastů výstražnou fólií z PVC šířky 25 cm</t>
  </si>
  <si>
    <t>463333179</t>
  </si>
  <si>
    <t>Ostatní konstrukce a práce, bourání</t>
  </si>
  <si>
    <t>67</t>
  </si>
  <si>
    <t>919735112</t>
  </si>
  <si>
    <t>Řezání stávajícího živičného krytu nebo podkladu hloubky přes 50 do 100 mm</t>
  </si>
  <si>
    <t>1998047913</t>
  </si>
  <si>
    <t>2*trasaživicekomunikac</t>
  </si>
  <si>
    <t>68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</si>
  <si>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</si>
  <si>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</si>
  <si>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-1322192858</t>
  </si>
  <si>
    <t>69</t>
  </si>
  <si>
    <t>BTL.0007397.URS</t>
  </si>
  <si>
    <t>žlabovka betonová TBM-Q 100-600 50x68x6cm</t>
  </si>
  <si>
    <t>964346605</t>
  </si>
  <si>
    <t>16,16*2 'Přepočtené koeficientem množství</t>
  </si>
  <si>
    <t>70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</si>
  <si>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</si>
  <si>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</si>
  <si>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-863386565</t>
  </si>
  <si>
    <t>997</t>
  </si>
  <si>
    <t>Přesun sutě</t>
  </si>
  <si>
    <t>71</t>
  </si>
  <si>
    <t>997221551</t>
  </si>
  <si>
    <t>Vodorovná doprava suti bez naložení, ale se složením a s hrubým urovnáním ze sypkých materiálů, na vzdálenost do 1 km</t>
  </si>
  <si>
    <t>-2106631369</t>
  </si>
  <si>
    <t>72</t>
  </si>
  <si>
    <t>997221559</t>
  </si>
  <si>
    <t>Vodorovná doprava suti bez naložení, ale se složením a s hrubým urovnáním Příplatek k ceně za každý další i započatý 1 km přes 1 km</t>
  </si>
  <si>
    <t>1701781143</t>
  </si>
  <si>
    <t>85,434*7 'Přepočtené koeficientem množství</t>
  </si>
  <si>
    <t>73</t>
  </si>
  <si>
    <t>997221655</t>
  </si>
  <si>
    <t>-380586735</t>
  </si>
  <si>
    <t>998</t>
  </si>
  <si>
    <t>Přesun hmot</t>
  </si>
  <si>
    <t>74</t>
  </si>
  <si>
    <t>998273102</t>
  </si>
  <si>
    <t>Přesun hmot pro trubní vedení hloubené z trub litinových pro vodovody nebo kanalizace v otevřeném výkopu dopravní vzdálenost do 15 m</t>
  </si>
  <si>
    <t>-1472081570</t>
  </si>
  <si>
    <t>VRN</t>
  </si>
  <si>
    <t>Vedlejší rozpočtové náklady</t>
  </si>
  <si>
    <t>VRN1</t>
  </si>
  <si>
    <t>Průzkumné, geodetické a projektové práce</t>
  </si>
  <si>
    <t>75</t>
  </si>
  <si>
    <t>012103000</t>
  </si>
  <si>
    <t>Geodetické práce před výstavbou</t>
  </si>
  <si>
    <t>soub</t>
  </si>
  <si>
    <t>1024</t>
  </si>
  <si>
    <t>-716560729</t>
  </si>
  <si>
    <t>76</t>
  </si>
  <si>
    <t>012303000</t>
  </si>
  <si>
    <t>Geodetické práce po výstavbě</t>
  </si>
  <si>
    <t>625148829</t>
  </si>
  <si>
    <t>77</t>
  </si>
  <si>
    <t>013254000</t>
  </si>
  <si>
    <t>Dokumentace skutečného provedení stavby</t>
  </si>
  <si>
    <t>1082287206</t>
  </si>
  <si>
    <t>VRN3</t>
  </si>
  <si>
    <t>Zařízení staveniště</t>
  </si>
  <si>
    <t>78</t>
  </si>
  <si>
    <t>030001000</t>
  </si>
  <si>
    <t>-1753924176</t>
  </si>
  <si>
    <t>79</t>
  </si>
  <si>
    <t>031002000</t>
  </si>
  <si>
    <t>Související práce pro zařízení staveniště - vytýčení stávajícíc IS</t>
  </si>
  <si>
    <t>295829717</t>
  </si>
  <si>
    <t>80</t>
  </si>
  <si>
    <t>034103000</t>
  </si>
  <si>
    <t>Oplocení staveniště</t>
  </si>
  <si>
    <t>-1752603064</t>
  </si>
  <si>
    <t>81</t>
  </si>
  <si>
    <t>034303000</t>
  </si>
  <si>
    <t>Dopravní značení na staveništi</t>
  </si>
  <si>
    <t>-512071186</t>
  </si>
  <si>
    <t>VRN4</t>
  </si>
  <si>
    <t>Inženýrská činnost</t>
  </si>
  <si>
    <t>82</t>
  </si>
  <si>
    <t>043154000</t>
  </si>
  <si>
    <t>Zkoušky hutnicí</t>
  </si>
  <si>
    <t>976605645</t>
  </si>
  <si>
    <t>EU</t>
  </si>
  <si>
    <t>2,28</t>
  </si>
  <si>
    <t>2,19</t>
  </si>
  <si>
    <t>ložeB</t>
  </si>
  <si>
    <t>0,09</t>
  </si>
  <si>
    <t>8,546</t>
  </si>
  <si>
    <t>8,212</t>
  </si>
  <si>
    <t>02 - ul. Škroupova</t>
  </si>
  <si>
    <t>0,334</t>
  </si>
  <si>
    <t>10,826</t>
  </si>
  <si>
    <t>10,12</t>
  </si>
  <si>
    <t>75,458</t>
  </si>
  <si>
    <t>33,89</t>
  </si>
  <si>
    <t>1,575</t>
  </si>
  <si>
    <t>37,729</t>
  </si>
  <si>
    <t>Šoupě</t>
  </si>
  <si>
    <t>16,9</t>
  </si>
  <si>
    <t>21,9</t>
  </si>
  <si>
    <t>9,2</t>
  </si>
  <si>
    <t>1156449441</t>
  </si>
  <si>
    <t>6,0-0</t>
  </si>
  <si>
    <t>21,9-18,7</t>
  </si>
  <si>
    <t>18,7-6,0</t>
  </si>
  <si>
    <t>1,8+3,3</t>
  </si>
  <si>
    <t>2*1,1</t>
  </si>
  <si>
    <t>0,6*1,75*1,5</t>
  </si>
  <si>
    <t>1,75*(7,0-0,0)</t>
  </si>
  <si>
    <t>(1,75+1,67)/2*(21,9-7,0)</t>
  </si>
  <si>
    <t>"křížení km 0,005"</t>
  </si>
  <si>
    <t>1,1*1,75*2</t>
  </si>
  <si>
    <t>"křížení km 0,0205"</t>
  </si>
  <si>
    <t>1,1*1,67*2</t>
  </si>
  <si>
    <t>10,826*2 'Přepočtené koeficientem množství</t>
  </si>
  <si>
    <t>1,5*(0,6*0,38-PI*0,08*0,08/4)</t>
  </si>
  <si>
    <t>8,546*2 'Přepočtené koeficientem množství</t>
  </si>
  <si>
    <t>1,5*0,6*0,1</t>
  </si>
  <si>
    <t>0*0,038</t>
  </si>
  <si>
    <t>0*0,044</t>
  </si>
  <si>
    <t>0*0,061</t>
  </si>
  <si>
    <t>0*0,09</t>
  </si>
  <si>
    <t>1*0,133</t>
  </si>
  <si>
    <t>0*0,026</t>
  </si>
  <si>
    <t>0*(2*1*(0,35+0,1)/2+0,15*0,1)</t>
  </si>
  <si>
    <t>0*(2*1*(0,35+0,1)/2+0,175*0,1)</t>
  </si>
  <si>
    <t>0*(2*1*(0,4+0,15)/2+0,2*0,2)</t>
  </si>
  <si>
    <t>0*(2*1*(0,4+0,15)/2+0,3*0,15)</t>
  </si>
  <si>
    <t>1*(2*0,65*0,6+0,5*0,3)</t>
  </si>
  <si>
    <t>0*(2*0,5*0,3+0,25*0,3)</t>
  </si>
  <si>
    <t>21,9*1,01 'Přepočtené koeficientem množství</t>
  </si>
  <si>
    <t>11,316*7 'Přepočtené koeficientem množství</t>
  </si>
  <si>
    <t>5,71</t>
  </si>
  <si>
    <t>5,62</t>
  </si>
  <si>
    <t>21,408</t>
  </si>
  <si>
    <t>03 - ul. Liščí kopec - řadové domy</t>
  </si>
  <si>
    <t>21,074</t>
  </si>
  <si>
    <t>27,118</t>
  </si>
  <si>
    <t>191,22</t>
  </si>
  <si>
    <t>80,443</t>
  </si>
  <si>
    <t>95,61</t>
  </si>
  <si>
    <t>15,7</t>
  </si>
  <si>
    <t>40,5</t>
  </si>
  <si>
    <t>56,2</t>
  </si>
  <si>
    <t>1,75*(15,7-0)</t>
  </si>
  <si>
    <t>(1,75+1,65)/2*(40,3-15,7)</t>
  </si>
  <si>
    <t>(1,65+1,66)/2*(56,2-40,3)</t>
  </si>
  <si>
    <t>"napojení v km 0,000"</t>
  </si>
  <si>
    <t>1,1*1,75*1,5</t>
  </si>
  <si>
    <t>"křížení km 0,0157"</t>
  </si>
  <si>
    <t>"křížení km 0,0283"</t>
  </si>
  <si>
    <t>1,1*1,7*2</t>
  </si>
  <si>
    <t>"napojení v km 0,0562"</t>
  </si>
  <si>
    <t>1,1*1,66*1,5</t>
  </si>
  <si>
    <t>27,118*2 'Přepočtené koeficientem množství</t>
  </si>
  <si>
    <t>21,408*2 'Přepočtené koeficientem množství</t>
  </si>
  <si>
    <t>0,6*0,1*1,5</t>
  </si>
  <si>
    <t>1*0,061</t>
  </si>
  <si>
    <t>1*(2*1*(0,4+0,15)/2+0,2*0,2)</t>
  </si>
  <si>
    <t>56,2*1,01 'Přepočtené koeficientem množství</t>
  </si>
  <si>
    <t>4*1,01 'Přepočtené koeficientem množství</t>
  </si>
  <si>
    <t>55,674*7 'Přepočtené koeficientem množství</t>
  </si>
  <si>
    <t>81/18UN - Vrchlabí, ul. Liščí kopec a navazující komunikace-rekonstrukce komunikace-I.ETAPA</t>
  </si>
  <si>
    <t>Soupis:</t>
  </si>
  <si>
    <t>A - SO101 Zpevněné plochy - uznatelné náklady</t>
  </si>
  <si>
    <t>Úroveň 3:</t>
  </si>
  <si>
    <t>a - příprava území</t>
  </si>
  <si>
    <t>Vrchlabí</t>
  </si>
  <si>
    <t>VIAPROJEKT s.r.o. HK</t>
  </si>
  <si>
    <t>B.Burešová</t>
  </si>
  <si>
    <t>113107223</t>
  </si>
  <si>
    <t>Odstranění podkladu z kameniva drceného tl 300 mm strojně pl přes 200 m2</t>
  </si>
  <si>
    <t>1127306738</t>
  </si>
  <si>
    <t>vybourání komunikace -kryt živice, viz. příloha D.1.1.2.</t>
  </si>
  <si>
    <t>282+326</t>
  </si>
  <si>
    <t>113107242</t>
  </si>
  <si>
    <t>Odstranění podkladu živičného tl 100 mm strojně pl přes 200 m2</t>
  </si>
  <si>
    <t>2051825039</t>
  </si>
  <si>
    <t>vybourání komunikace-kryt živice , viz. příloha  D.1.1.2</t>
  </si>
  <si>
    <t>113154112</t>
  </si>
  <si>
    <t>Frézování živičného krytu tl 40 mm pruh š 0,5 m pl do 500 m2 bez překážek v trase</t>
  </si>
  <si>
    <t>1448370523</t>
  </si>
  <si>
    <t>viz. příloha D.1.1.2</t>
  </si>
  <si>
    <t>172+3+179+6</t>
  </si>
  <si>
    <t>113202111</t>
  </si>
  <si>
    <t>Vytrhání obrub krajníků obrubníků stojatých</t>
  </si>
  <si>
    <t>-136246372</t>
  </si>
  <si>
    <t>betonový obrubník chodníkový, viz. příloha D.1.1.2.</t>
  </si>
  <si>
    <t>966764754</t>
  </si>
  <si>
    <t>kamenný obrubník chodníkový, viz. příloha D.1.1.2.</t>
  </si>
  <si>
    <t>132251253</t>
  </si>
  <si>
    <t>Hloubení rýh nezapažených š do 2000 mm v hornině třídy těžitelnosti I, skupiny 3 objem do 100 m3 strojně</t>
  </si>
  <si>
    <t>-1084031141</t>
  </si>
  <si>
    <t>kabelové žlaby, viz. příloha D.1.1.1.</t>
  </si>
  <si>
    <t>91*1*1</t>
  </si>
  <si>
    <t>Příplatek za ztížení vykopávky v blízkosti podzemního vedení</t>
  </si>
  <si>
    <t>1995234983</t>
  </si>
  <si>
    <t>kabelové žlaby, viz. příloha D.1.1.1</t>
  </si>
  <si>
    <t>(1*1*91)</t>
  </si>
  <si>
    <t>162751117</t>
  </si>
  <si>
    <t>Vodorovné přemístění do 10000 m výkopku/sypaniny z horniny třídy těžitelnosti I, skupiny 1 až 3</t>
  </si>
  <si>
    <t>-1295377972</t>
  </si>
  <si>
    <t>0,46*0,46*91</t>
  </si>
  <si>
    <t>Poplatek za uložení na skládce (skládkovné) zeminy a kamení kód odpadu 17 05 04</t>
  </si>
  <si>
    <t>1734659918</t>
  </si>
  <si>
    <t>(0,46*0,46*91)*1,8</t>
  </si>
  <si>
    <t>Uložení sypaniny na skládky nebo meziskládky</t>
  </si>
  <si>
    <t>-1534890477</t>
  </si>
  <si>
    <t>174152101</t>
  </si>
  <si>
    <t>Zásyp jam, šachet a rýh do 30 m3 sypaninou se zhutněním při překopech inženýrských sítí</t>
  </si>
  <si>
    <t>110253639</t>
  </si>
  <si>
    <t>(1*1*91)-(0,46*0,46*91)</t>
  </si>
  <si>
    <t>175151201</t>
  </si>
  <si>
    <t>Obsypání objektu nad přilehlým původním terénem sypaninou bez prohození, uloženou do 3 m strojně</t>
  </si>
  <si>
    <t>2039039074</t>
  </si>
  <si>
    <t>(0,46*0,46*91)-(0,2*0,2*91)</t>
  </si>
  <si>
    <t>58331200</t>
  </si>
  <si>
    <t>štěrkopísek netříděný zásypový</t>
  </si>
  <si>
    <t>-2088824683</t>
  </si>
  <si>
    <t>15,616*2</t>
  </si>
  <si>
    <t>919731121</t>
  </si>
  <si>
    <t>Zarovnání styčné plochy podkladu nebo krytu živičného tl do 50 mm</t>
  </si>
  <si>
    <t>1033598135</t>
  </si>
  <si>
    <t>viz. příloha D.1.1.2.</t>
  </si>
  <si>
    <t>6+10+22+5+4</t>
  </si>
  <si>
    <t>919735111</t>
  </si>
  <si>
    <t>Řezání stávajícího živičného krytu hl do 50 mm</t>
  </si>
  <si>
    <t>1836681074</t>
  </si>
  <si>
    <t>920</t>
  </si>
  <si>
    <t>Montáž a dodávka betonových kabelových žlabů se zákrytem</t>
  </si>
  <si>
    <t>-428011989</t>
  </si>
  <si>
    <t>(3*7)+(2*7)+7+25+8+10+6</t>
  </si>
  <si>
    <t>Vodorovná doprava suti ze sypkých materiálů do 1 km</t>
  </si>
  <si>
    <t>-1310102608</t>
  </si>
  <si>
    <t>živice</t>
  </si>
  <si>
    <t>(608*0,22)+(360*0,103)</t>
  </si>
  <si>
    <t>-1524568816</t>
  </si>
  <si>
    <t>suť</t>
  </si>
  <si>
    <t>608*0,44</t>
  </si>
  <si>
    <t>Příplatek ZKD 1 km u vodorovné dopravy suti ze sypkých materiálů</t>
  </si>
  <si>
    <t>-921875354</t>
  </si>
  <si>
    <t>živice+příplatek za dalších 9 km</t>
  </si>
  <si>
    <t>170,84*9</t>
  </si>
  <si>
    <t>-1625435506</t>
  </si>
  <si>
    <t>suť+příplatek za dalších 9 km</t>
  </si>
  <si>
    <t>267,52*9</t>
  </si>
  <si>
    <t>997221571</t>
  </si>
  <si>
    <t>Vodorovná doprava vybouraných hmot do 1 km</t>
  </si>
  <si>
    <t>1222948300</t>
  </si>
  <si>
    <t>vybourané hmoty</t>
  </si>
  <si>
    <t>(9*0,205)+(26*0,205)</t>
  </si>
  <si>
    <t>997221579</t>
  </si>
  <si>
    <t>Příplatek ZKD 1 km u vodorovné dopravy vybouraných hmot</t>
  </si>
  <si>
    <t>-68531573</t>
  </si>
  <si>
    <t>vybourané hmoty+příplatek za dalších 9 km</t>
  </si>
  <si>
    <t>7,175*9</t>
  </si>
  <si>
    <t>997221611</t>
  </si>
  <si>
    <t>Nakládání suti na dopravní prostředky pro vodorovnou dopravu</t>
  </si>
  <si>
    <t>293616544</t>
  </si>
  <si>
    <t>1047086151</t>
  </si>
  <si>
    <t>997221612</t>
  </si>
  <si>
    <t>Nakládání vybouraných hmot na dopravní prostředky pro vodorovnou dopravu</t>
  </si>
  <si>
    <t>-249109096</t>
  </si>
  <si>
    <t>997221615</t>
  </si>
  <si>
    <t>Poplatek za uložení na skládce (skládkovné) stavebního odpadu betonového kód odpadu 17 01 01</t>
  </si>
  <si>
    <t>-1547649743</t>
  </si>
  <si>
    <t>(9*0,205)</t>
  </si>
  <si>
    <t>997221645</t>
  </si>
  <si>
    <t>Poplatek za uložení na skládce (skládkovné) odpadu asfaltového bez dehtu kód odpadu 17 03 02</t>
  </si>
  <si>
    <t>-1859490043</t>
  </si>
  <si>
    <t>-1574148561</t>
  </si>
  <si>
    <t>1800449206</t>
  </si>
  <si>
    <t>(26*0,205)</t>
  </si>
  <si>
    <t>998225111</t>
  </si>
  <si>
    <t>Přesun hmot pro pozemní komunikace s krytem z kamene, monolitickým betonovým nebo živičným</t>
  </si>
  <si>
    <t>-1113068741</t>
  </si>
  <si>
    <t>998225191</t>
  </si>
  <si>
    <t>Příplatek k přesunu hmot pro pozemní komunikace s krytem z kamene, živičným, betonovým do 1000 m</t>
  </si>
  <si>
    <t>-690334239</t>
  </si>
  <si>
    <t>b - návrh</t>
  </si>
  <si>
    <t>122252204</t>
  </si>
  <si>
    <t>Odkopávky a prokopávky nezapažené pro silnice a dálnice v hornině třídy těžitelnosti I objem do 500 m3 strojně</t>
  </si>
  <si>
    <t>1958434124</t>
  </si>
  <si>
    <t>výkop, viz. příloha D.1.1.8.</t>
  </si>
  <si>
    <t>300</t>
  </si>
  <si>
    <t>132251101</t>
  </si>
  <si>
    <t>Hloubení rýh nezapažených š do 800 mm v hornině třídy těžitelnosti I, skupiny 3 objem do 20 m3 strojně</t>
  </si>
  <si>
    <t>-1950008966</t>
  </si>
  <si>
    <t>sondy, viz .příloha D.1.1.1</t>
  </si>
  <si>
    <t>-1891287536</t>
  </si>
  <si>
    <t>výkop, 10% z celkové kubatury, viz. příloha D.1.1.8.</t>
  </si>
  <si>
    <t>300*0,1</t>
  </si>
  <si>
    <t>-955622345</t>
  </si>
  <si>
    <t>sondy, viz. příloha D.1.1.1.</t>
  </si>
  <si>
    <t>371880375</t>
  </si>
  <si>
    <t>1535875026</t>
  </si>
  <si>
    <t>300*1,8</t>
  </si>
  <si>
    <t>1053359976</t>
  </si>
  <si>
    <t>181951112</t>
  </si>
  <si>
    <t>Úprava pláně v hornině třídy těžitelnosti I, skupiny 1 až 3 se zhutněním</t>
  </si>
  <si>
    <t>971369271</t>
  </si>
  <si>
    <t>zpevněné plochy</t>
  </si>
  <si>
    <t>751</t>
  </si>
  <si>
    <t>564851111</t>
  </si>
  <si>
    <t>Podklad ze štěrkodrtě ŠD tl 150 mm</t>
  </si>
  <si>
    <t>1405944936</t>
  </si>
  <si>
    <t>komunikace vozidlová, ŠD. fr. 0-32, viz. příloha D.1.1.3. a D.1.1.5.</t>
  </si>
  <si>
    <t>670+(162*0,5)</t>
  </si>
  <si>
    <t>564861111</t>
  </si>
  <si>
    <t>Podklad ze štěrkodrtě ŠD tl 200 mm</t>
  </si>
  <si>
    <t>1297253026</t>
  </si>
  <si>
    <t>úprava podloží u komunikace, ŠD fr. 0-63 v tl. 250-400mm, v rozpopčtu se počítá tl. 400 mm, viz. příloha  D.1.1.1. a D.1.1.5</t>
  </si>
  <si>
    <t>751*2</t>
  </si>
  <si>
    <t>565135121</t>
  </si>
  <si>
    <t>Asfaltový beton vrstva podkladní ACP 16 (obalované kamenivo OKS) tl 50 mm š přes 3 m</t>
  </si>
  <si>
    <t>-1622338973</t>
  </si>
  <si>
    <t>komunikace vozidlová, viz. příloha  D.1.1.3. a D.1.1.5.</t>
  </si>
  <si>
    <t>670</t>
  </si>
  <si>
    <t>567122111</t>
  </si>
  <si>
    <t>Podklad ze směsi stmelené cementem SC C 8/10 (KSC I) tl 120 mm</t>
  </si>
  <si>
    <t>-943911570</t>
  </si>
  <si>
    <t>komunikace vozidlová, viz. příloha D.1.1.3. a D.1.1.5</t>
  </si>
  <si>
    <t>573111112</t>
  </si>
  <si>
    <t>Postřik živičný infiltrační s posypem z asfaltu množství 1 kg/m2</t>
  </si>
  <si>
    <t>1972669000</t>
  </si>
  <si>
    <t>komunikace vozidlová, viz. příloha D.1.1.3. a D.1.1.5.</t>
  </si>
  <si>
    <t>573211109</t>
  </si>
  <si>
    <t>Postřik živičný spojovací z asfaltu v množství 0,50 kg/m2</t>
  </si>
  <si>
    <t>-2082106347</t>
  </si>
  <si>
    <t>-787962030</t>
  </si>
  <si>
    <t>živičný koberec , viz. příloha D.1.1.3. a D.1.1.5</t>
  </si>
  <si>
    <t>577134121</t>
  </si>
  <si>
    <t>Asfaltový beton vrstva obrusná ACO 11 (ABS) tř. I tl 40 mm š přes 3 m z nemodifikovaného asfaltu</t>
  </si>
  <si>
    <t>1409680995</t>
  </si>
  <si>
    <t>1694886186</t>
  </si>
  <si>
    <t>živičný koberec, viz. příloha D.1.1.3 a D.1.1.5</t>
  </si>
  <si>
    <t>899331111</t>
  </si>
  <si>
    <t>Výšková úprava uličního vstupu nebo vpusti do 200 mm zvýšením poklopu</t>
  </si>
  <si>
    <t>2147045016</t>
  </si>
  <si>
    <t>899431111</t>
  </si>
  <si>
    <t>Výšková úprava uličního vstupu nebo vpusti do 200 mm zvýšením krycího hrnce, šoupěte nebo hydrantu</t>
  </si>
  <si>
    <t>-706651561</t>
  </si>
  <si>
    <t>916231213</t>
  </si>
  <si>
    <t>Osazení chodníkového obrubníku betonového stojatého s boční opěrou do lože z betonu prostého</t>
  </si>
  <si>
    <t>-1520843919</t>
  </si>
  <si>
    <t>osazený do betonového lože C20/25nXF3 s opěrou, viz. příloha D.1.1.5.</t>
  </si>
  <si>
    <t>103+27+106</t>
  </si>
  <si>
    <t>59217023</t>
  </si>
  <si>
    <t>obrubník betonový chodníkový 1000x150x250mm</t>
  </si>
  <si>
    <t>148624820</t>
  </si>
  <si>
    <t>barva přírodní+ztratné, viz. příloha D.1.1.5.</t>
  </si>
  <si>
    <t>236*1,01</t>
  </si>
  <si>
    <t>919121132</t>
  </si>
  <si>
    <t>Těsnění spár zálivkou za studena pro komůrky š 20 mm hl 40 mm s těsnicím profilem</t>
  </si>
  <si>
    <t>-968524961</t>
  </si>
  <si>
    <t>viz. příloha  D.1.1.1</t>
  </si>
  <si>
    <t>919726202</t>
  </si>
  <si>
    <t>Geotextilie pro vyztužení, separaci a filtraci tkaná z PP podélná pevnost v tahu do 50 kN/m</t>
  </si>
  <si>
    <t>245703215</t>
  </si>
  <si>
    <t>úprava podloží u komunikace vozidlové, PP40kN/m, viz. příloha D.1.1.1. a D.1.1.5</t>
  </si>
  <si>
    <t>938908411</t>
  </si>
  <si>
    <t>Čištění vozovek splachováním vodou</t>
  </si>
  <si>
    <t>1334990125</t>
  </si>
  <si>
    <t>živičný koberec, viz. příloha D.1.1.3. a D.1.1.5.</t>
  </si>
  <si>
    <t>-966211059</t>
  </si>
  <si>
    <t>-282597207</t>
  </si>
  <si>
    <t>c - parkovací záliv</t>
  </si>
  <si>
    <t>-822485312</t>
  </si>
  <si>
    <t>262+66</t>
  </si>
  <si>
    <t>132151251</t>
  </si>
  <si>
    <t>Hloubení rýh nezapažených š do 2000 mm v hornině třídy těžitelnosti I, skupiny 1 a 2 objem do 20 m3 strojně</t>
  </si>
  <si>
    <t>1666668174</t>
  </si>
  <si>
    <t>1*1*9</t>
  </si>
  <si>
    <t>-1766114813</t>
  </si>
  <si>
    <t>2063692680</t>
  </si>
  <si>
    <t>výkop 10% az celkové kubatury, viz. příloha D.1.1.8.</t>
  </si>
  <si>
    <t>(262+66)*0,1</t>
  </si>
  <si>
    <t>-1676268221</t>
  </si>
  <si>
    <t>649935180</t>
  </si>
  <si>
    <t>sondy, viz. příloha D.1.1.1</t>
  </si>
  <si>
    <t>706225658</t>
  </si>
  <si>
    <t>-628159217</t>
  </si>
  <si>
    <t>0,46*0,46*9</t>
  </si>
  <si>
    <t>2145827035</t>
  </si>
  <si>
    <t>(262+66)*1,8</t>
  </si>
  <si>
    <t>-87898632</t>
  </si>
  <si>
    <t>(0,46*0,46*9)*1,8</t>
  </si>
  <si>
    <t>-2023412182</t>
  </si>
  <si>
    <t>výkop, viz. příloha D.1.1.8</t>
  </si>
  <si>
    <t>-311859591</t>
  </si>
  <si>
    <t>-2052837252</t>
  </si>
  <si>
    <t>(1*1*9)-(0,46*0,46*9)</t>
  </si>
  <si>
    <t>Obsypání potrubí strojně sypaninou bez prohození, uloženou do 3 m</t>
  </si>
  <si>
    <t>-878158971</t>
  </si>
  <si>
    <t>(0,46*0,46*9)-(0,2*0,2*9)</t>
  </si>
  <si>
    <t>1504603872</t>
  </si>
  <si>
    <t>1,544*2</t>
  </si>
  <si>
    <t>107420699</t>
  </si>
  <si>
    <t>251</t>
  </si>
  <si>
    <t>564761111</t>
  </si>
  <si>
    <t>Podklad z kameniva hrubého drceného vel. 32-63 mm tl 200 mm</t>
  </si>
  <si>
    <t>-1747657553</t>
  </si>
  <si>
    <t>zasakovací pruh-šterkový zásyp fr.32-63v tl. 1200mm, viz. příloha D.1.1.1 a D.1.1.3. a D.1.1.5.</t>
  </si>
  <si>
    <t>49*6</t>
  </si>
  <si>
    <t>757388871</t>
  </si>
  <si>
    <t>parkovací stání-kryt zatravněný štěrk ŠD fr. 0-63, viz. příloha  D.1.1.3. a D.1.1.5</t>
  </si>
  <si>
    <t>227+(6*0,5)</t>
  </si>
  <si>
    <t>-1695175313</t>
  </si>
  <si>
    <t>vyhrazené stání-kryt dlažba ŠD fr. 0-63 , viz. příloha D.1.1..1 a D.1.1..3 a D.1.1..5</t>
  </si>
  <si>
    <t>18+(6*0,5)</t>
  </si>
  <si>
    <t>-780993428</t>
  </si>
  <si>
    <t>vyhrazené stání-kryt dlažba . ŠD fr. 0-32, viz. příloha D.1.1.1. a D.1.1.3. a D.1.1.5.</t>
  </si>
  <si>
    <t>-558227499</t>
  </si>
  <si>
    <t>úprava podloží u parkovacích stání, ŠD fr. 0-63 v tl. 250-400 v rozpočtu se počítá tl. 400 mm, viz. příloha D.1.1.5.</t>
  </si>
  <si>
    <t>(227+18+(12*0,5))*2</t>
  </si>
  <si>
    <t>564862</t>
  </si>
  <si>
    <t>vegetační nosná vrstva v tl. 250 mm</t>
  </si>
  <si>
    <t>-102557328</t>
  </si>
  <si>
    <t>parkovací stání, zahliněná ŠD fr. 0-32, 10-20% ornice +80-90% štěrk, viz. příloha D.1.1.1  a D.1.1.3. a  D.1.1.5.</t>
  </si>
  <si>
    <t>227</t>
  </si>
  <si>
    <t>596212210</t>
  </si>
  <si>
    <t>Kladení zámkové dlažby pozemních komunikací tl 80 mm skupiny A pl do 50 m2</t>
  </si>
  <si>
    <t>-252116106</t>
  </si>
  <si>
    <t>vyhrazené stání-kryt dlažba, viz. příloha D.1.1.1 a D.1.1.3. a D.1.1.5.</t>
  </si>
  <si>
    <t>59245020</t>
  </si>
  <si>
    <t>dlažba tvar obdélník betonová 200x100x80mm přírodní</t>
  </si>
  <si>
    <t>1092600588</t>
  </si>
  <si>
    <t>+ztratné, viz. příloha D.1.1.1 a D.1.1.3. a D.1.1.5.</t>
  </si>
  <si>
    <t>18*1,03</t>
  </si>
  <si>
    <t>1871584485</t>
  </si>
  <si>
    <t>10+5</t>
  </si>
  <si>
    <t>1371331897</t>
  </si>
  <si>
    <t>(10+5)*1,01</t>
  </si>
  <si>
    <t>-2138479018</t>
  </si>
  <si>
    <t>úprava podloží u parkovacích stání, PP40kN/m, viz. příloha D.1.1.5.</t>
  </si>
  <si>
    <t>227+18+(12*0,5)</t>
  </si>
  <si>
    <t>9198</t>
  </si>
  <si>
    <t>Montáž+dodávka betonových kabelových žlabů se zákrytem</t>
  </si>
  <si>
    <t>-503979285</t>
  </si>
  <si>
    <t>viz. příloha D.1.1.1.</t>
  </si>
  <si>
    <t>317901833</t>
  </si>
  <si>
    <t>1629724494</t>
  </si>
  <si>
    <t>B - Vedlejší a ostatní náklady</t>
  </si>
  <si>
    <t xml:space="preserve">    VRN5 - Finanční náklady</t>
  </si>
  <si>
    <t xml:space="preserve">    VRN7 - Provozní vlivy</t>
  </si>
  <si>
    <t xml:space="preserve">    VRN9 - Ostatní náklady</t>
  </si>
  <si>
    <t>011314000</t>
  </si>
  <si>
    <t>Archeologický dohled</t>
  </si>
  <si>
    <t>kpl</t>
  </si>
  <si>
    <t>-1670134318</t>
  </si>
  <si>
    <t>012203000</t>
  </si>
  <si>
    <t>Geodetické práce při provádění stavby</t>
  </si>
  <si>
    <t>891577231</t>
  </si>
  <si>
    <t>-354063553</t>
  </si>
  <si>
    <t>345795849</t>
  </si>
  <si>
    <t>99649850</t>
  </si>
  <si>
    <t>stavební buňky, WC a napojení na inž.sítě atd.</t>
  </si>
  <si>
    <t>034002000</t>
  </si>
  <si>
    <t>Zabezpečení staveniště</t>
  </si>
  <si>
    <t>-634758525</t>
  </si>
  <si>
    <t>zabezpečení staveniště v souladu s anřízením vlády 591/2006 Sb.</t>
  </si>
  <si>
    <t>043002000</t>
  </si>
  <si>
    <t>Zkoušky a ostatní měření</t>
  </si>
  <si>
    <t>-640679480</t>
  </si>
  <si>
    <t>043134000</t>
  </si>
  <si>
    <t>Zkoušky zatěžovací</t>
  </si>
  <si>
    <t>-1491652396</t>
  </si>
  <si>
    <t>VRN5</t>
  </si>
  <si>
    <t>Finanční náklady</t>
  </si>
  <si>
    <t>VRN7</t>
  </si>
  <si>
    <t>Provozní vlivy</t>
  </si>
  <si>
    <t>072002000</t>
  </si>
  <si>
    <t>Silniční provoz</t>
  </si>
  <si>
    <t>-819340210</t>
  </si>
  <si>
    <t>dopravní značení</t>
  </si>
  <si>
    <t>VRN9</t>
  </si>
  <si>
    <t>Ostatní náklady</t>
  </si>
  <si>
    <t>091003000</t>
  </si>
  <si>
    <t>Ostatní náklady bez rozlišení</t>
  </si>
  <si>
    <t>-1465545501</t>
  </si>
  <si>
    <t>091504000</t>
  </si>
  <si>
    <t>Náklady související s publikační činností</t>
  </si>
  <si>
    <t>kpl.</t>
  </si>
  <si>
    <t>1739179208</t>
  </si>
  <si>
    <t>81/18NN - Vrchlabí, ul. Liščí kopec a navazující komunikace-rekonstrukce komunikace-I.ETAPA</t>
  </si>
  <si>
    <t>A - SO101 Zpevněné plochy - neuznatelné náklady</t>
  </si>
  <si>
    <t>111251101</t>
  </si>
  <si>
    <t>Odstranění křovin a stromů průměru kmene do 100 mm i s kořeny sklonu terénu do 1:5 z celkové plochy do 100 m2 strojně</t>
  </si>
  <si>
    <t>-1467349058</t>
  </si>
  <si>
    <t>křoviny u vjezdu č.p. 924, viz. příloha D.1.1.2.</t>
  </si>
  <si>
    <t>113107322</t>
  </si>
  <si>
    <t>Odstranění podkladu z kameniva drceného tl 200 mm strojně pl do 50 m2</t>
  </si>
  <si>
    <t>-577401932</t>
  </si>
  <si>
    <t>zpevněná plocha -kryt kamenivo, viz. příloha D.1.1.2.</t>
  </si>
  <si>
    <t>21+11</t>
  </si>
  <si>
    <t>-1824347508</t>
  </si>
  <si>
    <t>zpevněná plocha -kryt beton, viz. příloha D.1.1.2.</t>
  </si>
  <si>
    <t>-1776551340</t>
  </si>
  <si>
    <t>chodník-kryt živice, viz. příloha D.1.1.</t>
  </si>
  <si>
    <t>113107330</t>
  </si>
  <si>
    <t>Odstranění podkladu z betonu prostého tl 100 mm strojně pl do 50 m2</t>
  </si>
  <si>
    <t>-185701217</t>
  </si>
  <si>
    <t>chodník-kryt živice, viz. příloha D.1.1.2</t>
  </si>
  <si>
    <t>113107331</t>
  </si>
  <si>
    <t>Odstranění podkladu z betonu prostého tl 150 mm strojně pl do 50 m2</t>
  </si>
  <si>
    <t>1408130369</t>
  </si>
  <si>
    <t>113107341</t>
  </si>
  <si>
    <t>Odstranění podkladu živičného tl 50 mm strojně pl do 50 m2</t>
  </si>
  <si>
    <t>1980171362</t>
  </si>
  <si>
    <t>chodník-kryt živice, viz. příloha  D.1.1.2.</t>
  </si>
  <si>
    <t>113204111</t>
  </si>
  <si>
    <t>Vytrhání obrub záhonových</t>
  </si>
  <si>
    <t>-2095427650</t>
  </si>
  <si>
    <t>betonový obrubník, viz. příloha D.1.1.2.</t>
  </si>
  <si>
    <t>Sejmutí ornice plochy do 100 m2 tl vrstvy do 200 mm strojně</t>
  </si>
  <si>
    <t>1310023702</t>
  </si>
  <si>
    <t>sejmutí ornice v tl. 10 cm, viz. příloha D.1.1.2.</t>
  </si>
  <si>
    <t>80+24+14+6+43+604</t>
  </si>
  <si>
    <t>132251251</t>
  </si>
  <si>
    <t>Hloubení rýh nezapažených š do 2000 mm v hornině třídy těžitelnosti I, skupiny 3 objem do 20 m3 strojně</t>
  </si>
  <si>
    <t>1949884965</t>
  </si>
  <si>
    <t>1*1*33</t>
  </si>
  <si>
    <t>-1569190898</t>
  </si>
  <si>
    <t>162351103</t>
  </si>
  <si>
    <t>Vodorovné přemístění do 500 m výkopku/sypaniny z horniny třídy těžitelnosti I, skupiny 1 až 3</t>
  </si>
  <si>
    <t>-1218373977</t>
  </si>
  <si>
    <t>sejmutá onice na meziskládku použije se pro zpětné ohumusování , viz. příloha D.1.1.2</t>
  </si>
  <si>
    <t>409*0,15</t>
  </si>
  <si>
    <t>1445921319</t>
  </si>
  <si>
    <t>přebytečná ornice, viz. příloha D.1.1.2.</t>
  </si>
  <si>
    <t>(771*0,1)-(409*0,15)</t>
  </si>
  <si>
    <t>1490505813</t>
  </si>
  <si>
    <t>kabelové žlaby, viz. příloha  D.1.1.1.</t>
  </si>
  <si>
    <t>0,46*0,46*33</t>
  </si>
  <si>
    <t>-177598729</t>
  </si>
  <si>
    <t>15,75*1,8</t>
  </si>
  <si>
    <t>-2040744716</t>
  </si>
  <si>
    <t>(0,46*0,46*33)*1,8</t>
  </si>
  <si>
    <t>-61430176</t>
  </si>
  <si>
    <t>-302485293</t>
  </si>
  <si>
    <t>-343645598</t>
  </si>
  <si>
    <t>(1*1*33)-(0,46*0,46*33)</t>
  </si>
  <si>
    <t>1469972880</t>
  </si>
  <si>
    <t>(0,46*0,46*33)-(0,2*0,2*33)</t>
  </si>
  <si>
    <t>1539580813</t>
  </si>
  <si>
    <t>5,663*2</t>
  </si>
  <si>
    <t>5831</t>
  </si>
  <si>
    <t>Betonové kabelové žlaby se zákrytem</t>
  </si>
  <si>
    <t>-1464117435</t>
  </si>
  <si>
    <t>montáž+dodávka, viz. příloha D.1.1.1.</t>
  </si>
  <si>
    <t>11+11+11</t>
  </si>
  <si>
    <t>5832</t>
  </si>
  <si>
    <t>Ochrana nadzemního hydrantu</t>
  </si>
  <si>
    <t>-2022872584</t>
  </si>
  <si>
    <t>zřízení+odstranění+doprava +materiál, viz. příloha D.1.1.2</t>
  </si>
  <si>
    <t>-1305148798</t>
  </si>
  <si>
    <t>12*0,098</t>
  </si>
  <si>
    <t>947143104</t>
  </si>
  <si>
    <t>(32*0,29)+(4*0,325)+(4*0,29)+(12*0,29)+(12*0,24)</t>
  </si>
  <si>
    <t>-2093879566</t>
  </si>
  <si>
    <t>1,176*9</t>
  </si>
  <si>
    <t>710380671</t>
  </si>
  <si>
    <t>18,1*9</t>
  </si>
  <si>
    <t>1413730316</t>
  </si>
  <si>
    <t>10*0,04</t>
  </si>
  <si>
    <t>1644759098</t>
  </si>
  <si>
    <t>0,4*9</t>
  </si>
  <si>
    <t>2072657829</t>
  </si>
  <si>
    <t>-50443490</t>
  </si>
  <si>
    <t>(4*0,325)+(12*0,24)+(12*0,29)+(4*0,29)+(32*0,29)</t>
  </si>
  <si>
    <t>-273497106</t>
  </si>
  <si>
    <t>-1850115994</t>
  </si>
  <si>
    <t>-63287402</t>
  </si>
  <si>
    <t>(4*0,325)+(12*0,24)</t>
  </si>
  <si>
    <t>305367743</t>
  </si>
  <si>
    <t>1150745376</t>
  </si>
  <si>
    <t>(12*0,29)+(4*0,29)+(32*0,29)</t>
  </si>
  <si>
    <t>-2032063451</t>
  </si>
  <si>
    <t>94174471</t>
  </si>
  <si>
    <t>122151101</t>
  </si>
  <si>
    <t>Odkopávky a prokopávky nezapažené v hornině třídy těžitelnosti I, skupiny 1 a 2 objem do 20 m3 strojně</t>
  </si>
  <si>
    <t>-306829226</t>
  </si>
  <si>
    <t>669-300-262-66</t>
  </si>
  <si>
    <t>1679823916</t>
  </si>
  <si>
    <t>208511301</t>
  </si>
  <si>
    <t>41*0,1</t>
  </si>
  <si>
    <t>-1824659390</t>
  </si>
  <si>
    <t>-654324700</t>
  </si>
  <si>
    <t>ornice pro ohumusování dovoz z meziskládky, viz. příloha D.1.1.3. a D.1.1.5.</t>
  </si>
  <si>
    <t>-1126814756</t>
  </si>
  <si>
    <t>-1158571623</t>
  </si>
  <si>
    <t>násyp, viz. příloha D.1.1.8.</t>
  </si>
  <si>
    <t>-464943264</t>
  </si>
  <si>
    <t>SDZ posun, viz. příloha D.1.1.3.</t>
  </si>
  <si>
    <t>0,3*0,3*0,6*1</t>
  </si>
  <si>
    <t>1714519467</t>
  </si>
  <si>
    <t>SDZ návrh, viz. poříloha D.1.1.3.</t>
  </si>
  <si>
    <t>0,3*0,3*0,6*2</t>
  </si>
  <si>
    <t>167151101</t>
  </si>
  <si>
    <t>Nakládání výkopku z hornin třídy těžitelnosti I, skupiny 1 až 3 do 100 m3</t>
  </si>
  <si>
    <t>1512870539</t>
  </si>
  <si>
    <t>násyp, viz. příloha D.1.1.8</t>
  </si>
  <si>
    <t>-177518611</t>
  </si>
  <si>
    <t>1633123792</t>
  </si>
  <si>
    <t>SDZ návrh, viz. opříloha D.1.1.3.</t>
  </si>
  <si>
    <t>-1507829603</t>
  </si>
  <si>
    <t>ornice pro ohumusování, viz. příloha D.1.1.3. a D.1.1.5</t>
  </si>
  <si>
    <t>171151103</t>
  </si>
  <si>
    <t>Uložení sypaniny z hornin soudržných do násypů zhutněných</t>
  </si>
  <si>
    <t>-818863439</t>
  </si>
  <si>
    <t>17115</t>
  </si>
  <si>
    <t>nákup vhodné zeminy do zhutněných násypů</t>
  </si>
  <si>
    <t>754139983</t>
  </si>
  <si>
    <t>1330485851</t>
  </si>
  <si>
    <t>41*1,8</t>
  </si>
  <si>
    <t>985425194</t>
  </si>
  <si>
    <t>(0,3*0,3*0,6*1)*1,8</t>
  </si>
  <si>
    <t>-625417982</t>
  </si>
  <si>
    <t>SDZ návrh, viz. příloha D.1.1.3.</t>
  </si>
  <si>
    <t>(0,3*0,3*0,6*2)*1,8</t>
  </si>
  <si>
    <t>148564701</t>
  </si>
  <si>
    <t>-707396903</t>
  </si>
  <si>
    <t>-734266968</t>
  </si>
  <si>
    <t>181351003</t>
  </si>
  <si>
    <t>Rozprostření ornice tl vrstvy do 200 mm pl do 100 m2 v rovině nebo ve svahu do 1:5 strojně</t>
  </si>
  <si>
    <t>-1388526145</t>
  </si>
  <si>
    <t>viz. příloha D.1.1..3 a D.1.1.5</t>
  </si>
  <si>
    <t>65+49+6+52+32+25,5+18,5+3+109+49</t>
  </si>
  <si>
    <t>181411131</t>
  </si>
  <si>
    <t>Založení parkového trávníku výsevem plochy do 1000 m2 v rovině a ve svahu do 1:5</t>
  </si>
  <si>
    <t>296373610</t>
  </si>
  <si>
    <t>viz. příloha   D.1.1.3. a D.1.1.5</t>
  </si>
  <si>
    <t>409</t>
  </si>
  <si>
    <t>00572410</t>
  </si>
  <si>
    <t>osivo směs travní parková</t>
  </si>
  <si>
    <t>kg</t>
  </si>
  <si>
    <t>452271150</t>
  </si>
  <si>
    <t>+ztratné, viz. příloha D.1.1.3. a D.1.1.5</t>
  </si>
  <si>
    <t>409*0,03*1,15</t>
  </si>
  <si>
    <t>181951111</t>
  </si>
  <si>
    <t>Úprava pláně v hornině třídy těžitelnosti I, skupiny 1 až 3 bez zhutnění</t>
  </si>
  <si>
    <t>1633727255</t>
  </si>
  <si>
    <t>zeleň</t>
  </si>
  <si>
    <t>-908023497</t>
  </si>
  <si>
    <t>45+35+29</t>
  </si>
  <si>
    <t>553738419</t>
  </si>
  <si>
    <t>zpevněná plocha kontejnery ŠD fr. 0-63 , viz. příloha D.1.1.5.</t>
  </si>
  <si>
    <t>1646156997</t>
  </si>
  <si>
    <t>zpevněná plocha pro kontejnery ŠD fr.0-32, viz.příloha D.1.1.5</t>
  </si>
  <si>
    <t>-1459109464</t>
  </si>
  <si>
    <t>chodník, ŠD fr.0-32 , viz. příloha D.1.1.5.</t>
  </si>
  <si>
    <t>1521426034</t>
  </si>
  <si>
    <t>úprava podloží u vjezdů z apevněné plochy kontejnery, ŠD fr.0-63, v tl.  250-400, v rozpočtu se počítá tl 400 mm, viz. příloha D.1.1.5.</t>
  </si>
  <si>
    <t>80*2</t>
  </si>
  <si>
    <t>564871111</t>
  </si>
  <si>
    <t>Podklad ze štěrkodrtě ŠD tl 250 mm</t>
  </si>
  <si>
    <t>-1368133662</t>
  </si>
  <si>
    <t>vjezdy, ŠD  fr. 0-32, viz. příloha D.1.1.5.</t>
  </si>
  <si>
    <t>564871116</t>
  </si>
  <si>
    <t>Podklad ze štěrkodrtě ŠD tl. 300 mm</t>
  </si>
  <si>
    <t>-984655421</t>
  </si>
  <si>
    <t>úprava podloží u chodníku- ŠD fr. 0-32 v l. 200-300 v rozpočtu se počítá tl. 300 mm, viz. příloha D.1.1.5.</t>
  </si>
  <si>
    <t>596211210</t>
  </si>
  <si>
    <t>Kladení zámkové dlažby komunikací pro pěší tl 80 mm skupiny A pl do 50 m2</t>
  </si>
  <si>
    <t>1403051802</t>
  </si>
  <si>
    <t>zpevněná plocha pro kontejnery, viz. příloha D.1.1.5.</t>
  </si>
  <si>
    <t>422906741</t>
  </si>
  <si>
    <t>+ztratné, viz. příloha D.1.1.5.</t>
  </si>
  <si>
    <t>45*1,03</t>
  </si>
  <si>
    <t>1229667302</t>
  </si>
  <si>
    <t>vjezdy, viz. příloha D.1.1.5.</t>
  </si>
  <si>
    <t>427034433</t>
  </si>
  <si>
    <t>+ztratné, viz.příloha D.1.1.5</t>
  </si>
  <si>
    <t>35*1,03</t>
  </si>
  <si>
    <t>596211220</t>
  </si>
  <si>
    <t>Kladení zámkové dlažby komunikací pro pěší tl 80 mm skupiny B pl do 50 m2</t>
  </si>
  <si>
    <t>-642052193</t>
  </si>
  <si>
    <t>chodník, viz. příloha D.1.1.5.</t>
  </si>
  <si>
    <t>543271333</t>
  </si>
  <si>
    <t>chodník+ztratné, viz. příloha  D.1.1.5.</t>
  </si>
  <si>
    <t>(29-3,5-1,8)*1,03</t>
  </si>
  <si>
    <t>59245226</t>
  </si>
  <si>
    <t>dlažba tvar obdélník betonová pro nevidomé 200x100x80mm barevná</t>
  </si>
  <si>
    <t>1438576309</t>
  </si>
  <si>
    <t>varovný pás u chodníku, barva červená+ztratné, viz. příloha D.1.1.5.</t>
  </si>
  <si>
    <t>3,5*1,03</t>
  </si>
  <si>
    <t>592453</t>
  </si>
  <si>
    <t>betonová dlažba rovná 200/200/80, barva přírodní bez zkosených hran</t>
  </si>
  <si>
    <t>828568654</t>
  </si>
  <si>
    <t>ohraničení varovného pásu+ztratné, viz. příloha D.1.1.5</t>
  </si>
  <si>
    <t>1,8*1,03</t>
  </si>
  <si>
    <t>596211224</t>
  </si>
  <si>
    <t>Příplatek za kombinaci dvou barev u kladení betonových dlažeb komunikací pro pěší tl 80 mm skupiny B</t>
  </si>
  <si>
    <t>299280127</t>
  </si>
  <si>
    <t>-1306257294</t>
  </si>
  <si>
    <t>914111111</t>
  </si>
  <si>
    <t>Montáž svislé dopravní značky do velikosti 1 m2 objímkami na sloupek nebo konzolu</t>
  </si>
  <si>
    <t>-856217469</t>
  </si>
  <si>
    <t>SDZ posun,použijí se stávající dopravní značky (P4,B24b,E13,E2b), viz. příloha D.1.1.3.</t>
  </si>
  <si>
    <t>1+1+1+1</t>
  </si>
  <si>
    <t>-1418035553</t>
  </si>
  <si>
    <t>SDZ návrh, viz. příloha  D.1.1.3.</t>
  </si>
  <si>
    <t>40445625</t>
  </si>
  <si>
    <t>informativní značky provozní IP8, IP9, IP11-IP13 500x700mm</t>
  </si>
  <si>
    <t>1106867593</t>
  </si>
  <si>
    <t>SDZ návrh- dopravní značka IP12+symbol O1, viz. příloha D.1.1.3.</t>
  </si>
  <si>
    <t>-672068564</t>
  </si>
  <si>
    <t>SDZ návrh-dopravní značka IP11b, viz. příloha D.1.1.3.</t>
  </si>
  <si>
    <t>40445647</t>
  </si>
  <si>
    <t>dodatkové tabulky E1, E2a,b , E6, E9, E10 E12c, E17 500x500mm</t>
  </si>
  <si>
    <t>1484603180</t>
  </si>
  <si>
    <t>SDZ návrh-dopravní značka E2e, viz. příloha  D.1.1.3.</t>
  </si>
  <si>
    <t>914511111</t>
  </si>
  <si>
    <t>Montáž sloupku dopravních značek délky do 3,5 m s betonovým základem</t>
  </si>
  <si>
    <t>-542066860</t>
  </si>
  <si>
    <t>SDZ posun, použije se stávající sloupek s víčkem, viz. příloha D.1.1.3.</t>
  </si>
  <si>
    <t>40445256</t>
  </si>
  <si>
    <t>svorka upínací na sloupek dopravní značky D 60mm</t>
  </si>
  <si>
    <t>-1602975581</t>
  </si>
  <si>
    <t>SDZ posun, viz. příloha D.1.1.3</t>
  </si>
  <si>
    <t>4*2</t>
  </si>
  <si>
    <t>1711817118</t>
  </si>
  <si>
    <t>40445225</t>
  </si>
  <si>
    <t>sloupek pro dopravní značku Zn D 60mm v 3,5m</t>
  </si>
  <si>
    <t>821525260</t>
  </si>
  <si>
    <t>40445253</t>
  </si>
  <si>
    <t>víčko plastové na sloupek D 60mm</t>
  </si>
  <si>
    <t>-735012623</t>
  </si>
  <si>
    <t>1823649009</t>
  </si>
  <si>
    <t>3*2</t>
  </si>
  <si>
    <t>915131111</t>
  </si>
  <si>
    <t>Vodorovné dopravní značení přechody pro chodce, šipky, symboly základní bílá barva</t>
  </si>
  <si>
    <t>1714076067</t>
  </si>
  <si>
    <t>VDZ návrh - V10f, viz. příloha D.1.1.3.</t>
  </si>
  <si>
    <t>1*1,5</t>
  </si>
  <si>
    <t>915111125</t>
  </si>
  <si>
    <t>Vodorovné dopravní značení dělící čáry přerušované š 125 mm základní žlutá barva</t>
  </si>
  <si>
    <t>1021886366</t>
  </si>
  <si>
    <t>VDZ návrh,  V12c, viz. příloha D.1.1.3.</t>
  </si>
  <si>
    <t>915611111</t>
  </si>
  <si>
    <t>Předznačení vodorovného liniového značení</t>
  </si>
  <si>
    <t>-1504972237</t>
  </si>
  <si>
    <t>VDZ -návrh - V12c, viz. opříloha  D.1.1.3.</t>
  </si>
  <si>
    <t>915621111</t>
  </si>
  <si>
    <t>Předznačení vodorovného plošného značení</t>
  </si>
  <si>
    <t>921998556</t>
  </si>
  <si>
    <t>916331112</t>
  </si>
  <si>
    <t>Osazení zahradního obrubníku betonového do lože z betonu s boční opěrou</t>
  </si>
  <si>
    <t>1386675053</t>
  </si>
  <si>
    <t>osazený do betonového lože C20/25nXF3 s opěrou, viz. příloha D.1.1.5</t>
  </si>
  <si>
    <t>11+14+19</t>
  </si>
  <si>
    <t>59217012</t>
  </si>
  <si>
    <t>obrubník betonový zahradní 500x80x250mm</t>
  </si>
  <si>
    <t>-1271712312</t>
  </si>
  <si>
    <t>barva přírodní+ztratné, viz. příloha  D.1.1.5</t>
  </si>
  <si>
    <t>44*1,01</t>
  </si>
  <si>
    <t>1312052841</t>
  </si>
  <si>
    <t>59217011</t>
  </si>
  <si>
    <t>obrubník betonový zahradní 500x50x200mm</t>
  </si>
  <si>
    <t>-590785030</t>
  </si>
  <si>
    <t>barva přírodní +ztratné, viz. příloha D.1.1.5.</t>
  </si>
  <si>
    <t>12*1,01</t>
  </si>
  <si>
    <t>-1730931891</t>
  </si>
  <si>
    <t>úprava podloží u vjezdů a zpevněné plochy kontejnery, PP40kN/m, viz. příloha D.1.1.5.</t>
  </si>
  <si>
    <t>45+35</t>
  </si>
  <si>
    <t>-1387115829</t>
  </si>
  <si>
    <t>VDZ návrh, viz. příloha D.1.1.3.</t>
  </si>
  <si>
    <t>(9*0,125)+(1*1,5)</t>
  </si>
  <si>
    <t>966006132</t>
  </si>
  <si>
    <t>Odstranění značek dopravních nebo orientačních se sloupky s betonovými patkami</t>
  </si>
  <si>
    <t>355898213</t>
  </si>
  <si>
    <t>966006211</t>
  </si>
  <si>
    <t>Odstranění svislých dopravních značek ze sloupů, sloupků nebo konzol</t>
  </si>
  <si>
    <t>1997070815</t>
  </si>
  <si>
    <t>998223011</t>
  </si>
  <si>
    <t>Přesun hmot pro pozemní komunikace s krytem dlážděným</t>
  </si>
  <si>
    <t>1306944343</t>
  </si>
  <si>
    <t>998223091</t>
  </si>
  <si>
    <t>Příplatek k přesunu hmot pro pozemní komunikace s krytem dlážděným za zvětšený přesun do 1000 m</t>
  </si>
  <si>
    <t>-228842684</t>
  </si>
  <si>
    <t>Objekt2 - Rozpočet zahradnické práce</t>
  </si>
  <si>
    <t>D1 - ASANACE A PĚSTEBNÍ OPATŘENÍ</t>
  </si>
  <si>
    <t>D2 - PŔÍPRAVA STANOVIŠTĚ</t>
  </si>
  <si>
    <t>D3 - ZALOŽENÍ TRÁVNÍKU</t>
  </si>
  <si>
    <t>D4 - VÝSADBA STROMU</t>
  </si>
  <si>
    <t>D5 - VÝSADBY KEŘOVÝCH SKUPIN</t>
  </si>
  <si>
    <t>D1</t>
  </si>
  <si>
    <t>ASANACE A PĚSTEBNÍ OPATŘENÍ</t>
  </si>
  <si>
    <t>111212351</t>
  </si>
  <si>
    <t>Odstranění nevhodných dřevin do 100 m2 výšky nad 1m s odstraněním pařezů v rovině nebo svahu 1:5</t>
  </si>
  <si>
    <t>P</t>
  </si>
  <si>
    <t>Poznámka k položce:
č.48</t>
  </si>
  <si>
    <t>112151111</t>
  </si>
  <si>
    <t>Směrové kácení stromů s rozřezáním a odvětvením D kmene do 200 mm</t>
  </si>
  <si>
    <t>ks</t>
  </si>
  <si>
    <t>Poznámka k položce:
č.38</t>
  </si>
  <si>
    <t>112151112</t>
  </si>
  <si>
    <t>Směrové kácení stromů s rozřezáním a odvětvením D kmene nad 200 do 300 mm</t>
  </si>
  <si>
    <t>Poznámka k položce:
č.43</t>
  </si>
  <si>
    <t>112151113</t>
  </si>
  <si>
    <t>Směrové kácení stromů s rozřezáním a odvětvením D kmene nad 300 do 400 mm</t>
  </si>
  <si>
    <t>Poznámka k položce:
č.41,42</t>
  </si>
  <si>
    <t>112151114</t>
  </si>
  <si>
    <t>Směrové kácení stromů s rozřezáním a odvětvením D kmene nad 400 do 500 mm</t>
  </si>
  <si>
    <t>Poznámka k položce:
č.35,39</t>
  </si>
  <si>
    <t>112201111</t>
  </si>
  <si>
    <t>Odstranění pařezů D do 200 mm v rovině a svahu 1:5 s odklizením do 20 m a zasypáním jámy</t>
  </si>
  <si>
    <t>112201112</t>
  </si>
  <si>
    <t>Odstranění pařezů D nad 200 do 300mm v rovině a svahu 1:5 s odklizením do 20 m a zasypáním jámy</t>
  </si>
  <si>
    <t>112201113</t>
  </si>
  <si>
    <t>Odstranění pařezů D nad 300 do 400 mm v rovině a svahu 1:5 s odklizením do 20 m a zasypáním jámy</t>
  </si>
  <si>
    <t>112201114</t>
  </si>
  <si>
    <t>Odstranění pařezů D nad 400 do 500 mm v rovině a svahu 1:5 s odklizením do 20 m a zasypáním jámy</t>
  </si>
  <si>
    <t>R</t>
  </si>
  <si>
    <t>Likvidace dřevní hmoty</t>
  </si>
  <si>
    <t>suma</t>
  </si>
  <si>
    <t>Poznámka k položce:
1</t>
  </si>
  <si>
    <t>D2</t>
  </si>
  <si>
    <t>PŔÍPRAVA STANOVIŠTĚ</t>
  </si>
  <si>
    <t>184802111</t>
  </si>
  <si>
    <t>Chemické odplevelení před založením kultury nad 20 m2 postřikem na široko v rovině a svahu do 1:5, opakování 2x</t>
  </si>
  <si>
    <t>Poznámka k položce:
358m2*2</t>
  </si>
  <si>
    <t>183403114</t>
  </si>
  <si>
    <t>Obdělání půdy kultivátorováním v rovině a svahu do 1:5</t>
  </si>
  <si>
    <t>Poznámka k položce:
358m2</t>
  </si>
  <si>
    <t>183403153</t>
  </si>
  <si>
    <t>Obdělání půdy hrabáním v rovině a svahu do 1:5, opakování 2x</t>
  </si>
  <si>
    <t>183403161</t>
  </si>
  <si>
    <t>Obdělání půdy válením v rovině a svahu do 1:5</t>
  </si>
  <si>
    <t>R.1</t>
  </si>
  <si>
    <t>Rozměření výsadeb</t>
  </si>
  <si>
    <t>hod</t>
  </si>
  <si>
    <t>Poznámka k položce:
8hod</t>
  </si>
  <si>
    <t>D3</t>
  </si>
  <si>
    <t>ZALOŽENÍ TRÁVNÍKU</t>
  </si>
  <si>
    <t>Poznámka k položce:
288m2</t>
  </si>
  <si>
    <t>185804312</t>
  </si>
  <si>
    <t>Zalití rostlin vodou plocha přes 20 m2</t>
  </si>
  <si>
    <t>Poznámka k položce:
288m2*40l/1000</t>
  </si>
  <si>
    <t>185851121</t>
  </si>
  <si>
    <t>Dovoz vody pro zálivku rostlin za vzdálenost do 1000 m</t>
  </si>
  <si>
    <t>D4</t>
  </si>
  <si>
    <t>VÝSADBA STROMU</t>
  </si>
  <si>
    <t>183101221</t>
  </si>
  <si>
    <t>Hloubení Jamky pro výsadbu s výměnou 50 % půdy zeminy tř 1 až 4 objem do 1 m3 v rovině a svahu do 1:5</t>
  </si>
  <si>
    <t>Poznámka k položce:
5ks</t>
  </si>
  <si>
    <t>184102114</t>
  </si>
  <si>
    <t>Výsadba dřeviny s balem D do 0,5 m do jamky se zalitím v rovině a svahu do 1:5</t>
  </si>
  <si>
    <t>185802114</t>
  </si>
  <si>
    <t>Hnojení půdy umělým hnojivem k jednotlivým rostlinám v rovině a svahu do 1:5 - HNOJIVO</t>
  </si>
  <si>
    <t>Poznámka k položce:
5ks*0,04kg/1000</t>
  </si>
  <si>
    <t>185802114.1</t>
  </si>
  <si>
    <t>Hnojení půdy umělým hnojivem k jednotlivým rostlinám v rovině a svahu do 1:5 - HYDROGEL</t>
  </si>
  <si>
    <t>Poznámka k položce:
5ks*0,3kg/1000</t>
  </si>
  <si>
    <t>184215133</t>
  </si>
  <si>
    <t>Ukotvení kmene dřevin třemi kůly D do 0,1 m délky do 3 m</t>
  </si>
  <si>
    <t>184911421</t>
  </si>
  <si>
    <t>Mulčování rostlin kůrou tl. do 0,1 m v rovině a svahu do 1:5</t>
  </si>
  <si>
    <t>Poznámka k položce:
5m2</t>
  </si>
  <si>
    <t>185804312.1</t>
  </si>
  <si>
    <t>Zalití rostlin vodou přes 20m2, 100l/ks, opakování 2x</t>
  </si>
  <si>
    <t>Poznámka k položce:
5ks*100l*2/1000</t>
  </si>
  <si>
    <t>185851121.1</t>
  </si>
  <si>
    <t>Dovoz vody pro zálivku rostlin na vzdálenost do 1000 m</t>
  </si>
  <si>
    <t>D5</t>
  </si>
  <si>
    <t>VÝSADBY KEŘOVÝCH SKUPIN</t>
  </si>
  <si>
    <t>183111113</t>
  </si>
  <si>
    <t>Hloubení jamek bez výměny půdy zeminy tř 1 až 4 objem do 0,01 m3 v rovině a svahu do 1:5</t>
  </si>
  <si>
    <t>Poznámka k položce:
113ks</t>
  </si>
  <si>
    <t>184102110</t>
  </si>
  <si>
    <t>Výsadba dřeviny s balem D do 0,1 m do jamky se zalitím v rovině a svahu do 1:5</t>
  </si>
  <si>
    <t>185802113</t>
  </si>
  <si>
    <t>Hnojení půdy umělým hnojivem na široko v rovině a svahu do 1:5</t>
  </si>
  <si>
    <t>Poznámka k položce:
70m2*0,05kg/1000</t>
  </si>
  <si>
    <t>Poznámka k položce:
70m2</t>
  </si>
  <si>
    <t>185804312.2</t>
  </si>
  <si>
    <t>Zalití rostlin vodou přes 20m2, 40l/m2, opakování 2x</t>
  </si>
  <si>
    <t>Poznámka k položce:
70m2*40l*2/1000</t>
  </si>
  <si>
    <t>R.2</t>
  </si>
  <si>
    <t>Doprava rostlin a materiálů</t>
  </si>
  <si>
    <t>R.3</t>
  </si>
  <si>
    <t>Doprava osob</t>
  </si>
  <si>
    <t>SEZNAM FIGUR</t>
  </si>
  <si>
    <t>Výměra</t>
  </si>
  <si>
    <t xml:space="preserve"> 01</t>
  </si>
  <si>
    <t>asfaltkomunikace</t>
  </si>
  <si>
    <t>Použití figury:</t>
  </si>
  <si>
    <t>Montáž litinových tvarovek jednoosých přírubových otevřený výkop DN 80</t>
  </si>
  <si>
    <t>Montáž hydrantů nadzemních DN 80</t>
  </si>
  <si>
    <t>Lože pod potrubí otevřený výkop z kameniva drobného těženého</t>
  </si>
  <si>
    <t>Vodorovné přemístění do 6000 m výkopku/sypaniny z horniny třídy těžitelnosti II, skupiny 4 a 5</t>
  </si>
  <si>
    <t>Zásyp jam, šachet rýh nebo kolem objektů sypaninou se zhutněním</t>
  </si>
  <si>
    <t>Montáž litinových tvarovek jednoosých hrdlových otevřený výkop s integrovaným těsněním DN 80</t>
  </si>
  <si>
    <t>Hloubení rýh nezapažených š do 2000 mm v hornině třídy těžitelnosti I, skupiny 3 objem do 500 m3 strojně</t>
  </si>
  <si>
    <t>Zřízení příložného pažení a rozepření stěn rýh hl do 2 m</t>
  </si>
  <si>
    <t>Odstranění příložného pažení a rozepření stěn rýh hl do 2 m</t>
  </si>
  <si>
    <t>Montáž vodovodní přípojky na potrubí DN 32</t>
  </si>
  <si>
    <t>Montáž vodovodního ventilu hlavního pro přípojky DN 25</t>
  </si>
  <si>
    <t>Montáž navrtávacích pasů na potrubí z jakýchkoli trub DN 80</t>
  </si>
  <si>
    <t>Přechodka PE-ocel ISIFLO 110 D 32 x 1"vnější záv</t>
  </si>
  <si>
    <t>Hloubení rýh nezapažených š do 2000 mm v hornině třídy těžitelnosti II, skupiny 4 objem do 500 m3 strojně</t>
  </si>
  <si>
    <t>Hloubení rýh nezapažených  š do 800 mm v hornině třídy těžitelnosti I, skupiny 3 objem do 50 m3 strojně</t>
  </si>
  <si>
    <t>Hloubení rýh nezapažených  š do 800 mm v hornině třídy těžitelnosti II, skupiny 4 objem do 50 m3 strojně</t>
  </si>
  <si>
    <t>Montáž vodovodních šoupátek otevřený výkop DN 80</t>
  </si>
  <si>
    <t>Montáž litinových tvarovek odbočných přírubových otevřený výkop DN 80</t>
  </si>
  <si>
    <t>Vyspravení podkladu po překopech ing sítí plochy přes 15 m2 štěrkodrtí tl. 150 mm</t>
  </si>
  <si>
    <t>Vyspravení podkladu po překopech ing sítí plochy přes 15 m2 kamenivem hrubým drceným tl. 250 mm</t>
  </si>
  <si>
    <t>Vyspravení krytu komunikací po překopech plochy přes 15 m2 asfalt betonem ACO (AB) tl 50 mm</t>
  </si>
  <si>
    <t>Vyspravení krytu komunikací po překopech plochy přes 15 m2 asfalt betonem ACO (AB) tl 70 mm</t>
  </si>
  <si>
    <t>Montáž potrubí z trub litinových hrdlových s integrovaným těsněním otevřený výkop DN 80</t>
  </si>
  <si>
    <t>Tlaková zkouška vodou potrubí do 80</t>
  </si>
  <si>
    <t>Signalizační vodič DN do 150 mm na potrubí</t>
  </si>
  <si>
    <t>Krytí potrubí z plastů výstražnou fólií z PVC 25 cm</t>
  </si>
  <si>
    <t>Odstranění podkladu z kameniva drceného tl 400 mm strojně pl do 50 m2</t>
  </si>
  <si>
    <t>Frézování živičného krytu tl 100 mm pruh š 2 m pl do 1000 m2 s překážkami v trase</t>
  </si>
  <si>
    <t>Řezání stávajícího živičného krytu hl do 100 mm</t>
  </si>
  <si>
    <t>zámkovka60</t>
  </si>
  <si>
    <t>1,1*trasabetonchodník</t>
  </si>
  <si>
    <t>zámkovka80</t>
  </si>
  <si>
    <t>1,1*trasabetonkomunikace</t>
  </si>
  <si>
    <t xml:space="preserve"> 02</t>
  </si>
  <si>
    <t xml:space="preserve"> 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</si>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</sst>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0"/>
  <sheetViews>
    <sheetView showGridLines="0" tabSelected="1" workbookViewId="0" topLeftCell="A1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0" t="s">
        <v>14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24"/>
      <c r="AQ5" s="24"/>
      <c r="AR5" s="22"/>
      <c r="BE5" s="367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2" t="s">
        <v>17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24"/>
      <c r="AQ6" s="24"/>
      <c r="AR6" s="22"/>
      <c r="BE6" s="368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8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68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8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68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68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8"/>
      <c r="BS12" s="19" t="s">
        <v>6</v>
      </c>
    </row>
    <row r="13" spans="2:71" s="1" customFormat="1" ht="12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29</v>
      </c>
      <c r="AO13" s="24"/>
      <c r="AP13" s="24"/>
      <c r="AQ13" s="24"/>
      <c r="AR13" s="22"/>
      <c r="BE13" s="368"/>
      <c r="BS13" s="19" t="s">
        <v>6</v>
      </c>
    </row>
    <row r="14" spans="2:71" ht="13.2">
      <c r="B14" s="23"/>
      <c r="C14" s="24"/>
      <c r="D14" s="24"/>
      <c r="E14" s="373" t="s">
        <v>29</v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1" t="s">
        <v>27</v>
      </c>
      <c r="AL14" s="24"/>
      <c r="AM14" s="24"/>
      <c r="AN14" s="33" t="s">
        <v>29</v>
      </c>
      <c r="AO14" s="24"/>
      <c r="AP14" s="24"/>
      <c r="AQ14" s="24"/>
      <c r="AR14" s="22"/>
      <c r="BE14" s="368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8"/>
      <c r="BS15" s="19" t="s">
        <v>4</v>
      </c>
    </row>
    <row r="16" spans="2:71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68"/>
      <c r="BS16" s="19" t="s">
        <v>4</v>
      </c>
    </row>
    <row r="17" spans="2:71" s="1" customFormat="1" ht="18.45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68"/>
      <c r="BS17" s="19" t="s">
        <v>31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8"/>
      <c r="BS18" s="19" t="s">
        <v>6</v>
      </c>
    </row>
    <row r="19" spans="2:71" s="1" customFormat="1" ht="12" customHeight="1">
      <c r="B19" s="23"/>
      <c r="C19" s="24"/>
      <c r="D19" s="31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68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68"/>
      <c r="BS20" s="19" t="s">
        <v>4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8"/>
    </row>
    <row r="22" spans="2:57" s="1" customFormat="1" ht="12" customHeight="1">
      <c r="B22" s="23"/>
      <c r="C22" s="24"/>
      <c r="D22" s="31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8"/>
    </row>
    <row r="23" spans="2:57" s="1" customFormat="1" ht="47.25" customHeight="1">
      <c r="B23" s="23"/>
      <c r="C23" s="24"/>
      <c r="D23" s="24"/>
      <c r="E23" s="375" t="s">
        <v>34</v>
      </c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24"/>
      <c r="AP23" s="24"/>
      <c r="AQ23" s="24"/>
      <c r="AR23" s="22"/>
      <c r="BE23" s="368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8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8"/>
    </row>
    <row r="26" spans="1:57" s="2" customFormat="1" ht="25.95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6">
        <f>ROUND(AG54,2)</f>
        <v>0</v>
      </c>
      <c r="AL26" s="377"/>
      <c r="AM26" s="377"/>
      <c r="AN26" s="377"/>
      <c r="AO26" s="377"/>
      <c r="AP26" s="38"/>
      <c r="AQ26" s="38"/>
      <c r="AR26" s="41"/>
      <c r="BE26" s="368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8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8" t="s">
        <v>36</v>
      </c>
      <c r="M28" s="378"/>
      <c r="N28" s="378"/>
      <c r="O28" s="378"/>
      <c r="P28" s="378"/>
      <c r="Q28" s="38"/>
      <c r="R28" s="38"/>
      <c r="S28" s="38"/>
      <c r="T28" s="38"/>
      <c r="U28" s="38"/>
      <c r="V28" s="38"/>
      <c r="W28" s="378" t="s">
        <v>37</v>
      </c>
      <c r="X28" s="378"/>
      <c r="Y28" s="378"/>
      <c r="Z28" s="378"/>
      <c r="AA28" s="378"/>
      <c r="AB28" s="378"/>
      <c r="AC28" s="378"/>
      <c r="AD28" s="378"/>
      <c r="AE28" s="378"/>
      <c r="AF28" s="38"/>
      <c r="AG28" s="38"/>
      <c r="AH28" s="38"/>
      <c r="AI28" s="38"/>
      <c r="AJ28" s="38"/>
      <c r="AK28" s="378" t="s">
        <v>38</v>
      </c>
      <c r="AL28" s="378"/>
      <c r="AM28" s="378"/>
      <c r="AN28" s="378"/>
      <c r="AO28" s="378"/>
      <c r="AP28" s="38"/>
      <c r="AQ28" s="38"/>
      <c r="AR28" s="41"/>
      <c r="BE28" s="368"/>
    </row>
    <row r="29" spans="2:57" s="3" customFormat="1" ht="14.4" customHeight="1">
      <c r="B29" s="42"/>
      <c r="C29" s="43"/>
      <c r="D29" s="31" t="s">
        <v>39</v>
      </c>
      <c r="E29" s="43"/>
      <c r="F29" s="31" t="s">
        <v>40</v>
      </c>
      <c r="G29" s="43"/>
      <c r="H29" s="43"/>
      <c r="I29" s="43"/>
      <c r="J29" s="43"/>
      <c r="K29" s="43"/>
      <c r="L29" s="381">
        <v>0.21</v>
      </c>
      <c r="M29" s="380"/>
      <c r="N29" s="380"/>
      <c r="O29" s="380"/>
      <c r="P29" s="380"/>
      <c r="Q29" s="43"/>
      <c r="R29" s="43"/>
      <c r="S29" s="43"/>
      <c r="T29" s="43"/>
      <c r="U29" s="43"/>
      <c r="V29" s="43"/>
      <c r="W29" s="379">
        <f>ROUND(AZ54,2)</f>
        <v>0</v>
      </c>
      <c r="X29" s="380"/>
      <c r="Y29" s="380"/>
      <c r="Z29" s="380"/>
      <c r="AA29" s="380"/>
      <c r="AB29" s="380"/>
      <c r="AC29" s="380"/>
      <c r="AD29" s="380"/>
      <c r="AE29" s="380"/>
      <c r="AF29" s="43"/>
      <c r="AG29" s="43"/>
      <c r="AH29" s="43"/>
      <c r="AI29" s="43"/>
      <c r="AJ29" s="43"/>
      <c r="AK29" s="379">
        <f>ROUND(AV54,2)</f>
        <v>0</v>
      </c>
      <c r="AL29" s="380"/>
      <c r="AM29" s="380"/>
      <c r="AN29" s="380"/>
      <c r="AO29" s="380"/>
      <c r="AP29" s="43"/>
      <c r="AQ29" s="43"/>
      <c r="AR29" s="44"/>
      <c r="BE29" s="369"/>
    </row>
    <row r="30" spans="2:57" s="3" customFormat="1" ht="14.4" customHeight="1">
      <c r="B30" s="42"/>
      <c r="C30" s="43"/>
      <c r="D30" s="43"/>
      <c r="E30" s="43"/>
      <c r="F30" s="31" t="s">
        <v>41</v>
      </c>
      <c r="G30" s="43"/>
      <c r="H30" s="43"/>
      <c r="I30" s="43"/>
      <c r="J30" s="43"/>
      <c r="K30" s="43"/>
      <c r="L30" s="381">
        <v>0.15</v>
      </c>
      <c r="M30" s="380"/>
      <c r="N30" s="380"/>
      <c r="O30" s="380"/>
      <c r="P30" s="380"/>
      <c r="Q30" s="43"/>
      <c r="R30" s="43"/>
      <c r="S30" s="43"/>
      <c r="T30" s="43"/>
      <c r="U30" s="43"/>
      <c r="V30" s="43"/>
      <c r="W30" s="379">
        <f>ROUND(BA54,2)</f>
        <v>0</v>
      </c>
      <c r="X30" s="380"/>
      <c r="Y30" s="380"/>
      <c r="Z30" s="380"/>
      <c r="AA30" s="380"/>
      <c r="AB30" s="380"/>
      <c r="AC30" s="380"/>
      <c r="AD30" s="380"/>
      <c r="AE30" s="380"/>
      <c r="AF30" s="43"/>
      <c r="AG30" s="43"/>
      <c r="AH30" s="43"/>
      <c r="AI30" s="43"/>
      <c r="AJ30" s="43"/>
      <c r="AK30" s="379">
        <f>ROUND(AW54,2)</f>
        <v>0</v>
      </c>
      <c r="AL30" s="380"/>
      <c r="AM30" s="380"/>
      <c r="AN30" s="380"/>
      <c r="AO30" s="380"/>
      <c r="AP30" s="43"/>
      <c r="AQ30" s="43"/>
      <c r="AR30" s="44"/>
      <c r="BE30" s="369"/>
    </row>
    <row r="31" spans="2:57" s="3" customFormat="1" ht="14.4" customHeight="1" hidden="1">
      <c r="B31" s="42"/>
      <c r="C31" s="43"/>
      <c r="D31" s="43"/>
      <c r="E31" s="43"/>
      <c r="F31" s="31" t="s">
        <v>42</v>
      </c>
      <c r="G31" s="43"/>
      <c r="H31" s="43"/>
      <c r="I31" s="43"/>
      <c r="J31" s="43"/>
      <c r="K31" s="43"/>
      <c r="L31" s="381">
        <v>0.21</v>
      </c>
      <c r="M31" s="380"/>
      <c r="N31" s="380"/>
      <c r="O31" s="380"/>
      <c r="P31" s="380"/>
      <c r="Q31" s="43"/>
      <c r="R31" s="43"/>
      <c r="S31" s="43"/>
      <c r="T31" s="43"/>
      <c r="U31" s="43"/>
      <c r="V31" s="43"/>
      <c r="W31" s="379">
        <f>ROUND(BB54,2)</f>
        <v>0</v>
      </c>
      <c r="X31" s="380"/>
      <c r="Y31" s="380"/>
      <c r="Z31" s="380"/>
      <c r="AA31" s="380"/>
      <c r="AB31" s="380"/>
      <c r="AC31" s="380"/>
      <c r="AD31" s="380"/>
      <c r="AE31" s="380"/>
      <c r="AF31" s="43"/>
      <c r="AG31" s="43"/>
      <c r="AH31" s="43"/>
      <c r="AI31" s="43"/>
      <c r="AJ31" s="43"/>
      <c r="AK31" s="379">
        <v>0</v>
      </c>
      <c r="AL31" s="380"/>
      <c r="AM31" s="380"/>
      <c r="AN31" s="380"/>
      <c r="AO31" s="380"/>
      <c r="AP31" s="43"/>
      <c r="AQ31" s="43"/>
      <c r="AR31" s="44"/>
      <c r="BE31" s="369"/>
    </row>
    <row r="32" spans="2:57" s="3" customFormat="1" ht="14.4" customHeight="1" hidden="1">
      <c r="B32" s="42"/>
      <c r="C32" s="43"/>
      <c r="D32" s="43"/>
      <c r="E32" s="43"/>
      <c r="F32" s="31" t="s">
        <v>43</v>
      </c>
      <c r="G32" s="43"/>
      <c r="H32" s="43"/>
      <c r="I32" s="43"/>
      <c r="J32" s="43"/>
      <c r="K32" s="43"/>
      <c r="L32" s="381">
        <v>0.15</v>
      </c>
      <c r="M32" s="380"/>
      <c r="N32" s="380"/>
      <c r="O32" s="380"/>
      <c r="P32" s="380"/>
      <c r="Q32" s="43"/>
      <c r="R32" s="43"/>
      <c r="S32" s="43"/>
      <c r="T32" s="43"/>
      <c r="U32" s="43"/>
      <c r="V32" s="43"/>
      <c r="W32" s="379">
        <f>ROUND(BC54,2)</f>
        <v>0</v>
      </c>
      <c r="X32" s="380"/>
      <c r="Y32" s="380"/>
      <c r="Z32" s="380"/>
      <c r="AA32" s="380"/>
      <c r="AB32" s="380"/>
      <c r="AC32" s="380"/>
      <c r="AD32" s="380"/>
      <c r="AE32" s="380"/>
      <c r="AF32" s="43"/>
      <c r="AG32" s="43"/>
      <c r="AH32" s="43"/>
      <c r="AI32" s="43"/>
      <c r="AJ32" s="43"/>
      <c r="AK32" s="379">
        <v>0</v>
      </c>
      <c r="AL32" s="380"/>
      <c r="AM32" s="380"/>
      <c r="AN32" s="380"/>
      <c r="AO32" s="380"/>
      <c r="AP32" s="43"/>
      <c r="AQ32" s="43"/>
      <c r="AR32" s="44"/>
      <c r="BE32" s="369"/>
    </row>
    <row r="33" spans="2:44" s="3" customFormat="1" ht="14.4" customHeight="1" hidden="1">
      <c r="B33" s="42"/>
      <c r="C33" s="43"/>
      <c r="D33" s="43"/>
      <c r="E33" s="43"/>
      <c r="F33" s="31" t="s">
        <v>44</v>
      </c>
      <c r="G33" s="43"/>
      <c r="H33" s="43"/>
      <c r="I33" s="43"/>
      <c r="J33" s="43"/>
      <c r="K33" s="43"/>
      <c r="L33" s="381">
        <v>0</v>
      </c>
      <c r="M33" s="380"/>
      <c r="N33" s="380"/>
      <c r="O33" s="380"/>
      <c r="P33" s="380"/>
      <c r="Q33" s="43"/>
      <c r="R33" s="43"/>
      <c r="S33" s="43"/>
      <c r="T33" s="43"/>
      <c r="U33" s="43"/>
      <c r="V33" s="43"/>
      <c r="W33" s="379">
        <f>ROUND(BD54,2)</f>
        <v>0</v>
      </c>
      <c r="X33" s="380"/>
      <c r="Y33" s="380"/>
      <c r="Z33" s="380"/>
      <c r="AA33" s="380"/>
      <c r="AB33" s="380"/>
      <c r="AC33" s="380"/>
      <c r="AD33" s="380"/>
      <c r="AE33" s="380"/>
      <c r="AF33" s="43"/>
      <c r="AG33" s="43"/>
      <c r="AH33" s="43"/>
      <c r="AI33" s="43"/>
      <c r="AJ33" s="43"/>
      <c r="AK33" s="379">
        <v>0</v>
      </c>
      <c r="AL33" s="380"/>
      <c r="AM33" s="380"/>
      <c r="AN33" s="380"/>
      <c r="AO33" s="38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385" t="s">
        <v>47</v>
      </c>
      <c r="Y35" s="383"/>
      <c r="Z35" s="383"/>
      <c r="AA35" s="383"/>
      <c r="AB35" s="383"/>
      <c r="AC35" s="47"/>
      <c r="AD35" s="47"/>
      <c r="AE35" s="47"/>
      <c r="AF35" s="47"/>
      <c r="AG35" s="47"/>
      <c r="AH35" s="47"/>
      <c r="AI35" s="47"/>
      <c r="AJ35" s="47"/>
      <c r="AK35" s="382">
        <f>SUM(AK26:AK33)</f>
        <v>0</v>
      </c>
      <c r="AL35" s="383"/>
      <c r="AM35" s="383"/>
      <c r="AN35" s="383"/>
      <c r="AO35" s="384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5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009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4" t="str">
        <f>K6</f>
        <v>Vrchlabí - Liščí kopec - I.etapa</v>
      </c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94" t="str">
        <f>IF(AN8="","",AN8)</f>
        <v>2. 2. 2021</v>
      </c>
      <c r="AN47" s="394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15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395" t="str">
        <f>IF(E17="","",E17)</f>
        <v xml:space="preserve"> </v>
      </c>
      <c r="AN49" s="396"/>
      <c r="AO49" s="396"/>
      <c r="AP49" s="396"/>
      <c r="AQ49" s="38"/>
      <c r="AR49" s="41"/>
      <c r="AS49" s="397" t="s">
        <v>49</v>
      </c>
      <c r="AT49" s="398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15" customHeight="1">
      <c r="A50" s="36"/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32</v>
      </c>
      <c r="AJ50" s="38"/>
      <c r="AK50" s="38"/>
      <c r="AL50" s="38"/>
      <c r="AM50" s="395" t="str">
        <f>IF(E20="","",E20)</f>
        <v xml:space="preserve"> </v>
      </c>
      <c r="AN50" s="396"/>
      <c r="AO50" s="396"/>
      <c r="AP50" s="396"/>
      <c r="AQ50" s="38"/>
      <c r="AR50" s="41"/>
      <c r="AS50" s="399"/>
      <c r="AT50" s="400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401"/>
      <c r="AT51" s="402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9" t="s">
        <v>50</v>
      </c>
      <c r="D52" s="360"/>
      <c r="E52" s="360"/>
      <c r="F52" s="360"/>
      <c r="G52" s="360"/>
      <c r="H52" s="68"/>
      <c r="I52" s="363" t="s">
        <v>51</v>
      </c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91" t="s">
        <v>52</v>
      </c>
      <c r="AH52" s="360"/>
      <c r="AI52" s="360"/>
      <c r="AJ52" s="360"/>
      <c r="AK52" s="360"/>
      <c r="AL52" s="360"/>
      <c r="AM52" s="360"/>
      <c r="AN52" s="363" t="s">
        <v>53</v>
      </c>
      <c r="AO52" s="360"/>
      <c r="AP52" s="360"/>
      <c r="AQ52" s="69" t="s">
        <v>54</v>
      </c>
      <c r="AR52" s="41"/>
      <c r="AS52" s="70" t="s">
        <v>55</v>
      </c>
      <c r="AT52" s="71" t="s">
        <v>56</v>
      </c>
      <c r="AU52" s="71" t="s">
        <v>57</v>
      </c>
      <c r="AV52" s="71" t="s">
        <v>58</v>
      </c>
      <c r="AW52" s="71" t="s">
        <v>59</v>
      </c>
      <c r="AX52" s="71" t="s">
        <v>60</v>
      </c>
      <c r="AY52" s="71" t="s">
        <v>61</v>
      </c>
      <c r="AZ52" s="71" t="s">
        <v>62</v>
      </c>
      <c r="BA52" s="71" t="s">
        <v>63</v>
      </c>
      <c r="BB52" s="71" t="s">
        <v>64</v>
      </c>
      <c r="BC52" s="71" t="s">
        <v>65</v>
      </c>
      <c r="BD52" s="72" t="s">
        <v>66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67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6">
        <f>ROUND(AG55+SUM(AG56:AG58)+AG64+AG68,2)</f>
        <v>0</v>
      </c>
      <c r="AH54" s="366"/>
      <c r="AI54" s="366"/>
      <c r="AJ54" s="366"/>
      <c r="AK54" s="366"/>
      <c r="AL54" s="366"/>
      <c r="AM54" s="366"/>
      <c r="AN54" s="403">
        <f aca="true" t="shared" si="0" ref="AN54:AN68">SUM(AG54,AT54)</f>
        <v>0</v>
      </c>
      <c r="AO54" s="403"/>
      <c r="AP54" s="403"/>
      <c r="AQ54" s="80" t="s">
        <v>19</v>
      </c>
      <c r="AR54" s="81"/>
      <c r="AS54" s="82">
        <f>ROUND(AS55+SUM(AS56:AS58)+AS64+AS68,2)</f>
        <v>0</v>
      </c>
      <c r="AT54" s="83">
        <f aca="true" t="shared" si="1" ref="AT54:AT68">ROUND(SUM(AV54:AW54),2)</f>
        <v>0</v>
      </c>
      <c r="AU54" s="84">
        <f>ROUND(AU55+SUM(AU56:AU58)+AU64+AU68,5)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ROUND(AZ55+SUM(AZ56:AZ58)+AZ64+AZ68,2)</f>
        <v>0</v>
      </c>
      <c r="BA54" s="83">
        <f>ROUND(BA55+SUM(BA56:BA58)+BA64+BA68,2)</f>
        <v>0</v>
      </c>
      <c r="BB54" s="83">
        <f>ROUND(BB55+SUM(BB56:BB58)+BB64+BB68,2)</f>
        <v>0</v>
      </c>
      <c r="BC54" s="83">
        <f>ROUND(BC55+SUM(BC56:BC58)+BC64+BC68,2)</f>
        <v>0</v>
      </c>
      <c r="BD54" s="85">
        <f>ROUND(BD55+SUM(BD56:BD58)+BD64+BD68,2)</f>
        <v>0</v>
      </c>
      <c r="BS54" s="86" t="s">
        <v>68</v>
      </c>
      <c r="BT54" s="86" t="s">
        <v>69</v>
      </c>
      <c r="BU54" s="87" t="s">
        <v>70</v>
      </c>
      <c r="BV54" s="86" t="s">
        <v>71</v>
      </c>
      <c r="BW54" s="86" t="s">
        <v>5</v>
      </c>
      <c r="BX54" s="86" t="s">
        <v>72</v>
      </c>
      <c r="CL54" s="86" t="s">
        <v>19</v>
      </c>
    </row>
    <row r="55" spans="1:91" s="7" customFormat="1" ht="16.5" customHeight="1">
      <c r="A55" s="88" t="s">
        <v>73</v>
      </c>
      <c r="B55" s="89"/>
      <c r="C55" s="90"/>
      <c r="D55" s="361" t="s">
        <v>74</v>
      </c>
      <c r="E55" s="361"/>
      <c r="F55" s="361"/>
      <c r="G55" s="361"/>
      <c r="H55" s="361"/>
      <c r="I55" s="91"/>
      <c r="J55" s="361" t="s">
        <v>75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92">
        <f>'01 - ul. Liščí kopec'!J30</f>
        <v>0</v>
      </c>
      <c r="AH55" s="388"/>
      <c r="AI55" s="388"/>
      <c r="AJ55" s="388"/>
      <c r="AK55" s="388"/>
      <c r="AL55" s="388"/>
      <c r="AM55" s="388"/>
      <c r="AN55" s="392">
        <f t="shared" si="0"/>
        <v>0</v>
      </c>
      <c r="AO55" s="388"/>
      <c r="AP55" s="388"/>
      <c r="AQ55" s="92" t="s">
        <v>76</v>
      </c>
      <c r="AR55" s="93"/>
      <c r="AS55" s="94">
        <v>0</v>
      </c>
      <c r="AT55" s="95">
        <f t="shared" si="1"/>
        <v>0</v>
      </c>
      <c r="AU55" s="96">
        <f>'01 - ul. Liščí kopec'!P91</f>
        <v>0</v>
      </c>
      <c r="AV55" s="95">
        <f>'01 - ul. Liščí kopec'!J33</f>
        <v>0</v>
      </c>
      <c r="AW55" s="95">
        <f>'01 - ul. Liščí kopec'!J34</f>
        <v>0</v>
      </c>
      <c r="AX55" s="95">
        <f>'01 - ul. Liščí kopec'!J35</f>
        <v>0</v>
      </c>
      <c r="AY55" s="95">
        <f>'01 - ul. Liščí kopec'!J36</f>
        <v>0</v>
      </c>
      <c r="AZ55" s="95">
        <f>'01 - ul. Liščí kopec'!F33</f>
        <v>0</v>
      </c>
      <c r="BA55" s="95">
        <f>'01 - ul. Liščí kopec'!F34</f>
        <v>0</v>
      </c>
      <c r="BB55" s="95">
        <f>'01 - ul. Liščí kopec'!F35</f>
        <v>0</v>
      </c>
      <c r="BC55" s="95">
        <f>'01 - ul. Liščí kopec'!F36</f>
        <v>0</v>
      </c>
      <c r="BD55" s="97">
        <f>'01 - ul. Liščí kopec'!F37</f>
        <v>0</v>
      </c>
      <c r="BT55" s="98" t="s">
        <v>77</v>
      </c>
      <c r="BV55" s="98" t="s">
        <v>71</v>
      </c>
      <c r="BW55" s="98" t="s">
        <v>78</v>
      </c>
      <c r="BX55" s="98" t="s">
        <v>5</v>
      </c>
      <c r="CL55" s="98" t="s">
        <v>19</v>
      </c>
      <c r="CM55" s="98" t="s">
        <v>79</v>
      </c>
    </row>
    <row r="56" spans="1:91" s="7" customFormat="1" ht="16.5" customHeight="1">
      <c r="A56" s="88" t="s">
        <v>73</v>
      </c>
      <c r="B56" s="89"/>
      <c r="C56" s="90"/>
      <c r="D56" s="361" t="s">
        <v>80</v>
      </c>
      <c r="E56" s="361"/>
      <c r="F56" s="361"/>
      <c r="G56" s="361"/>
      <c r="H56" s="361"/>
      <c r="I56" s="91"/>
      <c r="J56" s="361" t="s">
        <v>81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92">
        <f>'02 - ul. Škroupova'!J30</f>
        <v>0</v>
      </c>
      <c r="AH56" s="388"/>
      <c r="AI56" s="388"/>
      <c r="AJ56" s="388"/>
      <c r="AK56" s="388"/>
      <c r="AL56" s="388"/>
      <c r="AM56" s="388"/>
      <c r="AN56" s="392">
        <f t="shared" si="0"/>
        <v>0</v>
      </c>
      <c r="AO56" s="388"/>
      <c r="AP56" s="388"/>
      <c r="AQ56" s="92" t="s">
        <v>76</v>
      </c>
      <c r="AR56" s="93"/>
      <c r="AS56" s="94">
        <v>0</v>
      </c>
      <c r="AT56" s="95">
        <f t="shared" si="1"/>
        <v>0</v>
      </c>
      <c r="AU56" s="96">
        <f>'02 - ul. Škroupova'!P91</f>
        <v>0</v>
      </c>
      <c r="AV56" s="95">
        <f>'02 - ul. Škroupova'!J33</f>
        <v>0</v>
      </c>
      <c r="AW56" s="95">
        <f>'02 - ul. Škroupova'!J34</f>
        <v>0</v>
      </c>
      <c r="AX56" s="95">
        <f>'02 - ul. Škroupova'!J35</f>
        <v>0</v>
      </c>
      <c r="AY56" s="95">
        <f>'02 - ul. Škroupova'!J36</f>
        <v>0</v>
      </c>
      <c r="AZ56" s="95">
        <f>'02 - ul. Škroupova'!F33</f>
        <v>0</v>
      </c>
      <c r="BA56" s="95">
        <f>'02 - ul. Škroupova'!F34</f>
        <v>0</v>
      </c>
      <c r="BB56" s="95">
        <f>'02 - ul. Škroupova'!F35</f>
        <v>0</v>
      </c>
      <c r="BC56" s="95">
        <f>'02 - ul. Škroupova'!F36</f>
        <v>0</v>
      </c>
      <c r="BD56" s="97">
        <f>'02 - ul. Škroupova'!F37</f>
        <v>0</v>
      </c>
      <c r="BT56" s="98" t="s">
        <v>77</v>
      </c>
      <c r="BV56" s="98" t="s">
        <v>71</v>
      </c>
      <c r="BW56" s="98" t="s">
        <v>82</v>
      </c>
      <c r="BX56" s="98" t="s">
        <v>5</v>
      </c>
      <c r="CL56" s="98" t="s">
        <v>19</v>
      </c>
      <c r="CM56" s="98" t="s">
        <v>79</v>
      </c>
    </row>
    <row r="57" spans="1:91" s="7" customFormat="1" ht="16.5" customHeight="1">
      <c r="A57" s="88" t="s">
        <v>73</v>
      </c>
      <c r="B57" s="89"/>
      <c r="C57" s="90"/>
      <c r="D57" s="361" t="s">
        <v>83</v>
      </c>
      <c r="E57" s="361"/>
      <c r="F57" s="361"/>
      <c r="G57" s="361"/>
      <c r="H57" s="361"/>
      <c r="I57" s="91"/>
      <c r="J57" s="361" t="s">
        <v>84</v>
      </c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92">
        <f>'03 - ul. Liščí kopec - řa...'!J30</f>
        <v>0</v>
      </c>
      <c r="AH57" s="388"/>
      <c r="AI57" s="388"/>
      <c r="AJ57" s="388"/>
      <c r="AK57" s="388"/>
      <c r="AL57" s="388"/>
      <c r="AM57" s="388"/>
      <c r="AN57" s="392">
        <f t="shared" si="0"/>
        <v>0</v>
      </c>
      <c r="AO57" s="388"/>
      <c r="AP57" s="388"/>
      <c r="AQ57" s="92" t="s">
        <v>76</v>
      </c>
      <c r="AR57" s="93"/>
      <c r="AS57" s="94">
        <v>0</v>
      </c>
      <c r="AT57" s="95">
        <f t="shared" si="1"/>
        <v>0</v>
      </c>
      <c r="AU57" s="96">
        <f>'03 - ul. Liščí kopec - řa...'!P91</f>
        <v>0</v>
      </c>
      <c r="AV57" s="95">
        <f>'03 - ul. Liščí kopec - řa...'!J33</f>
        <v>0</v>
      </c>
      <c r="AW57" s="95">
        <f>'03 - ul. Liščí kopec - řa...'!J34</f>
        <v>0</v>
      </c>
      <c r="AX57" s="95">
        <f>'03 - ul. Liščí kopec - řa...'!J35</f>
        <v>0</v>
      </c>
      <c r="AY57" s="95">
        <f>'03 - ul. Liščí kopec - řa...'!J36</f>
        <v>0</v>
      </c>
      <c r="AZ57" s="95">
        <f>'03 - ul. Liščí kopec - řa...'!F33</f>
        <v>0</v>
      </c>
      <c r="BA57" s="95">
        <f>'03 - ul. Liščí kopec - řa...'!F34</f>
        <v>0</v>
      </c>
      <c r="BB57" s="95">
        <f>'03 - ul. Liščí kopec - řa...'!F35</f>
        <v>0</v>
      </c>
      <c r="BC57" s="95">
        <f>'03 - ul. Liščí kopec - řa...'!F36</f>
        <v>0</v>
      </c>
      <c r="BD57" s="97">
        <f>'03 - ul. Liščí kopec - řa...'!F37</f>
        <v>0</v>
      </c>
      <c r="BT57" s="98" t="s">
        <v>77</v>
      </c>
      <c r="BV57" s="98" t="s">
        <v>71</v>
      </c>
      <c r="BW57" s="98" t="s">
        <v>85</v>
      </c>
      <c r="BX57" s="98" t="s">
        <v>5</v>
      </c>
      <c r="CL57" s="98" t="s">
        <v>19</v>
      </c>
      <c r="CM57" s="98" t="s">
        <v>79</v>
      </c>
    </row>
    <row r="58" spans="2:91" s="7" customFormat="1" ht="37.5" customHeight="1">
      <c r="B58" s="89"/>
      <c r="C58" s="90"/>
      <c r="D58" s="361" t="s">
        <v>86</v>
      </c>
      <c r="E58" s="361"/>
      <c r="F58" s="361"/>
      <c r="G58" s="361"/>
      <c r="H58" s="361"/>
      <c r="I58" s="91"/>
      <c r="J58" s="361" t="s">
        <v>87</v>
      </c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87">
        <f>ROUND(AG59+AG63,2)</f>
        <v>0</v>
      </c>
      <c r="AH58" s="388"/>
      <c r="AI58" s="388"/>
      <c r="AJ58" s="388"/>
      <c r="AK58" s="388"/>
      <c r="AL58" s="388"/>
      <c r="AM58" s="388"/>
      <c r="AN58" s="392">
        <f t="shared" si="0"/>
        <v>0</v>
      </c>
      <c r="AO58" s="388"/>
      <c r="AP58" s="388"/>
      <c r="AQ58" s="92" t="s">
        <v>76</v>
      </c>
      <c r="AR58" s="93"/>
      <c r="AS58" s="94">
        <f>ROUND(AS59+AS63,2)</f>
        <v>0</v>
      </c>
      <c r="AT58" s="95">
        <f t="shared" si="1"/>
        <v>0</v>
      </c>
      <c r="AU58" s="96">
        <f>ROUND(AU59+AU63,5)</f>
        <v>0</v>
      </c>
      <c r="AV58" s="95">
        <f>ROUND(AZ58*L29,2)</f>
        <v>0</v>
      </c>
      <c r="AW58" s="95">
        <f>ROUND(BA58*L30,2)</f>
        <v>0</v>
      </c>
      <c r="AX58" s="95">
        <f>ROUND(BB58*L29,2)</f>
        <v>0</v>
      </c>
      <c r="AY58" s="95">
        <f>ROUND(BC58*L30,2)</f>
        <v>0</v>
      </c>
      <c r="AZ58" s="95">
        <f>ROUND(AZ59+AZ63,2)</f>
        <v>0</v>
      </c>
      <c r="BA58" s="95">
        <f>ROUND(BA59+BA63,2)</f>
        <v>0</v>
      </c>
      <c r="BB58" s="95">
        <f>ROUND(BB59+BB63,2)</f>
        <v>0</v>
      </c>
      <c r="BC58" s="95">
        <f>ROUND(BC59+BC63,2)</f>
        <v>0</v>
      </c>
      <c r="BD58" s="97">
        <f>ROUND(BD59+BD63,2)</f>
        <v>0</v>
      </c>
      <c r="BS58" s="98" t="s">
        <v>68</v>
      </c>
      <c r="BT58" s="98" t="s">
        <v>77</v>
      </c>
      <c r="BU58" s="98" t="s">
        <v>70</v>
      </c>
      <c r="BV58" s="98" t="s">
        <v>71</v>
      </c>
      <c r="BW58" s="98" t="s">
        <v>88</v>
      </c>
      <c r="BX58" s="98" t="s">
        <v>5</v>
      </c>
      <c r="CL58" s="98" t="s">
        <v>19</v>
      </c>
      <c r="CM58" s="98" t="s">
        <v>69</v>
      </c>
    </row>
    <row r="59" spans="2:90" s="4" customFormat="1" ht="23.25" customHeight="1">
      <c r="B59" s="53"/>
      <c r="C59" s="99"/>
      <c r="D59" s="99"/>
      <c r="E59" s="362" t="s">
        <v>89</v>
      </c>
      <c r="F59" s="362"/>
      <c r="G59" s="362"/>
      <c r="H59" s="362"/>
      <c r="I59" s="362"/>
      <c r="J59" s="99"/>
      <c r="K59" s="362" t="s">
        <v>90</v>
      </c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93">
        <f>ROUND(SUM(AG60:AG62),2)</f>
        <v>0</v>
      </c>
      <c r="AH59" s="390"/>
      <c r="AI59" s="390"/>
      <c r="AJ59" s="390"/>
      <c r="AK59" s="390"/>
      <c r="AL59" s="390"/>
      <c r="AM59" s="390"/>
      <c r="AN59" s="389">
        <f t="shared" si="0"/>
        <v>0</v>
      </c>
      <c r="AO59" s="390"/>
      <c r="AP59" s="390"/>
      <c r="AQ59" s="100" t="s">
        <v>91</v>
      </c>
      <c r="AR59" s="55"/>
      <c r="AS59" s="101">
        <f>ROUND(SUM(AS60:AS62),2)</f>
        <v>0</v>
      </c>
      <c r="AT59" s="102">
        <f t="shared" si="1"/>
        <v>0</v>
      </c>
      <c r="AU59" s="103">
        <f>ROUND(SUM(AU60:AU62),5)</f>
        <v>0</v>
      </c>
      <c r="AV59" s="102">
        <f>ROUND(AZ59*L29,2)</f>
        <v>0</v>
      </c>
      <c r="AW59" s="102">
        <f>ROUND(BA59*L30,2)</f>
        <v>0</v>
      </c>
      <c r="AX59" s="102">
        <f>ROUND(BB59*L29,2)</f>
        <v>0</v>
      </c>
      <c r="AY59" s="102">
        <f>ROUND(BC59*L30,2)</f>
        <v>0</v>
      </c>
      <c r="AZ59" s="102">
        <f>ROUND(SUM(AZ60:AZ62),2)</f>
        <v>0</v>
      </c>
      <c r="BA59" s="102">
        <f>ROUND(SUM(BA60:BA62),2)</f>
        <v>0</v>
      </c>
      <c r="BB59" s="102">
        <f>ROUND(SUM(BB60:BB62),2)</f>
        <v>0</v>
      </c>
      <c r="BC59" s="102">
        <f>ROUND(SUM(BC60:BC62),2)</f>
        <v>0</v>
      </c>
      <c r="BD59" s="104">
        <f>ROUND(SUM(BD60:BD62),2)</f>
        <v>0</v>
      </c>
      <c r="BS59" s="105" t="s">
        <v>68</v>
      </c>
      <c r="BT59" s="105" t="s">
        <v>79</v>
      </c>
      <c r="BU59" s="105" t="s">
        <v>70</v>
      </c>
      <c r="BV59" s="105" t="s">
        <v>71</v>
      </c>
      <c r="BW59" s="105" t="s">
        <v>92</v>
      </c>
      <c r="BX59" s="105" t="s">
        <v>88</v>
      </c>
      <c r="CL59" s="105" t="s">
        <v>19</v>
      </c>
    </row>
    <row r="60" spans="1:90" s="4" customFormat="1" ht="16.5" customHeight="1">
      <c r="A60" s="88" t="s">
        <v>73</v>
      </c>
      <c r="B60" s="53"/>
      <c r="C60" s="99"/>
      <c r="D60" s="99"/>
      <c r="E60" s="99"/>
      <c r="F60" s="362" t="s">
        <v>93</v>
      </c>
      <c r="G60" s="362"/>
      <c r="H60" s="362"/>
      <c r="I60" s="362"/>
      <c r="J60" s="362"/>
      <c r="K60" s="99"/>
      <c r="L60" s="362" t="s">
        <v>94</v>
      </c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89">
        <f>'a - příprava území'!J34</f>
        <v>0</v>
      </c>
      <c r="AH60" s="390"/>
      <c r="AI60" s="390"/>
      <c r="AJ60" s="390"/>
      <c r="AK60" s="390"/>
      <c r="AL60" s="390"/>
      <c r="AM60" s="390"/>
      <c r="AN60" s="389">
        <f t="shared" si="0"/>
        <v>0</v>
      </c>
      <c r="AO60" s="390"/>
      <c r="AP60" s="390"/>
      <c r="AQ60" s="100" t="s">
        <v>91</v>
      </c>
      <c r="AR60" s="55"/>
      <c r="AS60" s="101">
        <v>0</v>
      </c>
      <c r="AT60" s="102">
        <f t="shared" si="1"/>
        <v>0</v>
      </c>
      <c r="AU60" s="103">
        <f>'a - příprava území'!P96</f>
        <v>0</v>
      </c>
      <c r="AV60" s="102">
        <f>'a - příprava území'!J37</f>
        <v>0</v>
      </c>
      <c r="AW60" s="102">
        <f>'a - příprava území'!J38</f>
        <v>0</v>
      </c>
      <c r="AX60" s="102">
        <f>'a - příprava území'!J39</f>
        <v>0</v>
      </c>
      <c r="AY60" s="102">
        <f>'a - příprava území'!J40</f>
        <v>0</v>
      </c>
      <c r="AZ60" s="102">
        <f>'a - příprava území'!F37</f>
        <v>0</v>
      </c>
      <c r="BA60" s="102">
        <f>'a - příprava území'!F38</f>
        <v>0</v>
      </c>
      <c r="BB60" s="102">
        <f>'a - příprava území'!F39</f>
        <v>0</v>
      </c>
      <c r="BC60" s="102">
        <f>'a - příprava území'!F40</f>
        <v>0</v>
      </c>
      <c r="BD60" s="104">
        <f>'a - příprava území'!F41</f>
        <v>0</v>
      </c>
      <c r="BT60" s="105" t="s">
        <v>95</v>
      </c>
      <c r="BV60" s="105" t="s">
        <v>71</v>
      </c>
      <c r="BW60" s="105" t="s">
        <v>96</v>
      </c>
      <c r="BX60" s="105" t="s">
        <v>92</v>
      </c>
      <c r="CL60" s="105" t="s">
        <v>19</v>
      </c>
    </row>
    <row r="61" spans="1:90" s="4" customFormat="1" ht="16.5" customHeight="1">
      <c r="A61" s="88" t="s">
        <v>73</v>
      </c>
      <c r="B61" s="53"/>
      <c r="C61" s="99"/>
      <c r="D61" s="99"/>
      <c r="E61" s="99"/>
      <c r="F61" s="362" t="s">
        <v>97</v>
      </c>
      <c r="G61" s="362"/>
      <c r="H61" s="362"/>
      <c r="I61" s="362"/>
      <c r="J61" s="362"/>
      <c r="K61" s="99"/>
      <c r="L61" s="362" t="s">
        <v>98</v>
      </c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89">
        <f>'b - návrh'!J34</f>
        <v>0</v>
      </c>
      <c r="AH61" s="390"/>
      <c r="AI61" s="390"/>
      <c r="AJ61" s="390"/>
      <c r="AK61" s="390"/>
      <c r="AL61" s="390"/>
      <c r="AM61" s="390"/>
      <c r="AN61" s="389">
        <f t="shared" si="0"/>
        <v>0</v>
      </c>
      <c r="AO61" s="390"/>
      <c r="AP61" s="390"/>
      <c r="AQ61" s="100" t="s">
        <v>91</v>
      </c>
      <c r="AR61" s="55"/>
      <c r="AS61" s="101">
        <v>0</v>
      </c>
      <c r="AT61" s="102">
        <f t="shared" si="1"/>
        <v>0</v>
      </c>
      <c r="AU61" s="103">
        <f>'b - návrh'!P97</f>
        <v>0</v>
      </c>
      <c r="AV61" s="102">
        <f>'b - návrh'!J37</f>
        <v>0</v>
      </c>
      <c r="AW61" s="102">
        <f>'b - návrh'!J38</f>
        <v>0</v>
      </c>
      <c r="AX61" s="102">
        <f>'b - návrh'!J39</f>
        <v>0</v>
      </c>
      <c r="AY61" s="102">
        <f>'b - návrh'!J40</f>
        <v>0</v>
      </c>
      <c r="AZ61" s="102">
        <f>'b - návrh'!F37</f>
        <v>0</v>
      </c>
      <c r="BA61" s="102">
        <f>'b - návrh'!F38</f>
        <v>0</v>
      </c>
      <c r="BB61" s="102">
        <f>'b - návrh'!F39</f>
        <v>0</v>
      </c>
      <c r="BC61" s="102">
        <f>'b - návrh'!F40</f>
        <v>0</v>
      </c>
      <c r="BD61" s="104">
        <f>'b - návrh'!F41</f>
        <v>0</v>
      </c>
      <c r="BT61" s="105" t="s">
        <v>95</v>
      </c>
      <c r="BV61" s="105" t="s">
        <v>71</v>
      </c>
      <c r="BW61" s="105" t="s">
        <v>99</v>
      </c>
      <c r="BX61" s="105" t="s">
        <v>92</v>
      </c>
      <c r="CL61" s="105" t="s">
        <v>19</v>
      </c>
    </row>
    <row r="62" spans="1:90" s="4" customFormat="1" ht="16.5" customHeight="1">
      <c r="A62" s="88" t="s">
        <v>73</v>
      </c>
      <c r="B62" s="53"/>
      <c r="C62" s="99"/>
      <c r="D62" s="99"/>
      <c r="E62" s="99"/>
      <c r="F62" s="362" t="s">
        <v>100</v>
      </c>
      <c r="G62" s="362"/>
      <c r="H62" s="362"/>
      <c r="I62" s="362"/>
      <c r="J62" s="362"/>
      <c r="K62" s="99"/>
      <c r="L62" s="362" t="s">
        <v>101</v>
      </c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89">
        <f>'c - parkovací záliv'!J34</f>
        <v>0</v>
      </c>
      <c r="AH62" s="390"/>
      <c r="AI62" s="390"/>
      <c r="AJ62" s="390"/>
      <c r="AK62" s="390"/>
      <c r="AL62" s="390"/>
      <c r="AM62" s="390"/>
      <c r="AN62" s="389">
        <f t="shared" si="0"/>
        <v>0</v>
      </c>
      <c r="AO62" s="390"/>
      <c r="AP62" s="390"/>
      <c r="AQ62" s="100" t="s">
        <v>91</v>
      </c>
      <c r="AR62" s="55"/>
      <c r="AS62" s="101">
        <v>0</v>
      </c>
      <c r="AT62" s="102">
        <f t="shared" si="1"/>
        <v>0</v>
      </c>
      <c r="AU62" s="103">
        <f>'c - parkovací záliv'!P96</f>
        <v>0</v>
      </c>
      <c r="AV62" s="102">
        <f>'c - parkovací záliv'!J37</f>
        <v>0</v>
      </c>
      <c r="AW62" s="102">
        <f>'c - parkovací záliv'!J38</f>
        <v>0</v>
      </c>
      <c r="AX62" s="102">
        <f>'c - parkovací záliv'!J39</f>
        <v>0</v>
      </c>
      <c r="AY62" s="102">
        <f>'c - parkovací záliv'!J40</f>
        <v>0</v>
      </c>
      <c r="AZ62" s="102">
        <f>'c - parkovací záliv'!F37</f>
        <v>0</v>
      </c>
      <c r="BA62" s="102">
        <f>'c - parkovací záliv'!F38</f>
        <v>0</v>
      </c>
      <c r="BB62" s="102">
        <f>'c - parkovací záliv'!F39</f>
        <v>0</v>
      </c>
      <c r="BC62" s="102">
        <f>'c - parkovací záliv'!F40</f>
        <v>0</v>
      </c>
      <c r="BD62" s="104">
        <f>'c - parkovací záliv'!F41</f>
        <v>0</v>
      </c>
      <c r="BT62" s="105" t="s">
        <v>95</v>
      </c>
      <c r="BV62" s="105" t="s">
        <v>71</v>
      </c>
      <c r="BW62" s="105" t="s">
        <v>102</v>
      </c>
      <c r="BX62" s="105" t="s">
        <v>92</v>
      </c>
      <c r="CL62" s="105" t="s">
        <v>19</v>
      </c>
    </row>
    <row r="63" spans="1:90" s="4" customFormat="1" ht="16.5" customHeight="1">
      <c r="A63" s="88" t="s">
        <v>73</v>
      </c>
      <c r="B63" s="53"/>
      <c r="C63" s="99"/>
      <c r="D63" s="99"/>
      <c r="E63" s="362" t="s">
        <v>103</v>
      </c>
      <c r="F63" s="362"/>
      <c r="G63" s="362"/>
      <c r="H63" s="362"/>
      <c r="I63" s="362"/>
      <c r="J63" s="99"/>
      <c r="K63" s="362" t="s">
        <v>104</v>
      </c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89">
        <f>'B - Vedlejší a ostatní ná...'!J32</f>
        <v>0</v>
      </c>
      <c r="AH63" s="390"/>
      <c r="AI63" s="390"/>
      <c r="AJ63" s="390"/>
      <c r="AK63" s="390"/>
      <c r="AL63" s="390"/>
      <c r="AM63" s="390"/>
      <c r="AN63" s="389">
        <f t="shared" si="0"/>
        <v>0</v>
      </c>
      <c r="AO63" s="390"/>
      <c r="AP63" s="390"/>
      <c r="AQ63" s="100" t="s">
        <v>91</v>
      </c>
      <c r="AR63" s="55"/>
      <c r="AS63" s="101">
        <v>0</v>
      </c>
      <c r="AT63" s="102">
        <f t="shared" si="1"/>
        <v>0</v>
      </c>
      <c r="AU63" s="103">
        <f>'B - Vedlejší a ostatní ná...'!P92</f>
        <v>0</v>
      </c>
      <c r="AV63" s="102">
        <f>'B - Vedlejší a ostatní ná...'!J35</f>
        <v>0</v>
      </c>
      <c r="AW63" s="102">
        <f>'B - Vedlejší a ostatní ná...'!J36</f>
        <v>0</v>
      </c>
      <c r="AX63" s="102">
        <f>'B - Vedlejší a ostatní ná...'!J37</f>
        <v>0</v>
      </c>
      <c r="AY63" s="102">
        <f>'B - Vedlejší a ostatní ná...'!J38</f>
        <v>0</v>
      </c>
      <c r="AZ63" s="102">
        <f>'B - Vedlejší a ostatní ná...'!F35</f>
        <v>0</v>
      </c>
      <c r="BA63" s="102">
        <f>'B - Vedlejší a ostatní ná...'!F36</f>
        <v>0</v>
      </c>
      <c r="BB63" s="102">
        <f>'B - Vedlejší a ostatní ná...'!F37</f>
        <v>0</v>
      </c>
      <c r="BC63" s="102">
        <f>'B - Vedlejší a ostatní ná...'!F38</f>
        <v>0</v>
      </c>
      <c r="BD63" s="104">
        <f>'B - Vedlejší a ostatní ná...'!F39</f>
        <v>0</v>
      </c>
      <c r="BT63" s="105" t="s">
        <v>79</v>
      </c>
      <c r="BV63" s="105" t="s">
        <v>71</v>
      </c>
      <c r="BW63" s="105" t="s">
        <v>105</v>
      </c>
      <c r="BX63" s="105" t="s">
        <v>88</v>
      </c>
      <c r="CL63" s="105" t="s">
        <v>19</v>
      </c>
    </row>
    <row r="64" spans="2:91" s="7" customFormat="1" ht="37.5" customHeight="1">
      <c r="B64" s="89"/>
      <c r="C64" s="90"/>
      <c r="D64" s="361" t="s">
        <v>106</v>
      </c>
      <c r="E64" s="361"/>
      <c r="F64" s="361"/>
      <c r="G64" s="361"/>
      <c r="H64" s="361"/>
      <c r="I64" s="91"/>
      <c r="J64" s="361" t="s">
        <v>87</v>
      </c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87">
        <f>ROUND(AG65,2)</f>
        <v>0</v>
      </c>
      <c r="AH64" s="388"/>
      <c r="AI64" s="388"/>
      <c r="AJ64" s="388"/>
      <c r="AK64" s="388"/>
      <c r="AL64" s="388"/>
      <c r="AM64" s="388"/>
      <c r="AN64" s="392">
        <f t="shared" si="0"/>
        <v>0</v>
      </c>
      <c r="AO64" s="388"/>
      <c r="AP64" s="388"/>
      <c r="AQ64" s="92" t="s">
        <v>76</v>
      </c>
      <c r="AR64" s="93"/>
      <c r="AS64" s="94">
        <f>ROUND(AS65,2)</f>
        <v>0</v>
      </c>
      <c r="AT64" s="95">
        <f t="shared" si="1"/>
        <v>0</v>
      </c>
      <c r="AU64" s="96">
        <f>ROUND(AU65,5)</f>
        <v>0</v>
      </c>
      <c r="AV64" s="95">
        <f>ROUND(AZ64*L29,2)</f>
        <v>0</v>
      </c>
      <c r="AW64" s="95">
        <f>ROUND(BA64*L30,2)</f>
        <v>0</v>
      </c>
      <c r="AX64" s="95">
        <f>ROUND(BB64*L29,2)</f>
        <v>0</v>
      </c>
      <c r="AY64" s="95">
        <f>ROUND(BC64*L30,2)</f>
        <v>0</v>
      </c>
      <c r="AZ64" s="95">
        <f>ROUND(AZ65,2)</f>
        <v>0</v>
      </c>
      <c r="BA64" s="95">
        <f>ROUND(BA65,2)</f>
        <v>0</v>
      </c>
      <c r="BB64" s="95">
        <f>ROUND(BB65,2)</f>
        <v>0</v>
      </c>
      <c r="BC64" s="95">
        <f>ROUND(BC65,2)</f>
        <v>0</v>
      </c>
      <c r="BD64" s="97">
        <f>ROUND(BD65,2)</f>
        <v>0</v>
      </c>
      <c r="BS64" s="98" t="s">
        <v>68</v>
      </c>
      <c r="BT64" s="98" t="s">
        <v>77</v>
      </c>
      <c r="BU64" s="98" t="s">
        <v>70</v>
      </c>
      <c r="BV64" s="98" t="s">
        <v>71</v>
      </c>
      <c r="BW64" s="98" t="s">
        <v>107</v>
      </c>
      <c r="BX64" s="98" t="s">
        <v>5</v>
      </c>
      <c r="CL64" s="98" t="s">
        <v>19</v>
      </c>
      <c r="CM64" s="98" t="s">
        <v>69</v>
      </c>
    </row>
    <row r="65" spans="2:90" s="4" customFormat="1" ht="23.25" customHeight="1">
      <c r="B65" s="53"/>
      <c r="C65" s="99"/>
      <c r="D65" s="99"/>
      <c r="E65" s="362" t="s">
        <v>89</v>
      </c>
      <c r="F65" s="362"/>
      <c r="G65" s="362"/>
      <c r="H65" s="362"/>
      <c r="I65" s="362"/>
      <c r="J65" s="99"/>
      <c r="K65" s="362" t="s">
        <v>108</v>
      </c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93">
        <f>ROUND(SUM(AG66:AG67),2)</f>
        <v>0</v>
      </c>
      <c r="AH65" s="390"/>
      <c r="AI65" s="390"/>
      <c r="AJ65" s="390"/>
      <c r="AK65" s="390"/>
      <c r="AL65" s="390"/>
      <c r="AM65" s="390"/>
      <c r="AN65" s="389">
        <f t="shared" si="0"/>
        <v>0</v>
      </c>
      <c r="AO65" s="390"/>
      <c r="AP65" s="390"/>
      <c r="AQ65" s="100" t="s">
        <v>91</v>
      </c>
      <c r="AR65" s="55"/>
      <c r="AS65" s="101">
        <f>ROUND(SUM(AS66:AS67),2)</f>
        <v>0</v>
      </c>
      <c r="AT65" s="102">
        <f t="shared" si="1"/>
        <v>0</v>
      </c>
      <c r="AU65" s="103">
        <f>ROUND(SUM(AU66:AU67),5)</f>
        <v>0</v>
      </c>
      <c r="AV65" s="102">
        <f>ROUND(AZ65*L29,2)</f>
        <v>0</v>
      </c>
      <c r="AW65" s="102">
        <f>ROUND(BA65*L30,2)</f>
        <v>0</v>
      </c>
      <c r="AX65" s="102">
        <f>ROUND(BB65*L29,2)</f>
        <v>0</v>
      </c>
      <c r="AY65" s="102">
        <f>ROUND(BC65*L30,2)</f>
        <v>0</v>
      </c>
      <c r="AZ65" s="102">
        <f>ROUND(SUM(AZ66:AZ67),2)</f>
        <v>0</v>
      </c>
      <c r="BA65" s="102">
        <f>ROUND(SUM(BA66:BA67),2)</f>
        <v>0</v>
      </c>
      <c r="BB65" s="102">
        <f>ROUND(SUM(BB66:BB67),2)</f>
        <v>0</v>
      </c>
      <c r="BC65" s="102">
        <f>ROUND(SUM(BC66:BC67),2)</f>
        <v>0</v>
      </c>
      <c r="BD65" s="104">
        <f>ROUND(SUM(BD66:BD67),2)</f>
        <v>0</v>
      </c>
      <c r="BS65" s="105" t="s">
        <v>68</v>
      </c>
      <c r="BT65" s="105" t="s">
        <v>79</v>
      </c>
      <c r="BU65" s="105" t="s">
        <v>70</v>
      </c>
      <c r="BV65" s="105" t="s">
        <v>71</v>
      </c>
      <c r="BW65" s="105" t="s">
        <v>109</v>
      </c>
      <c r="BX65" s="105" t="s">
        <v>107</v>
      </c>
      <c r="CL65" s="105" t="s">
        <v>19</v>
      </c>
    </row>
    <row r="66" spans="1:90" s="4" customFormat="1" ht="16.5" customHeight="1">
      <c r="A66" s="88" t="s">
        <v>73</v>
      </c>
      <c r="B66" s="53"/>
      <c r="C66" s="99"/>
      <c r="D66" s="99"/>
      <c r="E66" s="99"/>
      <c r="F66" s="362" t="s">
        <v>93</v>
      </c>
      <c r="G66" s="362"/>
      <c r="H66" s="362"/>
      <c r="I66" s="362"/>
      <c r="J66" s="362"/>
      <c r="K66" s="99"/>
      <c r="L66" s="362" t="s">
        <v>94</v>
      </c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89">
        <f>'a - příprava území_01'!J34</f>
        <v>0</v>
      </c>
      <c r="AH66" s="390"/>
      <c r="AI66" s="390"/>
      <c r="AJ66" s="390"/>
      <c r="AK66" s="390"/>
      <c r="AL66" s="390"/>
      <c r="AM66" s="390"/>
      <c r="AN66" s="389">
        <f t="shared" si="0"/>
        <v>0</v>
      </c>
      <c r="AO66" s="390"/>
      <c r="AP66" s="390"/>
      <c r="AQ66" s="100" t="s">
        <v>91</v>
      </c>
      <c r="AR66" s="55"/>
      <c r="AS66" s="101">
        <v>0</v>
      </c>
      <c r="AT66" s="102">
        <f t="shared" si="1"/>
        <v>0</v>
      </c>
      <c r="AU66" s="103">
        <f>'a - příprava území_01'!P95</f>
        <v>0</v>
      </c>
      <c r="AV66" s="102">
        <f>'a - příprava území_01'!J37</f>
        <v>0</v>
      </c>
      <c r="AW66" s="102">
        <f>'a - příprava území_01'!J38</f>
        <v>0</v>
      </c>
      <c r="AX66" s="102">
        <f>'a - příprava území_01'!J39</f>
        <v>0</v>
      </c>
      <c r="AY66" s="102">
        <f>'a - příprava území_01'!J40</f>
        <v>0</v>
      </c>
      <c r="AZ66" s="102">
        <f>'a - příprava území_01'!F37</f>
        <v>0</v>
      </c>
      <c r="BA66" s="102">
        <f>'a - příprava území_01'!F38</f>
        <v>0</v>
      </c>
      <c r="BB66" s="102">
        <f>'a - příprava území_01'!F39</f>
        <v>0</v>
      </c>
      <c r="BC66" s="102">
        <f>'a - příprava území_01'!F40</f>
        <v>0</v>
      </c>
      <c r="BD66" s="104">
        <f>'a - příprava území_01'!F41</f>
        <v>0</v>
      </c>
      <c r="BT66" s="105" t="s">
        <v>95</v>
      </c>
      <c r="BV66" s="105" t="s">
        <v>71</v>
      </c>
      <c r="BW66" s="105" t="s">
        <v>110</v>
      </c>
      <c r="BX66" s="105" t="s">
        <v>109</v>
      </c>
      <c r="CL66" s="105" t="s">
        <v>19</v>
      </c>
    </row>
    <row r="67" spans="1:90" s="4" customFormat="1" ht="16.5" customHeight="1">
      <c r="A67" s="88" t="s">
        <v>73</v>
      </c>
      <c r="B67" s="53"/>
      <c r="C67" s="99"/>
      <c r="D67" s="99"/>
      <c r="E67" s="99"/>
      <c r="F67" s="362" t="s">
        <v>97</v>
      </c>
      <c r="G67" s="362"/>
      <c r="H67" s="362"/>
      <c r="I67" s="362"/>
      <c r="J67" s="362"/>
      <c r="K67" s="99"/>
      <c r="L67" s="362" t="s">
        <v>98</v>
      </c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89">
        <f>'b - návrh_01'!J34</f>
        <v>0</v>
      </c>
      <c r="AH67" s="390"/>
      <c r="AI67" s="390"/>
      <c r="AJ67" s="390"/>
      <c r="AK67" s="390"/>
      <c r="AL67" s="390"/>
      <c r="AM67" s="390"/>
      <c r="AN67" s="389">
        <f t="shared" si="0"/>
        <v>0</v>
      </c>
      <c r="AO67" s="390"/>
      <c r="AP67" s="390"/>
      <c r="AQ67" s="100" t="s">
        <v>91</v>
      </c>
      <c r="AR67" s="55"/>
      <c r="AS67" s="101">
        <v>0</v>
      </c>
      <c r="AT67" s="102">
        <f t="shared" si="1"/>
        <v>0</v>
      </c>
      <c r="AU67" s="103">
        <f>'b - návrh_01'!P97</f>
        <v>0</v>
      </c>
      <c r="AV67" s="102">
        <f>'b - návrh_01'!J37</f>
        <v>0</v>
      </c>
      <c r="AW67" s="102">
        <f>'b - návrh_01'!J38</f>
        <v>0</v>
      </c>
      <c r="AX67" s="102">
        <f>'b - návrh_01'!J39</f>
        <v>0</v>
      </c>
      <c r="AY67" s="102">
        <f>'b - návrh_01'!J40</f>
        <v>0</v>
      </c>
      <c r="AZ67" s="102">
        <f>'b - návrh_01'!F37</f>
        <v>0</v>
      </c>
      <c r="BA67" s="102">
        <f>'b - návrh_01'!F38</f>
        <v>0</v>
      </c>
      <c r="BB67" s="102">
        <f>'b - návrh_01'!F39</f>
        <v>0</v>
      </c>
      <c r="BC67" s="102">
        <f>'b - návrh_01'!F40</f>
        <v>0</v>
      </c>
      <c r="BD67" s="104">
        <f>'b - návrh_01'!F41</f>
        <v>0</v>
      </c>
      <c r="BT67" s="105" t="s">
        <v>95</v>
      </c>
      <c r="BV67" s="105" t="s">
        <v>71</v>
      </c>
      <c r="BW67" s="105" t="s">
        <v>111</v>
      </c>
      <c r="BX67" s="105" t="s">
        <v>109</v>
      </c>
      <c r="CL67" s="105" t="s">
        <v>19</v>
      </c>
    </row>
    <row r="68" spans="1:91" s="7" customFormat="1" ht="16.5" customHeight="1">
      <c r="A68" s="88" t="s">
        <v>73</v>
      </c>
      <c r="B68" s="89"/>
      <c r="C68" s="90"/>
      <c r="D68" s="361" t="s">
        <v>112</v>
      </c>
      <c r="E68" s="361"/>
      <c r="F68" s="361"/>
      <c r="G68" s="361"/>
      <c r="H68" s="361"/>
      <c r="I68" s="91"/>
      <c r="J68" s="361" t="s">
        <v>113</v>
      </c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92">
        <f>'Objekt2 - Rozpočet zahrad...'!J30</f>
        <v>0</v>
      </c>
      <c r="AH68" s="388"/>
      <c r="AI68" s="388"/>
      <c r="AJ68" s="388"/>
      <c r="AK68" s="388"/>
      <c r="AL68" s="388"/>
      <c r="AM68" s="388"/>
      <c r="AN68" s="392">
        <f t="shared" si="0"/>
        <v>0</v>
      </c>
      <c r="AO68" s="388"/>
      <c r="AP68" s="388"/>
      <c r="AQ68" s="92" t="s">
        <v>76</v>
      </c>
      <c r="AR68" s="93"/>
      <c r="AS68" s="106">
        <v>0</v>
      </c>
      <c r="AT68" s="107">
        <f t="shared" si="1"/>
        <v>0</v>
      </c>
      <c r="AU68" s="108">
        <f>'Objekt2 - Rozpočet zahrad...'!P84</f>
        <v>0</v>
      </c>
      <c r="AV68" s="107">
        <f>'Objekt2 - Rozpočet zahrad...'!J33</f>
        <v>0</v>
      </c>
      <c r="AW68" s="107">
        <f>'Objekt2 - Rozpočet zahrad...'!J34</f>
        <v>0</v>
      </c>
      <c r="AX68" s="107">
        <f>'Objekt2 - Rozpočet zahrad...'!J35</f>
        <v>0</v>
      </c>
      <c r="AY68" s="107">
        <f>'Objekt2 - Rozpočet zahrad...'!J36</f>
        <v>0</v>
      </c>
      <c r="AZ68" s="107">
        <f>'Objekt2 - Rozpočet zahrad...'!F33</f>
        <v>0</v>
      </c>
      <c r="BA68" s="107">
        <f>'Objekt2 - Rozpočet zahrad...'!F34</f>
        <v>0</v>
      </c>
      <c r="BB68" s="107">
        <f>'Objekt2 - Rozpočet zahrad...'!F35</f>
        <v>0</v>
      </c>
      <c r="BC68" s="107">
        <f>'Objekt2 - Rozpočet zahrad...'!F36</f>
        <v>0</v>
      </c>
      <c r="BD68" s="109">
        <f>'Objekt2 - Rozpočet zahrad...'!F37</f>
        <v>0</v>
      </c>
      <c r="BT68" s="98" t="s">
        <v>77</v>
      </c>
      <c r="BV68" s="98" t="s">
        <v>71</v>
      </c>
      <c r="BW68" s="98" t="s">
        <v>114</v>
      </c>
      <c r="BX68" s="98" t="s">
        <v>5</v>
      </c>
      <c r="CL68" s="98" t="s">
        <v>19</v>
      </c>
      <c r="CM68" s="98" t="s">
        <v>79</v>
      </c>
    </row>
    <row r="69" spans="1:57" s="2" customFormat="1" ht="30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41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s="2" customFormat="1" ht="6.9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41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</sheetData>
  <sheetProtection algorithmName="SHA-512" hashValue="VIDoDnbAnK4fBku9yTOe5X2Q8H+k9MtLcrEqk+G4Y9eOcJp2hLzRekDdT3fv/MXg38EPEdqzcA56LVOPL3y+Uw==" saltValue="MCiJrEFs7jilKUmH4VvUPqjdl2IsVFx6UFCUz1zX5XJ0pyQ3DJq7FKnsCoz6yc3M2IDdiSZdF+xikflH5V+TJQ==" spinCount="100000" sheet="1" objects="1" scenarios="1" formatColumns="0" formatRows="0"/>
  <mergeCells count="94">
    <mergeCell ref="AN67:AP67"/>
    <mergeCell ref="AG67:AM67"/>
    <mergeCell ref="AN68:AP68"/>
    <mergeCell ref="AG68:AM68"/>
    <mergeCell ref="AN54:AP54"/>
    <mergeCell ref="AS49:AT51"/>
    <mergeCell ref="AN65:AP65"/>
    <mergeCell ref="AG65:AM65"/>
    <mergeCell ref="AN66:AP66"/>
    <mergeCell ref="AG66:AM66"/>
    <mergeCell ref="AR2:BE2"/>
    <mergeCell ref="AG58:AM58"/>
    <mergeCell ref="AG63:AM63"/>
    <mergeCell ref="AG62:AM62"/>
    <mergeCell ref="AG52:AM52"/>
    <mergeCell ref="AG61:AM61"/>
    <mergeCell ref="AG57:AM57"/>
    <mergeCell ref="AG55:AM55"/>
    <mergeCell ref="AG60:AM60"/>
    <mergeCell ref="AG56:AM56"/>
    <mergeCell ref="AG59:AM59"/>
    <mergeCell ref="AM47:AN47"/>
    <mergeCell ref="AM49:AP49"/>
    <mergeCell ref="AM50:AP50"/>
    <mergeCell ref="AN56:AP56"/>
    <mergeCell ref="AN62:AP6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F67:J67"/>
    <mergeCell ref="L67:AF67"/>
    <mergeCell ref="D68:H68"/>
    <mergeCell ref="J68:AF68"/>
    <mergeCell ref="AG54:AM54"/>
    <mergeCell ref="AG64:AM64"/>
    <mergeCell ref="L45:AO45"/>
    <mergeCell ref="E65:I65"/>
    <mergeCell ref="K65:AF65"/>
    <mergeCell ref="F66:J66"/>
    <mergeCell ref="L66:AF66"/>
    <mergeCell ref="AN52:AP52"/>
    <mergeCell ref="AN60:AP60"/>
    <mergeCell ref="AN57:AP57"/>
    <mergeCell ref="AN58:AP58"/>
    <mergeCell ref="AN61:AP61"/>
    <mergeCell ref="AN63:AP63"/>
    <mergeCell ref="AN64:AP64"/>
    <mergeCell ref="AN59:AP59"/>
    <mergeCell ref="AN55:AP55"/>
    <mergeCell ref="I52:AF52"/>
    <mergeCell ref="J57:AF57"/>
    <mergeCell ref="J64:AF64"/>
    <mergeCell ref="J56:AF56"/>
    <mergeCell ref="J58:AF58"/>
    <mergeCell ref="J55:AF55"/>
    <mergeCell ref="K59:AF59"/>
    <mergeCell ref="K63:AF63"/>
    <mergeCell ref="L61:AF61"/>
    <mergeCell ref="L62:AF62"/>
    <mergeCell ref="L60:AF60"/>
    <mergeCell ref="D64:H64"/>
    <mergeCell ref="E63:I63"/>
    <mergeCell ref="E59:I59"/>
    <mergeCell ref="F62:J62"/>
    <mergeCell ref="F61:J61"/>
    <mergeCell ref="F60:J60"/>
    <mergeCell ref="C52:G52"/>
    <mergeCell ref="D58:H58"/>
    <mergeCell ref="D56:H56"/>
    <mergeCell ref="D55:H55"/>
    <mergeCell ref="D57:H57"/>
  </mergeCells>
  <hyperlinks>
    <hyperlink ref="A55" location="'01 - ul. Liščí kopec'!C2" display="/"/>
    <hyperlink ref="A56" location="'02 - ul. Škroupova'!C2" display="/"/>
    <hyperlink ref="A57" location="'03 - ul. Liščí kopec - řa...'!C2" display="/"/>
    <hyperlink ref="A60" location="'a - příprava území'!C2" display="/"/>
    <hyperlink ref="A61" location="'b - návrh'!C2" display="/"/>
    <hyperlink ref="A62" location="'c - parkovací záliv'!C2" display="/"/>
    <hyperlink ref="A63" location="'B - Vedlejší a ostatní ná...'!C2" display="/"/>
    <hyperlink ref="A66" location="'a - příprava území_01'!C2" display="/"/>
    <hyperlink ref="A67" location="'b - návrh_01'!C2" display="/"/>
    <hyperlink ref="A68" location="'Objekt2 - Rozpočet zahra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3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111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79</v>
      </c>
    </row>
    <row r="4" spans="2:46" s="1" customFormat="1" ht="24.9" customHeight="1">
      <c r="B4" s="22"/>
      <c r="D4" s="113" t="s">
        <v>117</v>
      </c>
      <c r="L4" s="22"/>
      <c r="M4" s="114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Vrchlabí - Liščí kopec - I.etapa</v>
      </c>
      <c r="F7" s="405"/>
      <c r="G7" s="405"/>
      <c r="H7" s="405"/>
      <c r="L7" s="22"/>
    </row>
    <row r="8" spans="2:12" ht="13.2">
      <c r="B8" s="22"/>
      <c r="D8" s="115" t="s">
        <v>123</v>
      </c>
      <c r="L8" s="22"/>
    </row>
    <row r="9" spans="2:12" s="1" customFormat="1" ht="23.25" customHeight="1">
      <c r="B9" s="22"/>
      <c r="E9" s="404" t="s">
        <v>1055</v>
      </c>
      <c r="F9" s="386"/>
      <c r="G9" s="386"/>
      <c r="H9" s="386"/>
      <c r="L9" s="22"/>
    </row>
    <row r="10" spans="2:12" s="1" customFormat="1" ht="12" customHeight="1">
      <c r="B10" s="22"/>
      <c r="D10" s="115" t="s">
        <v>734</v>
      </c>
      <c r="L10" s="22"/>
    </row>
    <row r="11" spans="1:31" s="2" customFormat="1" ht="16.5" customHeight="1">
      <c r="A11" s="36"/>
      <c r="B11" s="41"/>
      <c r="C11" s="36"/>
      <c r="D11" s="36"/>
      <c r="E11" s="414" t="s">
        <v>1056</v>
      </c>
      <c r="F11" s="407"/>
      <c r="G11" s="407"/>
      <c r="H11" s="407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5" t="s">
        <v>736</v>
      </c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06" t="s">
        <v>850</v>
      </c>
      <c r="F13" s="407"/>
      <c r="G13" s="407"/>
      <c r="H13" s="407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5" t="s">
        <v>18</v>
      </c>
      <c r="E15" s="36"/>
      <c r="F15" s="105" t="s">
        <v>19</v>
      </c>
      <c r="G15" s="36"/>
      <c r="H15" s="36"/>
      <c r="I15" s="115" t="s">
        <v>20</v>
      </c>
      <c r="J15" s="105" t="s">
        <v>19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21</v>
      </c>
      <c r="E16" s="36"/>
      <c r="F16" s="105" t="s">
        <v>738</v>
      </c>
      <c r="G16" s="36"/>
      <c r="H16" s="36"/>
      <c r="I16" s="115" t="s">
        <v>23</v>
      </c>
      <c r="J16" s="117" t="str">
        <f>'Rekapitulace stavby'!AN8</f>
        <v>2. 2. 2021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8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5" t="s">
        <v>25</v>
      </c>
      <c r="E18" s="36"/>
      <c r="F18" s="36"/>
      <c r="G18" s="36"/>
      <c r="H18" s="36"/>
      <c r="I18" s="115" t="s">
        <v>26</v>
      </c>
      <c r="J18" s="105" t="s">
        <v>19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22</v>
      </c>
      <c r="F19" s="36"/>
      <c r="G19" s="36"/>
      <c r="H19" s="36"/>
      <c r="I19" s="115" t="s">
        <v>27</v>
      </c>
      <c r="J19" s="105" t="s">
        <v>19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5" t="s">
        <v>28</v>
      </c>
      <c r="E21" s="36"/>
      <c r="F21" s="36"/>
      <c r="G21" s="36"/>
      <c r="H21" s="36"/>
      <c r="I21" s="115" t="s">
        <v>26</v>
      </c>
      <c r="J21" s="32" t="str">
        <f>'Rekapitulace stavby'!AN13</f>
        <v>Vyplň údaj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08" t="str">
        <f>'Rekapitulace stavby'!E14</f>
        <v>Vyplň údaj</v>
      </c>
      <c r="F22" s="409"/>
      <c r="G22" s="409"/>
      <c r="H22" s="409"/>
      <c r="I22" s="115" t="s">
        <v>27</v>
      </c>
      <c r="J22" s="32" t="str">
        <f>'Rekapitulace stavby'!AN14</f>
        <v>Vyplň údaj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5" t="s">
        <v>30</v>
      </c>
      <c r="E24" s="36"/>
      <c r="F24" s="36"/>
      <c r="G24" s="36"/>
      <c r="H24" s="36"/>
      <c r="I24" s="115" t="s">
        <v>26</v>
      </c>
      <c r="J24" s="105" t="s">
        <v>19</v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739</v>
      </c>
      <c r="F25" s="36"/>
      <c r="G25" s="36"/>
      <c r="H25" s="36"/>
      <c r="I25" s="115" t="s">
        <v>27</v>
      </c>
      <c r="J25" s="105" t="s">
        <v>19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5" t="s">
        <v>32</v>
      </c>
      <c r="E27" s="36"/>
      <c r="F27" s="36"/>
      <c r="G27" s="36"/>
      <c r="H27" s="36"/>
      <c r="I27" s="115" t="s">
        <v>26</v>
      </c>
      <c r="J27" s="105" t="s">
        <v>19</v>
      </c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740</v>
      </c>
      <c r="F28" s="36"/>
      <c r="G28" s="36"/>
      <c r="H28" s="36"/>
      <c r="I28" s="115" t="s">
        <v>27</v>
      </c>
      <c r="J28" s="105" t="s">
        <v>19</v>
      </c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5" t="s">
        <v>33</v>
      </c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8"/>
      <c r="B31" s="119"/>
      <c r="C31" s="118"/>
      <c r="D31" s="118"/>
      <c r="E31" s="410" t="s">
        <v>19</v>
      </c>
      <c r="F31" s="410"/>
      <c r="G31" s="410"/>
      <c r="H31" s="41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3" t="s">
        <v>35</v>
      </c>
      <c r="E34" s="36"/>
      <c r="F34" s="36"/>
      <c r="G34" s="36"/>
      <c r="H34" s="36"/>
      <c r="I34" s="36"/>
      <c r="J34" s="124">
        <f>ROUND(J97,2)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" customHeight="1">
      <c r="A35" s="36"/>
      <c r="B35" s="41"/>
      <c r="C35" s="36"/>
      <c r="D35" s="122"/>
      <c r="E35" s="122"/>
      <c r="F35" s="122"/>
      <c r="G35" s="122"/>
      <c r="H35" s="122"/>
      <c r="I35" s="122"/>
      <c r="J35" s="122"/>
      <c r="K35" s="122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36"/>
      <c r="F36" s="125" t="s">
        <v>37</v>
      </c>
      <c r="G36" s="36"/>
      <c r="H36" s="36"/>
      <c r="I36" s="125" t="s">
        <v>36</v>
      </c>
      <c r="J36" s="125" t="s">
        <v>38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26" t="s">
        <v>39</v>
      </c>
      <c r="E37" s="115" t="s">
        <v>40</v>
      </c>
      <c r="F37" s="127">
        <f>ROUND((SUM(BE97:BE362)),2)</f>
        <v>0</v>
      </c>
      <c r="G37" s="36"/>
      <c r="H37" s="36"/>
      <c r="I37" s="128">
        <v>0.21</v>
      </c>
      <c r="J37" s="127">
        <f>ROUND(((SUM(BE97:BE362))*I37),2)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5" t="s">
        <v>41</v>
      </c>
      <c r="F38" s="127">
        <f>ROUND((SUM(BF97:BF362)),2)</f>
        <v>0</v>
      </c>
      <c r="G38" s="36"/>
      <c r="H38" s="36"/>
      <c r="I38" s="128">
        <v>0.15</v>
      </c>
      <c r="J38" s="127">
        <f>ROUND(((SUM(BF97:BF362))*I38),2)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5" t="s">
        <v>42</v>
      </c>
      <c r="F39" s="127">
        <f>ROUND((SUM(BG97:BG362)),2)</f>
        <v>0</v>
      </c>
      <c r="G39" s="36"/>
      <c r="H39" s="36"/>
      <c r="I39" s="128">
        <v>0.21</v>
      </c>
      <c r="J39" s="127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1"/>
      <c r="C40" s="36"/>
      <c r="D40" s="36"/>
      <c r="E40" s="115" t="s">
        <v>43</v>
      </c>
      <c r="F40" s="127">
        <f>ROUND((SUM(BH97:BH362)),2)</f>
        <v>0</v>
      </c>
      <c r="G40" s="36"/>
      <c r="H40" s="36"/>
      <c r="I40" s="128">
        <v>0.15</v>
      </c>
      <c r="J40" s="127">
        <f>0</f>
        <v>0</v>
      </c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41"/>
      <c r="C41" s="36"/>
      <c r="D41" s="36"/>
      <c r="E41" s="115" t="s">
        <v>44</v>
      </c>
      <c r="F41" s="127">
        <f>ROUND((SUM(BI97:BI362)),2)</f>
        <v>0</v>
      </c>
      <c r="G41" s="36"/>
      <c r="H41" s="36"/>
      <c r="I41" s="128">
        <v>0</v>
      </c>
      <c r="J41" s="127">
        <f>0</f>
        <v>0</v>
      </c>
      <c r="K41" s="36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9"/>
      <c r="D43" s="130" t="s">
        <v>45</v>
      </c>
      <c r="E43" s="131"/>
      <c r="F43" s="131"/>
      <c r="G43" s="132" t="s">
        <v>46</v>
      </c>
      <c r="H43" s="133" t="s">
        <v>47</v>
      </c>
      <c r="I43" s="131"/>
      <c r="J43" s="134">
        <f>SUM(J34:J41)</f>
        <v>0</v>
      </c>
      <c r="K43" s="135"/>
      <c r="L43" s="11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" customHeight="1">
      <c r="A48" s="36"/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" customHeight="1">
      <c r="A49" s="36"/>
      <c r="B49" s="37"/>
      <c r="C49" s="25" t="s">
        <v>160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1" t="str">
        <f>E7</f>
        <v>Vrchlabí - Liščí kopec - I.etapa</v>
      </c>
      <c r="F52" s="412"/>
      <c r="G52" s="412"/>
      <c r="H52" s="412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23.25" customHeight="1">
      <c r="B54" s="23"/>
      <c r="C54" s="24"/>
      <c r="D54" s="24"/>
      <c r="E54" s="411" t="s">
        <v>1055</v>
      </c>
      <c r="F54" s="371"/>
      <c r="G54" s="371"/>
      <c r="H54" s="371"/>
      <c r="I54" s="24"/>
      <c r="J54" s="24"/>
      <c r="K54" s="24"/>
      <c r="L54" s="22"/>
    </row>
    <row r="55" spans="2:12" s="1" customFormat="1" ht="12" customHeight="1">
      <c r="B55" s="23"/>
      <c r="C55" s="31" t="s">
        <v>734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15" t="s">
        <v>1056</v>
      </c>
      <c r="F56" s="413"/>
      <c r="G56" s="413"/>
      <c r="H56" s="413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736</v>
      </c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64" t="str">
        <f>E13</f>
        <v>b - návrh</v>
      </c>
      <c r="F58" s="413"/>
      <c r="G58" s="413"/>
      <c r="H58" s="413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Vrchlabí</v>
      </c>
      <c r="G60" s="38"/>
      <c r="H60" s="38"/>
      <c r="I60" s="31" t="s">
        <v>23</v>
      </c>
      <c r="J60" s="61" t="str">
        <f>IF(J16="","",J16)</f>
        <v>2. 2. 2021</v>
      </c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25.65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31" t="s">
        <v>30</v>
      </c>
      <c r="J62" s="34" t="str">
        <f>E25</f>
        <v>VIAPROJEKT s.r.o. HK</v>
      </c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15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32</v>
      </c>
      <c r="J63" s="34" t="str">
        <f>E28</f>
        <v>B.Burešová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40" t="s">
        <v>161</v>
      </c>
      <c r="D65" s="141"/>
      <c r="E65" s="141"/>
      <c r="F65" s="141"/>
      <c r="G65" s="141"/>
      <c r="H65" s="141"/>
      <c r="I65" s="141"/>
      <c r="J65" s="142" t="s">
        <v>162</v>
      </c>
      <c r="K65" s="141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8" customHeight="1">
      <c r="A67" s="36"/>
      <c r="B67" s="37"/>
      <c r="C67" s="143" t="s">
        <v>67</v>
      </c>
      <c r="D67" s="38"/>
      <c r="E67" s="38"/>
      <c r="F67" s="38"/>
      <c r="G67" s="38"/>
      <c r="H67" s="38"/>
      <c r="I67" s="38"/>
      <c r="J67" s="79">
        <f>J97</f>
        <v>0</v>
      </c>
      <c r="K67" s="38"/>
      <c r="L67" s="11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163</v>
      </c>
    </row>
    <row r="68" spans="2:12" s="9" customFormat="1" ht="24.9" customHeight="1">
      <c r="B68" s="144"/>
      <c r="C68" s="145"/>
      <c r="D68" s="146" t="s">
        <v>164</v>
      </c>
      <c r="E68" s="147"/>
      <c r="F68" s="147"/>
      <c r="G68" s="147"/>
      <c r="H68" s="147"/>
      <c r="I68" s="147"/>
      <c r="J68" s="148">
        <f>J98</f>
        <v>0</v>
      </c>
      <c r="K68" s="145"/>
      <c r="L68" s="149"/>
    </row>
    <row r="69" spans="2:12" s="10" customFormat="1" ht="19.95" customHeight="1">
      <c r="B69" s="150"/>
      <c r="C69" s="99"/>
      <c r="D69" s="151" t="s">
        <v>165</v>
      </c>
      <c r="E69" s="152"/>
      <c r="F69" s="152"/>
      <c r="G69" s="152"/>
      <c r="H69" s="152"/>
      <c r="I69" s="152"/>
      <c r="J69" s="153">
        <f>J99</f>
        <v>0</v>
      </c>
      <c r="K69" s="99"/>
      <c r="L69" s="154"/>
    </row>
    <row r="70" spans="2:12" s="10" customFormat="1" ht="19.95" customHeight="1">
      <c r="B70" s="150"/>
      <c r="C70" s="99"/>
      <c r="D70" s="151" t="s">
        <v>167</v>
      </c>
      <c r="E70" s="152"/>
      <c r="F70" s="152"/>
      <c r="G70" s="152"/>
      <c r="H70" s="152"/>
      <c r="I70" s="152"/>
      <c r="J70" s="153">
        <f>J204</f>
        <v>0</v>
      </c>
      <c r="K70" s="99"/>
      <c r="L70" s="154"/>
    </row>
    <row r="71" spans="2:12" s="10" customFormat="1" ht="19.95" customHeight="1">
      <c r="B71" s="150"/>
      <c r="C71" s="99"/>
      <c r="D71" s="151" t="s">
        <v>168</v>
      </c>
      <c r="E71" s="152"/>
      <c r="F71" s="152"/>
      <c r="G71" s="152"/>
      <c r="H71" s="152"/>
      <c r="I71" s="152"/>
      <c r="J71" s="153">
        <f>J265</f>
        <v>0</v>
      </c>
      <c r="K71" s="99"/>
      <c r="L71" s="154"/>
    </row>
    <row r="72" spans="2:12" s="10" customFormat="1" ht="19.95" customHeight="1">
      <c r="B72" s="150"/>
      <c r="C72" s="99"/>
      <c r="D72" s="151" t="s">
        <v>169</v>
      </c>
      <c r="E72" s="152"/>
      <c r="F72" s="152"/>
      <c r="G72" s="152"/>
      <c r="H72" s="152"/>
      <c r="I72" s="152"/>
      <c r="J72" s="153">
        <f>J267</f>
        <v>0</v>
      </c>
      <c r="K72" s="99"/>
      <c r="L72" s="154"/>
    </row>
    <row r="73" spans="2:12" s="10" customFormat="1" ht="19.95" customHeight="1">
      <c r="B73" s="150"/>
      <c r="C73" s="99"/>
      <c r="D73" s="151" t="s">
        <v>171</v>
      </c>
      <c r="E73" s="152"/>
      <c r="F73" s="152"/>
      <c r="G73" s="152"/>
      <c r="H73" s="152"/>
      <c r="I73" s="152"/>
      <c r="J73" s="153">
        <f>J360</f>
        <v>0</v>
      </c>
      <c r="K73" s="99"/>
      <c r="L73" s="154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" customHeight="1">
      <c r="A80" s="36"/>
      <c r="B80" s="37"/>
      <c r="C80" s="25" t="s">
        <v>176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411" t="str">
        <f>E7</f>
        <v>Vrchlabí - Liščí kopec - I.etapa</v>
      </c>
      <c r="F83" s="412"/>
      <c r="G83" s="412"/>
      <c r="H83" s="412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123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23.25" customHeight="1">
      <c r="B85" s="23"/>
      <c r="C85" s="24"/>
      <c r="D85" s="24"/>
      <c r="E85" s="411" t="s">
        <v>1055</v>
      </c>
      <c r="F85" s="371"/>
      <c r="G85" s="371"/>
      <c r="H85" s="371"/>
      <c r="I85" s="24"/>
      <c r="J85" s="24"/>
      <c r="K85" s="24"/>
      <c r="L85" s="22"/>
    </row>
    <row r="86" spans="2:12" s="1" customFormat="1" ht="12" customHeight="1">
      <c r="B86" s="23"/>
      <c r="C86" s="31" t="s">
        <v>734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415" t="s">
        <v>1056</v>
      </c>
      <c r="F87" s="413"/>
      <c r="G87" s="413"/>
      <c r="H87" s="413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736</v>
      </c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64" t="str">
        <f>E13</f>
        <v>b - návrh</v>
      </c>
      <c r="F89" s="413"/>
      <c r="G89" s="413"/>
      <c r="H89" s="413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F16</f>
        <v>Vrchlabí</v>
      </c>
      <c r="G91" s="38"/>
      <c r="H91" s="38"/>
      <c r="I91" s="31" t="s">
        <v>23</v>
      </c>
      <c r="J91" s="61" t="str">
        <f>IF(J16="","",J16)</f>
        <v>2. 2. 2021</v>
      </c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65" customHeight="1">
      <c r="A93" s="36"/>
      <c r="B93" s="37"/>
      <c r="C93" s="31" t="s">
        <v>25</v>
      </c>
      <c r="D93" s="38"/>
      <c r="E93" s="38"/>
      <c r="F93" s="29" t="str">
        <f>E19</f>
        <v xml:space="preserve"> </v>
      </c>
      <c r="G93" s="38"/>
      <c r="H93" s="38"/>
      <c r="I93" s="31" t="s">
        <v>30</v>
      </c>
      <c r="J93" s="34" t="str">
        <f>E25</f>
        <v>VIAPROJEKT s.r.o. HK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1" t="s">
        <v>28</v>
      </c>
      <c r="D94" s="38"/>
      <c r="E94" s="38"/>
      <c r="F94" s="29" t="str">
        <f>IF(E22="","",E22)</f>
        <v>Vyplň údaj</v>
      </c>
      <c r="G94" s="38"/>
      <c r="H94" s="38"/>
      <c r="I94" s="31" t="s">
        <v>32</v>
      </c>
      <c r="J94" s="34" t="str">
        <f>E28</f>
        <v>B.Burešová</v>
      </c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5"/>
      <c r="B96" s="156"/>
      <c r="C96" s="157" t="s">
        <v>177</v>
      </c>
      <c r="D96" s="158" t="s">
        <v>54</v>
      </c>
      <c r="E96" s="158" t="s">
        <v>50</v>
      </c>
      <c r="F96" s="158" t="s">
        <v>51</v>
      </c>
      <c r="G96" s="158" t="s">
        <v>178</v>
      </c>
      <c r="H96" s="158" t="s">
        <v>179</v>
      </c>
      <c r="I96" s="158" t="s">
        <v>180</v>
      </c>
      <c r="J96" s="159" t="s">
        <v>162</v>
      </c>
      <c r="K96" s="160" t="s">
        <v>181</v>
      </c>
      <c r="L96" s="161"/>
      <c r="M96" s="70" t="s">
        <v>19</v>
      </c>
      <c r="N96" s="71" t="s">
        <v>39</v>
      </c>
      <c r="O96" s="71" t="s">
        <v>182</v>
      </c>
      <c r="P96" s="71" t="s">
        <v>183</v>
      </c>
      <c r="Q96" s="71" t="s">
        <v>184</v>
      </c>
      <c r="R96" s="71" t="s">
        <v>185</v>
      </c>
      <c r="S96" s="71" t="s">
        <v>186</v>
      </c>
      <c r="T96" s="72" t="s">
        <v>187</v>
      </c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</row>
    <row r="97" spans="1:63" s="2" customFormat="1" ht="22.8" customHeight="1">
      <c r="A97" s="36"/>
      <c r="B97" s="37"/>
      <c r="C97" s="77" t="s">
        <v>188</v>
      </c>
      <c r="D97" s="38"/>
      <c r="E97" s="38"/>
      <c r="F97" s="38"/>
      <c r="G97" s="38"/>
      <c r="H97" s="38"/>
      <c r="I97" s="38"/>
      <c r="J97" s="162">
        <f>BK97</f>
        <v>0</v>
      </c>
      <c r="K97" s="38"/>
      <c r="L97" s="41"/>
      <c r="M97" s="73"/>
      <c r="N97" s="163"/>
      <c r="O97" s="74"/>
      <c r="P97" s="164">
        <f>P98</f>
        <v>0</v>
      </c>
      <c r="Q97" s="74"/>
      <c r="R97" s="164">
        <f>R98</f>
        <v>38.680178999999995</v>
      </c>
      <c r="S97" s="74"/>
      <c r="T97" s="165">
        <f>T98</f>
        <v>0.15050000000000002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68</v>
      </c>
      <c r="AU97" s="19" t="s">
        <v>163</v>
      </c>
      <c r="BK97" s="166">
        <f>BK98</f>
        <v>0</v>
      </c>
    </row>
    <row r="98" spans="2:63" s="12" customFormat="1" ht="25.95" customHeight="1">
      <c r="B98" s="167"/>
      <c r="C98" s="168"/>
      <c r="D98" s="169" t="s">
        <v>68</v>
      </c>
      <c r="E98" s="170" t="s">
        <v>189</v>
      </c>
      <c r="F98" s="170" t="s">
        <v>190</v>
      </c>
      <c r="G98" s="168"/>
      <c r="H98" s="168"/>
      <c r="I98" s="171"/>
      <c r="J98" s="172">
        <f>BK98</f>
        <v>0</v>
      </c>
      <c r="K98" s="168"/>
      <c r="L98" s="173"/>
      <c r="M98" s="174"/>
      <c r="N98" s="175"/>
      <c r="O98" s="175"/>
      <c r="P98" s="176">
        <f>P99+P204+P265+P267+P360</f>
        <v>0</v>
      </c>
      <c r="Q98" s="175"/>
      <c r="R98" s="176">
        <f>R99+R204+R265+R267+R360</f>
        <v>38.680178999999995</v>
      </c>
      <c r="S98" s="175"/>
      <c r="T98" s="177">
        <f>T99+T204+T265+T267+T360</f>
        <v>0.15050000000000002</v>
      </c>
      <c r="AR98" s="178" t="s">
        <v>77</v>
      </c>
      <c r="AT98" s="179" t="s">
        <v>68</v>
      </c>
      <c r="AU98" s="179" t="s">
        <v>69</v>
      </c>
      <c r="AY98" s="178" t="s">
        <v>191</v>
      </c>
      <c r="BK98" s="180">
        <f>BK99+BK204+BK265+BK267+BK360</f>
        <v>0</v>
      </c>
    </row>
    <row r="99" spans="2:63" s="12" customFormat="1" ht="22.8" customHeight="1">
      <c r="B99" s="167"/>
      <c r="C99" s="168"/>
      <c r="D99" s="169" t="s">
        <v>68</v>
      </c>
      <c r="E99" s="239" t="s">
        <v>77</v>
      </c>
      <c r="F99" s="239" t="s">
        <v>221</v>
      </c>
      <c r="G99" s="168"/>
      <c r="H99" s="168"/>
      <c r="I99" s="171"/>
      <c r="J99" s="240">
        <f>BK99</f>
        <v>0</v>
      </c>
      <c r="K99" s="168"/>
      <c r="L99" s="173"/>
      <c r="M99" s="174"/>
      <c r="N99" s="175"/>
      <c r="O99" s="175"/>
      <c r="P99" s="176">
        <f>SUM(P100:P203)</f>
        <v>0</v>
      </c>
      <c r="Q99" s="175"/>
      <c r="R99" s="176">
        <f>SUM(R100:R203)</f>
        <v>0.014111</v>
      </c>
      <c r="S99" s="175"/>
      <c r="T99" s="177">
        <f>SUM(T100:T203)</f>
        <v>0</v>
      </c>
      <c r="AR99" s="178" t="s">
        <v>77</v>
      </c>
      <c r="AT99" s="179" t="s">
        <v>68</v>
      </c>
      <c r="AU99" s="179" t="s">
        <v>77</v>
      </c>
      <c r="AY99" s="178" t="s">
        <v>191</v>
      </c>
      <c r="BK99" s="180">
        <f>SUM(BK100:BK203)</f>
        <v>0</v>
      </c>
    </row>
    <row r="100" spans="1:65" s="2" customFormat="1" ht="33" customHeight="1">
      <c r="A100" s="36"/>
      <c r="B100" s="37"/>
      <c r="C100" s="181" t="s">
        <v>77</v>
      </c>
      <c r="D100" s="181" t="s">
        <v>192</v>
      </c>
      <c r="E100" s="182" t="s">
        <v>1150</v>
      </c>
      <c r="F100" s="183" t="s">
        <v>1151</v>
      </c>
      <c r="G100" s="184" t="s">
        <v>249</v>
      </c>
      <c r="H100" s="185">
        <v>41</v>
      </c>
      <c r="I100" s="186"/>
      <c r="J100" s="187">
        <f>ROUND(I100*H100,2)</f>
        <v>0</v>
      </c>
      <c r="K100" s="188"/>
      <c r="L100" s="41"/>
      <c r="M100" s="189" t="s">
        <v>19</v>
      </c>
      <c r="N100" s="190" t="s">
        <v>40</v>
      </c>
      <c r="O100" s="66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3" t="s">
        <v>195</v>
      </c>
      <c r="AT100" s="193" t="s">
        <v>192</v>
      </c>
      <c r="AU100" s="193" t="s">
        <v>79</v>
      </c>
      <c r="AY100" s="19" t="s">
        <v>191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9" t="s">
        <v>77</v>
      </c>
      <c r="BK100" s="194">
        <f>ROUND(I100*H100,2)</f>
        <v>0</v>
      </c>
      <c r="BL100" s="19" t="s">
        <v>195</v>
      </c>
      <c r="BM100" s="193" t="s">
        <v>1152</v>
      </c>
    </row>
    <row r="101" spans="2:51" s="13" customFormat="1" ht="10.2">
      <c r="B101" s="195"/>
      <c r="C101" s="196"/>
      <c r="D101" s="197" t="s">
        <v>197</v>
      </c>
      <c r="E101" s="198" t="s">
        <v>19</v>
      </c>
      <c r="F101" s="199" t="s">
        <v>854</v>
      </c>
      <c r="G101" s="196"/>
      <c r="H101" s="198" t="s">
        <v>19</v>
      </c>
      <c r="I101" s="200"/>
      <c r="J101" s="196"/>
      <c r="K101" s="196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197</v>
      </c>
      <c r="AU101" s="205" t="s">
        <v>79</v>
      </c>
      <c r="AV101" s="13" t="s">
        <v>77</v>
      </c>
      <c r="AW101" s="13" t="s">
        <v>31</v>
      </c>
      <c r="AX101" s="13" t="s">
        <v>69</v>
      </c>
      <c r="AY101" s="205" t="s">
        <v>191</v>
      </c>
    </row>
    <row r="102" spans="2:51" s="14" customFormat="1" ht="10.2">
      <c r="B102" s="206"/>
      <c r="C102" s="207"/>
      <c r="D102" s="197" t="s">
        <v>197</v>
      </c>
      <c r="E102" s="208" t="s">
        <v>19</v>
      </c>
      <c r="F102" s="209" t="s">
        <v>1153</v>
      </c>
      <c r="G102" s="207"/>
      <c r="H102" s="210">
        <v>41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197</v>
      </c>
      <c r="AU102" s="216" t="s">
        <v>79</v>
      </c>
      <c r="AV102" s="14" t="s">
        <v>79</v>
      </c>
      <c r="AW102" s="14" t="s">
        <v>31</v>
      </c>
      <c r="AX102" s="14" t="s">
        <v>69</v>
      </c>
      <c r="AY102" s="216" t="s">
        <v>191</v>
      </c>
    </row>
    <row r="103" spans="2:51" s="16" customFormat="1" ht="10.2">
      <c r="B103" s="228"/>
      <c r="C103" s="229"/>
      <c r="D103" s="197" t="s">
        <v>197</v>
      </c>
      <c r="E103" s="230" t="s">
        <v>19</v>
      </c>
      <c r="F103" s="231" t="s">
        <v>210</v>
      </c>
      <c r="G103" s="229"/>
      <c r="H103" s="232">
        <v>41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197</v>
      </c>
      <c r="AU103" s="238" t="s">
        <v>79</v>
      </c>
      <c r="AV103" s="16" t="s">
        <v>195</v>
      </c>
      <c r="AW103" s="16" t="s">
        <v>31</v>
      </c>
      <c r="AX103" s="16" t="s">
        <v>77</v>
      </c>
      <c r="AY103" s="238" t="s">
        <v>191</v>
      </c>
    </row>
    <row r="104" spans="1:65" s="2" customFormat="1" ht="33" customHeight="1">
      <c r="A104" s="36"/>
      <c r="B104" s="37"/>
      <c r="C104" s="181" t="s">
        <v>79</v>
      </c>
      <c r="D104" s="181" t="s">
        <v>192</v>
      </c>
      <c r="E104" s="182" t="s">
        <v>856</v>
      </c>
      <c r="F104" s="183" t="s">
        <v>857</v>
      </c>
      <c r="G104" s="184" t="s">
        <v>249</v>
      </c>
      <c r="H104" s="185">
        <v>1</v>
      </c>
      <c r="I104" s="186"/>
      <c r="J104" s="187">
        <f>ROUND(I104*H104,2)</f>
        <v>0</v>
      </c>
      <c r="K104" s="188"/>
      <c r="L104" s="41"/>
      <c r="M104" s="189" t="s">
        <v>19</v>
      </c>
      <c r="N104" s="190" t="s">
        <v>40</v>
      </c>
      <c r="O104" s="66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3" t="s">
        <v>195</v>
      </c>
      <c r="AT104" s="193" t="s">
        <v>192</v>
      </c>
      <c r="AU104" s="193" t="s">
        <v>79</v>
      </c>
      <c r="AY104" s="19" t="s">
        <v>191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9" t="s">
        <v>77</v>
      </c>
      <c r="BK104" s="194">
        <f>ROUND(I104*H104,2)</f>
        <v>0</v>
      </c>
      <c r="BL104" s="19" t="s">
        <v>195</v>
      </c>
      <c r="BM104" s="193" t="s">
        <v>1154</v>
      </c>
    </row>
    <row r="105" spans="2:51" s="13" customFormat="1" ht="10.2">
      <c r="B105" s="195"/>
      <c r="C105" s="196"/>
      <c r="D105" s="197" t="s">
        <v>197</v>
      </c>
      <c r="E105" s="198" t="s">
        <v>19</v>
      </c>
      <c r="F105" s="199" t="s">
        <v>864</v>
      </c>
      <c r="G105" s="196"/>
      <c r="H105" s="198" t="s">
        <v>19</v>
      </c>
      <c r="I105" s="200"/>
      <c r="J105" s="196"/>
      <c r="K105" s="196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197</v>
      </c>
      <c r="AU105" s="205" t="s">
        <v>79</v>
      </c>
      <c r="AV105" s="13" t="s">
        <v>77</v>
      </c>
      <c r="AW105" s="13" t="s">
        <v>31</v>
      </c>
      <c r="AX105" s="13" t="s">
        <v>69</v>
      </c>
      <c r="AY105" s="205" t="s">
        <v>191</v>
      </c>
    </row>
    <row r="106" spans="2:51" s="14" customFormat="1" ht="10.2">
      <c r="B106" s="206"/>
      <c r="C106" s="207"/>
      <c r="D106" s="197" t="s">
        <v>197</v>
      </c>
      <c r="E106" s="208" t="s">
        <v>19</v>
      </c>
      <c r="F106" s="209" t="s">
        <v>77</v>
      </c>
      <c r="G106" s="207"/>
      <c r="H106" s="210">
        <v>1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197</v>
      </c>
      <c r="AU106" s="216" t="s">
        <v>79</v>
      </c>
      <c r="AV106" s="14" t="s">
        <v>79</v>
      </c>
      <c r="AW106" s="14" t="s">
        <v>31</v>
      </c>
      <c r="AX106" s="14" t="s">
        <v>69</v>
      </c>
      <c r="AY106" s="216" t="s">
        <v>191</v>
      </c>
    </row>
    <row r="107" spans="2:51" s="16" customFormat="1" ht="10.2">
      <c r="B107" s="228"/>
      <c r="C107" s="229"/>
      <c r="D107" s="197" t="s">
        <v>197</v>
      </c>
      <c r="E107" s="230" t="s">
        <v>19</v>
      </c>
      <c r="F107" s="231" t="s">
        <v>210</v>
      </c>
      <c r="G107" s="229"/>
      <c r="H107" s="232">
        <v>1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197</v>
      </c>
      <c r="AU107" s="238" t="s">
        <v>79</v>
      </c>
      <c r="AV107" s="16" t="s">
        <v>195</v>
      </c>
      <c r="AW107" s="16" t="s">
        <v>31</v>
      </c>
      <c r="AX107" s="16" t="s">
        <v>77</v>
      </c>
      <c r="AY107" s="238" t="s">
        <v>191</v>
      </c>
    </row>
    <row r="108" spans="1:65" s="2" customFormat="1" ht="24.15" customHeight="1">
      <c r="A108" s="36"/>
      <c r="B108" s="37"/>
      <c r="C108" s="181" t="s">
        <v>95</v>
      </c>
      <c r="D108" s="181" t="s">
        <v>192</v>
      </c>
      <c r="E108" s="182" t="s">
        <v>285</v>
      </c>
      <c r="F108" s="183" t="s">
        <v>766</v>
      </c>
      <c r="G108" s="184" t="s">
        <v>249</v>
      </c>
      <c r="H108" s="185">
        <v>4.1</v>
      </c>
      <c r="I108" s="186"/>
      <c r="J108" s="187">
        <f>ROUND(I108*H108,2)</f>
        <v>0</v>
      </c>
      <c r="K108" s="188"/>
      <c r="L108" s="41"/>
      <c r="M108" s="189" t="s">
        <v>19</v>
      </c>
      <c r="N108" s="190" t="s">
        <v>40</v>
      </c>
      <c r="O108" s="66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3" t="s">
        <v>195</v>
      </c>
      <c r="AT108" s="193" t="s">
        <v>192</v>
      </c>
      <c r="AU108" s="193" t="s">
        <v>79</v>
      </c>
      <c r="AY108" s="19" t="s">
        <v>191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9" t="s">
        <v>77</v>
      </c>
      <c r="BK108" s="194">
        <f>ROUND(I108*H108,2)</f>
        <v>0</v>
      </c>
      <c r="BL108" s="19" t="s">
        <v>195</v>
      </c>
      <c r="BM108" s="193" t="s">
        <v>1155</v>
      </c>
    </row>
    <row r="109" spans="2:51" s="13" customFormat="1" ht="10.2">
      <c r="B109" s="195"/>
      <c r="C109" s="196"/>
      <c r="D109" s="197" t="s">
        <v>197</v>
      </c>
      <c r="E109" s="198" t="s">
        <v>19</v>
      </c>
      <c r="F109" s="199" t="s">
        <v>861</v>
      </c>
      <c r="G109" s="196"/>
      <c r="H109" s="198" t="s">
        <v>19</v>
      </c>
      <c r="I109" s="200"/>
      <c r="J109" s="196"/>
      <c r="K109" s="196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197</v>
      </c>
      <c r="AU109" s="205" t="s">
        <v>79</v>
      </c>
      <c r="AV109" s="13" t="s">
        <v>77</v>
      </c>
      <c r="AW109" s="13" t="s">
        <v>31</v>
      </c>
      <c r="AX109" s="13" t="s">
        <v>69</v>
      </c>
      <c r="AY109" s="205" t="s">
        <v>191</v>
      </c>
    </row>
    <row r="110" spans="2:51" s="14" customFormat="1" ht="10.2">
      <c r="B110" s="206"/>
      <c r="C110" s="207"/>
      <c r="D110" s="197" t="s">
        <v>197</v>
      </c>
      <c r="E110" s="208" t="s">
        <v>19</v>
      </c>
      <c r="F110" s="209" t="s">
        <v>1156</v>
      </c>
      <c r="G110" s="207"/>
      <c r="H110" s="210">
        <v>4.1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197</v>
      </c>
      <c r="AU110" s="216" t="s">
        <v>79</v>
      </c>
      <c r="AV110" s="14" t="s">
        <v>79</v>
      </c>
      <c r="AW110" s="14" t="s">
        <v>31</v>
      </c>
      <c r="AX110" s="14" t="s">
        <v>69</v>
      </c>
      <c r="AY110" s="216" t="s">
        <v>191</v>
      </c>
    </row>
    <row r="111" spans="2:51" s="16" customFormat="1" ht="10.2">
      <c r="B111" s="228"/>
      <c r="C111" s="229"/>
      <c r="D111" s="197" t="s">
        <v>197</v>
      </c>
      <c r="E111" s="230" t="s">
        <v>19</v>
      </c>
      <c r="F111" s="231" t="s">
        <v>210</v>
      </c>
      <c r="G111" s="229"/>
      <c r="H111" s="232">
        <v>4.1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197</v>
      </c>
      <c r="AU111" s="238" t="s">
        <v>79</v>
      </c>
      <c r="AV111" s="16" t="s">
        <v>195</v>
      </c>
      <c r="AW111" s="16" t="s">
        <v>31</v>
      </c>
      <c r="AX111" s="16" t="s">
        <v>77</v>
      </c>
      <c r="AY111" s="238" t="s">
        <v>191</v>
      </c>
    </row>
    <row r="112" spans="1:65" s="2" customFormat="1" ht="24.15" customHeight="1">
      <c r="A112" s="36"/>
      <c r="B112" s="37"/>
      <c r="C112" s="181" t="s">
        <v>195</v>
      </c>
      <c r="D112" s="181" t="s">
        <v>192</v>
      </c>
      <c r="E112" s="182" t="s">
        <v>285</v>
      </c>
      <c r="F112" s="183" t="s">
        <v>766</v>
      </c>
      <c r="G112" s="184" t="s">
        <v>249</v>
      </c>
      <c r="H112" s="185">
        <v>1</v>
      </c>
      <c r="I112" s="186"/>
      <c r="J112" s="187">
        <f>ROUND(I112*H112,2)</f>
        <v>0</v>
      </c>
      <c r="K112" s="188"/>
      <c r="L112" s="41"/>
      <c r="M112" s="189" t="s">
        <v>19</v>
      </c>
      <c r="N112" s="190" t="s">
        <v>40</v>
      </c>
      <c r="O112" s="66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3" t="s">
        <v>195</v>
      </c>
      <c r="AT112" s="193" t="s">
        <v>192</v>
      </c>
      <c r="AU112" s="193" t="s">
        <v>79</v>
      </c>
      <c r="AY112" s="19" t="s">
        <v>191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9" t="s">
        <v>77</v>
      </c>
      <c r="BK112" s="194">
        <f>ROUND(I112*H112,2)</f>
        <v>0</v>
      </c>
      <c r="BL112" s="19" t="s">
        <v>195</v>
      </c>
      <c r="BM112" s="193" t="s">
        <v>1157</v>
      </c>
    </row>
    <row r="113" spans="2:51" s="13" customFormat="1" ht="10.2">
      <c r="B113" s="195"/>
      <c r="C113" s="196"/>
      <c r="D113" s="197" t="s">
        <v>197</v>
      </c>
      <c r="E113" s="198" t="s">
        <v>19</v>
      </c>
      <c r="F113" s="199" t="s">
        <v>864</v>
      </c>
      <c r="G113" s="196"/>
      <c r="H113" s="198" t="s">
        <v>19</v>
      </c>
      <c r="I113" s="200"/>
      <c r="J113" s="196"/>
      <c r="K113" s="196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197</v>
      </c>
      <c r="AU113" s="205" t="s">
        <v>79</v>
      </c>
      <c r="AV113" s="13" t="s">
        <v>77</v>
      </c>
      <c r="AW113" s="13" t="s">
        <v>31</v>
      </c>
      <c r="AX113" s="13" t="s">
        <v>69</v>
      </c>
      <c r="AY113" s="205" t="s">
        <v>191</v>
      </c>
    </row>
    <row r="114" spans="2:51" s="14" customFormat="1" ht="10.2">
      <c r="B114" s="206"/>
      <c r="C114" s="207"/>
      <c r="D114" s="197" t="s">
        <v>197</v>
      </c>
      <c r="E114" s="208" t="s">
        <v>19</v>
      </c>
      <c r="F114" s="209" t="s">
        <v>77</v>
      </c>
      <c r="G114" s="207"/>
      <c r="H114" s="210">
        <v>1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197</v>
      </c>
      <c r="AU114" s="216" t="s">
        <v>79</v>
      </c>
      <c r="AV114" s="14" t="s">
        <v>79</v>
      </c>
      <c r="AW114" s="14" t="s">
        <v>31</v>
      </c>
      <c r="AX114" s="14" t="s">
        <v>69</v>
      </c>
      <c r="AY114" s="216" t="s">
        <v>191</v>
      </c>
    </row>
    <row r="115" spans="2:51" s="16" customFormat="1" ht="10.2">
      <c r="B115" s="228"/>
      <c r="C115" s="229"/>
      <c r="D115" s="197" t="s">
        <v>197</v>
      </c>
      <c r="E115" s="230" t="s">
        <v>19</v>
      </c>
      <c r="F115" s="231" t="s">
        <v>210</v>
      </c>
      <c r="G115" s="229"/>
      <c r="H115" s="232">
        <v>1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197</v>
      </c>
      <c r="AU115" s="238" t="s">
        <v>79</v>
      </c>
      <c r="AV115" s="16" t="s">
        <v>195</v>
      </c>
      <c r="AW115" s="16" t="s">
        <v>31</v>
      </c>
      <c r="AX115" s="16" t="s">
        <v>77</v>
      </c>
      <c r="AY115" s="238" t="s">
        <v>191</v>
      </c>
    </row>
    <row r="116" spans="1:65" s="2" customFormat="1" ht="33" customHeight="1">
      <c r="A116" s="36"/>
      <c r="B116" s="37"/>
      <c r="C116" s="181" t="s">
        <v>128</v>
      </c>
      <c r="D116" s="181" t="s">
        <v>192</v>
      </c>
      <c r="E116" s="182" t="s">
        <v>1094</v>
      </c>
      <c r="F116" s="183" t="s">
        <v>1095</v>
      </c>
      <c r="G116" s="184" t="s">
        <v>249</v>
      </c>
      <c r="H116" s="185">
        <v>61.35</v>
      </c>
      <c r="I116" s="186"/>
      <c r="J116" s="187">
        <f>ROUND(I116*H116,2)</f>
        <v>0</v>
      </c>
      <c r="K116" s="188"/>
      <c r="L116" s="41"/>
      <c r="M116" s="189" t="s">
        <v>19</v>
      </c>
      <c r="N116" s="190" t="s">
        <v>40</v>
      </c>
      <c r="O116" s="66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3" t="s">
        <v>195</v>
      </c>
      <c r="AT116" s="193" t="s">
        <v>192</v>
      </c>
      <c r="AU116" s="193" t="s">
        <v>79</v>
      </c>
      <c r="AY116" s="19" t="s">
        <v>191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9" t="s">
        <v>77</v>
      </c>
      <c r="BK116" s="194">
        <f>ROUND(I116*H116,2)</f>
        <v>0</v>
      </c>
      <c r="BL116" s="19" t="s">
        <v>195</v>
      </c>
      <c r="BM116" s="193" t="s">
        <v>1158</v>
      </c>
    </row>
    <row r="117" spans="2:51" s="13" customFormat="1" ht="20.4">
      <c r="B117" s="195"/>
      <c r="C117" s="196"/>
      <c r="D117" s="197" t="s">
        <v>197</v>
      </c>
      <c r="E117" s="198" t="s">
        <v>19</v>
      </c>
      <c r="F117" s="199" t="s">
        <v>1159</v>
      </c>
      <c r="G117" s="196"/>
      <c r="H117" s="198" t="s">
        <v>19</v>
      </c>
      <c r="I117" s="200"/>
      <c r="J117" s="196"/>
      <c r="K117" s="196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197</v>
      </c>
      <c r="AU117" s="205" t="s">
        <v>79</v>
      </c>
      <c r="AV117" s="13" t="s">
        <v>77</v>
      </c>
      <c r="AW117" s="13" t="s">
        <v>31</v>
      </c>
      <c r="AX117" s="13" t="s">
        <v>69</v>
      </c>
      <c r="AY117" s="205" t="s">
        <v>191</v>
      </c>
    </row>
    <row r="118" spans="2:51" s="14" customFormat="1" ht="10.2">
      <c r="B118" s="206"/>
      <c r="C118" s="207"/>
      <c r="D118" s="197" t="s">
        <v>197</v>
      </c>
      <c r="E118" s="208" t="s">
        <v>19</v>
      </c>
      <c r="F118" s="209" t="s">
        <v>1098</v>
      </c>
      <c r="G118" s="207"/>
      <c r="H118" s="210">
        <v>61.35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197</v>
      </c>
      <c r="AU118" s="216" t="s">
        <v>79</v>
      </c>
      <c r="AV118" s="14" t="s">
        <v>79</v>
      </c>
      <c r="AW118" s="14" t="s">
        <v>31</v>
      </c>
      <c r="AX118" s="14" t="s">
        <v>69</v>
      </c>
      <c r="AY118" s="216" t="s">
        <v>191</v>
      </c>
    </row>
    <row r="119" spans="2:51" s="16" customFormat="1" ht="10.2">
      <c r="B119" s="228"/>
      <c r="C119" s="229"/>
      <c r="D119" s="197" t="s">
        <v>197</v>
      </c>
      <c r="E119" s="230" t="s">
        <v>19</v>
      </c>
      <c r="F119" s="231" t="s">
        <v>210</v>
      </c>
      <c r="G119" s="229"/>
      <c r="H119" s="232">
        <v>61.35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197</v>
      </c>
      <c r="AU119" s="238" t="s">
        <v>79</v>
      </c>
      <c r="AV119" s="16" t="s">
        <v>195</v>
      </c>
      <c r="AW119" s="16" t="s">
        <v>31</v>
      </c>
      <c r="AX119" s="16" t="s">
        <v>77</v>
      </c>
      <c r="AY119" s="238" t="s">
        <v>191</v>
      </c>
    </row>
    <row r="120" spans="1:65" s="2" customFormat="1" ht="33" customHeight="1">
      <c r="A120" s="36"/>
      <c r="B120" s="37"/>
      <c r="C120" s="181" t="s">
        <v>241</v>
      </c>
      <c r="D120" s="181" t="s">
        <v>192</v>
      </c>
      <c r="E120" s="182" t="s">
        <v>770</v>
      </c>
      <c r="F120" s="183" t="s">
        <v>771</v>
      </c>
      <c r="G120" s="184" t="s">
        <v>249</v>
      </c>
      <c r="H120" s="185">
        <v>41</v>
      </c>
      <c r="I120" s="186"/>
      <c r="J120" s="187">
        <f>ROUND(I120*H120,2)</f>
        <v>0</v>
      </c>
      <c r="K120" s="188"/>
      <c r="L120" s="41"/>
      <c r="M120" s="189" t="s">
        <v>19</v>
      </c>
      <c r="N120" s="190" t="s">
        <v>40</v>
      </c>
      <c r="O120" s="66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3" t="s">
        <v>195</v>
      </c>
      <c r="AT120" s="193" t="s">
        <v>192</v>
      </c>
      <c r="AU120" s="193" t="s">
        <v>79</v>
      </c>
      <c r="AY120" s="19" t="s">
        <v>191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9" t="s">
        <v>77</v>
      </c>
      <c r="BK120" s="194">
        <f>ROUND(I120*H120,2)</f>
        <v>0</v>
      </c>
      <c r="BL120" s="19" t="s">
        <v>195</v>
      </c>
      <c r="BM120" s="193" t="s">
        <v>1160</v>
      </c>
    </row>
    <row r="121" spans="2:51" s="13" customFormat="1" ht="10.2">
      <c r="B121" s="195"/>
      <c r="C121" s="196"/>
      <c r="D121" s="197" t="s">
        <v>197</v>
      </c>
      <c r="E121" s="198" t="s">
        <v>19</v>
      </c>
      <c r="F121" s="199" t="s">
        <v>854</v>
      </c>
      <c r="G121" s="196"/>
      <c r="H121" s="198" t="s">
        <v>19</v>
      </c>
      <c r="I121" s="200"/>
      <c r="J121" s="196"/>
      <c r="K121" s="196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197</v>
      </c>
      <c r="AU121" s="205" t="s">
        <v>79</v>
      </c>
      <c r="AV121" s="13" t="s">
        <v>77</v>
      </c>
      <c r="AW121" s="13" t="s">
        <v>31</v>
      </c>
      <c r="AX121" s="13" t="s">
        <v>69</v>
      </c>
      <c r="AY121" s="205" t="s">
        <v>191</v>
      </c>
    </row>
    <row r="122" spans="2:51" s="14" customFormat="1" ht="10.2">
      <c r="B122" s="206"/>
      <c r="C122" s="207"/>
      <c r="D122" s="197" t="s">
        <v>197</v>
      </c>
      <c r="E122" s="208" t="s">
        <v>19</v>
      </c>
      <c r="F122" s="209" t="s">
        <v>471</v>
      </c>
      <c r="G122" s="207"/>
      <c r="H122" s="210">
        <v>41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197</v>
      </c>
      <c r="AU122" s="216" t="s">
        <v>79</v>
      </c>
      <c r="AV122" s="14" t="s">
        <v>79</v>
      </c>
      <c r="AW122" s="14" t="s">
        <v>31</v>
      </c>
      <c r="AX122" s="14" t="s">
        <v>69</v>
      </c>
      <c r="AY122" s="216" t="s">
        <v>191</v>
      </c>
    </row>
    <row r="123" spans="2:51" s="16" customFormat="1" ht="10.2">
      <c r="B123" s="228"/>
      <c r="C123" s="229"/>
      <c r="D123" s="197" t="s">
        <v>197</v>
      </c>
      <c r="E123" s="230" t="s">
        <v>19</v>
      </c>
      <c r="F123" s="231" t="s">
        <v>210</v>
      </c>
      <c r="G123" s="229"/>
      <c r="H123" s="232">
        <v>41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197</v>
      </c>
      <c r="AU123" s="238" t="s">
        <v>79</v>
      </c>
      <c r="AV123" s="16" t="s">
        <v>195</v>
      </c>
      <c r="AW123" s="16" t="s">
        <v>31</v>
      </c>
      <c r="AX123" s="16" t="s">
        <v>77</v>
      </c>
      <c r="AY123" s="238" t="s">
        <v>191</v>
      </c>
    </row>
    <row r="124" spans="1:65" s="2" customFormat="1" ht="33" customHeight="1">
      <c r="A124" s="36"/>
      <c r="B124" s="37"/>
      <c r="C124" s="181" t="s">
        <v>246</v>
      </c>
      <c r="D124" s="181" t="s">
        <v>192</v>
      </c>
      <c r="E124" s="182" t="s">
        <v>770</v>
      </c>
      <c r="F124" s="183" t="s">
        <v>771</v>
      </c>
      <c r="G124" s="184" t="s">
        <v>249</v>
      </c>
      <c r="H124" s="185">
        <v>12</v>
      </c>
      <c r="I124" s="186"/>
      <c r="J124" s="187">
        <f>ROUND(I124*H124,2)</f>
        <v>0</v>
      </c>
      <c r="K124" s="188"/>
      <c r="L124" s="41"/>
      <c r="M124" s="189" t="s">
        <v>19</v>
      </c>
      <c r="N124" s="190" t="s">
        <v>40</v>
      </c>
      <c r="O124" s="66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3" t="s">
        <v>195</v>
      </c>
      <c r="AT124" s="193" t="s">
        <v>192</v>
      </c>
      <c r="AU124" s="193" t="s">
        <v>79</v>
      </c>
      <c r="AY124" s="19" t="s">
        <v>191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9" t="s">
        <v>77</v>
      </c>
      <c r="BK124" s="194">
        <f>ROUND(I124*H124,2)</f>
        <v>0</v>
      </c>
      <c r="BL124" s="19" t="s">
        <v>195</v>
      </c>
      <c r="BM124" s="193" t="s">
        <v>1161</v>
      </c>
    </row>
    <row r="125" spans="2:51" s="13" customFormat="1" ht="10.2">
      <c r="B125" s="195"/>
      <c r="C125" s="196"/>
      <c r="D125" s="197" t="s">
        <v>197</v>
      </c>
      <c r="E125" s="198" t="s">
        <v>19</v>
      </c>
      <c r="F125" s="199" t="s">
        <v>1162</v>
      </c>
      <c r="G125" s="196"/>
      <c r="H125" s="198" t="s">
        <v>19</v>
      </c>
      <c r="I125" s="200"/>
      <c r="J125" s="196"/>
      <c r="K125" s="196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197</v>
      </c>
      <c r="AU125" s="205" t="s">
        <v>79</v>
      </c>
      <c r="AV125" s="13" t="s">
        <v>77</v>
      </c>
      <c r="AW125" s="13" t="s">
        <v>31</v>
      </c>
      <c r="AX125" s="13" t="s">
        <v>69</v>
      </c>
      <c r="AY125" s="205" t="s">
        <v>191</v>
      </c>
    </row>
    <row r="126" spans="2:51" s="14" customFormat="1" ht="10.2">
      <c r="B126" s="206"/>
      <c r="C126" s="207"/>
      <c r="D126" s="197" t="s">
        <v>197</v>
      </c>
      <c r="E126" s="208" t="s">
        <v>19</v>
      </c>
      <c r="F126" s="209" t="s">
        <v>296</v>
      </c>
      <c r="G126" s="207"/>
      <c r="H126" s="210">
        <v>12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197</v>
      </c>
      <c r="AU126" s="216" t="s">
        <v>79</v>
      </c>
      <c r="AV126" s="14" t="s">
        <v>79</v>
      </c>
      <c r="AW126" s="14" t="s">
        <v>31</v>
      </c>
      <c r="AX126" s="14" t="s">
        <v>69</v>
      </c>
      <c r="AY126" s="216" t="s">
        <v>191</v>
      </c>
    </row>
    <row r="127" spans="2:51" s="16" customFormat="1" ht="10.2">
      <c r="B127" s="228"/>
      <c r="C127" s="229"/>
      <c r="D127" s="197" t="s">
        <v>197</v>
      </c>
      <c r="E127" s="230" t="s">
        <v>19</v>
      </c>
      <c r="F127" s="231" t="s">
        <v>210</v>
      </c>
      <c r="G127" s="229"/>
      <c r="H127" s="232">
        <v>12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197</v>
      </c>
      <c r="AU127" s="238" t="s">
        <v>79</v>
      </c>
      <c r="AV127" s="16" t="s">
        <v>195</v>
      </c>
      <c r="AW127" s="16" t="s">
        <v>31</v>
      </c>
      <c r="AX127" s="16" t="s">
        <v>77</v>
      </c>
      <c r="AY127" s="238" t="s">
        <v>191</v>
      </c>
    </row>
    <row r="128" spans="1:65" s="2" customFormat="1" ht="33" customHeight="1">
      <c r="A128" s="36"/>
      <c r="B128" s="37"/>
      <c r="C128" s="181" t="s">
        <v>254</v>
      </c>
      <c r="D128" s="181" t="s">
        <v>192</v>
      </c>
      <c r="E128" s="182" t="s">
        <v>770</v>
      </c>
      <c r="F128" s="183" t="s">
        <v>771</v>
      </c>
      <c r="G128" s="184" t="s">
        <v>249</v>
      </c>
      <c r="H128" s="185">
        <v>0.054</v>
      </c>
      <c r="I128" s="186"/>
      <c r="J128" s="187">
        <f>ROUND(I128*H128,2)</f>
        <v>0</v>
      </c>
      <c r="K128" s="188"/>
      <c r="L128" s="41"/>
      <c r="M128" s="189" t="s">
        <v>19</v>
      </c>
      <c r="N128" s="190" t="s">
        <v>40</v>
      </c>
      <c r="O128" s="66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3" t="s">
        <v>195</v>
      </c>
      <c r="AT128" s="193" t="s">
        <v>192</v>
      </c>
      <c r="AU128" s="193" t="s">
        <v>79</v>
      </c>
      <c r="AY128" s="19" t="s">
        <v>191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9" t="s">
        <v>77</v>
      </c>
      <c r="BK128" s="194">
        <f>ROUND(I128*H128,2)</f>
        <v>0</v>
      </c>
      <c r="BL128" s="19" t="s">
        <v>195</v>
      </c>
      <c r="BM128" s="193" t="s">
        <v>1163</v>
      </c>
    </row>
    <row r="129" spans="2:51" s="13" customFormat="1" ht="10.2">
      <c r="B129" s="195"/>
      <c r="C129" s="196"/>
      <c r="D129" s="197" t="s">
        <v>197</v>
      </c>
      <c r="E129" s="198" t="s">
        <v>19</v>
      </c>
      <c r="F129" s="199" t="s">
        <v>1164</v>
      </c>
      <c r="G129" s="196"/>
      <c r="H129" s="198" t="s">
        <v>19</v>
      </c>
      <c r="I129" s="200"/>
      <c r="J129" s="196"/>
      <c r="K129" s="196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197</v>
      </c>
      <c r="AU129" s="205" t="s">
        <v>79</v>
      </c>
      <c r="AV129" s="13" t="s">
        <v>77</v>
      </c>
      <c r="AW129" s="13" t="s">
        <v>31</v>
      </c>
      <c r="AX129" s="13" t="s">
        <v>69</v>
      </c>
      <c r="AY129" s="205" t="s">
        <v>191</v>
      </c>
    </row>
    <row r="130" spans="2:51" s="14" customFormat="1" ht="10.2">
      <c r="B130" s="206"/>
      <c r="C130" s="207"/>
      <c r="D130" s="197" t="s">
        <v>197</v>
      </c>
      <c r="E130" s="208" t="s">
        <v>19</v>
      </c>
      <c r="F130" s="209" t="s">
        <v>1165</v>
      </c>
      <c r="G130" s="207"/>
      <c r="H130" s="210">
        <v>0.054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197</v>
      </c>
      <c r="AU130" s="216" t="s">
        <v>79</v>
      </c>
      <c r="AV130" s="14" t="s">
        <v>79</v>
      </c>
      <c r="AW130" s="14" t="s">
        <v>31</v>
      </c>
      <c r="AX130" s="14" t="s">
        <v>69</v>
      </c>
      <c r="AY130" s="216" t="s">
        <v>191</v>
      </c>
    </row>
    <row r="131" spans="2:51" s="16" customFormat="1" ht="10.2">
      <c r="B131" s="228"/>
      <c r="C131" s="229"/>
      <c r="D131" s="197" t="s">
        <v>197</v>
      </c>
      <c r="E131" s="230" t="s">
        <v>19</v>
      </c>
      <c r="F131" s="231" t="s">
        <v>210</v>
      </c>
      <c r="G131" s="229"/>
      <c r="H131" s="232">
        <v>0.054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197</v>
      </c>
      <c r="AU131" s="238" t="s">
        <v>79</v>
      </c>
      <c r="AV131" s="16" t="s">
        <v>195</v>
      </c>
      <c r="AW131" s="16" t="s">
        <v>31</v>
      </c>
      <c r="AX131" s="16" t="s">
        <v>77</v>
      </c>
      <c r="AY131" s="238" t="s">
        <v>191</v>
      </c>
    </row>
    <row r="132" spans="1:65" s="2" customFormat="1" ht="33" customHeight="1">
      <c r="A132" s="36"/>
      <c r="B132" s="37"/>
      <c r="C132" s="181" t="s">
        <v>273</v>
      </c>
      <c r="D132" s="181" t="s">
        <v>192</v>
      </c>
      <c r="E132" s="182" t="s">
        <v>770</v>
      </c>
      <c r="F132" s="183" t="s">
        <v>771</v>
      </c>
      <c r="G132" s="184" t="s">
        <v>249</v>
      </c>
      <c r="H132" s="185">
        <v>0.108</v>
      </c>
      <c r="I132" s="186"/>
      <c r="J132" s="187">
        <f>ROUND(I132*H132,2)</f>
        <v>0</v>
      </c>
      <c r="K132" s="188"/>
      <c r="L132" s="41"/>
      <c r="M132" s="189" t="s">
        <v>19</v>
      </c>
      <c r="N132" s="190" t="s">
        <v>40</v>
      </c>
      <c r="O132" s="66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3" t="s">
        <v>195</v>
      </c>
      <c r="AT132" s="193" t="s">
        <v>192</v>
      </c>
      <c r="AU132" s="193" t="s">
        <v>79</v>
      </c>
      <c r="AY132" s="19" t="s">
        <v>191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9" t="s">
        <v>77</v>
      </c>
      <c r="BK132" s="194">
        <f>ROUND(I132*H132,2)</f>
        <v>0</v>
      </c>
      <c r="BL132" s="19" t="s">
        <v>195</v>
      </c>
      <c r="BM132" s="193" t="s">
        <v>1166</v>
      </c>
    </row>
    <row r="133" spans="2:51" s="13" customFormat="1" ht="10.2">
      <c r="B133" s="195"/>
      <c r="C133" s="196"/>
      <c r="D133" s="197" t="s">
        <v>197</v>
      </c>
      <c r="E133" s="198" t="s">
        <v>19</v>
      </c>
      <c r="F133" s="199" t="s">
        <v>1167</v>
      </c>
      <c r="G133" s="196"/>
      <c r="H133" s="198" t="s">
        <v>19</v>
      </c>
      <c r="I133" s="200"/>
      <c r="J133" s="196"/>
      <c r="K133" s="196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197</v>
      </c>
      <c r="AU133" s="205" t="s">
        <v>79</v>
      </c>
      <c r="AV133" s="13" t="s">
        <v>77</v>
      </c>
      <c r="AW133" s="13" t="s">
        <v>31</v>
      </c>
      <c r="AX133" s="13" t="s">
        <v>69</v>
      </c>
      <c r="AY133" s="205" t="s">
        <v>191</v>
      </c>
    </row>
    <row r="134" spans="2:51" s="14" customFormat="1" ht="10.2">
      <c r="B134" s="206"/>
      <c r="C134" s="207"/>
      <c r="D134" s="197" t="s">
        <v>197</v>
      </c>
      <c r="E134" s="208" t="s">
        <v>19</v>
      </c>
      <c r="F134" s="209" t="s">
        <v>1168</v>
      </c>
      <c r="G134" s="207"/>
      <c r="H134" s="210">
        <v>0.108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197</v>
      </c>
      <c r="AU134" s="216" t="s">
        <v>79</v>
      </c>
      <c r="AV134" s="14" t="s">
        <v>79</v>
      </c>
      <c r="AW134" s="14" t="s">
        <v>31</v>
      </c>
      <c r="AX134" s="14" t="s">
        <v>69</v>
      </c>
      <c r="AY134" s="216" t="s">
        <v>191</v>
      </c>
    </row>
    <row r="135" spans="2:51" s="16" customFormat="1" ht="10.2">
      <c r="B135" s="228"/>
      <c r="C135" s="229"/>
      <c r="D135" s="197" t="s">
        <v>197</v>
      </c>
      <c r="E135" s="230" t="s">
        <v>19</v>
      </c>
      <c r="F135" s="231" t="s">
        <v>210</v>
      </c>
      <c r="G135" s="229"/>
      <c r="H135" s="232">
        <v>0.108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197</v>
      </c>
      <c r="AU135" s="238" t="s">
        <v>79</v>
      </c>
      <c r="AV135" s="16" t="s">
        <v>195</v>
      </c>
      <c r="AW135" s="16" t="s">
        <v>31</v>
      </c>
      <c r="AX135" s="16" t="s">
        <v>77</v>
      </c>
      <c r="AY135" s="238" t="s">
        <v>191</v>
      </c>
    </row>
    <row r="136" spans="1:65" s="2" customFormat="1" ht="24.15" customHeight="1">
      <c r="A136" s="36"/>
      <c r="B136" s="37"/>
      <c r="C136" s="181" t="s">
        <v>279</v>
      </c>
      <c r="D136" s="181" t="s">
        <v>192</v>
      </c>
      <c r="E136" s="182" t="s">
        <v>1169</v>
      </c>
      <c r="F136" s="183" t="s">
        <v>1170</v>
      </c>
      <c r="G136" s="184" t="s">
        <v>249</v>
      </c>
      <c r="H136" s="185">
        <v>12</v>
      </c>
      <c r="I136" s="186"/>
      <c r="J136" s="187">
        <f>ROUND(I136*H136,2)</f>
        <v>0</v>
      </c>
      <c r="K136" s="188"/>
      <c r="L136" s="41"/>
      <c r="M136" s="189" t="s">
        <v>19</v>
      </c>
      <c r="N136" s="190" t="s">
        <v>40</v>
      </c>
      <c r="O136" s="66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3" t="s">
        <v>195</v>
      </c>
      <c r="AT136" s="193" t="s">
        <v>192</v>
      </c>
      <c r="AU136" s="193" t="s">
        <v>79</v>
      </c>
      <c r="AY136" s="19" t="s">
        <v>191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9" t="s">
        <v>77</v>
      </c>
      <c r="BK136" s="194">
        <f>ROUND(I136*H136,2)</f>
        <v>0</v>
      </c>
      <c r="BL136" s="19" t="s">
        <v>195</v>
      </c>
      <c r="BM136" s="193" t="s">
        <v>1171</v>
      </c>
    </row>
    <row r="137" spans="2:51" s="13" customFormat="1" ht="10.2">
      <c r="B137" s="195"/>
      <c r="C137" s="196"/>
      <c r="D137" s="197" t="s">
        <v>197</v>
      </c>
      <c r="E137" s="198" t="s">
        <v>19</v>
      </c>
      <c r="F137" s="199" t="s">
        <v>1172</v>
      </c>
      <c r="G137" s="196"/>
      <c r="H137" s="198" t="s">
        <v>19</v>
      </c>
      <c r="I137" s="200"/>
      <c r="J137" s="196"/>
      <c r="K137" s="196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197</v>
      </c>
      <c r="AU137" s="205" t="s">
        <v>79</v>
      </c>
      <c r="AV137" s="13" t="s">
        <v>77</v>
      </c>
      <c r="AW137" s="13" t="s">
        <v>31</v>
      </c>
      <c r="AX137" s="13" t="s">
        <v>69</v>
      </c>
      <c r="AY137" s="205" t="s">
        <v>191</v>
      </c>
    </row>
    <row r="138" spans="2:51" s="14" customFormat="1" ht="10.2">
      <c r="B138" s="206"/>
      <c r="C138" s="207"/>
      <c r="D138" s="197" t="s">
        <v>197</v>
      </c>
      <c r="E138" s="208" t="s">
        <v>19</v>
      </c>
      <c r="F138" s="209" t="s">
        <v>296</v>
      </c>
      <c r="G138" s="207"/>
      <c r="H138" s="210">
        <v>12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197</v>
      </c>
      <c r="AU138" s="216" t="s">
        <v>79</v>
      </c>
      <c r="AV138" s="14" t="s">
        <v>79</v>
      </c>
      <c r="AW138" s="14" t="s">
        <v>31</v>
      </c>
      <c r="AX138" s="14" t="s">
        <v>69</v>
      </c>
      <c r="AY138" s="216" t="s">
        <v>191</v>
      </c>
    </row>
    <row r="139" spans="2:51" s="16" customFormat="1" ht="10.2">
      <c r="B139" s="228"/>
      <c r="C139" s="229"/>
      <c r="D139" s="197" t="s">
        <v>197</v>
      </c>
      <c r="E139" s="230" t="s">
        <v>19</v>
      </c>
      <c r="F139" s="231" t="s">
        <v>210</v>
      </c>
      <c r="G139" s="229"/>
      <c r="H139" s="232">
        <v>12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197</v>
      </c>
      <c r="AU139" s="238" t="s">
        <v>79</v>
      </c>
      <c r="AV139" s="16" t="s">
        <v>195</v>
      </c>
      <c r="AW139" s="16" t="s">
        <v>31</v>
      </c>
      <c r="AX139" s="16" t="s">
        <v>77</v>
      </c>
      <c r="AY139" s="238" t="s">
        <v>191</v>
      </c>
    </row>
    <row r="140" spans="1:65" s="2" customFormat="1" ht="24.15" customHeight="1">
      <c r="A140" s="36"/>
      <c r="B140" s="37"/>
      <c r="C140" s="181" t="s">
        <v>284</v>
      </c>
      <c r="D140" s="181" t="s">
        <v>192</v>
      </c>
      <c r="E140" s="182" t="s">
        <v>1169</v>
      </c>
      <c r="F140" s="183" t="s">
        <v>1170</v>
      </c>
      <c r="G140" s="184" t="s">
        <v>249</v>
      </c>
      <c r="H140" s="185">
        <v>0.054</v>
      </c>
      <c r="I140" s="186"/>
      <c r="J140" s="187">
        <f>ROUND(I140*H140,2)</f>
        <v>0</v>
      </c>
      <c r="K140" s="188"/>
      <c r="L140" s="41"/>
      <c r="M140" s="189" t="s">
        <v>19</v>
      </c>
      <c r="N140" s="190" t="s">
        <v>40</v>
      </c>
      <c r="O140" s="66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3" t="s">
        <v>195</v>
      </c>
      <c r="AT140" s="193" t="s">
        <v>192</v>
      </c>
      <c r="AU140" s="193" t="s">
        <v>79</v>
      </c>
      <c r="AY140" s="19" t="s">
        <v>191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9" t="s">
        <v>77</v>
      </c>
      <c r="BK140" s="194">
        <f>ROUND(I140*H140,2)</f>
        <v>0</v>
      </c>
      <c r="BL140" s="19" t="s">
        <v>195</v>
      </c>
      <c r="BM140" s="193" t="s">
        <v>1173</v>
      </c>
    </row>
    <row r="141" spans="2:51" s="13" customFormat="1" ht="10.2">
      <c r="B141" s="195"/>
      <c r="C141" s="196"/>
      <c r="D141" s="197" t="s">
        <v>197</v>
      </c>
      <c r="E141" s="198" t="s">
        <v>19</v>
      </c>
      <c r="F141" s="199" t="s">
        <v>1164</v>
      </c>
      <c r="G141" s="196"/>
      <c r="H141" s="198" t="s">
        <v>19</v>
      </c>
      <c r="I141" s="200"/>
      <c r="J141" s="196"/>
      <c r="K141" s="196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197</v>
      </c>
      <c r="AU141" s="205" t="s">
        <v>79</v>
      </c>
      <c r="AV141" s="13" t="s">
        <v>77</v>
      </c>
      <c r="AW141" s="13" t="s">
        <v>31</v>
      </c>
      <c r="AX141" s="13" t="s">
        <v>69</v>
      </c>
      <c r="AY141" s="205" t="s">
        <v>191</v>
      </c>
    </row>
    <row r="142" spans="2:51" s="14" customFormat="1" ht="10.2">
      <c r="B142" s="206"/>
      <c r="C142" s="207"/>
      <c r="D142" s="197" t="s">
        <v>197</v>
      </c>
      <c r="E142" s="208" t="s">
        <v>19</v>
      </c>
      <c r="F142" s="209" t="s">
        <v>1165</v>
      </c>
      <c r="G142" s="207"/>
      <c r="H142" s="210">
        <v>0.054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197</v>
      </c>
      <c r="AU142" s="216" t="s">
        <v>79</v>
      </c>
      <c r="AV142" s="14" t="s">
        <v>79</v>
      </c>
      <c r="AW142" s="14" t="s">
        <v>31</v>
      </c>
      <c r="AX142" s="14" t="s">
        <v>69</v>
      </c>
      <c r="AY142" s="216" t="s">
        <v>191</v>
      </c>
    </row>
    <row r="143" spans="2:51" s="16" customFormat="1" ht="10.2">
      <c r="B143" s="228"/>
      <c r="C143" s="229"/>
      <c r="D143" s="197" t="s">
        <v>197</v>
      </c>
      <c r="E143" s="230" t="s">
        <v>19</v>
      </c>
      <c r="F143" s="231" t="s">
        <v>210</v>
      </c>
      <c r="G143" s="229"/>
      <c r="H143" s="232">
        <v>0.054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197</v>
      </c>
      <c r="AU143" s="238" t="s">
        <v>79</v>
      </c>
      <c r="AV143" s="16" t="s">
        <v>195</v>
      </c>
      <c r="AW143" s="16" t="s">
        <v>31</v>
      </c>
      <c r="AX143" s="16" t="s">
        <v>77</v>
      </c>
      <c r="AY143" s="238" t="s">
        <v>191</v>
      </c>
    </row>
    <row r="144" spans="1:65" s="2" customFormat="1" ht="24.15" customHeight="1">
      <c r="A144" s="36"/>
      <c r="B144" s="37"/>
      <c r="C144" s="181" t="s">
        <v>296</v>
      </c>
      <c r="D144" s="181" t="s">
        <v>192</v>
      </c>
      <c r="E144" s="182" t="s">
        <v>1169</v>
      </c>
      <c r="F144" s="183" t="s">
        <v>1170</v>
      </c>
      <c r="G144" s="184" t="s">
        <v>249</v>
      </c>
      <c r="H144" s="185">
        <v>0.108</v>
      </c>
      <c r="I144" s="186"/>
      <c r="J144" s="187">
        <f>ROUND(I144*H144,2)</f>
        <v>0</v>
      </c>
      <c r="K144" s="188"/>
      <c r="L144" s="41"/>
      <c r="M144" s="189" t="s">
        <v>19</v>
      </c>
      <c r="N144" s="190" t="s">
        <v>40</v>
      </c>
      <c r="O144" s="66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3" t="s">
        <v>195</v>
      </c>
      <c r="AT144" s="193" t="s">
        <v>192</v>
      </c>
      <c r="AU144" s="193" t="s">
        <v>79</v>
      </c>
      <c r="AY144" s="19" t="s">
        <v>191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9" t="s">
        <v>77</v>
      </c>
      <c r="BK144" s="194">
        <f>ROUND(I144*H144,2)</f>
        <v>0</v>
      </c>
      <c r="BL144" s="19" t="s">
        <v>195</v>
      </c>
      <c r="BM144" s="193" t="s">
        <v>1174</v>
      </c>
    </row>
    <row r="145" spans="2:51" s="13" customFormat="1" ht="10.2">
      <c r="B145" s="195"/>
      <c r="C145" s="196"/>
      <c r="D145" s="197" t="s">
        <v>197</v>
      </c>
      <c r="E145" s="198" t="s">
        <v>19</v>
      </c>
      <c r="F145" s="199" t="s">
        <v>1175</v>
      </c>
      <c r="G145" s="196"/>
      <c r="H145" s="198" t="s">
        <v>19</v>
      </c>
      <c r="I145" s="200"/>
      <c r="J145" s="196"/>
      <c r="K145" s="196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197</v>
      </c>
      <c r="AU145" s="205" t="s">
        <v>79</v>
      </c>
      <c r="AV145" s="13" t="s">
        <v>77</v>
      </c>
      <c r="AW145" s="13" t="s">
        <v>31</v>
      </c>
      <c r="AX145" s="13" t="s">
        <v>69</v>
      </c>
      <c r="AY145" s="205" t="s">
        <v>191</v>
      </c>
    </row>
    <row r="146" spans="2:51" s="14" customFormat="1" ht="10.2">
      <c r="B146" s="206"/>
      <c r="C146" s="207"/>
      <c r="D146" s="197" t="s">
        <v>197</v>
      </c>
      <c r="E146" s="208" t="s">
        <v>19</v>
      </c>
      <c r="F146" s="209" t="s">
        <v>1168</v>
      </c>
      <c r="G146" s="207"/>
      <c r="H146" s="210">
        <v>0.108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197</v>
      </c>
      <c r="AU146" s="216" t="s">
        <v>79</v>
      </c>
      <c r="AV146" s="14" t="s">
        <v>79</v>
      </c>
      <c r="AW146" s="14" t="s">
        <v>31</v>
      </c>
      <c r="AX146" s="14" t="s">
        <v>69</v>
      </c>
      <c r="AY146" s="216" t="s">
        <v>191</v>
      </c>
    </row>
    <row r="147" spans="2:51" s="16" customFormat="1" ht="10.2">
      <c r="B147" s="228"/>
      <c r="C147" s="229"/>
      <c r="D147" s="197" t="s">
        <v>197</v>
      </c>
      <c r="E147" s="230" t="s">
        <v>19</v>
      </c>
      <c r="F147" s="231" t="s">
        <v>210</v>
      </c>
      <c r="G147" s="229"/>
      <c r="H147" s="232">
        <v>0.108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197</v>
      </c>
      <c r="AU147" s="238" t="s">
        <v>79</v>
      </c>
      <c r="AV147" s="16" t="s">
        <v>195</v>
      </c>
      <c r="AW147" s="16" t="s">
        <v>31</v>
      </c>
      <c r="AX147" s="16" t="s">
        <v>77</v>
      </c>
      <c r="AY147" s="238" t="s">
        <v>191</v>
      </c>
    </row>
    <row r="148" spans="1:65" s="2" customFormat="1" ht="24.15" customHeight="1">
      <c r="A148" s="36"/>
      <c r="B148" s="37"/>
      <c r="C148" s="181" t="s">
        <v>301</v>
      </c>
      <c r="D148" s="181" t="s">
        <v>192</v>
      </c>
      <c r="E148" s="182" t="s">
        <v>1169</v>
      </c>
      <c r="F148" s="183" t="s">
        <v>1170</v>
      </c>
      <c r="G148" s="184" t="s">
        <v>249</v>
      </c>
      <c r="H148" s="185">
        <v>61.35</v>
      </c>
      <c r="I148" s="186"/>
      <c r="J148" s="187">
        <f>ROUND(I148*H148,2)</f>
        <v>0</v>
      </c>
      <c r="K148" s="188"/>
      <c r="L148" s="41"/>
      <c r="M148" s="189" t="s">
        <v>19</v>
      </c>
      <c r="N148" s="190" t="s">
        <v>40</v>
      </c>
      <c r="O148" s="66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3" t="s">
        <v>195</v>
      </c>
      <c r="AT148" s="193" t="s">
        <v>192</v>
      </c>
      <c r="AU148" s="193" t="s">
        <v>79</v>
      </c>
      <c r="AY148" s="19" t="s">
        <v>191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9" t="s">
        <v>77</v>
      </c>
      <c r="BK148" s="194">
        <f>ROUND(I148*H148,2)</f>
        <v>0</v>
      </c>
      <c r="BL148" s="19" t="s">
        <v>195</v>
      </c>
      <c r="BM148" s="193" t="s">
        <v>1176</v>
      </c>
    </row>
    <row r="149" spans="2:51" s="13" customFormat="1" ht="10.2">
      <c r="B149" s="195"/>
      <c r="C149" s="196"/>
      <c r="D149" s="197" t="s">
        <v>197</v>
      </c>
      <c r="E149" s="198" t="s">
        <v>19</v>
      </c>
      <c r="F149" s="199" t="s">
        <v>1177</v>
      </c>
      <c r="G149" s="196"/>
      <c r="H149" s="198" t="s">
        <v>19</v>
      </c>
      <c r="I149" s="200"/>
      <c r="J149" s="196"/>
      <c r="K149" s="196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197</v>
      </c>
      <c r="AU149" s="205" t="s">
        <v>79</v>
      </c>
      <c r="AV149" s="13" t="s">
        <v>77</v>
      </c>
      <c r="AW149" s="13" t="s">
        <v>31</v>
      </c>
      <c r="AX149" s="13" t="s">
        <v>69</v>
      </c>
      <c r="AY149" s="205" t="s">
        <v>191</v>
      </c>
    </row>
    <row r="150" spans="2:51" s="14" customFormat="1" ht="10.2">
      <c r="B150" s="206"/>
      <c r="C150" s="207"/>
      <c r="D150" s="197" t="s">
        <v>197</v>
      </c>
      <c r="E150" s="208" t="s">
        <v>19</v>
      </c>
      <c r="F150" s="209" t="s">
        <v>1098</v>
      </c>
      <c r="G150" s="207"/>
      <c r="H150" s="210">
        <v>61.35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197</v>
      </c>
      <c r="AU150" s="216" t="s">
        <v>79</v>
      </c>
      <c r="AV150" s="14" t="s">
        <v>79</v>
      </c>
      <c r="AW150" s="14" t="s">
        <v>31</v>
      </c>
      <c r="AX150" s="14" t="s">
        <v>69</v>
      </c>
      <c r="AY150" s="216" t="s">
        <v>191</v>
      </c>
    </row>
    <row r="151" spans="2:51" s="16" customFormat="1" ht="10.2">
      <c r="B151" s="228"/>
      <c r="C151" s="229"/>
      <c r="D151" s="197" t="s">
        <v>197</v>
      </c>
      <c r="E151" s="230" t="s">
        <v>19</v>
      </c>
      <c r="F151" s="231" t="s">
        <v>210</v>
      </c>
      <c r="G151" s="229"/>
      <c r="H151" s="232">
        <v>61.35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197</v>
      </c>
      <c r="AU151" s="238" t="s">
        <v>79</v>
      </c>
      <c r="AV151" s="16" t="s">
        <v>195</v>
      </c>
      <c r="AW151" s="16" t="s">
        <v>31</v>
      </c>
      <c r="AX151" s="16" t="s">
        <v>77</v>
      </c>
      <c r="AY151" s="238" t="s">
        <v>191</v>
      </c>
    </row>
    <row r="152" spans="1:65" s="2" customFormat="1" ht="24.15" customHeight="1">
      <c r="A152" s="36"/>
      <c r="B152" s="37"/>
      <c r="C152" s="181" t="s">
        <v>305</v>
      </c>
      <c r="D152" s="181" t="s">
        <v>192</v>
      </c>
      <c r="E152" s="182" t="s">
        <v>1178</v>
      </c>
      <c r="F152" s="183" t="s">
        <v>1179</v>
      </c>
      <c r="G152" s="184" t="s">
        <v>249</v>
      </c>
      <c r="H152" s="185">
        <v>12</v>
      </c>
      <c r="I152" s="186"/>
      <c r="J152" s="187">
        <f>ROUND(I152*H152,2)</f>
        <v>0</v>
      </c>
      <c r="K152" s="188"/>
      <c r="L152" s="41"/>
      <c r="M152" s="189" t="s">
        <v>19</v>
      </c>
      <c r="N152" s="190" t="s">
        <v>40</v>
      </c>
      <c r="O152" s="66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3" t="s">
        <v>195</v>
      </c>
      <c r="AT152" s="193" t="s">
        <v>192</v>
      </c>
      <c r="AU152" s="193" t="s">
        <v>79</v>
      </c>
      <c r="AY152" s="19" t="s">
        <v>191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9" t="s">
        <v>77</v>
      </c>
      <c r="BK152" s="194">
        <f>ROUND(I152*H152,2)</f>
        <v>0</v>
      </c>
      <c r="BL152" s="19" t="s">
        <v>195</v>
      </c>
      <c r="BM152" s="193" t="s">
        <v>1180</v>
      </c>
    </row>
    <row r="153" spans="2:51" s="13" customFormat="1" ht="10.2">
      <c r="B153" s="195"/>
      <c r="C153" s="196"/>
      <c r="D153" s="197" t="s">
        <v>197</v>
      </c>
      <c r="E153" s="198" t="s">
        <v>19</v>
      </c>
      <c r="F153" s="199" t="s">
        <v>1162</v>
      </c>
      <c r="G153" s="196"/>
      <c r="H153" s="198" t="s">
        <v>19</v>
      </c>
      <c r="I153" s="200"/>
      <c r="J153" s="196"/>
      <c r="K153" s="196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197</v>
      </c>
      <c r="AU153" s="205" t="s">
        <v>79</v>
      </c>
      <c r="AV153" s="13" t="s">
        <v>77</v>
      </c>
      <c r="AW153" s="13" t="s">
        <v>31</v>
      </c>
      <c r="AX153" s="13" t="s">
        <v>69</v>
      </c>
      <c r="AY153" s="205" t="s">
        <v>191</v>
      </c>
    </row>
    <row r="154" spans="2:51" s="14" customFormat="1" ht="10.2">
      <c r="B154" s="206"/>
      <c r="C154" s="207"/>
      <c r="D154" s="197" t="s">
        <v>197</v>
      </c>
      <c r="E154" s="208" t="s">
        <v>19</v>
      </c>
      <c r="F154" s="209" t="s">
        <v>296</v>
      </c>
      <c r="G154" s="207"/>
      <c r="H154" s="210">
        <v>12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197</v>
      </c>
      <c r="AU154" s="216" t="s">
        <v>79</v>
      </c>
      <c r="AV154" s="14" t="s">
        <v>79</v>
      </c>
      <c r="AW154" s="14" t="s">
        <v>31</v>
      </c>
      <c r="AX154" s="14" t="s">
        <v>69</v>
      </c>
      <c r="AY154" s="216" t="s">
        <v>191</v>
      </c>
    </row>
    <row r="155" spans="2:51" s="16" customFormat="1" ht="10.2">
      <c r="B155" s="228"/>
      <c r="C155" s="229"/>
      <c r="D155" s="197" t="s">
        <v>197</v>
      </c>
      <c r="E155" s="230" t="s">
        <v>19</v>
      </c>
      <c r="F155" s="231" t="s">
        <v>210</v>
      </c>
      <c r="G155" s="229"/>
      <c r="H155" s="232">
        <v>12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197</v>
      </c>
      <c r="AU155" s="238" t="s">
        <v>79</v>
      </c>
      <c r="AV155" s="16" t="s">
        <v>195</v>
      </c>
      <c r="AW155" s="16" t="s">
        <v>31</v>
      </c>
      <c r="AX155" s="16" t="s">
        <v>77</v>
      </c>
      <c r="AY155" s="238" t="s">
        <v>191</v>
      </c>
    </row>
    <row r="156" spans="1:65" s="2" customFormat="1" ht="16.5" customHeight="1">
      <c r="A156" s="36"/>
      <c r="B156" s="37"/>
      <c r="C156" s="241" t="s">
        <v>8</v>
      </c>
      <c r="D156" s="241" t="s">
        <v>334</v>
      </c>
      <c r="E156" s="242" t="s">
        <v>1181</v>
      </c>
      <c r="F156" s="243" t="s">
        <v>1182</v>
      </c>
      <c r="G156" s="244" t="s">
        <v>249</v>
      </c>
      <c r="H156" s="245">
        <v>12</v>
      </c>
      <c r="I156" s="246"/>
      <c r="J156" s="247">
        <f>ROUND(I156*H156,2)</f>
        <v>0</v>
      </c>
      <c r="K156" s="248"/>
      <c r="L156" s="249"/>
      <c r="M156" s="250" t="s">
        <v>19</v>
      </c>
      <c r="N156" s="251" t="s">
        <v>40</v>
      </c>
      <c r="O156" s="66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3" t="s">
        <v>254</v>
      </c>
      <c r="AT156" s="193" t="s">
        <v>334</v>
      </c>
      <c r="AU156" s="193" t="s">
        <v>79</v>
      </c>
      <c r="AY156" s="19" t="s">
        <v>191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9" t="s">
        <v>77</v>
      </c>
      <c r="BK156" s="194">
        <f>ROUND(I156*H156,2)</f>
        <v>0</v>
      </c>
      <c r="BL156" s="19" t="s">
        <v>195</v>
      </c>
      <c r="BM156" s="193" t="s">
        <v>1183</v>
      </c>
    </row>
    <row r="157" spans="2:51" s="13" customFormat="1" ht="10.2">
      <c r="B157" s="195"/>
      <c r="C157" s="196"/>
      <c r="D157" s="197" t="s">
        <v>197</v>
      </c>
      <c r="E157" s="198" t="s">
        <v>19</v>
      </c>
      <c r="F157" s="199" t="s">
        <v>1162</v>
      </c>
      <c r="G157" s="196"/>
      <c r="H157" s="198" t="s">
        <v>19</v>
      </c>
      <c r="I157" s="200"/>
      <c r="J157" s="196"/>
      <c r="K157" s="196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197</v>
      </c>
      <c r="AU157" s="205" t="s">
        <v>79</v>
      </c>
      <c r="AV157" s="13" t="s">
        <v>77</v>
      </c>
      <c r="AW157" s="13" t="s">
        <v>31</v>
      </c>
      <c r="AX157" s="13" t="s">
        <v>69</v>
      </c>
      <c r="AY157" s="205" t="s">
        <v>191</v>
      </c>
    </row>
    <row r="158" spans="2:51" s="14" customFormat="1" ht="10.2">
      <c r="B158" s="206"/>
      <c r="C158" s="207"/>
      <c r="D158" s="197" t="s">
        <v>197</v>
      </c>
      <c r="E158" s="208" t="s">
        <v>19</v>
      </c>
      <c r="F158" s="209" t="s">
        <v>296</v>
      </c>
      <c r="G158" s="207"/>
      <c r="H158" s="210">
        <v>12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197</v>
      </c>
      <c r="AU158" s="216" t="s">
        <v>79</v>
      </c>
      <c r="AV158" s="14" t="s">
        <v>79</v>
      </c>
      <c r="AW158" s="14" t="s">
        <v>31</v>
      </c>
      <c r="AX158" s="14" t="s">
        <v>69</v>
      </c>
      <c r="AY158" s="216" t="s">
        <v>191</v>
      </c>
    </row>
    <row r="159" spans="2:51" s="16" customFormat="1" ht="10.2">
      <c r="B159" s="228"/>
      <c r="C159" s="229"/>
      <c r="D159" s="197" t="s">
        <v>197</v>
      </c>
      <c r="E159" s="230" t="s">
        <v>19</v>
      </c>
      <c r="F159" s="231" t="s">
        <v>210</v>
      </c>
      <c r="G159" s="229"/>
      <c r="H159" s="232">
        <v>12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197</v>
      </c>
      <c r="AU159" s="238" t="s">
        <v>79</v>
      </c>
      <c r="AV159" s="16" t="s">
        <v>195</v>
      </c>
      <c r="AW159" s="16" t="s">
        <v>31</v>
      </c>
      <c r="AX159" s="16" t="s">
        <v>77</v>
      </c>
      <c r="AY159" s="238" t="s">
        <v>191</v>
      </c>
    </row>
    <row r="160" spans="1:65" s="2" customFormat="1" ht="24.15" customHeight="1">
      <c r="A160" s="36"/>
      <c r="B160" s="37"/>
      <c r="C160" s="181" t="s">
        <v>315</v>
      </c>
      <c r="D160" s="181" t="s">
        <v>192</v>
      </c>
      <c r="E160" s="182" t="s">
        <v>310</v>
      </c>
      <c r="F160" s="183" t="s">
        <v>774</v>
      </c>
      <c r="G160" s="184" t="s">
        <v>312</v>
      </c>
      <c r="H160" s="185">
        <v>73.8</v>
      </c>
      <c r="I160" s="186"/>
      <c r="J160" s="187">
        <f>ROUND(I160*H160,2)</f>
        <v>0</v>
      </c>
      <c r="K160" s="188"/>
      <c r="L160" s="41"/>
      <c r="M160" s="189" t="s">
        <v>19</v>
      </c>
      <c r="N160" s="190" t="s">
        <v>40</v>
      </c>
      <c r="O160" s="66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3" t="s">
        <v>195</v>
      </c>
      <c r="AT160" s="193" t="s">
        <v>192</v>
      </c>
      <c r="AU160" s="193" t="s">
        <v>79</v>
      </c>
      <c r="AY160" s="19" t="s">
        <v>191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9" t="s">
        <v>77</v>
      </c>
      <c r="BK160" s="194">
        <f>ROUND(I160*H160,2)</f>
        <v>0</v>
      </c>
      <c r="BL160" s="19" t="s">
        <v>195</v>
      </c>
      <c r="BM160" s="193" t="s">
        <v>1184</v>
      </c>
    </row>
    <row r="161" spans="2:51" s="13" customFormat="1" ht="10.2">
      <c r="B161" s="195"/>
      <c r="C161" s="196"/>
      <c r="D161" s="197" t="s">
        <v>197</v>
      </c>
      <c r="E161" s="198" t="s">
        <v>19</v>
      </c>
      <c r="F161" s="199" t="s">
        <v>854</v>
      </c>
      <c r="G161" s="196"/>
      <c r="H161" s="198" t="s">
        <v>19</v>
      </c>
      <c r="I161" s="200"/>
      <c r="J161" s="196"/>
      <c r="K161" s="196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197</v>
      </c>
      <c r="AU161" s="205" t="s">
        <v>79</v>
      </c>
      <c r="AV161" s="13" t="s">
        <v>77</v>
      </c>
      <c r="AW161" s="13" t="s">
        <v>31</v>
      </c>
      <c r="AX161" s="13" t="s">
        <v>69</v>
      </c>
      <c r="AY161" s="205" t="s">
        <v>191</v>
      </c>
    </row>
    <row r="162" spans="2:51" s="14" customFormat="1" ht="10.2">
      <c r="B162" s="206"/>
      <c r="C162" s="207"/>
      <c r="D162" s="197" t="s">
        <v>197</v>
      </c>
      <c r="E162" s="208" t="s">
        <v>19</v>
      </c>
      <c r="F162" s="209" t="s">
        <v>1185</v>
      </c>
      <c r="G162" s="207"/>
      <c r="H162" s="210">
        <v>73.8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197</v>
      </c>
      <c r="AU162" s="216" t="s">
        <v>79</v>
      </c>
      <c r="AV162" s="14" t="s">
        <v>79</v>
      </c>
      <c r="AW162" s="14" t="s">
        <v>31</v>
      </c>
      <c r="AX162" s="14" t="s">
        <v>69</v>
      </c>
      <c r="AY162" s="216" t="s">
        <v>191</v>
      </c>
    </row>
    <row r="163" spans="2:51" s="16" customFormat="1" ht="10.2">
      <c r="B163" s="228"/>
      <c r="C163" s="229"/>
      <c r="D163" s="197" t="s">
        <v>197</v>
      </c>
      <c r="E163" s="230" t="s">
        <v>19</v>
      </c>
      <c r="F163" s="231" t="s">
        <v>210</v>
      </c>
      <c r="G163" s="229"/>
      <c r="H163" s="232">
        <v>73.8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197</v>
      </c>
      <c r="AU163" s="238" t="s">
        <v>79</v>
      </c>
      <c r="AV163" s="16" t="s">
        <v>195</v>
      </c>
      <c r="AW163" s="16" t="s">
        <v>31</v>
      </c>
      <c r="AX163" s="16" t="s">
        <v>77</v>
      </c>
      <c r="AY163" s="238" t="s">
        <v>191</v>
      </c>
    </row>
    <row r="164" spans="1:65" s="2" customFormat="1" ht="24.15" customHeight="1">
      <c r="A164" s="36"/>
      <c r="B164" s="37"/>
      <c r="C164" s="181" t="s">
        <v>319</v>
      </c>
      <c r="D164" s="181" t="s">
        <v>192</v>
      </c>
      <c r="E164" s="182" t="s">
        <v>310</v>
      </c>
      <c r="F164" s="183" t="s">
        <v>774</v>
      </c>
      <c r="G164" s="184" t="s">
        <v>312</v>
      </c>
      <c r="H164" s="185">
        <v>0.097</v>
      </c>
      <c r="I164" s="186"/>
      <c r="J164" s="187">
        <f>ROUND(I164*H164,2)</f>
        <v>0</v>
      </c>
      <c r="K164" s="188"/>
      <c r="L164" s="41"/>
      <c r="M164" s="189" t="s">
        <v>19</v>
      </c>
      <c r="N164" s="190" t="s">
        <v>40</v>
      </c>
      <c r="O164" s="66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3" t="s">
        <v>195</v>
      </c>
      <c r="AT164" s="193" t="s">
        <v>192</v>
      </c>
      <c r="AU164" s="193" t="s">
        <v>79</v>
      </c>
      <c r="AY164" s="19" t="s">
        <v>191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9" t="s">
        <v>77</v>
      </c>
      <c r="BK164" s="194">
        <f>ROUND(I164*H164,2)</f>
        <v>0</v>
      </c>
      <c r="BL164" s="19" t="s">
        <v>195</v>
      </c>
      <c r="BM164" s="193" t="s">
        <v>1186</v>
      </c>
    </row>
    <row r="165" spans="2:51" s="13" customFormat="1" ht="10.2">
      <c r="B165" s="195"/>
      <c r="C165" s="196"/>
      <c r="D165" s="197" t="s">
        <v>197</v>
      </c>
      <c r="E165" s="198" t="s">
        <v>19</v>
      </c>
      <c r="F165" s="199" t="s">
        <v>1164</v>
      </c>
      <c r="G165" s="196"/>
      <c r="H165" s="198" t="s">
        <v>19</v>
      </c>
      <c r="I165" s="200"/>
      <c r="J165" s="196"/>
      <c r="K165" s="196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197</v>
      </c>
      <c r="AU165" s="205" t="s">
        <v>79</v>
      </c>
      <c r="AV165" s="13" t="s">
        <v>77</v>
      </c>
      <c r="AW165" s="13" t="s">
        <v>31</v>
      </c>
      <c r="AX165" s="13" t="s">
        <v>69</v>
      </c>
      <c r="AY165" s="205" t="s">
        <v>191</v>
      </c>
    </row>
    <row r="166" spans="2:51" s="14" customFormat="1" ht="10.2">
      <c r="B166" s="206"/>
      <c r="C166" s="207"/>
      <c r="D166" s="197" t="s">
        <v>197</v>
      </c>
      <c r="E166" s="208" t="s">
        <v>19</v>
      </c>
      <c r="F166" s="209" t="s">
        <v>1187</v>
      </c>
      <c r="G166" s="207"/>
      <c r="H166" s="210">
        <v>0.097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197</v>
      </c>
      <c r="AU166" s="216" t="s">
        <v>79</v>
      </c>
      <c r="AV166" s="14" t="s">
        <v>79</v>
      </c>
      <c r="AW166" s="14" t="s">
        <v>31</v>
      </c>
      <c r="AX166" s="14" t="s">
        <v>69</v>
      </c>
      <c r="AY166" s="216" t="s">
        <v>191</v>
      </c>
    </row>
    <row r="167" spans="2:51" s="16" customFormat="1" ht="10.2">
      <c r="B167" s="228"/>
      <c r="C167" s="229"/>
      <c r="D167" s="197" t="s">
        <v>197</v>
      </c>
      <c r="E167" s="230" t="s">
        <v>19</v>
      </c>
      <c r="F167" s="231" t="s">
        <v>210</v>
      </c>
      <c r="G167" s="229"/>
      <c r="H167" s="232">
        <v>0.097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197</v>
      </c>
      <c r="AU167" s="238" t="s">
        <v>79</v>
      </c>
      <c r="AV167" s="16" t="s">
        <v>195</v>
      </c>
      <c r="AW167" s="16" t="s">
        <v>31</v>
      </c>
      <c r="AX167" s="16" t="s">
        <v>77</v>
      </c>
      <c r="AY167" s="238" t="s">
        <v>191</v>
      </c>
    </row>
    <row r="168" spans="1:65" s="2" customFormat="1" ht="24.15" customHeight="1">
      <c r="A168" s="36"/>
      <c r="B168" s="37"/>
      <c r="C168" s="181" t="s">
        <v>328</v>
      </c>
      <c r="D168" s="181" t="s">
        <v>192</v>
      </c>
      <c r="E168" s="182" t="s">
        <v>310</v>
      </c>
      <c r="F168" s="183" t="s">
        <v>774</v>
      </c>
      <c r="G168" s="184" t="s">
        <v>312</v>
      </c>
      <c r="H168" s="185">
        <v>0.194</v>
      </c>
      <c r="I168" s="186"/>
      <c r="J168" s="187">
        <f>ROUND(I168*H168,2)</f>
        <v>0</v>
      </c>
      <c r="K168" s="188"/>
      <c r="L168" s="41"/>
      <c r="M168" s="189" t="s">
        <v>19</v>
      </c>
      <c r="N168" s="190" t="s">
        <v>40</v>
      </c>
      <c r="O168" s="66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3" t="s">
        <v>195</v>
      </c>
      <c r="AT168" s="193" t="s">
        <v>192</v>
      </c>
      <c r="AU168" s="193" t="s">
        <v>79</v>
      </c>
      <c r="AY168" s="19" t="s">
        <v>191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9" t="s">
        <v>77</v>
      </c>
      <c r="BK168" s="194">
        <f>ROUND(I168*H168,2)</f>
        <v>0</v>
      </c>
      <c r="BL168" s="19" t="s">
        <v>195</v>
      </c>
      <c r="BM168" s="193" t="s">
        <v>1188</v>
      </c>
    </row>
    <row r="169" spans="2:51" s="13" customFormat="1" ht="10.2">
      <c r="B169" s="195"/>
      <c r="C169" s="196"/>
      <c r="D169" s="197" t="s">
        <v>197</v>
      </c>
      <c r="E169" s="198" t="s">
        <v>19</v>
      </c>
      <c r="F169" s="199" t="s">
        <v>1189</v>
      </c>
      <c r="G169" s="196"/>
      <c r="H169" s="198" t="s">
        <v>19</v>
      </c>
      <c r="I169" s="200"/>
      <c r="J169" s="196"/>
      <c r="K169" s="196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197</v>
      </c>
      <c r="AU169" s="205" t="s">
        <v>79</v>
      </c>
      <c r="AV169" s="13" t="s">
        <v>77</v>
      </c>
      <c r="AW169" s="13" t="s">
        <v>31</v>
      </c>
      <c r="AX169" s="13" t="s">
        <v>69</v>
      </c>
      <c r="AY169" s="205" t="s">
        <v>191</v>
      </c>
    </row>
    <row r="170" spans="2:51" s="14" customFormat="1" ht="10.2">
      <c r="B170" s="206"/>
      <c r="C170" s="207"/>
      <c r="D170" s="197" t="s">
        <v>197</v>
      </c>
      <c r="E170" s="208" t="s">
        <v>19</v>
      </c>
      <c r="F170" s="209" t="s">
        <v>1190</v>
      </c>
      <c r="G170" s="207"/>
      <c r="H170" s="210">
        <v>0.194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197</v>
      </c>
      <c r="AU170" s="216" t="s">
        <v>79</v>
      </c>
      <c r="AV170" s="14" t="s">
        <v>79</v>
      </c>
      <c r="AW170" s="14" t="s">
        <v>31</v>
      </c>
      <c r="AX170" s="14" t="s">
        <v>69</v>
      </c>
      <c r="AY170" s="216" t="s">
        <v>191</v>
      </c>
    </row>
    <row r="171" spans="2:51" s="16" customFormat="1" ht="10.2">
      <c r="B171" s="228"/>
      <c r="C171" s="229"/>
      <c r="D171" s="197" t="s">
        <v>197</v>
      </c>
      <c r="E171" s="230" t="s">
        <v>19</v>
      </c>
      <c r="F171" s="231" t="s">
        <v>210</v>
      </c>
      <c r="G171" s="229"/>
      <c r="H171" s="232">
        <v>0.194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197</v>
      </c>
      <c r="AU171" s="238" t="s">
        <v>79</v>
      </c>
      <c r="AV171" s="16" t="s">
        <v>195</v>
      </c>
      <c r="AW171" s="16" t="s">
        <v>31</v>
      </c>
      <c r="AX171" s="16" t="s">
        <v>77</v>
      </c>
      <c r="AY171" s="238" t="s">
        <v>191</v>
      </c>
    </row>
    <row r="172" spans="1:65" s="2" customFormat="1" ht="16.5" customHeight="1">
      <c r="A172" s="36"/>
      <c r="B172" s="37"/>
      <c r="C172" s="181" t="s">
        <v>333</v>
      </c>
      <c r="D172" s="181" t="s">
        <v>192</v>
      </c>
      <c r="E172" s="182" t="s">
        <v>316</v>
      </c>
      <c r="F172" s="183" t="s">
        <v>777</v>
      </c>
      <c r="G172" s="184" t="s">
        <v>249</v>
      </c>
      <c r="H172" s="185">
        <v>41</v>
      </c>
      <c r="I172" s="186"/>
      <c r="J172" s="187">
        <f>ROUND(I172*H172,2)</f>
        <v>0</v>
      </c>
      <c r="K172" s="188"/>
      <c r="L172" s="41"/>
      <c r="M172" s="189" t="s">
        <v>19</v>
      </c>
      <c r="N172" s="190" t="s">
        <v>40</v>
      </c>
      <c r="O172" s="66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3" t="s">
        <v>195</v>
      </c>
      <c r="AT172" s="193" t="s">
        <v>192</v>
      </c>
      <c r="AU172" s="193" t="s">
        <v>79</v>
      </c>
      <c r="AY172" s="19" t="s">
        <v>191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9" t="s">
        <v>77</v>
      </c>
      <c r="BK172" s="194">
        <f>ROUND(I172*H172,2)</f>
        <v>0</v>
      </c>
      <c r="BL172" s="19" t="s">
        <v>195</v>
      </c>
      <c r="BM172" s="193" t="s">
        <v>1191</v>
      </c>
    </row>
    <row r="173" spans="2:51" s="13" customFormat="1" ht="10.2">
      <c r="B173" s="195"/>
      <c r="C173" s="196"/>
      <c r="D173" s="197" t="s">
        <v>197</v>
      </c>
      <c r="E173" s="198" t="s">
        <v>19</v>
      </c>
      <c r="F173" s="199" t="s">
        <v>854</v>
      </c>
      <c r="G173" s="196"/>
      <c r="H173" s="198" t="s">
        <v>19</v>
      </c>
      <c r="I173" s="200"/>
      <c r="J173" s="196"/>
      <c r="K173" s="196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197</v>
      </c>
      <c r="AU173" s="205" t="s">
        <v>79</v>
      </c>
      <c r="AV173" s="13" t="s">
        <v>77</v>
      </c>
      <c r="AW173" s="13" t="s">
        <v>31</v>
      </c>
      <c r="AX173" s="13" t="s">
        <v>69</v>
      </c>
      <c r="AY173" s="205" t="s">
        <v>191</v>
      </c>
    </row>
    <row r="174" spans="2:51" s="14" customFormat="1" ht="10.2">
      <c r="B174" s="206"/>
      <c r="C174" s="207"/>
      <c r="D174" s="197" t="s">
        <v>197</v>
      </c>
      <c r="E174" s="208" t="s">
        <v>19</v>
      </c>
      <c r="F174" s="209" t="s">
        <v>471</v>
      </c>
      <c r="G174" s="207"/>
      <c r="H174" s="210">
        <v>41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197</v>
      </c>
      <c r="AU174" s="216" t="s">
        <v>79</v>
      </c>
      <c r="AV174" s="14" t="s">
        <v>79</v>
      </c>
      <c r="AW174" s="14" t="s">
        <v>31</v>
      </c>
      <c r="AX174" s="14" t="s">
        <v>69</v>
      </c>
      <c r="AY174" s="216" t="s">
        <v>191</v>
      </c>
    </row>
    <row r="175" spans="2:51" s="16" customFormat="1" ht="10.2">
      <c r="B175" s="228"/>
      <c r="C175" s="229"/>
      <c r="D175" s="197" t="s">
        <v>197</v>
      </c>
      <c r="E175" s="230" t="s">
        <v>19</v>
      </c>
      <c r="F175" s="231" t="s">
        <v>210</v>
      </c>
      <c r="G175" s="229"/>
      <c r="H175" s="232">
        <v>41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197</v>
      </c>
      <c r="AU175" s="238" t="s">
        <v>79</v>
      </c>
      <c r="AV175" s="16" t="s">
        <v>195</v>
      </c>
      <c r="AW175" s="16" t="s">
        <v>31</v>
      </c>
      <c r="AX175" s="16" t="s">
        <v>77</v>
      </c>
      <c r="AY175" s="238" t="s">
        <v>191</v>
      </c>
    </row>
    <row r="176" spans="1:65" s="2" customFormat="1" ht="16.5" customHeight="1">
      <c r="A176" s="36"/>
      <c r="B176" s="37"/>
      <c r="C176" s="181" t="s">
        <v>340</v>
      </c>
      <c r="D176" s="181" t="s">
        <v>192</v>
      </c>
      <c r="E176" s="182" t="s">
        <v>316</v>
      </c>
      <c r="F176" s="183" t="s">
        <v>777</v>
      </c>
      <c r="G176" s="184" t="s">
        <v>249</v>
      </c>
      <c r="H176" s="185">
        <v>0.054</v>
      </c>
      <c r="I176" s="186"/>
      <c r="J176" s="187">
        <f>ROUND(I176*H176,2)</f>
        <v>0</v>
      </c>
      <c r="K176" s="188"/>
      <c r="L176" s="41"/>
      <c r="M176" s="189" t="s">
        <v>19</v>
      </c>
      <c r="N176" s="190" t="s">
        <v>40</v>
      </c>
      <c r="O176" s="66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3" t="s">
        <v>195</v>
      </c>
      <c r="AT176" s="193" t="s">
        <v>192</v>
      </c>
      <c r="AU176" s="193" t="s">
        <v>79</v>
      </c>
      <c r="AY176" s="19" t="s">
        <v>191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9" t="s">
        <v>77</v>
      </c>
      <c r="BK176" s="194">
        <f>ROUND(I176*H176,2)</f>
        <v>0</v>
      </c>
      <c r="BL176" s="19" t="s">
        <v>195</v>
      </c>
      <c r="BM176" s="193" t="s">
        <v>1192</v>
      </c>
    </row>
    <row r="177" spans="2:51" s="13" customFormat="1" ht="10.2">
      <c r="B177" s="195"/>
      <c r="C177" s="196"/>
      <c r="D177" s="197" t="s">
        <v>197</v>
      </c>
      <c r="E177" s="198" t="s">
        <v>19</v>
      </c>
      <c r="F177" s="199" t="s">
        <v>1164</v>
      </c>
      <c r="G177" s="196"/>
      <c r="H177" s="198" t="s">
        <v>19</v>
      </c>
      <c r="I177" s="200"/>
      <c r="J177" s="196"/>
      <c r="K177" s="196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197</v>
      </c>
      <c r="AU177" s="205" t="s">
        <v>79</v>
      </c>
      <c r="AV177" s="13" t="s">
        <v>77</v>
      </c>
      <c r="AW177" s="13" t="s">
        <v>31</v>
      </c>
      <c r="AX177" s="13" t="s">
        <v>69</v>
      </c>
      <c r="AY177" s="205" t="s">
        <v>191</v>
      </c>
    </row>
    <row r="178" spans="2:51" s="14" customFormat="1" ht="10.2">
      <c r="B178" s="206"/>
      <c r="C178" s="207"/>
      <c r="D178" s="197" t="s">
        <v>197</v>
      </c>
      <c r="E178" s="208" t="s">
        <v>19</v>
      </c>
      <c r="F178" s="209" t="s">
        <v>1165</v>
      </c>
      <c r="G178" s="207"/>
      <c r="H178" s="210">
        <v>0.054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197</v>
      </c>
      <c r="AU178" s="216" t="s">
        <v>79</v>
      </c>
      <c r="AV178" s="14" t="s">
        <v>79</v>
      </c>
      <c r="AW178" s="14" t="s">
        <v>31</v>
      </c>
      <c r="AX178" s="14" t="s">
        <v>69</v>
      </c>
      <c r="AY178" s="216" t="s">
        <v>191</v>
      </c>
    </row>
    <row r="179" spans="2:51" s="16" customFormat="1" ht="10.2">
      <c r="B179" s="228"/>
      <c r="C179" s="229"/>
      <c r="D179" s="197" t="s">
        <v>197</v>
      </c>
      <c r="E179" s="230" t="s">
        <v>19</v>
      </c>
      <c r="F179" s="231" t="s">
        <v>210</v>
      </c>
      <c r="G179" s="229"/>
      <c r="H179" s="232">
        <v>0.054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197</v>
      </c>
      <c r="AU179" s="238" t="s">
        <v>79</v>
      </c>
      <c r="AV179" s="16" t="s">
        <v>195</v>
      </c>
      <c r="AW179" s="16" t="s">
        <v>31</v>
      </c>
      <c r="AX179" s="16" t="s">
        <v>77</v>
      </c>
      <c r="AY179" s="238" t="s">
        <v>191</v>
      </c>
    </row>
    <row r="180" spans="1:65" s="2" customFormat="1" ht="16.5" customHeight="1">
      <c r="A180" s="36"/>
      <c r="B180" s="37"/>
      <c r="C180" s="181" t="s">
        <v>7</v>
      </c>
      <c r="D180" s="181" t="s">
        <v>192</v>
      </c>
      <c r="E180" s="182" t="s">
        <v>316</v>
      </c>
      <c r="F180" s="183" t="s">
        <v>777</v>
      </c>
      <c r="G180" s="184" t="s">
        <v>249</v>
      </c>
      <c r="H180" s="185">
        <v>0.108</v>
      </c>
      <c r="I180" s="186"/>
      <c r="J180" s="187">
        <f>ROUND(I180*H180,2)</f>
        <v>0</v>
      </c>
      <c r="K180" s="188"/>
      <c r="L180" s="41"/>
      <c r="M180" s="189" t="s">
        <v>19</v>
      </c>
      <c r="N180" s="190" t="s">
        <v>40</v>
      </c>
      <c r="O180" s="66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3" t="s">
        <v>195</v>
      </c>
      <c r="AT180" s="193" t="s">
        <v>192</v>
      </c>
      <c r="AU180" s="193" t="s">
        <v>79</v>
      </c>
      <c r="AY180" s="19" t="s">
        <v>191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9" t="s">
        <v>77</v>
      </c>
      <c r="BK180" s="194">
        <f>ROUND(I180*H180,2)</f>
        <v>0</v>
      </c>
      <c r="BL180" s="19" t="s">
        <v>195</v>
      </c>
      <c r="BM180" s="193" t="s">
        <v>1193</v>
      </c>
    </row>
    <row r="181" spans="2:51" s="13" customFormat="1" ht="10.2">
      <c r="B181" s="195"/>
      <c r="C181" s="196"/>
      <c r="D181" s="197" t="s">
        <v>197</v>
      </c>
      <c r="E181" s="198" t="s">
        <v>19</v>
      </c>
      <c r="F181" s="199" t="s">
        <v>1189</v>
      </c>
      <c r="G181" s="196"/>
      <c r="H181" s="198" t="s">
        <v>19</v>
      </c>
      <c r="I181" s="200"/>
      <c r="J181" s="196"/>
      <c r="K181" s="196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197</v>
      </c>
      <c r="AU181" s="205" t="s">
        <v>79</v>
      </c>
      <c r="AV181" s="13" t="s">
        <v>77</v>
      </c>
      <c r="AW181" s="13" t="s">
        <v>31</v>
      </c>
      <c r="AX181" s="13" t="s">
        <v>69</v>
      </c>
      <c r="AY181" s="205" t="s">
        <v>191</v>
      </c>
    </row>
    <row r="182" spans="2:51" s="14" customFormat="1" ht="10.2">
      <c r="B182" s="206"/>
      <c r="C182" s="207"/>
      <c r="D182" s="197" t="s">
        <v>197</v>
      </c>
      <c r="E182" s="208" t="s">
        <v>19</v>
      </c>
      <c r="F182" s="209" t="s">
        <v>1168</v>
      </c>
      <c r="G182" s="207"/>
      <c r="H182" s="210">
        <v>0.108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197</v>
      </c>
      <c r="AU182" s="216" t="s">
        <v>79</v>
      </c>
      <c r="AV182" s="14" t="s">
        <v>79</v>
      </c>
      <c r="AW182" s="14" t="s">
        <v>31</v>
      </c>
      <c r="AX182" s="14" t="s">
        <v>69</v>
      </c>
      <c r="AY182" s="216" t="s">
        <v>191</v>
      </c>
    </row>
    <row r="183" spans="2:51" s="16" customFormat="1" ht="10.2">
      <c r="B183" s="228"/>
      <c r="C183" s="229"/>
      <c r="D183" s="197" t="s">
        <v>197</v>
      </c>
      <c r="E183" s="230" t="s">
        <v>19</v>
      </c>
      <c r="F183" s="231" t="s">
        <v>210</v>
      </c>
      <c r="G183" s="229"/>
      <c r="H183" s="232">
        <v>0.108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197</v>
      </c>
      <c r="AU183" s="238" t="s">
        <v>79</v>
      </c>
      <c r="AV183" s="16" t="s">
        <v>195</v>
      </c>
      <c r="AW183" s="16" t="s">
        <v>31</v>
      </c>
      <c r="AX183" s="16" t="s">
        <v>77</v>
      </c>
      <c r="AY183" s="238" t="s">
        <v>191</v>
      </c>
    </row>
    <row r="184" spans="1:65" s="2" customFormat="1" ht="24.15" customHeight="1">
      <c r="A184" s="36"/>
      <c r="B184" s="37"/>
      <c r="C184" s="181" t="s">
        <v>364</v>
      </c>
      <c r="D184" s="181" t="s">
        <v>192</v>
      </c>
      <c r="E184" s="182" t="s">
        <v>1194</v>
      </c>
      <c r="F184" s="183" t="s">
        <v>1195</v>
      </c>
      <c r="G184" s="184" t="s">
        <v>224</v>
      </c>
      <c r="H184" s="185">
        <v>409</v>
      </c>
      <c r="I184" s="186"/>
      <c r="J184" s="187">
        <f>ROUND(I184*H184,2)</f>
        <v>0</v>
      </c>
      <c r="K184" s="188"/>
      <c r="L184" s="41"/>
      <c r="M184" s="189" t="s">
        <v>19</v>
      </c>
      <c r="N184" s="190" t="s">
        <v>40</v>
      </c>
      <c r="O184" s="66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3" t="s">
        <v>195</v>
      </c>
      <c r="AT184" s="193" t="s">
        <v>192</v>
      </c>
      <c r="AU184" s="193" t="s">
        <v>79</v>
      </c>
      <c r="AY184" s="19" t="s">
        <v>191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9" t="s">
        <v>77</v>
      </c>
      <c r="BK184" s="194">
        <f>ROUND(I184*H184,2)</f>
        <v>0</v>
      </c>
      <c r="BL184" s="19" t="s">
        <v>195</v>
      </c>
      <c r="BM184" s="193" t="s">
        <v>1196</v>
      </c>
    </row>
    <row r="185" spans="2:51" s="13" customFormat="1" ht="10.2">
      <c r="B185" s="195"/>
      <c r="C185" s="196"/>
      <c r="D185" s="197" t="s">
        <v>197</v>
      </c>
      <c r="E185" s="198" t="s">
        <v>19</v>
      </c>
      <c r="F185" s="199" t="s">
        <v>1197</v>
      </c>
      <c r="G185" s="196"/>
      <c r="H185" s="198" t="s">
        <v>19</v>
      </c>
      <c r="I185" s="200"/>
      <c r="J185" s="196"/>
      <c r="K185" s="196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197</v>
      </c>
      <c r="AU185" s="205" t="s">
        <v>79</v>
      </c>
      <c r="AV185" s="13" t="s">
        <v>77</v>
      </c>
      <c r="AW185" s="13" t="s">
        <v>31</v>
      </c>
      <c r="AX185" s="13" t="s">
        <v>69</v>
      </c>
      <c r="AY185" s="205" t="s">
        <v>191</v>
      </c>
    </row>
    <row r="186" spans="2:51" s="14" customFormat="1" ht="10.2">
      <c r="B186" s="206"/>
      <c r="C186" s="207"/>
      <c r="D186" s="197" t="s">
        <v>197</v>
      </c>
      <c r="E186" s="208" t="s">
        <v>19</v>
      </c>
      <c r="F186" s="209" t="s">
        <v>1198</v>
      </c>
      <c r="G186" s="207"/>
      <c r="H186" s="210">
        <v>409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197</v>
      </c>
      <c r="AU186" s="216" t="s">
        <v>79</v>
      </c>
      <c r="AV186" s="14" t="s">
        <v>79</v>
      </c>
      <c r="AW186" s="14" t="s">
        <v>31</v>
      </c>
      <c r="AX186" s="14" t="s">
        <v>69</v>
      </c>
      <c r="AY186" s="216" t="s">
        <v>191</v>
      </c>
    </row>
    <row r="187" spans="2:51" s="16" customFormat="1" ht="10.2">
      <c r="B187" s="228"/>
      <c r="C187" s="229"/>
      <c r="D187" s="197" t="s">
        <v>197</v>
      </c>
      <c r="E187" s="230" t="s">
        <v>19</v>
      </c>
      <c r="F187" s="231" t="s">
        <v>210</v>
      </c>
      <c r="G187" s="229"/>
      <c r="H187" s="232">
        <v>409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197</v>
      </c>
      <c r="AU187" s="238" t="s">
        <v>79</v>
      </c>
      <c r="AV187" s="16" t="s">
        <v>195</v>
      </c>
      <c r="AW187" s="16" t="s">
        <v>31</v>
      </c>
      <c r="AX187" s="16" t="s">
        <v>77</v>
      </c>
      <c r="AY187" s="238" t="s">
        <v>191</v>
      </c>
    </row>
    <row r="188" spans="1:65" s="2" customFormat="1" ht="24.15" customHeight="1">
      <c r="A188" s="36"/>
      <c r="B188" s="37"/>
      <c r="C188" s="181" t="s">
        <v>377</v>
      </c>
      <c r="D188" s="181" t="s">
        <v>192</v>
      </c>
      <c r="E188" s="182" t="s">
        <v>1199</v>
      </c>
      <c r="F188" s="183" t="s">
        <v>1200</v>
      </c>
      <c r="G188" s="184" t="s">
        <v>224</v>
      </c>
      <c r="H188" s="185">
        <v>409</v>
      </c>
      <c r="I188" s="186"/>
      <c r="J188" s="187">
        <f>ROUND(I188*H188,2)</f>
        <v>0</v>
      </c>
      <c r="K188" s="188"/>
      <c r="L188" s="41"/>
      <c r="M188" s="189" t="s">
        <v>19</v>
      </c>
      <c r="N188" s="190" t="s">
        <v>40</v>
      </c>
      <c r="O188" s="66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3" t="s">
        <v>195</v>
      </c>
      <c r="AT188" s="193" t="s">
        <v>192</v>
      </c>
      <c r="AU188" s="193" t="s">
        <v>79</v>
      </c>
      <c r="AY188" s="19" t="s">
        <v>191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9" t="s">
        <v>77</v>
      </c>
      <c r="BK188" s="194">
        <f>ROUND(I188*H188,2)</f>
        <v>0</v>
      </c>
      <c r="BL188" s="19" t="s">
        <v>195</v>
      </c>
      <c r="BM188" s="193" t="s">
        <v>1201</v>
      </c>
    </row>
    <row r="189" spans="2:51" s="13" customFormat="1" ht="10.2">
      <c r="B189" s="195"/>
      <c r="C189" s="196"/>
      <c r="D189" s="197" t="s">
        <v>197</v>
      </c>
      <c r="E189" s="198" t="s">
        <v>19</v>
      </c>
      <c r="F189" s="199" t="s">
        <v>1202</v>
      </c>
      <c r="G189" s="196"/>
      <c r="H189" s="198" t="s">
        <v>19</v>
      </c>
      <c r="I189" s="200"/>
      <c r="J189" s="196"/>
      <c r="K189" s="196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197</v>
      </c>
      <c r="AU189" s="205" t="s">
        <v>79</v>
      </c>
      <c r="AV189" s="13" t="s">
        <v>77</v>
      </c>
      <c r="AW189" s="13" t="s">
        <v>31</v>
      </c>
      <c r="AX189" s="13" t="s">
        <v>69</v>
      </c>
      <c r="AY189" s="205" t="s">
        <v>191</v>
      </c>
    </row>
    <row r="190" spans="2:51" s="14" customFormat="1" ht="10.2">
      <c r="B190" s="206"/>
      <c r="C190" s="207"/>
      <c r="D190" s="197" t="s">
        <v>197</v>
      </c>
      <c r="E190" s="208" t="s">
        <v>19</v>
      </c>
      <c r="F190" s="209" t="s">
        <v>1203</v>
      </c>
      <c r="G190" s="207"/>
      <c r="H190" s="210">
        <v>409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197</v>
      </c>
      <c r="AU190" s="216" t="s">
        <v>79</v>
      </c>
      <c r="AV190" s="14" t="s">
        <v>79</v>
      </c>
      <c r="AW190" s="14" t="s">
        <v>31</v>
      </c>
      <c r="AX190" s="14" t="s">
        <v>69</v>
      </c>
      <c r="AY190" s="216" t="s">
        <v>191</v>
      </c>
    </row>
    <row r="191" spans="2:51" s="16" customFormat="1" ht="10.2">
      <c r="B191" s="228"/>
      <c r="C191" s="229"/>
      <c r="D191" s="197" t="s">
        <v>197</v>
      </c>
      <c r="E191" s="230" t="s">
        <v>19</v>
      </c>
      <c r="F191" s="231" t="s">
        <v>210</v>
      </c>
      <c r="G191" s="229"/>
      <c r="H191" s="232">
        <v>409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197</v>
      </c>
      <c r="AU191" s="238" t="s">
        <v>79</v>
      </c>
      <c r="AV191" s="16" t="s">
        <v>195</v>
      </c>
      <c r="AW191" s="16" t="s">
        <v>31</v>
      </c>
      <c r="AX191" s="16" t="s">
        <v>77</v>
      </c>
      <c r="AY191" s="238" t="s">
        <v>191</v>
      </c>
    </row>
    <row r="192" spans="1:65" s="2" customFormat="1" ht="16.5" customHeight="1">
      <c r="A192" s="36"/>
      <c r="B192" s="37"/>
      <c r="C192" s="241" t="s">
        <v>383</v>
      </c>
      <c r="D192" s="241" t="s">
        <v>334</v>
      </c>
      <c r="E192" s="242" t="s">
        <v>1204</v>
      </c>
      <c r="F192" s="243" t="s">
        <v>1205</v>
      </c>
      <c r="G192" s="244" t="s">
        <v>1206</v>
      </c>
      <c r="H192" s="245">
        <v>14.111</v>
      </c>
      <c r="I192" s="246"/>
      <c r="J192" s="247">
        <f>ROUND(I192*H192,2)</f>
        <v>0</v>
      </c>
      <c r="K192" s="248"/>
      <c r="L192" s="249"/>
      <c r="M192" s="250" t="s">
        <v>19</v>
      </c>
      <c r="N192" s="251" t="s">
        <v>40</v>
      </c>
      <c r="O192" s="66"/>
      <c r="P192" s="191">
        <f>O192*H192</f>
        <v>0</v>
      </c>
      <c r="Q192" s="191">
        <v>0.001</v>
      </c>
      <c r="R192" s="191">
        <f>Q192*H192</f>
        <v>0.014111</v>
      </c>
      <c r="S192" s="191">
        <v>0</v>
      </c>
      <c r="T192" s="19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3" t="s">
        <v>254</v>
      </c>
      <c r="AT192" s="193" t="s">
        <v>334</v>
      </c>
      <c r="AU192" s="193" t="s">
        <v>79</v>
      </c>
      <c r="AY192" s="19" t="s">
        <v>191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9" t="s">
        <v>77</v>
      </c>
      <c r="BK192" s="194">
        <f>ROUND(I192*H192,2)</f>
        <v>0</v>
      </c>
      <c r="BL192" s="19" t="s">
        <v>195</v>
      </c>
      <c r="BM192" s="193" t="s">
        <v>1207</v>
      </c>
    </row>
    <row r="193" spans="2:51" s="13" customFormat="1" ht="10.2">
      <c r="B193" s="195"/>
      <c r="C193" s="196"/>
      <c r="D193" s="197" t="s">
        <v>197</v>
      </c>
      <c r="E193" s="198" t="s">
        <v>19</v>
      </c>
      <c r="F193" s="199" t="s">
        <v>1208</v>
      </c>
      <c r="G193" s="196"/>
      <c r="H193" s="198" t="s">
        <v>19</v>
      </c>
      <c r="I193" s="200"/>
      <c r="J193" s="196"/>
      <c r="K193" s="196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197</v>
      </c>
      <c r="AU193" s="205" t="s">
        <v>79</v>
      </c>
      <c r="AV193" s="13" t="s">
        <v>77</v>
      </c>
      <c r="AW193" s="13" t="s">
        <v>31</v>
      </c>
      <c r="AX193" s="13" t="s">
        <v>69</v>
      </c>
      <c r="AY193" s="205" t="s">
        <v>191</v>
      </c>
    </row>
    <row r="194" spans="2:51" s="14" customFormat="1" ht="10.2">
      <c r="B194" s="206"/>
      <c r="C194" s="207"/>
      <c r="D194" s="197" t="s">
        <v>197</v>
      </c>
      <c r="E194" s="208" t="s">
        <v>19</v>
      </c>
      <c r="F194" s="209" t="s">
        <v>1209</v>
      </c>
      <c r="G194" s="207"/>
      <c r="H194" s="210">
        <v>14.111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197</v>
      </c>
      <c r="AU194" s="216" t="s">
        <v>79</v>
      </c>
      <c r="AV194" s="14" t="s">
        <v>79</v>
      </c>
      <c r="AW194" s="14" t="s">
        <v>31</v>
      </c>
      <c r="AX194" s="14" t="s">
        <v>69</v>
      </c>
      <c r="AY194" s="216" t="s">
        <v>191</v>
      </c>
    </row>
    <row r="195" spans="2:51" s="16" customFormat="1" ht="10.2">
      <c r="B195" s="228"/>
      <c r="C195" s="229"/>
      <c r="D195" s="197" t="s">
        <v>197</v>
      </c>
      <c r="E195" s="230" t="s">
        <v>19</v>
      </c>
      <c r="F195" s="231" t="s">
        <v>210</v>
      </c>
      <c r="G195" s="229"/>
      <c r="H195" s="232">
        <v>14.111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197</v>
      </c>
      <c r="AU195" s="238" t="s">
        <v>79</v>
      </c>
      <c r="AV195" s="16" t="s">
        <v>195</v>
      </c>
      <c r="AW195" s="16" t="s">
        <v>31</v>
      </c>
      <c r="AX195" s="16" t="s">
        <v>77</v>
      </c>
      <c r="AY195" s="238" t="s">
        <v>191</v>
      </c>
    </row>
    <row r="196" spans="1:65" s="2" customFormat="1" ht="24.15" customHeight="1">
      <c r="A196" s="36"/>
      <c r="B196" s="37"/>
      <c r="C196" s="181" t="s">
        <v>387</v>
      </c>
      <c r="D196" s="181" t="s">
        <v>192</v>
      </c>
      <c r="E196" s="182" t="s">
        <v>1210</v>
      </c>
      <c r="F196" s="183" t="s">
        <v>1211</v>
      </c>
      <c r="G196" s="184" t="s">
        <v>224</v>
      </c>
      <c r="H196" s="185">
        <v>409</v>
      </c>
      <c r="I196" s="186"/>
      <c r="J196" s="187">
        <f>ROUND(I196*H196,2)</f>
        <v>0</v>
      </c>
      <c r="K196" s="188"/>
      <c r="L196" s="41"/>
      <c r="M196" s="189" t="s">
        <v>19</v>
      </c>
      <c r="N196" s="190" t="s">
        <v>40</v>
      </c>
      <c r="O196" s="66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3" t="s">
        <v>195</v>
      </c>
      <c r="AT196" s="193" t="s">
        <v>192</v>
      </c>
      <c r="AU196" s="193" t="s">
        <v>79</v>
      </c>
      <c r="AY196" s="19" t="s">
        <v>191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9" t="s">
        <v>77</v>
      </c>
      <c r="BK196" s="194">
        <f>ROUND(I196*H196,2)</f>
        <v>0</v>
      </c>
      <c r="BL196" s="19" t="s">
        <v>195</v>
      </c>
      <c r="BM196" s="193" t="s">
        <v>1212</v>
      </c>
    </row>
    <row r="197" spans="2:51" s="13" customFormat="1" ht="10.2">
      <c r="B197" s="195"/>
      <c r="C197" s="196"/>
      <c r="D197" s="197" t="s">
        <v>197</v>
      </c>
      <c r="E197" s="198" t="s">
        <v>19</v>
      </c>
      <c r="F197" s="199" t="s">
        <v>1213</v>
      </c>
      <c r="G197" s="196"/>
      <c r="H197" s="198" t="s">
        <v>19</v>
      </c>
      <c r="I197" s="200"/>
      <c r="J197" s="196"/>
      <c r="K197" s="196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197</v>
      </c>
      <c r="AU197" s="205" t="s">
        <v>79</v>
      </c>
      <c r="AV197" s="13" t="s">
        <v>77</v>
      </c>
      <c r="AW197" s="13" t="s">
        <v>31</v>
      </c>
      <c r="AX197" s="13" t="s">
        <v>69</v>
      </c>
      <c r="AY197" s="205" t="s">
        <v>191</v>
      </c>
    </row>
    <row r="198" spans="2:51" s="14" customFormat="1" ht="10.2">
      <c r="B198" s="206"/>
      <c r="C198" s="207"/>
      <c r="D198" s="197" t="s">
        <v>197</v>
      </c>
      <c r="E198" s="208" t="s">
        <v>19</v>
      </c>
      <c r="F198" s="209" t="s">
        <v>1203</v>
      </c>
      <c r="G198" s="207"/>
      <c r="H198" s="210">
        <v>409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197</v>
      </c>
      <c r="AU198" s="216" t="s">
        <v>79</v>
      </c>
      <c r="AV198" s="14" t="s">
        <v>79</v>
      </c>
      <c r="AW198" s="14" t="s">
        <v>31</v>
      </c>
      <c r="AX198" s="14" t="s">
        <v>69</v>
      </c>
      <c r="AY198" s="216" t="s">
        <v>191</v>
      </c>
    </row>
    <row r="199" spans="2:51" s="16" customFormat="1" ht="10.2">
      <c r="B199" s="228"/>
      <c r="C199" s="229"/>
      <c r="D199" s="197" t="s">
        <v>197</v>
      </c>
      <c r="E199" s="230" t="s">
        <v>19</v>
      </c>
      <c r="F199" s="231" t="s">
        <v>210</v>
      </c>
      <c r="G199" s="229"/>
      <c r="H199" s="232">
        <v>409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197</v>
      </c>
      <c r="AU199" s="238" t="s">
        <v>79</v>
      </c>
      <c r="AV199" s="16" t="s">
        <v>195</v>
      </c>
      <c r="AW199" s="16" t="s">
        <v>31</v>
      </c>
      <c r="AX199" s="16" t="s">
        <v>77</v>
      </c>
      <c r="AY199" s="238" t="s">
        <v>191</v>
      </c>
    </row>
    <row r="200" spans="1:65" s="2" customFormat="1" ht="24.15" customHeight="1">
      <c r="A200" s="36"/>
      <c r="B200" s="37"/>
      <c r="C200" s="181" t="s">
        <v>392</v>
      </c>
      <c r="D200" s="181" t="s">
        <v>192</v>
      </c>
      <c r="E200" s="182" t="s">
        <v>869</v>
      </c>
      <c r="F200" s="183" t="s">
        <v>870</v>
      </c>
      <c r="G200" s="184" t="s">
        <v>224</v>
      </c>
      <c r="H200" s="185">
        <v>109</v>
      </c>
      <c r="I200" s="186"/>
      <c r="J200" s="187">
        <f>ROUND(I200*H200,2)</f>
        <v>0</v>
      </c>
      <c r="K200" s="188"/>
      <c r="L200" s="41"/>
      <c r="M200" s="189" t="s">
        <v>19</v>
      </c>
      <c r="N200" s="190" t="s">
        <v>40</v>
      </c>
      <c r="O200" s="66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3" t="s">
        <v>195</v>
      </c>
      <c r="AT200" s="193" t="s">
        <v>192</v>
      </c>
      <c r="AU200" s="193" t="s">
        <v>79</v>
      </c>
      <c r="AY200" s="19" t="s">
        <v>191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9" t="s">
        <v>77</v>
      </c>
      <c r="BK200" s="194">
        <f>ROUND(I200*H200,2)</f>
        <v>0</v>
      </c>
      <c r="BL200" s="19" t="s">
        <v>195</v>
      </c>
      <c r="BM200" s="193" t="s">
        <v>1214</v>
      </c>
    </row>
    <row r="201" spans="2:51" s="13" customFormat="1" ht="10.2">
      <c r="B201" s="195"/>
      <c r="C201" s="196"/>
      <c r="D201" s="197" t="s">
        <v>197</v>
      </c>
      <c r="E201" s="198" t="s">
        <v>19</v>
      </c>
      <c r="F201" s="199" t="s">
        <v>872</v>
      </c>
      <c r="G201" s="196"/>
      <c r="H201" s="198" t="s">
        <v>19</v>
      </c>
      <c r="I201" s="200"/>
      <c r="J201" s="196"/>
      <c r="K201" s="196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197</v>
      </c>
      <c r="AU201" s="205" t="s">
        <v>79</v>
      </c>
      <c r="AV201" s="13" t="s">
        <v>77</v>
      </c>
      <c r="AW201" s="13" t="s">
        <v>31</v>
      </c>
      <c r="AX201" s="13" t="s">
        <v>69</v>
      </c>
      <c r="AY201" s="205" t="s">
        <v>191</v>
      </c>
    </row>
    <row r="202" spans="2:51" s="14" customFormat="1" ht="10.2">
      <c r="B202" s="206"/>
      <c r="C202" s="207"/>
      <c r="D202" s="197" t="s">
        <v>197</v>
      </c>
      <c r="E202" s="208" t="s">
        <v>19</v>
      </c>
      <c r="F202" s="209" t="s">
        <v>1215</v>
      </c>
      <c r="G202" s="207"/>
      <c r="H202" s="210">
        <v>109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197</v>
      </c>
      <c r="AU202" s="216" t="s">
        <v>79</v>
      </c>
      <c r="AV202" s="14" t="s">
        <v>79</v>
      </c>
      <c r="AW202" s="14" t="s">
        <v>31</v>
      </c>
      <c r="AX202" s="14" t="s">
        <v>69</v>
      </c>
      <c r="AY202" s="216" t="s">
        <v>191</v>
      </c>
    </row>
    <row r="203" spans="2:51" s="16" customFormat="1" ht="10.2">
      <c r="B203" s="228"/>
      <c r="C203" s="229"/>
      <c r="D203" s="197" t="s">
        <v>197</v>
      </c>
      <c r="E203" s="230" t="s">
        <v>19</v>
      </c>
      <c r="F203" s="231" t="s">
        <v>210</v>
      </c>
      <c r="G203" s="229"/>
      <c r="H203" s="232">
        <v>109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197</v>
      </c>
      <c r="AU203" s="238" t="s">
        <v>79</v>
      </c>
      <c r="AV203" s="16" t="s">
        <v>195</v>
      </c>
      <c r="AW203" s="16" t="s">
        <v>31</v>
      </c>
      <c r="AX203" s="16" t="s">
        <v>77</v>
      </c>
      <c r="AY203" s="238" t="s">
        <v>191</v>
      </c>
    </row>
    <row r="204" spans="2:63" s="12" customFormat="1" ht="22.8" customHeight="1">
      <c r="B204" s="167"/>
      <c r="C204" s="168"/>
      <c r="D204" s="169" t="s">
        <v>68</v>
      </c>
      <c r="E204" s="239" t="s">
        <v>128</v>
      </c>
      <c r="F204" s="239" t="s">
        <v>376</v>
      </c>
      <c r="G204" s="168"/>
      <c r="H204" s="168"/>
      <c r="I204" s="171"/>
      <c r="J204" s="240">
        <f>BK204</f>
        <v>0</v>
      </c>
      <c r="K204" s="168"/>
      <c r="L204" s="173"/>
      <c r="M204" s="174"/>
      <c r="N204" s="175"/>
      <c r="O204" s="175"/>
      <c r="P204" s="176">
        <f>SUM(P205:P264)</f>
        <v>0</v>
      </c>
      <c r="Q204" s="175"/>
      <c r="R204" s="176">
        <f>SUM(R205:R264)</f>
        <v>29.067663</v>
      </c>
      <c r="S204" s="175"/>
      <c r="T204" s="177">
        <f>SUM(T205:T264)</f>
        <v>0</v>
      </c>
      <c r="AR204" s="178" t="s">
        <v>77</v>
      </c>
      <c r="AT204" s="179" t="s">
        <v>68</v>
      </c>
      <c r="AU204" s="179" t="s">
        <v>77</v>
      </c>
      <c r="AY204" s="178" t="s">
        <v>191</v>
      </c>
      <c r="BK204" s="180">
        <f>SUM(BK205:BK264)</f>
        <v>0</v>
      </c>
    </row>
    <row r="205" spans="1:65" s="2" customFormat="1" ht="16.5" customHeight="1">
      <c r="A205" s="36"/>
      <c r="B205" s="37"/>
      <c r="C205" s="181" t="s">
        <v>398</v>
      </c>
      <c r="D205" s="181" t="s">
        <v>192</v>
      </c>
      <c r="E205" s="182" t="s">
        <v>874</v>
      </c>
      <c r="F205" s="183" t="s">
        <v>875</v>
      </c>
      <c r="G205" s="184" t="s">
        <v>224</v>
      </c>
      <c r="H205" s="185">
        <v>45</v>
      </c>
      <c r="I205" s="186"/>
      <c r="J205" s="187">
        <f>ROUND(I205*H205,2)</f>
        <v>0</v>
      </c>
      <c r="K205" s="188"/>
      <c r="L205" s="41"/>
      <c r="M205" s="189" t="s">
        <v>19</v>
      </c>
      <c r="N205" s="190" t="s">
        <v>40</v>
      </c>
      <c r="O205" s="66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3" t="s">
        <v>195</v>
      </c>
      <c r="AT205" s="193" t="s">
        <v>192</v>
      </c>
      <c r="AU205" s="193" t="s">
        <v>79</v>
      </c>
      <c r="AY205" s="19" t="s">
        <v>191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9" t="s">
        <v>77</v>
      </c>
      <c r="BK205" s="194">
        <f>ROUND(I205*H205,2)</f>
        <v>0</v>
      </c>
      <c r="BL205" s="19" t="s">
        <v>195</v>
      </c>
      <c r="BM205" s="193" t="s">
        <v>1216</v>
      </c>
    </row>
    <row r="206" spans="2:51" s="13" customFormat="1" ht="20.4">
      <c r="B206" s="195"/>
      <c r="C206" s="196"/>
      <c r="D206" s="197" t="s">
        <v>197</v>
      </c>
      <c r="E206" s="198" t="s">
        <v>19</v>
      </c>
      <c r="F206" s="199" t="s">
        <v>1217</v>
      </c>
      <c r="G206" s="196"/>
      <c r="H206" s="198" t="s">
        <v>19</v>
      </c>
      <c r="I206" s="200"/>
      <c r="J206" s="196"/>
      <c r="K206" s="196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197</v>
      </c>
      <c r="AU206" s="205" t="s">
        <v>79</v>
      </c>
      <c r="AV206" s="13" t="s">
        <v>77</v>
      </c>
      <c r="AW206" s="13" t="s">
        <v>31</v>
      </c>
      <c r="AX206" s="13" t="s">
        <v>69</v>
      </c>
      <c r="AY206" s="205" t="s">
        <v>191</v>
      </c>
    </row>
    <row r="207" spans="2:51" s="14" customFormat="1" ht="10.2">
      <c r="B207" s="206"/>
      <c r="C207" s="207"/>
      <c r="D207" s="197" t="s">
        <v>197</v>
      </c>
      <c r="E207" s="208" t="s">
        <v>19</v>
      </c>
      <c r="F207" s="209" t="s">
        <v>487</v>
      </c>
      <c r="G207" s="207"/>
      <c r="H207" s="210">
        <v>45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197</v>
      </c>
      <c r="AU207" s="216" t="s">
        <v>79</v>
      </c>
      <c r="AV207" s="14" t="s">
        <v>79</v>
      </c>
      <c r="AW207" s="14" t="s">
        <v>31</v>
      </c>
      <c r="AX207" s="14" t="s">
        <v>69</v>
      </c>
      <c r="AY207" s="216" t="s">
        <v>191</v>
      </c>
    </row>
    <row r="208" spans="2:51" s="16" customFormat="1" ht="10.2">
      <c r="B208" s="228"/>
      <c r="C208" s="229"/>
      <c r="D208" s="197" t="s">
        <v>197</v>
      </c>
      <c r="E208" s="230" t="s">
        <v>19</v>
      </c>
      <c r="F208" s="231" t="s">
        <v>210</v>
      </c>
      <c r="G208" s="229"/>
      <c r="H208" s="232">
        <v>45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197</v>
      </c>
      <c r="AU208" s="238" t="s">
        <v>79</v>
      </c>
      <c r="AV208" s="16" t="s">
        <v>195</v>
      </c>
      <c r="AW208" s="16" t="s">
        <v>31</v>
      </c>
      <c r="AX208" s="16" t="s">
        <v>77</v>
      </c>
      <c r="AY208" s="238" t="s">
        <v>191</v>
      </c>
    </row>
    <row r="209" spans="1:65" s="2" customFormat="1" ht="16.5" customHeight="1">
      <c r="A209" s="36"/>
      <c r="B209" s="37"/>
      <c r="C209" s="181" t="s">
        <v>402</v>
      </c>
      <c r="D209" s="181" t="s">
        <v>192</v>
      </c>
      <c r="E209" s="182" t="s">
        <v>874</v>
      </c>
      <c r="F209" s="183" t="s">
        <v>875</v>
      </c>
      <c r="G209" s="184" t="s">
        <v>224</v>
      </c>
      <c r="H209" s="185">
        <v>45</v>
      </c>
      <c r="I209" s="186"/>
      <c r="J209" s="187">
        <f>ROUND(I209*H209,2)</f>
        <v>0</v>
      </c>
      <c r="K209" s="188"/>
      <c r="L209" s="41"/>
      <c r="M209" s="189" t="s">
        <v>19</v>
      </c>
      <c r="N209" s="190" t="s">
        <v>40</v>
      </c>
      <c r="O209" s="66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3" t="s">
        <v>195</v>
      </c>
      <c r="AT209" s="193" t="s">
        <v>192</v>
      </c>
      <c r="AU209" s="193" t="s">
        <v>79</v>
      </c>
      <c r="AY209" s="19" t="s">
        <v>191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9" t="s">
        <v>77</v>
      </c>
      <c r="BK209" s="194">
        <f>ROUND(I209*H209,2)</f>
        <v>0</v>
      </c>
      <c r="BL209" s="19" t="s">
        <v>195</v>
      </c>
      <c r="BM209" s="193" t="s">
        <v>1218</v>
      </c>
    </row>
    <row r="210" spans="2:51" s="13" customFormat="1" ht="20.4">
      <c r="B210" s="195"/>
      <c r="C210" s="196"/>
      <c r="D210" s="197" t="s">
        <v>197</v>
      </c>
      <c r="E210" s="198" t="s">
        <v>19</v>
      </c>
      <c r="F210" s="199" t="s">
        <v>1219</v>
      </c>
      <c r="G210" s="196"/>
      <c r="H210" s="198" t="s">
        <v>19</v>
      </c>
      <c r="I210" s="200"/>
      <c r="J210" s="196"/>
      <c r="K210" s="196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197</v>
      </c>
      <c r="AU210" s="205" t="s">
        <v>79</v>
      </c>
      <c r="AV210" s="13" t="s">
        <v>77</v>
      </c>
      <c r="AW210" s="13" t="s">
        <v>31</v>
      </c>
      <c r="AX210" s="13" t="s">
        <v>69</v>
      </c>
      <c r="AY210" s="205" t="s">
        <v>191</v>
      </c>
    </row>
    <row r="211" spans="2:51" s="14" customFormat="1" ht="10.2">
      <c r="B211" s="206"/>
      <c r="C211" s="207"/>
      <c r="D211" s="197" t="s">
        <v>197</v>
      </c>
      <c r="E211" s="208" t="s">
        <v>19</v>
      </c>
      <c r="F211" s="209" t="s">
        <v>487</v>
      </c>
      <c r="G211" s="207"/>
      <c r="H211" s="210">
        <v>45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197</v>
      </c>
      <c r="AU211" s="216" t="s">
        <v>79</v>
      </c>
      <c r="AV211" s="14" t="s">
        <v>79</v>
      </c>
      <c r="AW211" s="14" t="s">
        <v>31</v>
      </c>
      <c r="AX211" s="14" t="s">
        <v>69</v>
      </c>
      <c r="AY211" s="216" t="s">
        <v>191</v>
      </c>
    </row>
    <row r="212" spans="2:51" s="16" customFormat="1" ht="10.2">
      <c r="B212" s="228"/>
      <c r="C212" s="229"/>
      <c r="D212" s="197" t="s">
        <v>197</v>
      </c>
      <c r="E212" s="230" t="s">
        <v>19</v>
      </c>
      <c r="F212" s="231" t="s">
        <v>210</v>
      </c>
      <c r="G212" s="229"/>
      <c r="H212" s="232">
        <v>45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197</v>
      </c>
      <c r="AU212" s="238" t="s">
        <v>79</v>
      </c>
      <c r="AV212" s="16" t="s">
        <v>195</v>
      </c>
      <c r="AW212" s="16" t="s">
        <v>31</v>
      </c>
      <c r="AX212" s="16" t="s">
        <v>77</v>
      </c>
      <c r="AY212" s="238" t="s">
        <v>191</v>
      </c>
    </row>
    <row r="213" spans="1:65" s="2" customFormat="1" ht="16.5" customHeight="1">
      <c r="A213" s="36"/>
      <c r="B213" s="37"/>
      <c r="C213" s="181" t="s">
        <v>407</v>
      </c>
      <c r="D213" s="181" t="s">
        <v>192</v>
      </c>
      <c r="E213" s="182" t="s">
        <v>879</v>
      </c>
      <c r="F213" s="183" t="s">
        <v>880</v>
      </c>
      <c r="G213" s="184" t="s">
        <v>224</v>
      </c>
      <c r="H213" s="185">
        <v>29</v>
      </c>
      <c r="I213" s="186"/>
      <c r="J213" s="187">
        <f>ROUND(I213*H213,2)</f>
        <v>0</v>
      </c>
      <c r="K213" s="188"/>
      <c r="L213" s="41"/>
      <c r="M213" s="189" t="s">
        <v>19</v>
      </c>
      <c r="N213" s="190" t="s">
        <v>40</v>
      </c>
      <c r="O213" s="66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3" t="s">
        <v>195</v>
      </c>
      <c r="AT213" s="193" t="s">
        <v>192</v>
      </c>
      <c r="AU213" s="193" t="s">
        <v>79</v>
      </c>
      <c r="AY213" s="19" t="s">
        <v>191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9" t="s">
        <v>77</v>
      </c>
      <c r="BK213" s="194">
        <f>ROUND(I213*H213,2)</f>
        <v>0</v>
      </c>
      <c r="BL213" s="19" t="s">
        <v>195</v>
      </c>
      <c r="BM213" s="193" t="s">
        <v>1220</v>
      </c>
    </row>
    <row r="214" spans="2:51" s="13" customFormat="1" ht="10.2">
      <c r="B214" s="195"/>
      <c r="C214" s="196"/>
      <c r="D214" s="197" t="s">
        <v>197</v>
      </c>
      <c r="E214" s="198" t="s">
        <v>19</v>
      </c>
      <c r="F214" s="199" t="s">
        <v>1221</v>
      </c>
      <c r="G214" s="196"/>
      <c r="H214" s="198" t="s">
        <v>19</v>
      </c>
      <c r="I214" s="200"/>
      <c r="J214" s="196"/>
      <c r="K214" s="196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197</v>
      </c>
      <c r="AU214" s="205" t="s">
        <v>79</v>
      </c>
      <c r="AV214" s="13" t="s">
        <v>77</v>
      </c>
      <c r="AW214" s="13" t="s">
        <v>31</v>
      </c>
      <c r="AX214" s="13" t="s">
        <v>69</v>
      </c>
      <c r="AY214" s="205" t="s">
        <v>191</v>
      </c>
    </row>
    <row r="215" spans="2:51" s="14" customFormat="1" ht="10.2">
      <c r="B215" s="206"/>
      <c r="C215" s="207"/>
      <c r="D215" s="197" t="s">
        <v>197</v>
      </c>
      <c r="E215" s="208" t="s">
        <v>19</v>
      </c>
      <c r="F215" s="209" t="s">
        <v>407</v>
      </c>
      <c r="G215" s="207"/>
      <c r="H215" s="210">
        <v>29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197</v>
      </c>
      <c r="AU215" s="216" t="s">
        <v>79</v>
      </c>
      <c r="AV215" s="14" t="s">
        <v>79</v>
      </c>
      <c r="AW215" s="14" t="s">
        <v>31</v>
      </c>
      <c r="AX215" s="14" t="s">
        <v>69</v>
      </c>
      <c r="AY215" s="216" t="s">
        <v>191</v>
      </c>
    </row>
    <row r="216" spans="2:51" s="16" customFormat="1" ht="10.2">
      <c r="B216" s="228"/>
      <c r="C216" s="229"/>
      <c r="D216" s="197" t="s">
        <v>197</v>
      </c>
      <c r="E216" s="230" t="s">
        <v>19</v>
      </c>
      <c r="F216" s="231" t="s">
        <v>210</v>
      </c>
      <c r="G216" s="229"/>
      <c r="H216" s="232">
        <v>29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197</v>
      </c>
      <c r="AU216" s="238" t="s">
        <v>79</v>
      </c>
      <c r="AV216" s="16" t="s">
        <v>195</v>
      </c>
      <c r="AW216" s="16" t="s">
        <v>31</v>
      </c>
      <c r="AX216" s="16" t="s">
        <v>77</v>
      </c>
      <c r="AY216" s="238" t="s">
        <v>191</v>
      </c>
    </row>
    <row r="217" spans="1:65" s="2" customFormat="1" ht="16.5" customHeight="1">
      <c r="A217" s="36"/>
      <c r="B217" s="37"/>
      <c r="C217" s="181" t="s">
        <v>412</v>
      </c>
      <c r="D217" s="181" t="s">
        <v>192</v>
      </c>
      <c r="E217" s="182" t="s">
        <v>879</v>
      </c>
      <c r="F217" s="183" t="s">
        <v>880</v>
      </c>
      <c r="G217" s="184" t="s">
        <v>224</v>
      </c>
      <c r="H217" s="185">
        <v>160</v>
      </c>
      <c r="I217" s="186"/>
      <c r="J217" s="187">
        <f>ROUND(I217*H217,2)</f>
        <v>0</v>
      </c>
      <c r="K217" s="188"/>
      <c r="L217" s="41"/>
      <c r="M217" s="189" t="s">
        <v>19</v>
      </c>
      <c r="N217" s="190" t="s">
        <v>40</v>
      </c>
      <c r="O217" s="66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3" t="s">
        <v>195</v>
      </c>
      <c r="AT217" s="193" t="s">
        <v>192</v>
      </c>
      <c r="AU217" s="193" t="s">
        <v>79</v>
      </c>
      <c r="AY217" s="19" t="s">
        <v>191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9" t="s">
        <v>77</v>
      </c>
      <c r="BK217" s="194">
        <f>ROUND(I217*H217,2)</f>
        <v>0</v>
      </c>
      <c r="BL217" s="19" t="s">
        <v>195</v>
      </c>
      <c r="BM217" s="193" t="s">
        <v>1222</v>
      </c>
    </row>
    <row r="218" spans="2:51" s="13" customFormat="1" ht="30.6">
      <c r="B218" s="195"/>
      <c r="C218" s="196"/>
      <c r="D218" s="197" t="s">
        <v>197</v>
      </c>
      <c r="E218" s="198" t="s">
        <v>19</v>
      </c>
      <c r="F218" s="199" t="s">
        <v>1223</v>
      </c>
      <c r="G218" s="196"/>
      <c r="H218" s="198" t="s">
        <v>19</v>
      </c>
      <c r="I218" s="200"/>
      <c r="J218" s="196"/>
      <c r="K218" s="196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197</v>
      </c>
      <c r="AU218" s="205" t="s">
        <v>79</v>
      </c>
      <c r="AV218" s="13" t="s">
        <v>77</v>
      </c>
      <c r="AW218" s="13" t="s">
        <v>31</v>
      </c>
      <c r="AX218" s="13" t="s">
        <v>69</v>
      </c>
      <c r="AY218" s="205" t="s">
        <v>191</v>
      </c>
    </row>
    <row r="219" spans="2:51" s="14" customFormat="1" ht="10.2">
      <c r="B219" s="206"/>
      <c r="C219" s="207"/>
      <c r="D219" s="197" t="s">
        <v>197</v>
      </c>
      <c r="E219" s="208" t="s">
        <v>19</v>
      </c>
      <c r="F219" s="209" t="s">
        <v>1224</v>
      </c>
      <c r="G219" s="207"/>
      <c r="H219" s="210">
        <v>160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197</v>
      </c>
      <c r="AU219" s="216" t="s">
        <v>79</v>
      </c>
      <c r="AV219" s="14" t="s">
        <v>79</v>
      </c>
      <c r="AW219" s="14" t="s">
        <v>31</v>
      </c>
      <c r="AX219" s="14" t="s">
        <v>69</v>
      </c>
      <c r="AY219" s="216" t="s">
        <v>191</v>
      </c>
    </row>
    <row r="220" spans="2:51" s="16" customFormat="1" ht="10.2">
      <c r="B220" s="228"/>
      <c r="C220" s="229"/>
      <c r="D220" s="197" t="s">
        <v>197</v>
      </c>
      <c r="E220" s="230" t="s">
        <v>19</v>
      </c>
      <c r="F220" s="231" t="s">
        <v>210</v>
      </c>
      <c r="G220" s="229"/>
      <c r="H220" s="232">
        <v>160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197</v>
      </c>
      <c r="AU220" s="238" t="s">
        <v>79</v>
      </c>
      <c r="AV220" s="16" t="s">
        <v>195</v>
      </c>
      <c r="AW220" s="16" t="s">
        <v>31</v>
      </c>
      <c r="AX220" s="16" t="s">
        <v>77</v>
      </c>
      <c r="AY220" s="238" t="s">
        <v>191</v>
      </c>
    </row>
    <row r="221" spans="1:65" s="2" customFormat="1" ht="16.5" customHeight="1">
      <c r="A221" s="36"/>
      <c r="B221" s="37"/>
      <c r="C221" s="181" t="s">
        <v>422</v>
      </c>
      <c r="D221" s="181" t="s">
        <v>192</v>
      </c>
      <c r="E221" s="182" t="s">
        <v>1225</v>
      </c>
      <c r="F221" s="183" t="s">
        <v>1226</v>
      </c>
      <c r="G221" s="184" t="s">
        <v>224</v>
      </c>
      <c r="H221" s="185">
        <v>35</v>
      </c>
      <c r="I221" s="186"/>
      <c r="J221" s="187">
        <f>ROUND(I221*H221,2)</f>
        <v>0</v>
      </c>
      <c r="K221" s="188"/>
      <c r="L221" s="41"/>
      <c r="M221" s="189" t="s">
        <v>19</v>
      </c>
      <c r="N221" s="190" t="s">
        <v>40</v>
      </c>
      <c r="O221" s="66"/>
      <c r="P221" s="191">
        <f>O221*H221</f>
        <v>0</v>
      </c>
      <c r="Q221" s="191">
        <v>0</v>
      </c>
      <c r="R221" s="191">
        <f>Q221*H221</f>
        <v>0</v>
      </c>
      <c r="S221" s="191">
        <v>0</v>
      </c>
      <c r="T221" s="192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3" t="s">
        <v>195</v>
      </c>
      <c r="AT221" s="193" t="s">
        <v>192</v>
      </c>
      <c r="AU221" s="193" t="s">
        <v>79</v>
      </c>
      <c r="AY221" s="19" t="s">
        <v>191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19" t="s">
        <v>77</v>
      </c>
      <c r="BK221" s="194">
        <f>ROUND(I221*H221,2)</f>
        <v>0</v>
      </c>
      <c r="BL221" s="19" t="s">
        <v>195</v>
      </c>
      <c r="BM221" s="193" t="s">
        <v>1227</v>
      </c>
    </row>
    <row r="222" spans="2:51" s="13" customFormat="1" ht="10.2">
      <c r="B222" s="195"/>
      <c r="C222" s="196"/>
      <c r="D222" s="197" t="s">
        <v>197</v>
      </c>
      <c r="E222" s="198" t="s">
        <v>19</v>
      </c>
      <c r="F222" s="199" t="s">
        <v>1228</v>
      </c>
      <c r="G222" s="196"/>
      <c r="H222" s="198" t="s">
        <v>19</v>
      </c>
      <c r="I222" s="200"/>
      <c r="J222" s="196"/>
      <c r="K222" s="196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197</v>
      </c>
      <c r="AU222" s="205" t="s">
        <v>79</v>
      </c>
      <c r="AV222" s="13" t="s">
        <v>77</v>
      </c>
      <c r="AW222" s="13" t="s">
        <v>31</v>
      </c>
      <c r="AX222" s="13" t="s">
        <v>69</v>
      </c>
      <c r="AY222" s="205" t="s">
        <v>191</v>
      </c>
    </row>
    <row r="223" spans="2:51" s="14" customFormat="1" ht="10.2">
      <c r="B223" s="206"/>
      <c r="C223" s="207"/>
      <c r="D223" s="197" t="s">
        <v>197</v>
      </c>
      <c r="E223" s="208" t="s">
        <v>19</v>
      </c>
      <c r="F223" s="209" t="s">
        <v>442</v>
      </c>
      <c r="G223" s="207"/>
      <c r="H223" s="210">
        <v>35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197</v>
      </c>
      <c r="AU223" s="216" t="s">
        <v>79</v>
      </c>
      <c r="AV223" s="14" t="s">
        <v>79</v>
      </c>
      <c r="AW223" s="14" t="s">
        <v>31</v>
      </c>
      <c r="AX223" s="14" t="s">
        <v>69</v>
      </c>
      <c r="AY223" s="216" t="s">
        <v>191</v>
      </c>
    </row>
    <row r="224" spans="2:51" s="16" customFormat="1" ht="10.2">
      <c r="B224" s="228"/>
      <c r="C224" s="229"/>
      <c r="D224" s="197" t="s">
        <v>197</v>
      </c>
      <c r="E224" s="230" t="s">
        <v>19</v>
      </c>
      <c r="F224" s="231" t="s">
        <v>210</v>
      </c>
      <c r="G224" s="229"/>
      <c r="H224" s="232">
        <v>35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197</v>
      </c>
      <c r="AU224" s="238" t="s">
        <v>79</v>
      </c>
      <c r="AV224" s="16" t="s">
        <v>195</v>
      </c>
      <c r="AW224" s="16" t="s">
        <v>31</v>
      </c>
      <c r="AX224" s="16" t="s">
        <v>77</v>
      </c>
      <c r="AY224" s="238" t="s">
        <v>191</v>
      </c>
    </row>
    <row r="225" spans="1:65" s="2" customFormat="1" ht="16.5" customHeight="1">
      <c r="A225" s="36"/>
      <c r="B225" s="37"/>
      <c r="C225" s="181" t="s">
        <v>428</v>
      </c>
      <c r="D225" s="181" t="s">
        <v>192</v>
      </c>
      <c r="E225" s="182" t="s">
        <v>1229</v>
      </c>
      <c r="F225" s="183" t="s">
        <v>1230</v>
      </c>
      <c r="G225" s="184" t="s">
        <v>224</v>
      </c>
      <c r="H225" s="185">
        <v>29</v>
      </c>
      <c r="I225" s="186"/>
      <c r="J225" s="187">
        <f>ROUND(I225*H225,2)</f>
        <v>0</v>
      </c>
      <c r="K225" s="188"/>
      <c r="L225" s="41"/>
      <c r="M225" s="189" t="s">
        <v>19</v>
      </c>
      <c r="N225" s="190" t="s">
        <v>40</v>
      </c>
      <c r="O225" s="66"/>
      <c r="P225" s="191">
        <f>O225*H225</f>
        <v>0</v>
      </c>
      <c r="Q225" s="191">
        <v>0</v>
      </c>
      <c r="R225" s="191">
        <f>Q225*H225</f>
        <v>0</v>
      </c>
      <c r="S225" s="191">
        <v>0</v>
      </c>
      <c r="T225" s="192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3" t="s">
        <v>195</v>
      </c>
      <c r="AT225" s="193" t="s">
        <v>192</v>
      </c>
      <c r="AU225" s="193" t="s">
        <v>79</v>
      </c>
      <c r="AY225" s="19" t="s">
        <v>191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19" t="s">
        <v>77</v>
      </c>
      <c r="BK225" s="194">
        <f>ROUND(I225*H225,2)</f>
        <v>0</v>
      </c>
      <c r="BL225" s="19" t="s">
        <v>195</v>
      </c>
      <c r="BM225" s="193" t="s">
        <v>1231</v>
      </c>
    </row>
    <row r="226" spans="2:51" s="13" customFormat="1" ht="20.4">
      <c r="B226" s="195"/>
      <c r="C226" s="196"/>
      <c r="D226" s="197" t="s">
        <v>197</v>
      </c>
      <c r="E226" s="198" t="s">
        <v>19</v>
      </c>
      <c r="F226" s="199" t="s">
        <v>1232</v>
      </c>
      <c r="G226" s="196"/>
      <c r="H226" s="198" t="s">
        <v>19</v>
      </c>
      <c r="I226" s="200"/>
      <c r="J226" s="196"/>
      <c r="K226" s="196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197</v>
      </c>
      <c r="AU226" s="205" t="s">
        <v>79</v>
      </c>
      <c r="AV226" s="13" t="s">
        <v>77</v>
      </c>
      <c r="AW226" s="13" t="s">
        <v>31</v>
      </c>
      <c r="AX226" s="13" t="s">
        <v>69</v>
      </c>
      <c r="AY226" s="205" t="s">
        <v>191</v>
      </c>
    </row>
    <row r="227" spans="2:51" s="14" customFormat="1" ht="10.2">
      <c r="B227" s="206"/>
      <c r="C227" s="207"/>
      <c r="D227" s="197" t="s">
        <v>197</v>
      </c>
      <c r="E227" s="208" t="s">
        <v>19</v>
      </c>
      <c r="F227" s="209" t="s">
        <v>407</v>
      </c>
      <c r="G227" s="207"/>
      <c r="H227" s="210">
        <v>29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197</v>
      </c>
      <c r="AU227" s="216" t="s">
        <v>79</v>
      </c>
      <c r="AV227" s="14" t="s">
        <v>79</v>
      </c>
      <c r="AW227" s="14" t="s">
        <v>31</v>
      </c>
      <c r="AX227" s="14" t="s">
        <v>69</v>
      </c>
      <c r="AY227" s="216" t="s">
        <v>191</v>
      </c>
    </row>
    <row r="228" spans="2:51" s="16" customFormat="1" ht="10.2">
      <c r="B228" s="228"/>
      <c r="C228" s="229"/>
      <c r="D228" s="197" t="s">
        <v>197</v>
      </c>
      <c r="E228" s="230" t="s">
        <v>19</v>
      </c>
      <c r="F228" s="231" t="s">
        <v>210</v>
      </c>
      <c r="G228" s="229"/>
      <c r="H228" s="232">
        <v>29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197</v>
      </c>
      <c r="AU228" s="238" t="s">
        <v>79</v>
      </c>
      <c r="AV228" s="16" t="s">
        <v>195</v>
      </c>
      <c r="AW228" s="16" t="s">
        <v>31</v>
      </c>
      <c r="AX228" s="16" t="s">
        <v>77</v>
      </c>
      <c r="AY228" s="238" t="s">
        <v>191</v>
      </c>
    </row>
    <row r="229" spans="1:65" s="2" customFormat="1" ht="24.15" customHeight="1">
      <c r="A229" s="36"/>
      <c r="B229" s="37"/>
      <c r="C229" s="181" t="s">
        <v>432</v>
      </c>
      <c r="D229" s="181" t="s">
        <v>192</v>
      </c>
      <c r="E229" s="182" t="s">
        <v>1233</v>
      </c>
      <c r="F229" s="183" t="s">
        <v>1234</v>
      </c>
      <c r="G229" s="184" t="s">
        <v>224</v>
      </c>
      <c r="H229" s="185">
        <v>45</v>
      </c>
      <c r="I229" s="186"/>
      <c r="J229" s="187">
        <f>ROUND(I229*H229,2)</f>
        <v>0</v>
      </c>
      <c r="K229" s="188"/>
      <c r="L229" s="41"/>
      <c r="M229" s="189" t="s">
        <v>19</v>
      </c>
      <c r="N229" s="190" t="s">
        <v>40</v>
      </c>
      <c r="O229" s="66"/>
      <c r="P229" s="191">
        <f>O229*H229</f>
        <v>0</v>
      </c>
      <c r="Q229" s="191">
        <v>0.08565</v>
      </c>
      <c r="R229" s="191">
        <f>Q229*H229</f>
        <v>3.8542500000000004</v>
      </c>
      <c r="S229" s="191">
        <v>0</v>
      </c>
      <c r="T229" s="19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3" t="s">
        <v>195</v>
      </c>
      <c r="AT229" s="193" t="s">
        <v>192</v>
      </c>
      <c r="AU229" s="193" t="s">
        <v>79</v>
      </c>
      <c r="AY229" s="19" t="s">
        <v>191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19" t="s">
        <v>77</v>
      </c>
      <c r="BK229" s="194">
        <f>ROUND(I229*H229,2)</f>
        <v>0</v>
      </c>
      <c r="BL229" s="19" t="s">
        <v>195</v>
      </c>
      <c r="BM229" s="193" t="s">
        <v>1235</v>
      </c>
    </row>
    <row r="230" spans="2:51" s="13" customFormat="1" ht="10.2">
      <c r="B230" s="195"/>
      <c r="C230" s="196"/>
      <c r="D230" s="197" t="s">
        <v>197</v>
      </c>
      <c r="E230" s="198" t="s">
        <v>19</v>
      </c>
      <c r="F230" s="199" t="s">
        <v>1236</v>
      </c>
      <c r="G230" s="196"/>
      <c r="H230" s="198" t="s">
        <v>19</v>
      </c>
      <c r="I230" s="200"/>
      <c r="J230" s="196"/>
      <c r="K230" s="196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197</v>
      </c>
      <c r="AU230" s="205" t="s">
        <v>79</v>
      </c>
      <c r="AV230" s="13" t="s">
        <v>77</v>
      </c>
      <c r="AW230" s="13" t="s">
        <v>31</v>
      </c>
      <c r="AX230" s="13" t="s">
        <v>69</v>
      </c>
      <c r="AY230" s="205" t="s">
        <v>191</v>
      </c>
    </row>
    <row r="231" spans="2:51" s="14" customFormat="1" ht="10.2">
      <c r="B231" s="206"/>
      <c r="C231" s="207"/>
      <c r="D231" s="197" t="s">
        <v>197</v>
      </c>
      <c r="E231" s="208" t="s">
        <v>19</v>
      </c>
      <c r="F231" s="209" t="s">
        <v>487</v>
      </c>
      <c r="G231" s="207"/>
      <c r="H231" s="210">
        <v>45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197</v>
      </c>
      <c r="AU231" s="216" t="s">
        <v>79</v>
      </c>
      <c r="AV231" s="14" t="s">
        <v>79</v>
      </c>
      <c r="AW231" s="14" t="s">
        <v>31</v>
      </c>
      <c r="AX231" s="14" t="s">
        <v>69</v>
      </c>
      <c r="AY231" s="216" t="s">
        <v>191</v>
      </c>
    </row>
    <row r="232" spans="2:51" s="16" customFormat="1" ht="10.2">
      <c r="B232" s="228"/>
      <c r="C232" s="229"/>
      <c r="D232" s="197" t="s">
        <v>197</v>
      </c>
      <c r="E232" s="230" t="s">
        <v>19</v>
      </c>
      <c r="F232" s="231" t="s">
        <v>210</v>
      </c>
      <c r="G232" s="229"/>
      <c r="H232" s="232">
        <v>45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197</v>
      </c>
      <c r="AU232" s="238" t="s">
        <v>79</v>
      </c>
      <c r="AV232" s="16" t="s">
        <v>195</v>
      </c>
      <c r="AW232" s="16" t="s">
        <v>31</v>
      </c>
      <c r="AX232" s="16" t="s">
        <v>77</v>
      </c>
      <c r="AY232" s="238" t="s">
        <v>191</v>
      </c>
    </row>
    <row r="233" spans="1:65" s="2" customFormat="1" ht="21.75" customHeight="1">
      <c r="A233" s="36"/>
      <c r="B233" s="37"/>
      <c r="C233" s="241" t="s">
        <v>437</v>
      </c>
      <c r="D233" s="241" t="s">
        <v>334</v>
      </c>
      <c r="E233" s="242" t="s">
        <v>995</v>
      </c>
      <c r="F233" s="243" t="s">
        <v>996</v>
      </c>
      <c r="G233" s="244" t="s">
        <v>224</v>
      </c>
      <c r="H233" s="245">
        <v>46.35</v>
      </c>
      <c r="I233" s="246"/>
      <c r="J233" s="247">
        <f>ROUND(I233*H233,2)</f>
        <v>0</v>
      </c>
      <c r="K233" s="248"/>
      <c r="L233" s="249"/>
      <c r="M233" s="250" t="s">
        <v>19</v>
      </c>
      <c r="N233" s="251" t="s">
        <v>40</v>
      </c>
      <c r="O233" s="66"/>
      <c r="P233" s="191">
        <f>O233*H233</f>
        <v>0</v>
      </c>
      <c r="Q233" s="191">
        <v>0.176</v>
      </c>
      <c r="R233" s="191">
        <f>Q233*H233</f>
        <v>8.1576</v>
      </c>
      <c r="S233" s="191">
        <v>0</v>
      </c>
      <c r="T233" s="192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3" t="s">
        <v>254</v>
      </c>
      <c r="AT233" s="193" t="s">
        <v>334</v>
      </c>
      <c r="AU233" s="193" t="s">
        <v>79</v>
      </c>
      <c r="AY233" s="19" t="s">
        <v>191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19" t="s">
        <v>77</v>
      </c>
      <c r="BK233" s="194">
        <f>ROUND(I233*H233,2)</f>
        <v>0</v>
      </c>
      <c r="BL233" s="19" t="s">
        <v>195</v>
      </c>
      <c r="BM233" s="193" t="s">
        <v>1237</v>
      </c>
    </row>
    <row r="234" spans="2:51" s="13" customFormat="1" ht="10.2">
      <c r="B234" s="195"/>
      <c r="C234" s="196"/>
      <c r="D234" s="197" t="s">
        <v>197</v>
      </c>
      <c r="E234" s="198" t="s">
        <v>19</v>
      </c>
      <c r="F234" s="199" t="s">
        <v>1238</v>
      </c>
      <c r="G234" s="196"/>
      <c r="H234" s="198" t="s">
        <v>19</v>
      </c>
      <c r="I234" s="200"/>
      <c r="J234" s="196"/>
      <c r="K234" s="196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197</v>
      </c>
      <c r="AU234" s="205" t="s">
        <v>79</v>
      </c>
      <c r="AV234" s="13" t="s">
        <v>77</v>
      </c>
      <c r="AW234" s="13" t="s">
        <v>31</v>
      </c>
      <c r="AX234" s="13" t="s">
        <v>69</v>
      </c>
      <c r="AY234" s="205" t="s">
        <v>191</v>
      </c>
    </row>
    <row r="235" spans="2:51" s="14" customFormat="1" ht="10.2">
      <c r="B235" s="206"/>
      <c r="C235" s="207"/>
      <c r="D235" s="197" t="s">
        <v>197</v>
      </c>
      <c r="E235" s="208" t="s">
        <v>19</v>
      </c>
      <c r="F235" s="209" t="s">
        <v>1239</v>
      </c>
      <c r="G235" s="207"/>
      <c r="H235" s="210">
        <v>46.35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197</v>
      </c>
      <c r="AU235" s="216" t="s">
        <v>79</v>
      </c>
      <c r="AV235" s="14" t="s">
        <v>79</v>
      </c>
      <c r="AW235" s="14" t="s">
        <v>31</v>
      </c>
      <c r="AX235" s="14" t="s">
        <v>69</v>
      </c>
      <c r="AY235" s="216" t="s">
        <v>191</v>
      </c>
    </row>
    <row r="236" spans="2:51" s="16" customFormat="1" ht="10.2">
      <c r="B236" s="228"/>
      <c r="C236" s="229"/>
      <c r="D236" s="197" t="s">
        <v>197</v>
      </c>
      <c r="E236" s="230" t="s">
        <v>19</v>
      </c>
      <c r="F236" s="231" t="s">
        <v>210</v>
      </c>
      <c r="G236" s="229"/>
      <c r="H236" s="232">
        <v>46.35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197</v>
      </c>
      <c r="AU236" s="238" t="s">
        <v>79</v>
      </c>
      <c r="AV236" s="16" t="s">
        <v>195</v>
      </c>
      <c r="AW236" s="16" t="s">
        <v>31</v>
      </c>
      <c r="AX236" s="16" t="s">
        <v>77</v>
      </c>
      <c r="AY236" s="238" t="s">
        <v>191</v>
      </c>
    </row>
    <row r="237" spans="1:65" s="2" customFormat="1" ht="24.15" customHeight="1">
      <c r="A237" s="36"/>
      <c r="B237" s="37"/>
      <c r="C237" s="181" t="s">
        <v>442</v>
      </c>
      <c r="D237" s="181" t="s">
        <v>192</v>
      </c>
      <c r="E237" s="182" t="s">
        <v>1233</v>
      </c>
      <c r="F237" s="183" t="s">
        <v>1234</v>
      </c>
      <c r="G237" s="184" t="s">
        <v>224</v>
      </c>
      <c r="H237" s="185">
        <v>35</v>
      </c>
      <c r="I237" s="186"/>
      <c r="J237" s="187">
        <f>ROUND(I237*H237,2)</f>
        <v>0</v>
      </c>
      <c r="K237" s="188"/>
      <c r="L237" s="41"/>
      <c r="M237" s="189" t="s">
        <v>19</v>
      </c>
      <c r="N237" s="190" t="s">
        <v>40</v>
      </c>
      <c r="O237" s="66"/>
      <c r="P237" s="191">
        <f>O237*H237</f>
        <v>0</v>
      </c>
      <c r="Q237" s="191">
        <v>0.08565</v>
      </c>
      <c r="R237" s="191">
        <f>Q237*H237</f>
        <v>2.99775</v>
      </c>
      <c r="S237" s="191">
        <v>0</v>
      </c>
      <c r="T237" s="19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3" t="s">
        <v>195</v>
      </c>
      <c r="AT237" s="193" t="s">
        <v>192</v>
      </c>
      <c r="AU237" s="193" t="s">
        <v>79</v>
      </c>
      <c r="AY237" s="19" t="s">
        <v>191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19" t="s">
        <v>77</v>
      </c>
      <c r="BK237" s="194">
        <f>ROUND(I237*H237,2)</f>
        <v>0</v>
      </c>
      <c r="BL237" s="19" t="s">
        <v>195</v>
      </c>
      <c r="BM237" s="193" t="s">
        <v>1240</v>
      </c>
    </row>
    <row r="238" spans="2:51" s="13" customFormat="1" ht="10.2">
      <c r="B238" s="195"/>
      <c r="C238" s="196"/>
      <c r="D238" s="197" t="s">
        <v>197</v>
      </c>
      <c r="E238" s="198" t="s">
        <v>19</v>
      </c>
      <c r="F238" s="199" t="s">
        <v>1241</v>
      </c>
      <c r="G238" s="196"/>
      <c r="H238" s="198" t="s">
        <v>19</v>
      </c>
      <c r="I238" s="200"/>
      <c r="J238" s="196"/>
      <c r="K238" s="196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197</v>
      </c>
      <c r="AU238" s="205" t="s">
        <v>79</v>
      </c>
      <c r="AV238" s="13" t="s">
        <v>77</v>
      </c>
      <c r="AW238" s="13" t="s">
        <v>31</v>
      </c>
      <c r="AX238" s="13" t="s">
        <v>69</v>
      </c>
      <c r="AY238" s="205" t="s">
        <v>191</v>
      </c>
    </row>
    <row r="239" spans="2:51" s="14" customFormat="1" ht="10.2">
      <c r="B239" s="206"/>
      <c r="C239" s="207"/>
      <c r="D239" s="197" t="s">
        <v>197</v>
      </c>
      <c r="E239" s="208" t="s">
        <v>19</v>
      </c>
      <c r="F239" s="209" t="s">
        <v>442</v>
      </c>
      <c r="G239" s="207"/>
      <c r="H239" s="210">
        <v>35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197</v>
      </c>
      <c r="AU239" s="216" t="s">
        <v>79</v>
      </c>
      <c r="AV239" s="14" t="s">
        <v>79</v>
      </c>
      <c r="AW239" s="14" t="s">
        <v>31</v>
      </c>
      <c r="AX239" s="14" t="s">
        <v>69</v>
      </c>
      <c r="AY239" s="216" t="s">
        <v>191</v>
      </c>
    </row>
    <row r="240" spans="2:51" s="16" customFormat="1" ht="10.2">
      <c r="B240" s="228"/>
      <c r="C240" s="229"/>
      <c r="D240" s="197" t="s">
        <v>197</v>
      </c>
      <c r="E240" s="230" t="s">
        <v>19</v>
      </c>
      <c r="F240" s="231" t="s">
        <v>210</v>
      </c>
      <c r="G240" s="229"/>
      <c r="H240" s="232">
        <v>35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197</v>
      </c>
      <c r="AU240" s="238" t="s">
        <v>79</v>
      </c>
      <c r="AV240" s="16" t="s">
        <v>195</v>
      </c>
      <c r="AW240" s="16" t="s">
        <v>31</v>
      </c>
      <c r="AX240" s="16" t="s">
        <v>77</v>
      </c>
      <c r="AY240" s="238" t="s">
        <v>191</v>
      </c>
    </row>
    <row r="241" spans="1:65" s="2" customFormat="1" ht="21.75" customHeight="1">
      <c r="A241" s="36"/>
      <c r="B241" s="37"/>
      <c r="C241" s="241" t="s">
        <v>446</v>
      </c>
      <c r="D241" s="241" t="s">
        <v>334</v>
      </c>
      <c r="E241" s="242" t="s">
        <v>995</v>
      </c>
      <c r="F241" s="243" t="s">
        <v>996</v>
      </c>
      <c r="G241" s="244" t="s">
        <v>224</v>
      </c>
      <c r="H241" s="245">
        <v>36.05</v>
      </c>
      <c r="I241" s="246"/>
      <c r="J241" s="247">
        <f>ROUND(I241*H241,2)</f>
        <v>0</v>
      </c>
      <c r="K241" s="248"/>
      <c r="L241" s="249"/>
      <c r="M241" s="250" t="s">
        <v>19</v>
      </c>
      <c r="N241" s="251" t="s">
        <v>40</v>
      </c>
      <c r="O241" s="66"/>
      <c r="P241" s="191">
        <f>O241*H241</f>
        <v>0</v>
      </c>
      <c r="Q241" s="191">
        <v>0.176</v>
      </c>
      <c r="R241" s="191">
        <f>Q241*H241</f>
        <v>6.344799999999999</v>
      </c>
      <c r="S241" s="191">
        <v>0</v>
      </c>
      <c r="T241" s="19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3" t="s">
        <v>254</v>
      </c>
      <c r="AT241" s="193" t="s">
        <v>334</v>
      </c>
      <c r="AU241" s="193" t="s">
        <v>79</v>
      </c>
      <c r="AY241" s="19" t="s">
        <v>191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19" t="s">
        <v>77</v>
      </c>
      <c r="BK241" s="194">
        <f>ROUND(I241*H241,2)</f>
        <v>0</v>
      </c>
      <c r="BL241" s="19" t="s">
        <v>195</v>
      </c>
      <c r="BM241" s="193" t="s">
        <v>1242</v>
      </c>
    </row>
    <row r="242" spans="2:51" s="13" customFormat="1" ht="10.2">
      <c r="B242" s="195"/>
      <c r="C242" s="196"/>
      <c r="D242" s="197" t="s">
        <v>197</v>
      </c>
      <c r="E242" s="198" t="s">
        <v>19</v>
      </c>
      <c r="F242" s="199" t="s">
        <v>1243</v>
      </c>
      <c r="G242" s="196"/>
      <c r="H242" s="198" t="s">
        <v>19</v>
      </c>
      <c r="I242" s="200"/>
      <c r="J242" s="196"/>
      <c r="K242" s="196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197</v>
      </c>
      <c r="AU242" s="205" t="s">
        <v>79</v>
      </c>
      <c r="AV242" s="13" t="s">
        <v>77</v>
      </c>
      <c r="AW242" s="13" t="s">
        <v>31</v>
      </c>
      <c r="AX242" s="13" t="s">
        <v>69</v>
      </c>
      <c r="AY242" s="205" t="s">
        <v>191</v>
      </c>
    </row>
    <row r="243" spans="2:51" s="14" customFormat="1" ht="10.2">
      <c r="B243" s="206"/>
      <c r="C243" s="207"/>
      <c r="D243" s="197" t="s">
        <v>197</v>
      </c>
      <c r="E243" s="208" t="s">
        <v>19</v>
      </c>
      <c r="F243" s="209" t="s">
        <v>1244</v>
      </c>
      <c r="G243" s="207"/>
      <c r="H243" s="210">
        <v>36.05</v>
      </c>
      <c r="I243" s="211"/>
      <c r="J243" s="207"/>
      <c r="K243" s="207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197</v>
      </c>
      <c r="AU243" s="216" t="s">
        <v>79</v>
      </c>
      <c r="AV243" s="14" t="s">
        <v>79</v>
      </c>
      <c r="AW243" s="14" t="s">
        <v>31</v>
      </c>
      <c r="AX243" s="14" t="s">
        <v>69</v>
      </c>
      <c r="AY243" s="216" t="s">
        <v>191</v>
      </c>
    </row>
    <row r="244" spans="2:51" s="16" customFormat="1" ht="10.2">
      <c r="B244" s="228"/>
      <c r="C244" s="229"/>
      <c r="D244" s="197" t="s">
        <v>197</v>
      </c>
      <c r="E244" s="230" t="s">
        <v>19</v>
      </c>
      <c r="F244" s="231" t="s">
        <v>210</v>
      </c>
      <c r="G244" s="229"/>
      <c r="H244" s="232">
        <v>36.05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197</v>
      </c>
      <c r="AU244" s="238" t="s">
        <v>79</v>
      </c>
      <c r="AV244" s="16" t="s">
        <v>195</v>
      </c>
      <c r="AW244" s="16" t="s">
        <v>31</v>
      </c>
      <c r="AX244" s="16" t="s">
        <v>77</v>
      </c>
      <c r="AY244" s="238" t="s">
        <v>191</v>
      </c>
    </row>
    <row r="245" spans="1:65" s="2" customFormat="1" ht="24.15" customHeight="1">
      <c r="A245" s="36"/>
      <c r="B245" s="37"/>
      <c r="C245" s="181" t="s">
        <v>453</v>
      </c>
      <c r="D245" s="181" t="s">
        <v>192</v>
      </c>
      <c r="E245" s="182" t="s">
        <v>1245</v>
      </c>
      <c r="F245" s="183" t="s">
        <v>1246</v>
      </c>
      <c r="G245" s="184" t="s">
        <v>224</v>
      </c>
      <c r="H245" s="185">
        <v>29</v>
      </c>
      <c r="I245" s="186"/>
      <c r="J245" s="187">
        <f>ROUND(I245*H245,2)</f>
        <v>0</v>
      </c>
      <c r="K245" s="188"/>
      <c r="L245" s="41"/>
      <c r="M245" s="189" t="s">
        <v>19</v>
      </c>
      <c r="N245" s="190" t="s">
        <v>40</v>
      </c>
      <c r="O245" s="66"/>
      <c r="P245" s="191">
        <f>O245*H245</f>
        <v>0</v>
      </c>
      <c r="Q245" s="191">
        <v>0.08565</v>
      </c>
      <c r="R245" s="191">
        <f>Q245*H245</f>
        <v>2.4838500000000003</v>
      </c>
      <c r="S245" s="191">
        <v>0</v>
      </c>
      <c r="T245" s="19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3" t="s">
        <v>195</v>
      </c>
      <c r="AT245" s="193" t="s">
        <v>192</v>
      </c>
      <c r="AU245" s="193" t="s">
        <v>79</v>
      </c>
      <c r="AY245" s="19" t="s">
        <v>191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9" t="s">
        <v>77</v>
      </c>
      <c r="BK245" s="194">
        <f>ROUND(I245*H245,2)</f>
        <v>0</v>
      </c>
      <c r="BL245" s="19" t="s">
        <v>195</v>
      </c>
      <c r="BM245" s="193" t="s">
        <v>1247</v>
      </c>
    </row>
    <row r="246" spans="2:51" s="13" customFormat="1" ht="10.2">
      <c r="B246" s="195"/>
      <c r="C246" s="196"/>
      <c r="D246" s="197" t="s">
        <v>197</v>
      </c>
      <c r="E246" s="198" t="s">
        <v>19</v>
      </c>
      <c r="F246" s="199" t="s">
        <v>1248</v>
      </c>
      <c r="G246" s="196"/>
      <c r="H246" s="198" t="s">
        <v>19</v>
      </c>
      <c r="I246" s="200"/>
      <c r="J246" s="196"/>
      <c r="K246" s="196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197</v>
      </c>
      <c r="AU246" s="205" t="s">
        <v>79</v>
      </c>
      <c r="AV246" s="13" t="s">
        <v>77</v>
      </c>
      <c r="AW246" s="13" t="s">
        <v>31</v>
      </c>
      <c r="AX246" s="13" t="s">
        <v>69</v>
      </c>
      <c r="AY246" s="205" t="s">
        <v>191</v>
      </c>
    </row>
    <row r="247" spans="2:51" s="14" customFormat="1" ht="10.2">
      <c r="B247" s="206"/>
      <c r="C247" s="207"/>
      <c r="D247" s="197" t="s">
        <v>197</v>
      </c>
      <c r="E247" s="208" t="s">
        <v>19</v>
      </c>
      <c r="F247" s="209" t="s">
        <v>407</v>
      </c>
      <c r="G247" s="207"/>
      <c r="H247" s="210">
        <v>29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197</v>
      </c>
      <c r="AU247" s="216" t="s">
        <v>79</v>
      </c>
      <c r="AV247" s="14" t="s">
        <v>79</v>
      </c>
      <c r="AW247" s="14" t="s">
        <v>31</v>
      </c>
      <c r="AX247" s="14" t="s">
        <v>69</v>
      </c>
      <c r="AY247" s="216" t="s">
        <v>191</v>
      </c>
    </row>
    <row r="248" spans="2:51" s="16" customFormat="1" ht="10.2">
      <c r="B248" s="228"/>
      <c r="C248" s="229"/>
      <c r="D248" s="197" t="s">
        <v>197</v>
      </c>
      <c r="E248" s="230" t="s">
        <v>19</v>
      </c>
      <c r="F248" s="231" t="s">
        <v>210</v>
      </c>
      <c r="G248" s="229"/>
      <c r="H248" s="232">
        <v>29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197</v>
      </c>
      <c r="AU248" s="238" t="s">
        <v>79</v>
      </c>
      <c r="AV248" s="16" t="s">
        <v>195</v>
      </c>
      <c r="AW248" s="16" t="s">
        <v>31</v>
      </c>
      <c r="AX248" s="16" t="s">
        <v>77</v>
      </c>
      <c r="AY248" s="238" t="s">
        <v>191</v>
      </c>
    </row>
    <row r="249" spans="1:65" s="2" customFormat="1" ht="21.75" customHeight="1">
      <c r="A249" s="36"/>
      <c r="B249" s="37"/>
      <c r="C249" s="241" t="s">
        <v>458</v>
      </c>
      <c r="D249" s="241" t="s">
        <v>334</v>
      </c>
      <c r="E249" s="242" t="s">
        <v>995</v>
      </c>
      <c r="F249" s="243" t="s">
        <v>996</v>
      </c>
      <c r="G249" s="244" t="s">
        <v>224</v>
      </c>
      <c r="H249" s="245">
        <v>24.411</v>
      </c>
      <c r="I249" s="246"/>
      <c r="J249" s="247">
        <f>ROUND(I249*H249,2)</f>
        <v>0</v>
      </c>
      <c r="K249" s="248"/>
      <c r="L249" s="249"/>
      <c r="M249" s="250" t="s">
        <v>19</v>
      </c>
      <c r="N249" s="251" t="s">
        <v>40</v>
      </c>
      <c r="O249" s="66"/>
      <c r="P249" s="191">
        <f>O249*H249</f>
        <v>0</v>
      </c>
      <c r="Q249" s="191">
        <v>0.176</v>
      </c>
      <c r="R249" s="191">
        <f>Q249*H249</f>
        <v>4.296336</v>
      </c>
      <c r="S249" s="191">
        <v>0</v>
      </c>
      <c r="T249" s="19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3" t="s">
        <v>254</v>
      </c>
      <c r="AT249" s="193" t="s">
        <v>334</v>
      </c>
      <c r="AU249" s="193" t="s">
        <v>79</v>
      </c>
      <c r="AY249" s="19" t="s">
        <v>191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9" t="s">
        <v>77</v>
      </c>
      <c r="BK249" s="194">
        <f>ROUND(I249*H249,2)</f>
        <v>0</v>
      </c>
      <c r="BL249" s="19" t="s">
        <v>195</v>
      </c>
      <c r="BM249" s="193" t="s">
        <v>1249</v>
      </c>
    </row>
    <row r="250" spans="2:51" s="13" customFormat="1" ht="10.2">
      <c r="B250" s="195"/>
      <c r="C250" s="196"/>
      <c r="D250" s="197" t="s">
        <v>197</v>
      </c>
      <c r="E250" s="198" t="s">
        <v>19</v>
      </c>
      <c r="F250" s="199" t="s">
        <v>1250</v>
      </c>
      <c r="G250" s="196"/>
      <c r="H250" s="198" t="s">
        <v>19</v>
      </c>
      <c r="I250" s="200"/>
      <c r="J250" s="196"/>
      <c r="K250" s="196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197</v>
      </c>
      <c r="AU250" s="205" t="s">
        <v>79</v>
      </c>
      <c r="AV250" s="13" t="s">
        <v>77</v>
      </c>
      <c r="AW250" s="13" t="s">
        <v>31</v>
      </c>
      <c r="AX250" s="13" t="s">
        <v>69</v>
      </c>
      <c r="AY250" s="205" t="s">
        <v>191</v>
      </c>
    </row>
    <row r="251" spans="2:51" s="14" customFormat="1" ht="10.2">
      <c r="B251" s="206"/>
      <c r="C251" s="207"/>
      <c r="D251" s="197" t="s">
        <v>197</v>
      </c>
      <c r="E251" s="208" t="s">
        <v>19</v>
      </c>
      <c r="F251" s="209" t="s">
        <v>1251</v>
      </c>
      <c r="G251" s="207"/>
      <c r="H251" s="210">
        <v>24.411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197</v>
      </c>
      <c r="AU251" s="216" t="s">
        <v>79</v>
      </c>
      <c r="AV251" s="14" t="s">
        <v>79</v>
      </c>
      <c r="AW251" s="14" t="s">
        <v>31</v>
      </c>
      <c r="AX251" s="14" t="s">
        <v>69</v>
      </c>
      <c r="AY251" s="216" t="s">
        <v>191</v>
      </c>
    </row>
    <row r="252" spans="2:51" s="16" customFormat="1" ht="10.2">
      <c r="B252" s="228"/>
      <c r="C252" s="229"/>
      <c r="D252" s="197" t="s">
        <v>197</v>
      </c>
      <c r="E252" s="230" t="s">
        <v>19</v>
      </c>
      <c r="F252" s="231" t="s">
        <v>210</v>
      </c>
      <c r="G252" s="229"/>
      <c r="H252" s="232">
        <v>24.411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197</v>
      </c>
      <c r="AU252" s="238" t="s">
        <v>79</v>
      </c>
      <c r="AV252" s="16" t="s">
        <v>195</v>
      </c>
      <c r="AW252" s="16" t="s">
        <v>31</v>
      </c>
      <c r="AX252" s="16" t="s">
        <v>77</v>
      </c>
      <c r="AY252" s="238" t="s">
        <v>191</v>
      </c>
    </row>
    <row r="253" spans="1:65" s="2" customFormat="1" ht="24.15" customHeight="1">
      <c r="A253" s="36"/>
      <c r="B253" s="37"/>
      <c r="C253" s="241" t="s">
        <v>462</v>
      </c>
      <c r="D253" s="241" t="s">
        <v>334</v>
      </c>
      <c r="E253" s="242" t="s">
        <v>1252</v>
      </c>
      <c r="F253" s="243" t="s">
        <v>1253</v>
      </c>
      <c r="G253" s="244" t="s">
        <v>224</v>
      </c>
      <c r="H253" s="245">
        <v>3.605</v>
      </c>
      <c r="I253" s="246"/>
      <c r="J253" s="247">
        <f>ROUND(I253*H253,2)</f>
        <v>0</v>
      </c>
      <c r="K253" s="248"/>
      <c r="L253" s="249"/>
      <c r="M253" s="250" t="s">
        <v>19</v>
      </c>
      <c r="N253" s="251" t="s">
        <v>40</v>
      </c>
      <c r="O253" s="66"/>
      <c r="P253" s="191">
        <f>O253*H253</f>
        <v>0</v>
      </c>
      <c r="Q253" s="191">
        <v>0.175</v>
      </c>
      <c r="R253" s="191">
        <f>Q253*H253</f>
        <v>0.630875</v>
      </c>
      <c r="S253" s="191">
        <v>0</v>
      </c>
      <c r="T253" s="19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3" t="s">
        <v>254</v>
      </c>
      <c r="AT253" s="193" t="s">
        <v>334</v>
      </c>
      <c r="AU253" s="193" t="s">
        <v>79</v>
      </c>
      <c r="AY253" s="19" t="s">
        <v>191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9" t="s">
        <v>77</v>
      </c>
      <c r="BK253" s="194">
        <f>ROUND(I253*H253,2)</f>
        <v>0</v>
      </c>
      <c r="BL253" s="19" t="s">
        <v>195</v>
      </c>
      <c r="BM253" s="193" t="s">
        <v>1254</v>
      </c>
    </row>
    <row r="254" spans="2:51" s="13" customFormat="1" ht="20.4">
      <c r="B254" s="195"/>
      <c r="C254" s="196"/>
      <c r="D254" s="197" t="s">
        <v>197</v>
      </c>
      <c r="E254" s="198" t="s">
        <v>19</v>
      </c>
      <c r="F254" s="199" t="s">
        <v>1255</v>
      </c>
      <c r="G254" s="196"/>
      <c r="H254" s="198" t="s">
        <v>19</v>
      </c>
      <c r="I254" s="200"/>
      <c r="J254" s="196"/>
      <c r="K254" s="196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197</v>
      </c>
      <c r="AU254" s="205" t="s">
        <v>79</v>
      </c>
      <c r="AV254" s="13" t="s">
        <v>77</v>
      </c>
      <c r="AW254" s="13" t="s">
        <v>31</v>
      </c>
      <c r="AX254" s="13" t="s">
        <v>69</v>
      </c>
      <c r="AY254" s="205" t="s">
        <v>191</v>
      </c>
    </row>
    <row r="255" spans="2:51" s="14" customFormat="1" ht="10.2">
      <c r="B255" s="206"/>
      <c r="C255" s="207"/>
      <c r="D255" s="197" t="s">
        <v>197</v>
      </c>
      <c r="E255" s="208" t="s">
        <v>19</v>
      </c>
      <c r="F255" s="209" t="s">
        <v>1256</v>
      </c>
      <c r="G255" s="207"/>
      <c r="H255" s="210">
        <v>3.605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197</v>
      </c>
      <c r="AU255" s="216" t="s">
        <v>79</v>
      </c>
      <c r="AV255" s="14" t="s">
        <v>79</v>
      </c>
      <c r="AW255" s="14" t="s">
        <v>31</v>
      </c>
      <c r="AX255" s="14" t="s">
        <v>69</v>
      </c>
      <c r="AY255" s="216" t="s">
        <v>191</v>
      </c>
    </row>
    <row r="256" spans="2:51" s="16" customFormat="1" ht="10.2">
      <c r="B256" s="228"/>
      <c r="C256" s="229"/>
      <c r="D256" s="197" t="s">
        <v>197</v>
      </c>
      <c r="E256" s="230" t="s">
        <v>19</v>
      </c>
      <c r="F256" s="231" t="s">
        <v>210</v>
      </c>
      <c r="G256" s="229"/>
      <c r="H256" s="232">
        <v>3.605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197</v>
      </c>
      <c r="AU256" s="238" t="s">
        <v>79</v>
      </c>
      <c r="AV256" s="16" t="s">
        <v>195</v>
      </c>
      <c r="AW256" s="16" t="s">
        <v>31</v>
      </c>
      <c r="AX256" s="16" t="s">
        <v>77</v>
      </c>
      <c r="AY256" s="238" t="s">
        <v>191</v>
      </c>
    </row>
    <row r="257" spans="1:65" s="2" customFormat="1" ht="24.15" customHeight="1">
      <c r="A257" s="36"/>
      <c r="B257" s="37"/>
      <c r="C257" s="241" t="s">
        <v>467</v>
      </c>
      <c r="D257" s="241" t="s">
        <v>334</v>
      </c>
      <c r="E257" s="242" t="s">
        <v>1257</v>
      </c>
      <c r="F257" s="243" t="s">
        <v>1258</v>
      </c>
      <c r="G257" s="244" t="s">
        <v>224</v>
      </c>
      <c r="H257" s="245">
        <v>1.854</v>
      </c>
      <c r="I257" s="246"/>
      <c r="J257" s="247">
        <f>ROUND(I257*H257,2)</f>
        <v>0</v>
      </c>
      <c r="K257" s="248"/>
      <c r="L257" s="249"/>
      <c r="M257" s="250" t="s">
        <v>19</v>
      </c>
      <c r="N257" s="251" t="s">
        <v>40</v>
      </c>
      <c r="O257" s="66"/>
      <c r="P257" s="191">
        <f>O257*H257</f>
        <v>0</v>
      </c>
      <c r="Q257" s="191">
        <v>0.163</v>
      </c>
      <c r="R257" s="191">
        <f>Q257*H257</f>
        <v>0.302202</v>
      </c>
      <c r="S257" s="191">
        <v>0</v>
      </c>
      <c r="T257" s="19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3" t="s">
        <v>254</v>
      </c>
      <c r="AT257" s="193" t="s">
        <v>334</v>
      </c>
      <c r="AU257" s="193" t="s">
        <v>79</v>
      </c>
      <c r="AY257" s="19" t="s">
        <v>191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19" t="s">
        <v>77</v>
      </c>
      <c r="BK257" s="194">
        <f>ROUND(I257*H257,2)</f>
        <v>0</v>
      </c>
      <c r="BL257" s="19" t="s">
        <v>195</v>
      </c>
      <c r="BM257" s="193" t="s">
        <v>1259</v>
      </c>
    </row>
    <row r="258" spans="2:51" s="13" customFormat="1" ht="10.2">
      <c r="B258" s="195"/>
      <c r="C258" s="196"/>
      <c r="D258" s="197" t="s">
        <v>197</v>
      </c>
      <c r="E258" s="198" t="s">
        <v>19</v>
      </c>
      <c r="F258" s="199" t="s">
        <v>1260</v>
      </c>
      <c r="G258" s="196"/>
      <c r="H258" s="198" t="s">
        <v>19</v>
      </c>
      <c r="I258" s="200"/>
      <c r="J258" s="196"/>
      <c r="K258" s="196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197</v>
      </c>
      <c r="AU258" s="205" t="s">
        <v>79</v>
      </c>
      <c r="AV258" s="13" t="s">
        <v>77</v>
      </c>
      <c r="AW258" s="13" t="s">
        <v>31</v>
      </c>
      <c r="AX258" s="13" t="s">
        <v>69</v>
      </c>
      <c r="AY258" s="205" t="s">
        <v>191</v>
      </c>
    </row>
    <row r="259" spans="2:51" s="14" customFormat="1" ht="10.2">
      <c r="B259" s="206"/>
      <c r="C259" s="207"/>
      <c r="D259" s="197" t="s">
        <v>197</v>
      </c>
      <c r="E259" s="208" t="s">
        <v>19</v>
      </c>
      <c r="F259" s="209" t="s">
        <v>1261</v>
      </c>
      <c r="G259" s="207"/>
      <c r="H259" s="210">
        <v>1.854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197</v>
      </c>
      <c r="AU259" s="216" t="s">
        <v>79</v>
      </c>
      <c r="AV259" s="14" t="s">
        <v>79</v>
      </c>
      <c r="AW259" s="14" t="s">
        <v>31</v>
      </c>
      <c r="AX259" s="14" t="s">
        <v>69</v>
      </c>
      <c r="AY259" s="216" t="s">
        <v>191</v>
      </c>
    </row>
    <row r="260" spans="2:51" s="16" customFormat="1" ht="10.2">
      <c r="B260" s="228"/>
      <c r="C260" s="229"/>
      <c r="D260" s="197" t="s">
        <v>197</v>
      </c>
      <c r="E260" s="230" t="s">
        <v>19</v>
      </c>
      <c r="F260" s="231" t="s">
        <v>210</v>
      </c>
      <c r="G260" s="229"/>
      <c r="H260" s="232">
        <v>1.854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197</v>
      </c>
      <c r="AU260" s="238" t="s">
        <v>79</v>
      </c>
      <c r="AV260" s="16" t="s">
        <v>195</v>
      </c>
      <c r="AW260" s="16" t="s">
        <v>31</v>
      </c>
      <c r="AX260" s="16" t="s">
        <v>77</v>
      </c>
      <c r="AY260" s="238" t="s">
        <v>191</v>
      </c>
    </row>
    <row r="261" spans="1:65" s="2" customFormat="1" ht="37.8" customHeight="1">
      <c r="A261" s="36"/>
      <c r="B261" s="37"/>
      <c r="C261" s="181" t="s">
        <v>471</v>
      </c>
      <c r="D261" s="181" t="s">
        <v>192</v>
      </c>
      <c r="E261" s="182" t="s">
        <v>1262</v>
      </c>
      <c r="F261" s="183" t="s">
        <v>1263</v>
      </c>
      <c r="G261" s="184" t="s">
        <v>224</v>
      </c>
      <c r="H261" s="185">
        <v>29</v>
      </c>
      <c r="I261" s="186"/>
      <c r="J261" s="187">
        <f>ROUND(I261*H261,2)</f>
        <v>0</v>
      </c>
      <c r="K261" s="188"/>
      <c r="L261" s="41"/>
      <c r="M261" s="189" t="s">
        <v>19</v>
      </c>
      <c r="N261" s="190" t="s">
        <v>40</v>
      </c>
      <c r="O261" s="66"/>
      <c r="P261" s="191">
        <f>O261*H261</f>
        <v>0</v>
      </c>
      <c r="Q261" s="191">
        <v>0</v>
      </c>
      <c r="R261" s="191">
        <f>Q261*H261</f>
        <v>0</v>
      </c>
      <c r="S261" s="191">
        <v>0</v>
      </c>
      <c r="T261" s="192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3" t="s">
        <v>195</v>
      </c>
      <c r="AT261" s="193" t="s">
        <v>192</v>
      </c>
      <c r="AU261" s="193" t="s">
        <v>79</v>
      </c>
      <c r="AY261" s="19" t="s">
        <v>191</v>
      </c>
      <c r="BE261" s="194">
        <f>IF(N261="základní",J261,0)</f>
        <v>0</v>
      </c>
      <c r="BF261" s="194">
        <f>IF(N261="snížená",J261,0)</f>
        <v>0</v>
      </c>
      <c r="BG261" s="194">
        <f>IF(N261="zákl. přenesená",J261,0)</f>
        <v>0</v>
      </c>
      <c r="BH261" s="194">
        <f>IF(N261="sníž. přenesená",J261,0)</f>
        <v>0</v>
      </c>
      <c r="BI261" s="194">
        <f>IF(N261="nulová",J261,0)</f>
        <v>0</v>
      </c>
      <c r="BJ261" s="19" t="s">
        <v>77</v>
      </c>
      <c r="BK261" s="194">
        <f>ROUND(I261*H261,2)</f>
        <v>0</v>
      </c>
      <c r="BL261" s="19" t="s">
        <v>195</v>
      </c>
      <c r="BM261" s="193" t="s">
        <v>1264</v>
      </c>
    </row>
    <row r="262" spans="2:51" s="13" customFormat="1" ht="10.2">
      <c r="B262" s="195"/>
      <c r="C262" s="196"/>
      <c r="D262" s="197" t="s">
        <v>197</v>
      </c>
      <c r="E262" s="198" t="s">
        <v>19</v>
      </c>
      <c r="F262" s="199" t="s">
        <v>1248</v>
      </c>
      <c r="G262" s="196"/>
      <c r="H262" s="198" t="s">
        <v>19</v>
      </c>
      <c r="I262" s="200"/>
      <c r="J262" s="196"/>
      <c r="K262" s="196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197</v>
      </c>
      <c r="AU262" s="205" t="s">
        <v>79</v>
      </c>
      <c r="AV262" s="13" t="s">
        <v>77</v>
      </c>
      <c r="AW262" s="13" t="s">
        <v>31</v>
      </c>
      <c r="AX262" s="13" t="s">
        <v>69</v>
      </c>
      <c r="AY262" s="205" t="s">
        <v>191</v>
      </c>
    </row>
    <row r="263" spans="2:51" s="14" customFormat="1" ht="10.2">
      <c r="B263" s="206"/>
      <c r="C263" s="207"/>
      <c r="D263" s="197" t="s">
        <v>197</v>
      </c>
      <c r="E263" s="208" t="s">
        <v>19</v>
      </c>
      <c r="F263" s="209" t="s">
        <v>407</v>
      </c>
      <c r="G263" s="207"/>
      <c r="H263" s="210">
        <v>29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197</v>
      </c>
      <c r="AU263" s="216" t="s">
        <v>79</v>
      </c>
      <c r="AV263" s="14" t="s">
        <v>79</v>
      </c>
      <c r="AW263" s="14" t="s">
        <v>31</v>
      </c>
      <c r="AX263" s="14" t="s">
        <v>69</v>
      </c>
      <c r="AY263" s="216" t="s">
        <v>191</v>
      </c>
    </row>
    <row r="264" spans="2:51" s="16" customFormat="1" ht="10.2">
      <c r="B264" s="228"/>
      <c r="C264" s="229"/>
      <c r="D264" s="197" t="s">
        <v>197</v>
      </c>
      <c r="E264" s="230" t="s">
        <v>19</v>
      </c>
      <c r="F264" s="231" t="s">
        <v>210</v>
      </c>
      <c r="G264" s="229"/>
      <c r="H264" s="232">
        <v>29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197</v>
      </c>
      <c r="AU264" s="238" t="s">
        <v>79</v>
      </c>
      <c r="AV264" s="16" t="s">
        <v>195</v>
      </c>
      <c r="AW264" s="16" t="s">
        <v>31</v>
      </c>
      <c r="AX264" s="16" t="s">
        <v>77</v>
      </c>
      <c r="AY264" s="238" t="s">
        <v>191</v>
      </c>
    </row>
    <row r="265" spans="2:63" s="12" customFormat="1" ht="22.8" customHeight="1">
      <c r="B265" s="167"/>
      <c r="C265" s="168"/>
      <c r="D265" s="169" t="s">
        <v>68</v>
      </c>
      <c r="E265" s="239" t="s">
        <v>254</v>
      </c>
      <c r="F265" s="239" t="s">
        <v>397</v>
      </c>
      <c r="G265" s="168"/>
      <c r="H265" s="168"/>
      <c r="I265" s="171"/>
      <c r="J265" s="240">
        <f>BK265</f>
        <v>0</v>
      </c>
      <c r="K265" s="168"/>
      <c r="L265" s="173"/>
      <c r="M265" s="174"/>
      <c r="N265" s="175"/>
      <c r="O265" s="175"/>
      <c r="P265" s="176">
        <f>P266</f>
        <v>0</v>
      </c>
      <c r="Q265" s="175"/>
      <c r="R265" s="176">
        <f>R266</f>
        <v>1.24432</v>
      </c>
      <c r="S265" s="175"/>
      <c r="T265" s="177">
        <f>T266</f>
        <v>0</v>
      </c>
      <c r="AR265" s="178" t="s">
        <v>77</v>
      </c>
      <c r="AT265" s="179" t="s">
        <v>68</v>
      </c>
      <c r="AU265" s="179" t="s">
        <v>77</v>
      </c>
      <c r="AY265" s="178" t="s">
        <v>191</v>
      </c>
      <c r="BK265" s="180">
        <f>BK266</f>
        <v>0</v>
      </c>
    </row>
    <row r="266" spans="1:65" s="2" customFormat="1" ht="33" customHeight="1">
      <c r="A266" s="36"/>
      <c r="B266" s="37"/>
      <c r="C266" s="181" t="s">
        <v>475</v>
      </c>
      <c r="D266" s="181" t="s">
        <v>192</v>
      </c>
      <c r="E266" s="182" t="s">
        <v>910</v>
      </c>
      <c r="F266" s="183" t="s">
        <v>911</v>
      </c>
      <c r="G266" s="184" t="s">
        <v>410</v>
      </c>
      <c r="H266" s="185">
        <v>4</v>
      </c>
      <c r="I266" s="186"/>
      <c r="J266" s="187">
        <f>ROUND(I266*H266,2)</f>
        <v>0</v>
      </c>
      <c r="K266" s="188"/>
      <c r="L266" s="41"/>
      <c r="M266" s="189" t="s">
        <v>19</v>
      </c>
      <c r="N266" s="190" t="s">
        <v>40</v>
      </c>
      <c r="O266" s="66"/>
      <c r="P266" s="191">
        <f>O266*H266</f>
        <v>0</v>
      </c>
      <c r="Q266" s="191">
        <v>0.31108</v>
      </c>
      <c r="R266" s="191">
        <f>Q266*H266</f>
        <v>1.24432</v>
      </c>
      <c r="S266" s="191">
        <v>0</v>
      </c>
      <c r="T266" s="19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3" t="s">
        <v>195</v>
      </c>
      <c r="AT266" s="193" t="s">
        <v>192</v>
      </c>
      <c r="AU266" s="193" t="s">
        <v>79</v>
      </c>
      <c r="AY266" s="19" t="s">
        <v>191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9" t="s">
        <v>77</v>
      </c>
      <c r="BK266" s="194">
        <f>ROUND(I266*H266,2)</f>
        <v>0</v>
      </c>
      <c r="BL266" s="19" t="s">
        <v>195</v>
      </c>
      <c r="BM266" s="193" t="s">
        <v>1265</v>
      </c>
    </row>
    <row r="267" spans="2:63" s="12" customFormat="1" ht="22.8" customHeight="1">
      <c r="B267" s="167"/>
      <c r="C267" s="168"/>
      <c r="D267" s="169" t="s">
        <v>68</v>
      </c>
      <c r="E267" s="239" t="s">
        <v>273</v>
      </c>
      <c r="F267" s="239" t="s">
        <v>573</v>
      </c>
      <c r="G267" s="168"/>
      <c r="H267" s="168"/>
      <c r="I267" s="171"/>
      <c r="J267" s="240">
        <f>BK267</f>
        <v>0</v>
      </c>
      <c r="K267" s="168"/>
      <c r="L267" s="173"/>
      <c r="M267" s="174"/>
      <c r="N267" s="175"/>
      <c r="O267" s="175"/>
      <c r="P267" s="176">
        <f>SUM(P268:P359)</f>
        <v>0</v>
      </c>
      <c r="Q267" s="175"/>
      <c r="R267" s="176">
        <f>SUM(R268:R359)</f>
        <v>8.354085</v>
      </c>
      <c r="S267" s="175"/>
      <c r="T267" s="177">
        <f>SUM(T268:T359)</f>
        <v>0.15050000000000002</v>
      </c>
      <c r="AR267" s="178" t="s">
        <v>77</v>
      </c>
      <c r="AT267" s="179" t="s">
        <v>68</v>
      </c>
      <c r="AU267" s="179" t="s">
        <v>77</v>
      </c>
      <c r="AY267" s="178" t="s">
        <v>191</v>
      </c>
      <c r="BK267" s="180">
        <f>SUM(BK268:BK359)</f>
        <v>0</v>
      </c>
    </row>
    <row r="268" spans="1:65" s="2" customFormat="1" ht="24.15" customHeight="1">
      <c r="A268" s="36"/>
      <c r="B268" s="37"/>
      <c r="C268" s="181" t="s">
        <v>479</v>
      </c>
      <c r="D268" s="181" t="s">
        <v>192</v>
      </c>
      <c r="E268" s="182" t="s">
        <v>1266</v>
      </c>
      <c r="F268" s="183" t="s">
        <v>1267</v>
      </c>
      <c r="G268" s="184" t="s">
        <v>410</v>
      </c>
      <c r="H268" s="185">
        <v>4</v>
      </c>
      <c r="I268" s="186"/>
      <c r="J268" s="187">
        <f>ROUND(I268*H268,2)</f>
        <v>0</v>
      </c>
      <c r="K268" s="188"/>
      <c r="L268" s="41"/>
      <c r="M268" s="189" t="s">
        <v>19</v>
      </c>
      <c r="N268" s="190" t="s">
        <v>40</v>
      </c>
      <c r="O268" s="66"/>
      <c r="P268" s="191">
        <f>O268*H268</f>
        <v>0</v>
      </c>
      <c r="Q268" s="191">
        <v>0.0007</v>
      </c>
      <c r="R268" s="191">
        <f>Q268*H268</f>
        <v>0.0028</v>
      </c>
      <c r="S268" s="191">
        <v>0</v>
      </c>
      <c r="T268" s="192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3" t="s">
        <v>195</v>
      </c>
      <c r="AT268" s="193" t="s">
        <v>192</v>
      </c>
      <c r="AU268" s="193" t="s">
        <v>79</v>
      </c>
      <c r="AY268" s="19" t="s">
        <v>191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9" t="s">
        <v>77</v>
      </c>
      <c r="BK268" s="194">
        <f>ROUND(I268*H268,2)</f>
        <v>0</v>
      </c>
      <c r="BL268" s="19" t="s">
        <v>195</v>
      </c>
      <c r="BM268" s="193" t="s">
        <v>1268</v>
      </c>
    </row>
    <row r="269" spans="2:51" s="13" customFormat="1" ht="20.4">
      <c r="B269" s="195"/>
      <c r="C269" s="196"/>
      <c r="D269" s="197" t="s">
        <v>197</v>
      </c>
      <c r="E269" s="198" t="s">
        <v>19</v>
      </c>
      <c r="F269" s="199" t="s">
        <v>1269</v>
      </c>
      <c r="G269" s="196"/>
      <c r="H269" s="198" t="s">
        <v>19</v>
      </c>
      <c r="I269" s="200"/>
      <c r="J269" s="196"/>
      <c r="K269" s="196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197</v>
      </c>
      <c r="AU269" s="205" t="s">
        <v>79</v>
      </c>
      <c r="AV269" s="13" t="s">
        <v>77</v>
      </c>
      <c r="AW269" s="13" t="s">
        <v>31</v>
      </c>
      <c r="AX269" s="13" t="s">
        <v>69</v>
      </c>
      <c r="AY269" s="205" t="s">
        <v>191</v>
      </c>
    </row>
    <row r="270" spans="2:51" s="14" customFormat="1" ht="10.2">
      <c r="B270" s="206"/>
      <c r="C270" s="207"/>
      <c r="D270" s="197" t="s">
        <v>197</v>
      </c>
      <c r="E270" s="208" t="s">
        <v>19</v>
      </c>
      <c r="F270" s="209" t="s">
        <v>1270</v>
      </c>
      <c r="G270" s="207"/>
      <c r="H270" s="210">
        <v>4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197</v>
      </c>
      <c r="AU270" s="216" t="s">
        <v>79</v>
      </c>
      <c r="AV270" s="14" t="s">
        <v>79</v>
      </c>
      <c r="AW270" s="14" t="s">
        <v>31</v>
      </c>
      <c r="AX270" s="14" t="s">
        <v>69</v>
      </c>
      <c r="AY270" s="216" t="s">
        <v>191</v>
      </c>
    </row>
    <row r="271" spans="2:51" s="16" customFormat="1" ht="10.2">
      <c r="B271" s="228"/>
      <c r="C271" s="229"/>
      <c r="D271" s="197" t="s">
        <v>197</v>
      </c>
      <c r="E271" s="230" t="s">
        <v>19</v>
      </c>
      <c r="F271" s="231" t="s">
        <v>210</v>
      </c>
      <c r="G271" s="229"/>
      <c r="H271" s="232">
        <v>4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197</v>
      </c>
      <c r="AU271" s="238" t="s">
        <v>79</v>
      </c>
      <c r="AV271" s="16" t="s">
        <v>195</v>
      </c>
      <c r="AW271" s="16" t="s">
        <v>31</v>
      </c>
      <c r="AX271" s="16" t="s">
        <v>77</v>
      </c>
      <c r="AY271" s="238" t="s">
        <v>191</v>
      </c>
    </row>
    <row r="272" spans="1:65" s="2" customFormat="1" ht="24.15" customHeight="1">
      <c r="A272" s="36"/>
      <c r="B272" s="37"/>
      <c r="C272" s="181" t="s">
        <v>483</v>
      </c>
      <c r="D272" s="181" t="s">
        <v>192</v>
      </c>
      <c r="E272" s="182" t="s">
        <v>1266</v>
      </c>
      <c r="F272" s="183" t="s">
        <v>1267</v>
      </c>
      <c r="G272" s="184" t="s">
        <v>410</v>
      </c>
      <c r="H272" s="185">
        <v>3</v>
      </c>
      <c r="I272" s="186"/>
      <c r="J272" s="187">
        <f>ROUND(I272*H272,2)</f>
        <v>0</v>
      </c>
      <c r="K272" s="188"/>
      <c r="L272" s="41"/>
      <c r="M272" s="189" t="s">
        <v>19</v>
      </c>
      <c r="N272" s="190" t="s">
        <v>40</v>
      </c>
      <c r="O272" s="66"/>
      <c r="P272" s="191">
        <f>O272*H272</f>
        <v>0</v>
      </c>
      <c r="Q272" s="191">
        <v>0.0007</v>
      </c>
      <c r="R272" s="191">
        <f>Q272*H272</f>
        <v>0.0021</v>
      </c>
      <c r="S272" s="191">
        <v>0</v>
      </c>
      <c r="T272" s="192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3" t="s">
        <v>195</v>
      </c>
      <c r="AT272" s="193" t="s">
        <v>192</v>
      </c>
      <c r="AU272" s="193" t="s">
        <v>79</v>
      </c>
      <c r="AY272" s="19" t="s">
        <v>191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9" t="s">
        <v>77</v>
      </c>
      <c r="BK272" s="194">
        <f>ROUND(I272*H272,2)</f>
        <v>0</v>
      </c>
      <c r="BL272" s="19" t="s">
        <v>195</v>
      </c>
      <c r="BM272" s="193" t="s">
        <v>1271</v>
      </c>
    </row>
    <row r="273" spans="2:51" s="13" customFormat="1" ht="10.2">
      <c r="B273" s="195"/>
      <c r="C273" s="196"/>
      <c r="D273" s="197" t="s">
        <v>197</v>
      </c>
      <c r="E273" s="198" t="s">
        <v>19</v>
      </c>
      <c r="F273" s="199" t="s">
        <v>1272</v>
      </c>
      <c r="G273" s="196"/>
      <c r="H273" s="198" t="s">
        <v>19</v>
      </c>
      <c r="I273" s="200"/>
      <c r="J273" s="196"/>
      <c r="K273" s="196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197</v>
      </c>
      <c r="AU273" s="205" t="s">
        <v>79</v>
      </c>
      <c r="AV273" s="13" t="s">
        <v>77</v>
      </c>
      <c r="AW273" s="13" t="s">
        <v>31</v>
      </c>
      <c r="AX273" s="13" t="s">
        <v>69</v>
      </c>
      <c r="AY273" s="205" t="s">
        <v>191</v>
      </c>
    </row>
    <row r="274" spans="2:51" s="14" customFormat="1" ht="10.2">
      <c r="B274" s="206"/>
      <c r="C274" s="207"/>
      <c r="D274" s="197" t="s">
        <v>197</v>
      </c>
      <c r="E274" s="208" t="s">
        <v>19</v>
      </c>
      <c r="F274" s="209" t="s">
        <v>95</v>
      </c>
      <c r="G274" s="207"/>
      <c r="H274" s="210">
        <v>3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197</v>
      </c>
      <c r="AU274" s="216" t="s">
        <v>79</v>
      </c>
      <c r="AV274" s="14" t="s">
        <v>79</v>
      </c>
      <c r="AW274" s="14" t="s">
        <v>31</v>
      </c>
      <c r="AX274" s="14" t="s">
        <v>69</v>
      </c>
      <c r="AY274" s="216" t="s">
        <v>191</v>
      </c>
    </row>
    <row r="275" spans="2:51" s="16" customFormat="1" ht="10.2">
      <c r="B275" s="228"/>
      <c r="C275" s="229"/>
      <c r="D275" s="197" t="s">
        <v>197</v>
      </c>
      <c r="E275" s="230" t="s">
        <v>19</v>
      </c>
      <c r="F275" s="231" t="s">
        <v>210</v>
      </c>
      <c r="G275" s="229"/>
      <c r="H275" s="232">
        <v>3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197</v>
      </c>
      <c r="AU275" s="238" t="s">
        <v>79</v>
      </c>
      <c r="AV275" s="16" t="s">
        <v>195</v>
      </c>
      <c r="AW275" s="16" t="s">
        <v>31</v>
      </c>
      <c r="AX275" s="16" t="s">
        <v>77</v>
      </c>
      <c r="AY275" s="238" t="s">
        <v>191</v>
      </c>
    </row>
    <row r="276" spans="1:65" s="2" customFormat="1" ht="24.15" customHeight="1">
      <c r="A276" s="36"/>
      <c r="B276" s="37"/>
      <c r="C276" s="241" t="s">
        <v>487</v>
      </c>
      <c r="D276" s="241" t="s">
        <v>334</v>
      </c>
      <c r="E276" s="242" t="s">
        <v>1273</v>
      </c>
      <c r="F276" s="243" t="s">
        <v>1274</v>
      </c>
      <c r="G276" s="244" t="s">
        <v>410</v>
      </c>
      <c r="H276" s="245">
        <v>1</v>
      </c>
      <c r="I276" s="246"/>
      <c r="J276" s="247">
        <f>ROUND(I276*H276,2)</f>
        <v>0</v>
      </c>
      <c r="K276" s="248"/>
      <c r="L276" s="249"/>
      <c r="M276" s="250" t="s">
        <v>19</v>
      </c>
      <c r="N276" s="251" t="s">
        <v>40</v>
      </c>
      <c r="O276" s="66"/>
      <c r="P276" s="191">
        <f>O276*H276</f>
        <v>0</v>
      </c>
      <c r="Q276" s="191">
        <v>0.0035</v>
      </c>
      <c r="R276" s="191">
        <f>Q276*H276</f>
        <v>0.0035</v>
      </c>
      <c r="S276" s="191">
        <v>0</v>
      </c>
      <c r="T276" s="192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3" t="s">
        <v>254</v>
      </c>
      <c r="AT276" s="193" t="s">
        <v>334</v>
      </c>
      <c r="AU276" s="193" t="s">
        <v>79</v>
      </c>
      <c r="AY276" s="19" t="s">
        <v>191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19" t="s">
        <v>77</v>
      </c>
      <c r="BK276" s="194">
        <f>ROUND(I276*H276,2)</f>
        <v>0</v>
      </c>
      <c r="BL276" s="19" t="s">
        <v>195</v>
      </c>
      <c r="BM276" s="193" t="s">
        <v>1275</v>
      </c>
    </row>
    <row r="277" spans="2:51" s="13" customFormat="1" ht="20.4">
      <c r="B277" s="195"/>
      <c r="C277" s="196"/>
      <c r="D277" s="197" t="s">
        <v>197</v>
      </c>
      <c r="E277" s="198" t="s">
        <v>19</v>
      </c>
      <c r="F277" s="199" t="s">
        <v>1276</v>
      </c>
      <c r="G277" s="196"/>
      <c r="H277" s="198" t="s">
        <v>19</v>
      </c>
      <c r="I277" s="200"/>
      <c r="J277" s="196"/>
      <c r="K277" s="196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197</v>
      </c>
      <c r="AU277" s="205" t="s">
        <v>79</v>
      </c>
      <c r="AV277" s="13" t="s">
        <v>77</v>
      </c>
      <c r="AW277" s="13" t="s">
        <v>31</v>
      </c>
      <c r="AX277" s="13" t="s">
        <v>69</v>
      </c>
      <c r="AY277" s="205" t="s">
        <v>191</v>
      </c>
    </row>
    <row r="278" spans="2:51" s="14" customFormat="1" ht="10.2">
      <c r="B278" s="206"/>
      <c r="C278" s="207"/>
      <c r="D278" s="197" t="s">
        <v>197</v>
      </c>
      <c r="E278" s="208" t="s">
        <v>19</v>
      </c>
      <c r="F278" s="209" t="s">
        <v>77</v>
      </c>
      <c r="G278" s="207"/>
      <c r="H278" s="210">
        <v>1</v>
      </c>
      <c r="I278" s="211"/>
      <c r="J278" s="207"/>
      <c r="K278" s="207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197</v>
      </c>
      <c r="AU278" s="216" t="s">
        <v>79</v>
      </c>
      <c r="AV278" s="14" t="s">
        <v>79</v>
      </c>
      <c r="AW278" s="14" t="s">
        <v>31</v>
      </c>
      <c r="AX278" s="14" t="s">
        <v>69</v>
      </c>
      <c r="AY278" s="216" t="s">
        <v>191</v>
      </c>
    </row>
    <row r="279" spans="2:51" s="16" customFormat="1" ht="10.2">
      <c r="B279" s="228"/>
      <c r="C279" s="229"/>
      <c r="D279" s="197" t="s">
        <v>197</v>
      </c>
      <c r="E279" s="230" t="s">
        <v>19</v>
      </c>
      <c r="F279" s="231" t="s">
        <v>210</v>
      </c>
      <c r="G279" s="229"/>
      <c r="H279" s="232">
        <v>1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197</v>
      </c>
      <c r="AU279" s="238" t="s">
        <v>79</v>
      </c>
      <c r="AV279" s="16" t="s">
        <v>195</v>
      </c>
      <c r="AW279" s="16" t="s">
        <v>31</v>
      </c>
      <c r="AX279" s="16" t="s">
        <v>77</v>
      </c>
      <c r="AY279" s="238" t="s">
        <v>191</v>
      </c>
    </row>
    <row r="280" spans="1:65" s="2" customFormat="1" ht="24.15" customHeight="1">
      <c r="A280" s="36"/>
      <c r="B280" s="37"/>
      <c r="C280" s="241" t="s">
        <v>491</v>
      </c>
      <c r="D280" s="241" t="s">
        <v>334</v>
      </c>
      <c r="E280" s="242" t="s">
        <v>1273</v>
      </c>
      <c r="F280" s="243" t="s">
        <v>1274</v>
      </c>
      <c r="G280" s="244" t="s">
        <v>410</v>
      </c>
      <c r="H280" s="245">
        <v>1</v>
      </c>
      <c r="I280" s="246"/>
      <c r="J280" s="247">
        <f>ROUND(I280*H280,2)</f>
        <v>0</v>
      </c>
      <c r="K280" s="248"/>
      <c r="L280" s="249"/>
      <c r="M280" s="250" t="s">
        <v>19</v>
      </c>
      <c r="N280" s="251" t="s">
        <v>40</v>
      </c>
      <c r="O280" s="66"/>
      <c r="P280" s="191">
        <f>O280*H280</f>
        <v>0</v>
      </c>
      <c r="Q280" s="191">
        <v>0.0035</v>
      </c>
      <c r="R280" s="191">
        <f>Q280*H280</f>
        <v>0.0035</v>
      </c>
      <c r="S280" s="191">
        <v>0</v>
      </c>
      <c r="T280" s="192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3" t="s">
        <v>254</v>
      </c>
      <c r="AT280" s="193" t="s">
        <v>334</v>
      </c>
      <c r="AU280" s="193" t="s">
        <v>79</v>
      </c>
      <c r="AY280" s="19" t="s">
        <v>191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9" t="s">
        <v>77</v>
      </c>
      <c r="BK280" s="194">
        <f>ROUND(I280*H280,2)</f>
        <v>0</v>
      </c>
      <c r="BL280" s="19" t="s">
        <v>195</v>
      </c>
      <c r="BM280" s="193" t="s">
        <v>1277</v>
      </c>
    </row>
    <row r="281" spans="2:51" s="13" customFormat="1" ht="10.2">
      <c r="B281" s="195"/>
      <c r="C281" s="196"/>
      <c r="D281" s="197" t="s">
        <v>197</v>
      </c>
      <c r="E281" s="198" t="s">
        <v>19</v>
      </c>
      <c r="F281" s="199" t="s">
        <v>1278</v>
      </c>
      <c r="G281" s="196"/>
      <c r="H281" s="198" t="s">
        <v>19</v>
      </c>
      <c r="I281" s="200"/>
      <c r="J281" s="196"/>
      <c r="K281" s="196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197</v>
      </c>
      <c r="AU281" s="205" t="s">
        <v>79</v>
      </c>
      <c r="AV281" s="13" t="s">
        <v>77</v>
      </c>
      <c r="AW281" s="13" t="s">
        <v>31</v>
      </c>
      <c r="AX281" s="13" t="s">
        <v>69</v>
      </c>
      <c r="AY281" s="205" t="s">
        <v>191</v>
      </c>
    </row>
    <row r="282" spans="2:51" s="14" customFormat="1" ht="10.2">
      <c r="B282" s="206"/>
      <c r="C282" s="207"/>
      <c r="D282" s="197" t="s">
        <v>197</v>
      </c>
      <c r="E282" s="208" t="s">
        <v>19</v>
      </c>
      <c r="F282" s="209" t="s">
        <v>77</v>
      </c>
      <c r="G282" s="207"/>
      <c r="H282" s="210">
        <v>1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197</v>
      </c>
      <c r="AU282" s="216" t="s">
        <v>79</v>
      </c>
      <c r="AV282" s="14" t="s">
        <v>79</v>
      </c>
      <c r="AW282" s="14" t="s">
        <v>31</v>
      </c>
      <c r="AX282" s="14" t="s">
        <v>69</v>
      </c>
      <c r="AY282" s="216" t="s">
        <v>191</v>
      </c>
    </row>
    <row r="283" spans="2:51" s="16" customFormat="1" ht="10.2">
      <c r="B283" s="228"/>
      <c r="C283" s="229"/>
      <c r="D283" s="197" t="s">
        <v>197</v>
      </c>
      <c r="E283" s="230" t="s">
        <v>19</v>
      </c>
      <c r="F283" s="231" t="s">
        <v>210</v>
      </c>
      <c r="G283" s="229"/>
      <c r="H283" s="232">
        <v>1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197</v>
      </c>
      <c r="AU283" s="238" t="s">
        <v>79</v>
      </c>
      <c r="AV283" s="16" t="s">
        <v>195</v>
      </c>
      <c r="AW283" s="16" t="s">
        <v>31</v>
      </c>
      <c r="AX283" s="16" t="s">
        <v>77</v>
      </c>
      <c r="AY283" s="238" t="s">
        <v>191</v>
      </c>
    </row>
    <row r="284" spans="1:65" s="2" customFormat="1" ht="24.15" customHeight="1">
      <c r="A284" s="36"/>
      <c r="B284" s="37"/>
      <c r="C284" s="241" t="s">
        <v>495</v>
      </c>
      <c r="D284" s="241" t="s">
        <v>334</v>
      </c>
      <c r="E284" s="242" t="s">
        <v>1279</v>
      </c>
      <c r="F284" s="243" t="s">
        <v>1280</v>
      </c>
      <c r="G284" s="244" t="s">
        <v>410</v>
      </c>
      <c r="H284" s="245">
        <v>1</v>
      </c>
      <c r="I284" s="246"/>
      <c r="J284" s="247">
        <f>ROUND(I284*H284,2)</f>
        <v>0</v>
      </c>
      <c r="K284" s="248"/>
      <c r="L284" s="249"/>
      <c r="M284" s="250" t="s">
        <v>19</v>
      </c>
      <c r="N284" s="251" t="s">
        <v>40</v>
      </c>
      <c r="O284" s="66"/>
      <c r="P284" s="191">
        <f>O284*H284</f>
        <v>0</v>
      </c>
      <c r="Q284" s="191">
        <v>0.0025</v>
      </c>
      <c r="R284" s="191">
        <f>Q284*H284</f>
        <v>0.0025</v>
      </c>
      <c r="S284" s="191">
        <v>0</v>
      </c>
      <c r="T284" s="19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3" t="s">
        <v>254</v>
      </c>
      <c r="AT284" s="193" t="s">
        <v>334</v>
      </c>
      <c r="AU284" s="193" t="s">
        <v>79</v>
      </c>
      <c r="AY284" s="19" t="s">
        <v>191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9" t="s">
        <v>77</v>
      </c>
      <c r="BK284" s="194">
        <f>ROUND(I284*H284,2)</f>
        <v>0</v>
      </c>
      <c r="BL284" s="19" t="s">
        <v>195</v>
      </c>
      <c r="BM284" s="193" t="s">
        <v>1281</v>
      </c>
    </row>
    <row r="285" spans="2:51" s="13" customFormat="1" ht="10.2">
      <c r="B285" s="195"/>
      <c r="C285" s="196"/>
      <c r="D285" s="197" t="s">
        <v>197</v>
      </c>
      <c r="E285" s="198" t="s">
        <v>19</v>
      </c>
      <c r="F285" s="199" t="s">
        <v>1282</v>
      </c>
      <c r="G285" s="196"/>
      <c r="H285" s="198" t="s">
        <v>19</v>
      </c>
      <c r="I285" s="200"/>
      <c r="J285" s="196"/>
      <c r="K285" s="196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197</v>
      </c>
      <c r="AU285" s="205" t="s">
        <v>79</v>
      </c>
      <c r="AV285" s="13" t="s">
        <v>77</v>
      </c>
      <c r="AW285" s="13" t="s">
        <v>31</v>
      </c>
      <c r="AX285" s="13" t="s">
        <v>69</v>
      </c>
      <c r="AY285" s="205" t="s">
        <v>191</v>
      </c>
    </row>
    <row r="286" spans="2:51" s="14" customFormat="1" ht="10.2">
      <c r="B286" s="206"/>
      <c r="C286" s="207"/>
      <c r="D286" s="197" t="s">
        <v>197</v>
      </c>
      <c r="E286" s="208" t="s">
        <v>19</v>
      </c>
      <c r="F286" s="209" t="s">
        <v>77</v>
      </c>
      <c r="G286" s="207"/>
      <c r="H286" s="210">
        <v>1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197</v>
      </c>
      <c r="AU286" s="216" t="s">
        <v>79</v>
      </c>
      <c r="AV286" s="14" t="s">
        <v>79</v>
      </c>
      <c r="AW286" s="14" t="s">
        <v>31</v>
      </c>
      <c r="AX286" s="14" t="s">
        <v>69</v>
      </c>
      <c r="AY286" s="216" t="s">
        <v>191</v>
      </c>
    </row>
    <row r="287" spans="2:51" s="16" customFormat="1" ht="10.2">
      <c r="B287" s="228"/>
      <c r="C287" s="229"/>
      <c r="D287" s="197" t="s">
        <v>197</v>
      </c>
      <c r="E287" s="230" t="s">
        <v>19</v>
      </c>
      <c r="F287" s="231" t="s">
        <v>210</v>
      </c>
      <c r="G287" s="229"/>
      <c r="H287" s="232">
        <v>1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197</v>
      </c>
      <c r="AU287" s="238" t="s">
        <v>79</v>
      </c>
      <c r="AV287" s="16" t="s">
        <v>195</v>
      </c>
      <c r="AW287" s="16" t="s">
        <v>31</v>
      </c>
      <c r="AX287" s="16" t="s">
        <v>77</v>
      </c>
      <c r="AY287" s="238" t="s">
        <v>191</v>
      </c>
    </row>
    <row r="288" spans="1:65" s="2" customFormat="1" ht="24.15" customHeight="1">
      <c r="A288" s="36"/>
      <c r="B288" s="37"/>
      <c r="C288" s="181" t="s">
        <v>499</v>
      </c>
      <c r="D288" s="181" t="s">
        <v>192</v>
      </c>
      <c r="E288" s="182" t="s">
        <v>1283</v>
      </c>
      <c r="F288" s="183" t="s">
        <v>1284</v>
      </c>
      <c r="G288" s="184" t="s">
        <v>410</v>
      </c>
      <c r="H288" s="185">
        <v>1</v>
      </c>
      <c r="I288" s="186"/>
      <c r="J288" s="187">
        <f>ROUND(I288*H288,2)</f>
        <v>0</v>
      </c>
      <c r="K288" s="188"/>
      <c r="L288" s="41"/>
      <c r="M288" s="189" t="s">
        <v>19</v>
      </c>
      <c r="N288" s="190" t="s">
        <v>40</v>
      </c>
      <c r="O288" s="66"/>
      <c r="P288" s="191">
        <f>O288*H288</f>
        <v>0</v>
      </c>
      <c r="Q288" s="191">
        <v>0.10941</v>
      </c>
      <c r="R288" s="191">
        <f>Q288*H288</f>
        <v>0.10941</v>
      </c>
      <c r="S288" s="191">
        <v>0</v>
      </c>
      <c r="T288" s="192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3" t="s">
        <v>195</v>
      </c>
      <c r="AT288" s="193" t="s">
        <v>192</v>
      </c>
      <c r="AU288" s="193" t="s">
        <v>79</v>
      </c>
      <c r="AY288" s="19" t="s">
        <v>191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9" t="s">
        <v>77</v>
      </c>
      <c r="BK288" s="194">
        <f>ROUND(I288*H288,2)</f>
        <v>0</v>
      </c>
      <c r="BL288" s="19" t="s">
        <v>195</v>
      </c>
      <c r="BM288" s="193" t="s">
        <v>1285</v>
      </c>
    </row>
    <row r="289" spans="2:51" s="13" customFormat="1" ht="20.4">
      <c r="B289" s="195"/>
      <c r="C289" s="196"/>
      <c r="D289" s="197" t="s">
        <v>197</v>
      </c>
      <c r="E289" s="198" t="s">
        <v>19</v>
      </c>
      <c r="F289" s="199" t="s">
        <v>1286</v>
      </c>
      <c r="G289" s="196"/>
      <c r="H289" s="198" t="s">
        <v>19</v>
      </c>
      <c r="I289" s="200"/>
      <c r="J289" s="196"/>
      <c r="K289" s="196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197</v>
      </c>
      <c r="AU289" s="205" t="s">
        <v>79</v>
      </c>
      <c r="AV289" s="13" t="s">
        <v>77</v>
      </c>
      <c r="AW289" s="13" t="s">
        <v>31</v>
      </c>
      <c r="AX289" s="13" t="s">
        <v>69</v>
      </c>
      <c r="AY289" s="205" t="s">
        <v>191</v>
      </c>
    </row>
    <row r="290" spans="2:51" s="14" customFormat="1" ht="10.2">
      <c r="B290" s="206"/>
      <c r="C290" s="207"/>
      <c r="D290" s="197" t="s">
        <v>197</v>
      </c>
      <c r="E290" s="208" t="s">
        <v>19</v>
      </c>
      <c r="F290" s="209" t="s">
        <v>77</v>
      </c>
      <c r="G290" s="207"/>
      <c r="H290" s="210">
        <v>1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197</v>
      </c>
      <c r="AU290" s="216" t="s">
        <v>79</v>
      </c>
      <c r="AV290" s="14" t="s">
        <v>79</v>
      </c>
      <c r="AW290" s="14" t="s">
        <v>31</v>
      </c>
      <c r="AX290" s="14" t="s">
        <v>69</v>
      </c>
      <c r="AY290" s="216" t="s">
        <v>191</v>
      </c>
    </row>
    <row r="291" spans="2:51" s="16" customFormat="1" ht="10.2">
      <c r="B291" s="228"/>
      <c r="C291" s="229"/>
      <c r="D291" s="197" t="s">
        <v>197</v>
      </c>
      <c r="E291" s="230" t="s">
        <v>19</v>
      </c>
      <c r="F291" s="231" t="s">
        <v>210</v>
      </c>
      <c r="G291" s="229"/>
      <c r="H291" s="232">
        <v>1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197</v>
      </c>
      <c r="AU291" s="238" t="s">
        <v>79</v>
      </c>
      <c r="AV291" s="16" t="s">
        <v>195</v>
      </c>
      <c r="AW291" s="16" t="s">
        <v>31</v>
      </c>
      <c r="AX291" s="16" t="s">
        <v>77</v>
      </c>
      <c r="AY291" s="238" t="s">
        <v>191</v>
      </c>
    </row>
    <row r="292" spans="1:65" s="2" customFormat="1" ht="21.75" customHeight="1">
      <c r="A292" s="36"/>
      <c r="B292" s="37"/>
      <c r="C292" s="241" t="s">
        <v>503</v>
      </c>
      <c r="D292" s="241" t="s">
        <v>334</v>
      </c>
      <c r="E292" s="242" t="s">
        <v>1287</v>
      </c>
      <c r="F292" s="243" t="s">
        <v>1288</v>
      </c>
      <c r="G292" s="244" t="s">
        <v>410</v>
      </c>
      <c r="H292" s="245">
        <v>8</v>
      </c>
      <c r="I292" s="246"/>
      <c r="J292" s="247">
        <f>ROUND(I292*H292,2)</f>
        <v>0</v>
      </c>
      <c r="K292" s="248"/>
      <c r="L292" s="249"/>
      <c r="M292" s="250" t="s">
        <v>19</v>
      </c>
      <c r="N292" s="251" t="s">
        <v>40</v>
      </c>
      <c r="O292" s="66"/>
      <c r="P292" s="191">
        <f>O292*H292</f>
        <v>0</v>
      </c>
      <c r="Q292" s="191">
        <v>0.00035</v>
      </c>
      <c r="R292" s="191">
        <f>Q292*H292</f>
        <v>0.0028</v>
      </c>
      <c r="S292" s="191">
        <v>0</v>
      </c>
      <c r="T292" s="192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3" t="s">
        <v>254</v>
      </c>
      <c r="AT292" s="193" t="s">
        <v>334</v>
      </c>
      <c r="AU292" s="193" t="s">
        <v>79</v>
      </c>
      <c r="AY292" s="19" t="s">
        <v>191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9" t="s">
        <v>77</v>
      </c>
      <c r="BK292" s="194">
        <f>ROUND(I292*H292,2)</f>
        <v>0</v>
      </c>
      <c r="BL292" s="19" t="s">
        <v>195</v>
      </c>
      <c r="BM292" s="193" t="s">
        <v>1289</v>
      </c>
    </row>
    <row r="293" spans="2:51" s="13" customFormat="1" ht="10.2">
      <c r="B293" s="195"/>
      <c r="C293" s="196"/>
      <c r="D293" s="197" t="s">
        <v>197</v>
      </c>
      <c r="E293" s="198" t="s">
        <v>19</v>
      </c>
      <c r="F293" s="199" t="s">
        <v>1290</v>
      </c>
      <c r="G293" s="196"/>
      <c r="H293" s="198" t="s">
        <v>19</v>
      </c>
      <c r="I293" s="200"/>
      <c r="J293" s="196"/>
      <c r="K293" s="196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197</v>
      </c>
      <c r="AU293" s="205" t="s">
        <v>79</v>
      </c>
      <c r="AV293" s="13" t="s">
        <v>77</v>
      </c>
      <c r="AW293" s="13" t="s">
        <v>31</v>
      </c>
      <c r="AX293" s="13" t="s">
        <v>69</v>
      </c>
      <c r="AY293" s="205" t="s">
        <v>191</v>
      </c>
    </row>
    <row r="294" spans="2:51" s="14" customFormat="1" ht="10.2">
      <c r="B294" s="206"/>
      <c r="C294" s="207"/>
      <c r="D294" s="197" t="s">
        <v>197</v>
      </c>
      <c r="E294" s="208" t="s">
        <v>19</v>
      </c>
      <c r="F294" s="209" t="s">
        <v>1291</v>
      </c>
      <c r="G294" s="207"/>
      <c r="H294" s="210">
        <v>8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197</v>
      </c>
      <c r="AU294" s="216" t="s">
        <v>79</v>
      </c>
      <c r="AV294" s="14" t="s">
        <v>79</v>
      </c>
      <c r="AW294" s="14" t="s">
        <v>31</v>
      </c>
      <c r="AX294" s="14" t="s">
        <v>69</v>
      </c>
      <c r="AY294" s="216" t="s">
        <v>191</v>
      </c>
    </row>
    <row r="295" spans="2:51" s="16" customFormat="1" ht="10.2">
      <c r="B295" s="228"/>
      <c r="C295" s="229"/>
      <c r="D295" s="197" t="s">
        <v>197</v>
      </c>
      <c r="E295" s="230" t="s">
        <v>19</v>
      </c>
      <c r="F295" s="231" t="s">
        <v>210</v>
      </c>
      <c r="G295" s="229"/>
      <c r="H295" s="232">
        <v>8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197</v>
      </c>
      <c r="AU295" s="238" t="s">
        <v>79</v>
      </c>
      <c r="AV295" s="16" t="s">
        <v>195</v>
      </c>
      <c r="AW295" s="16" t="s">
        <v>31</v>
      </c>
      <c r="AX295" s="16" t="s">
        <v>77</v>
      </c>
      <c r="AY295" s="238" t="s">
        <v>191</v>
      </c>
    </row>
    <row r="296" spans="1:65" s="2" customFormat="1" ht="24.15" customHeight="1">
      <c r="A296" s="36"/>
      <c r="B296" s="37"/>
      <c r="C296" s="181" t="s">
        <v>507</v>
      </c>
      <c r="D296" s="181" t="s">
        <v>192</v>
      </c>
      <c r="E296" s="182" t="s">
        <v>1283</v>
      </c>
      <c r="F296" s="183" t="s">
        <v>1284</v>
      </c>
      <c r="G296" s="184" t="s">
        <v>410</v>
      </c>
      <c r="H296" s="185">
        <v>2</v>
      </c>
      <c r="I296" s="186"/>
      <c r="J296" s="187">
        <f>ROUND(I296*H296,2)</f>
        <v>0</v>
      </c>
      <c r="K296" s="188"/>
      <c r="L296" s="41"/>
      <c r="M296" s="189" t="s">
        <v>19</v>
      </c>
      <c r="N296" s="190" t="s">
        <v>40</v>
      </c>
      <c r="O296" s="66"/>
      <c r="P296" s="191">
        <f>O296*H296</f>
        <v>0</v>
      </c>
      <c r="Q296" s="191">
        <v>0.10941</v>
      </c>
      <c r="R296" s="191">
        <f>Q296*H296</f>
        <v>0.21882</v>
      </c>
      <c r="S296" s="191">
        <v>0</v>
      </c>
      <c r="T296" s="192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3" t="s">
        <v>195</v>
      </c>
      <c r="AT296" s="193" t="s">
        <v>192</v>
      </c>
      <c r="AU296" s="193" t="s">
        <v>79</v>
      </c>
      <c r="AY296" s="19" t="s">
        <v>191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19" t="s">
        <v>77</v>
      </c>
      <c r="BK296" s="194">
        <f>ROUND(I296*H296,2)</f>
        <v>0</v>
      </c>
      <c r="BL296" s="19" t="s">
        <v>195</v>
      </c>
      <c r="BM296" s="193" t="s">
        <v>1292</v>
      </c>
    </row>
    <row r="297" spans="2:51" s="13" customFormat="1" ht="10.2">
      <c r="B297" s="195"/>
      <c r="C297" s="196"/>
      <c r="D297" s="197" t="s">
        <v>197</v>
      </c>
      <c r="E297" s="198" t="s">
        <v>19</v>
      </c>
      <c r="F297" s="199" t="s">
        <v>1189</v>
      </c>
      <c r="G297" s="196"/>
      <c r="H297" s="198" t="s">
        <v>19</v>
      </c>
      <c r="I297" s="200"/>
      <c r="J297" s="196"/>
      <c r="K297" s="196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197</v>
      </c>
      <c r="AU297" s="205" t="s">
        <v>79</v>
      </c>
      <c r="AV297" s="13" t="s">
        <v>77</v>
      </c>
      <c r="AW297" s="13" t="s">
        <v>31</v>
      </c>
      <c r="AX297" s="13" t="s">
        <v>69</v>
      </c>
      <c r="AY297" s="205" t="s">
        <v>191</v>
      </c>
    </row>
    <row r="298" spans="2:51" s="14" customFormat="1" ht="10.2">
      <c r="B298" s="206"/>
      <c r="C298" s="207"/>
      <c r="D298" s="197" t="s">
        <v>197</v>
      </c>
      <c r="E298" s="208" t="s">
        <v>19</v>
      </c>
      <c r="F298" s="209" t="s">
        <v>79</v>
      </c>
      <c r="G298" s="207"/>
      <c r="H298" s="210">
        <v>2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197</v>
      </c>
      <c r="AU298" s="216" t="s">
        <v>79</v>
      </c>
      <c r="AV298" s="14" t="s">
        <v>79</v>
      </c>
      <c r="AW298" s="14" t="s">
        <v>31</v>
      </c>
      <c r="AX298" s="14" t="s">
        <v>69</v>
      </c>
      <c r="AY298" s="216" t="s">
        <v>191</v>
      </c>
    </row>
    <row r="299" spans="2:51" s="16" customFormat="1" ht="10.2">
      <c r="B299" s="228"/>
      <c r="C299" s="229"/>
      <c r="D299" s="197" t="s">
        <v>197</v>
      </c>
      <c r="E299" s="230" t="s">
        <v>19</v>
      </c>
      <c r="F299" s="231" t="s">
        <v>210</v>
      </c>
      <c r="G299" s="229"/>
      <c r="H299" s="232">
        <v>2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197</v>
      </c>
      <c r="AU299" s="238" t="s">
        <v>79</v>
      </c>
      <c r="AV299" s="16" t="s">
        <v>195</v>
      </c>
      <c r="AW299" s="16" t="s">
        <v>31</v>
      </c>
      <c r="AX299" s="16" t="s">
        <v>77</v>
      </c>
      <c r="AY299" s="238" t="s">
        <v>191</v>
      </c>
    </row>
    <row r="300" spans="1:65" s="2" customFormat="1" ht="21.75" customHeight="1">
      <c r="A300" s="36"/>
      <c r="B300" s="37"/>
      <c r="C300" s="241" t="s">
        <v>511</v>
      </c>
      <c r="D300" s="241" t="s">
        <v>334</v>
      </c>
      <c r="E300" s="242" t="s">
        <v>1293</v>
      </c>
      <c r="F300" s="243" t="s">
        <v>1294</v>
      </c>
      <c r="G300" s="244" t="s">
        <v>410</v>
      </c>
      <c r="H300" s="245">
        <v>2</v>
      </c>
      <c r="I300" s="246"/>
      <c r="J300" s="247">
        <f>ROUND(I300*H300,2)</f>
        <v>0</v>
      </c>
      <c r="K300" s="248"/>
      <c r="L300" s="249"/>
      <c r="M300" s="250" t="s">
        <v>19</v>
      </c>
      <c r="N300" s="251" t="s">
        <v>40</v>
      </c>
      <c r="O300" s="66"/>
      <c r="P300" s="191">
        <f>O300*H300</f>
        <v>0</v>
      </c>
      <c r="Q300" s="191">
        <v>0.0061</v>
      </c>
      <c r="R300" s="191">
        <f>Q300*H300</f>
        <v>0.0122</v>
      </c>
      <c r="S300" s="191">
        <v>0</v>
      </c>
      <c r="T300" s="192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3" t="s">
        <v>254</v>
      </c>
      <c r="AT300" s="193" t="s">
        <v>334</v>
      </c>
      <c r="AU300" s="193" t="s">
        <v>79</v>
      </c>
      <c r="AY300" s="19" t="s">
        <v>191</v>
      </c>
      <c r="BE300" s="194">
        <f>IF(N300="základní",J300,0)</f>
        <v>0</v>
      </c>
      <c r="BF300" s="194">
        <f>IF(N300="snížená",J300,0)</f>
        <v>0</v>
      </c>
      <c r="BG300" s="194">
        <f>IF(N300="zákl. přenesená",J300,0)</f>
        <v>0</v>
      </c>
      <c r="BH300" s="194">
        <f>IF(N300="sníž. přenesená",J300,0)</f>
        <v>0</v>
      </c>
      <c r="BI300" s="194">
        <f>IF(N300="nulová",J300,0)</f>
        <v>0</v>
      </c>
      <c r="BJ300" s="19" t="s">
        <v>77</v>
      </c>
      <c r="BK300" s="194">
        <f>ROUND(I300*H300,2)</f>
        <v>0</v>
      </c>
      <c r="BL300" s="19" t="s">
        <v>195</v>
      </c>
      <c r="BM300" s="193" t="s">
        <v>1295</v>
      </c>
    </row>
    <row r="301" spans="2:51" s="13" customFormat="1" ht="10.2">
      <c r="B301" s="195"/>
      <c r="C301" s="196"/>
      <c r="D301" s="197" t="s">
        <v>197</v>
      </c>
      <c r="E301" s="198" t="s">
        <v>19</v>
      </c>
      <c r="F301" s="199" t="s">
        <v>1189</v>
      </c>
      <c r="G301" s="196"/>
      <c r="H301" s="198" t="s">
        <v>19</v>
      </c>
      <c r="I301" s="200"/>
      <c r="J301" s="196"/>
      <c r="K301" s="196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197</v>
      </c>
      <c r="AU301" s="205" t="s">
        <v>79</v>
      </c>
      <c r="AV301" s="13" t="s">
        <v>77</v>
      </c>
      <c r="AW301" s="13" t="s">
        <v>31</v>
      </c>
      <c r="AX301" s="13" t="s">
        <v>69</v>
      </c>
      <c r="AY301" s="205" t="s">
        <v>191</v>
      </c>
    </row>
    <row r="302" spans="2:51" s="14" customFormat="1" ht="10.2">
      <c r="B302" s="206"/>
      <c r="C302" s="207"/>
      <c r="D302" s="197" t="s">
        <v>197</v>
      </c>
      <c r="E302" s="208" t="s">
        <v>19</v>
      </c>
      <c r="F302" s="209" t="s">
        <v>79</v>
      </c>
      <c r="G302" s="207"/>
      <c r="H302" s="210">
        <v>2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197</v>
      </c>
      <c r="AU302" s="216" t="s">
        <v>79</v>
      </c>
      <c r="AV302" s="14" t="s">
        <v>79</v>
      </c>
      <c r="AW302" s="14" t="s">
        <v>31</v>
      </c>
      <c r="AX302" s="14" t="s">
        <v>69</v>
      </c>
      <c r="AY302" s="216" t="s">
        <v>191</v>
      </c>
    </row>
    <row r="303" spans="2:51" s="16" customFormat="1" ht="10.2">
      <c r="B303" s="228"/>
      <c r="C303" s="229"/>
      <c r="D303" s="197" t="s">
        <v>197</v>
      </c>
      <c r="E303" s="230" t="s">
        <v>19</v>
      </c>
      <c r="F303" s="231" t="s">
        <v>210</v>
      </c>
      <c r="G303" s="229"/>
      <c r="H303" s="232">
        <v>2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197</v>
      </c>
      <c r="AU303" s="238" t="s">
        <v>79</v>
      </c>
      <c r="AV303" s="16" t="s">
        <v>195</v>
      </c>
      <c r="AW303" s="16" t="s">
        <v>31</v>
      </c>
      <c r="AX303" s="16" t="s">
        <v>77</v>
      </c>
      <c r="AY303" s="238" t="s">
        <v>191</v>
      </c>
    </row>
    <row r="304" spans="1:65" s="2" customFormat="1" ht="16.5" customHeight="1">
      <c r="A304" s="36"/>
      <c r="B304" s="37"/>
      <c r="C304" s="241" t="s">
        <v>515</v>
      </c>
      <c r="D304" s="241" t="s">
        <v>334</v>
      </c>
      <c r="E304" s="242" t="s">
        <v>1296</v>
      </c>
      <c r="F304" s="243" t="s">
        <v>1297</v>
      </c>
      <c r="G304" s="244" t="s">
        <v>410</v>
      </c>
      <c r="H304" s="245">
        <v>2</v>
      </c>
      <c r="I304" s="246"/>
      <c r="J304" s="247">
        <f>ROUND(I304*H304,2)</f>
        <v>0</v>
      </c>
      <c r="K304" s="248"/>
      <c r="L304" s="249"/>
      <c r="M304" s="250" t="s">
        <v>19</v>
      </c>
      <c r="N304" s="251" t="s">
        <v>40</v>
      </c>
      <c r="O304" s="66"/>
      <c r="P304" s="191">
        <f>O304*H304</f>
        <v>0</v>
      </c>
      <c r="Q304" s="191">
        <v>0.0001</v>
      </c>
      <c r="R304" s="191">
        <f>Q304*H304</f>
        <v>0.0002</v>
      </c>
      <c r="S304" s="191">
        <v>0</v>
      </c>
      <c r="T304" s="192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3" t="s">
        <v>254</v>
      </c>
      <c r="AT304" s="193" t="s">
        <v>334</v>
      </c>
      <c r="AU304" s="193" t="s">
        <v>79</v>
      </c>
      <c r="AY304" s="19" t="s">
        <v>191</v>
      </c>
      <c r="BE304" s="194">
        <f>IF(N304="základní",J304,0)</f>
        <v>0</v>
      </c>
      <c r="BF304" s="194">
        <f>IF(N304="snížená",J304,0)</f>
        <v>0</v>
      </c>
      <c r="BG304" s="194">
        <f>IF(N304="zákl. přenesená",J304,0)</f>
        <v>0</v>
      </c>
      <c r="BH304" s="194">
        <f>IF(N304="sníž. přenesená",J304,0)</f>
        <v>0</v>
      </c>
      <c r="BI304" s="194">
        <f>IF(N304="nulová",J304,0)</f>
        <v>0</v>
      </c>
      <c r="BJ304" s="19" t="s">
        <v>77</v>
      </c>
      <c r="BK304" s="194">
        <f>ROUND(I304*H304,2)</f>
        <v>0</v>
      </c>
      <c r="BL304" s="19" t="s">
        <v>195</v>
      </c>
      <c r="BM304" s="193" t="s">
        <v>1298</v>
      </c>
    </row>
    <row r="305" spans="2:51" s="13" customFormat="1" ht="10.2">
      <c r="B305" s="195"/>
      <c r="C305" s="196"/>
      <c r="D305" s="197" t="s">
        <v>197</v>
      </c>
      <c r="E305" s="198" t="s">
        <v>19</v>
      </c>
      <c r="F305" s="199" t="s">
        <v>1189</v>
      </c>
      <c r="G305" s="196"/>
      <c r="H305" s="198" t="s">
        <v>19</v>
      </c>
      <c r="I305" s="200"/>
      <c r="J305" s="196"/>
      <c r="K305" s="196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197</v>
      </c>
      <c r="AU305" s="205" t="s">
        <v>79</v>
      </c>
      <c r="AV305" s="13" t="s">
        <v>77</v>
      </c>
      <c r="AW305" s="13" t="s">
        <v>31</v>
      </c>
      <c r="AX305" s="13" t="s">
        <v>69</v>
      </c>
      <c r="AY305" s="205" t="s">
        <v>191</v>
      </c>
    </row>
    <row r="306" spans="2:51" s="14" customFormat="1" ht="10.2">
      <c r="B306" s="206"/>
      <c r="C306" s="207"/>
      <c r="D306" s="197" t="s">
        <v>197</v>
      </c>
      <c r="E306" s="208" t="s">
        <v>19</v>
      </c>
      <c r="F306" s="209" t="s">
        <v>79</v>
      </c>
      <c r="G306" s="207"/>
      <c r="H306" s="210">
        <v>2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197</v>
      </c>
      <c r="AU306" s="216" t="s">
        <v>79</v>
      </c>
      <c r="AV306" s="14" t="s">
        <v>79</v>
      </c>
      <c r="AW306" s="14" t="s">
        <v>31</v>
      </c>
      <c r="AX306" s="14" t="s">
        <v>69</v>
      </c>
      <c r="AY306" s="216" t="s">
        <v>191</v>
      </c>
    </row>
    <row r="307" spans="2:51" s="16" customFormat="1" ht="10.2">
      <c r="B307" s="228"/>
      <c r="C307" s="229"/>
      <c r="D307" s="197" t="s">
        <v>197</v>
      </c>
      <c r="E307" s="230" t="s">
        <v>19</v>
      </c>
      <c r="F307" s="231" t="s">
        <v>210</v>
      </c>
      <c r="G307" s="229"/>
      <c r="H307" s="232">
        <v>2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197</v>
      </c>
      <c r="AU307" s="238" t="s">
        <v>79</v>
      </c>
      <c r="AV307" s="16" t="s">
        <v>195</v>
      </c>
      <c r="AW307" s="16" t="s">
        <v>31</v>
      </c>
      <c r="AX307" s="16" t="s">
        <v>77</v>
      </c>
      <c r="AY307" s="238" t="s">
        <v>191</v>
      </c>
    </row>
    <row r="308" spans="1:65" s="2" customFormat="1" ht="21.75" customHeight="1">
      <c r="A308" s="36"/>
      <c r="B308" s="37"/>
      <c r="C308" s="241" t="s">
        <v>519</v>
      </c>
      <c r="D308" s="241" t="s">
        <v>334</v>
      </c>
      <c r="E308" s="242" t="s">
        <v>1287</v>
      </c>
      <c r="F308" s="243" t="s">
        <v>1288</v>
      </c>
      <c r="G308" s="244" t="s">
        <v>410</v>
      </c>
      <c r="H308" s="245">
        <v>6</v>
      </c>
      <c r="I308" s="246"/>
      <c r="J308" s="247">
        <f>ROUND(I308*H308,2)</f>
        <v>0</v>
      </c>
      <c r="K308" s="248"/>
      <c r="L308" s="249"/>
      <c r="M308" s="250" t="s">
        <v>19</v>
      </c>
      <c r="N308" s="251" t="s">
        <v>40</v>
      </c>
      <c r="O308" s="66"/>
      <c r="P308" s="191">
        <f>O308*H308</f>
        <v>0</v>
      </c>
      <c r="Q308" s="191">
        <v>0.00035</v>
      </c>
      <c r="R308" s="191">
        <f>Q308*H308</f>
        <v>0.0021</v>
      </c>
      <c r="S308" s="191">
        <v>0</v>
      </c>
      <c r="T308" s="192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3" t="s">
        <v>254</v>
      </c>
      <c r="AT308" s="193" t="s">
        <v>334</v>
      </c>
      <c r="AU308" s="193" t="s">
        <v>79</v>
      </c>
      <c r="AY308" s="19" t="s">
        <v>191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9" t="s">
        <v>77</v>
      </c>
      <c r="BK308" s="194">
        <f>ROUND(I308*H308,2)</f>
        <v>0</v>
      </c>
      <c r="BL308" s="19" t="s">
        <v>195</v>
      </c>
      <c r="BM308" s="193" t="s">
        <v>1299</v>
      </c>
    </row>
    <row r="309" spans="2:51" s="13" customFormat="1" ht="10.2">
      <c r="B309" s="195"/>
      <c r="C309" s="196"/>
      <c r="D309" s="197" t="s">
        <v>197</v>
      </c>
      <c r="E309" s="198" t="s">
        <v>19</v>
      </c>
      <c r="F309" s="199" t="s">
        <v>1189</v>
      </c>
      <c r="G309" s="196"/>
      <c r="H309" s="198" t="s">
        <v>19</v>
      </c>
      <c r="I309" s="200"/>
      <c r="J309" s="196"/>
      <c r="K309" s="196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197</v>
      </c>
      <c r="AU309" s="205" t="s">
        <v>79</v>
      </c>
      <c r="AV309" s="13" t="s">
        <v>77</v>
      </c>
      <c r="AW309" s="13" t="s">
        <v>31</v>
      </c>
      <c r="AX309" s="13" t="s">
        <v>69</v>
      </c>
      <c r="AY309" s="205" t="s">
        <v>191</v>
      </c>
    </row>
    <row r="310" spans="2:51" s="14" customFormat="1" ht="10.2">
      <c r="B310" s="206"/>
      <c r="C310" s="207"/>
      <c r="D310" s="197" t="s">
        <v>197</v>
      </c>
      <c r="E310" s="208" t="s">
        <v>19</v>
      </c>
      <c r="F310" s="209" t="s">
        <v>1300</v>
      </c>
      <c r="G310" s="207"/>
      <c r="H310" s="210">
        <v>6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197</v>
      </c>
      <c r="AU310" s="216" t="s">
        <v>79</v>
      </c>
      <c r="AV310" s="14" t="s">
        <v>79</v>
      </c>
      <c r="AW310" s="14" t="s">
        <v>31</v>
      </c>
      <c r="AX310" s="14" t="s">
        <v>69</v>
      </c>
      <c r="AY310" s="216" t="s">
        <v>191</v>
      </c>
    </row>
    <row r="311" spans="2:51" s="16" customFormat="1" ht="10.2">
      <c r="B311" s="228"/>
      <c r="C311" s="229"/>
      <c r="D311" s="197" t="s">
        <v>197</v>
      </c>
      <c r="E311" s="230" t="s">
        <v>19</v>
      </c>
      <c r="F311" s="231" t="s">
        <v>210</v>
      </c>
      <c r="G311" s="229"/>
      <c r="H311" s="232">
        <v>6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197</v>
      </c>
      <c r="AU311" s="238" t="s">
        <v>79</v>
      </c>
      <c r="AV311" s="16" t="s">
        <v>195</v>
      </c>
      <c r="AW311" s="16" t="s">
        <v>31</v>
      </c>
      <c r="AX311" s="16" t="s">
        <v>77</v>
      </c>
      <c r="AY311" s="238" t="s">
        <v>191</v>
      </c>
    </row>
    <row r="312" spans="1:65" s="2" customFormat="1" ht="24.15" customHeight="1">
      <c r="A312" s="36"/>
      <c r="B312" s="37"/>
      <c r="C312" s="181" t="s">
        <v>523</v>
      </c>
      <c r="D312" s="181" t="s">
        <v>192</v>
      </c>
      <c r="E312" s="182" t="s">
        <v>1301</v>
      </c>
      <c r="F312" s="183" t="s">
        <v>1302</v>
      </c>
      <c r="G312" s="184" t="s">
        <v>224</v>
      </c>
      <c r="H312" s="185">
        <v>1.5</v>
      </c>
      <c r="I312" s="186"/>
      <c r="J312" s="187">
        <f>ROUND(I312*H312,2)</f>
        <v>0</v>
      </c>
      <c r="K312" s="188"/>
      <c r="L312" s="41"/>
      <c r="M312" s="189" t="s">
        <v>19</v>
      </c>
      <c r="N312" s="190" t="s">
        <v>40</v>
      </c>
      <c r="O312" s="66"/>
      <c r="P312" s="191">
        <f>O312*H312</f>
        <v>0</v>
      </c>
      <c r="Q312" s="191">
        <v>0.0006</v>
      </c>
      <c r="R312" s="191">
        <f>Q312*H312</f>
        <v>0.0009</v>
      </c>
      <c r="S312" s="191">
        <v>0</v>
      </c>
      <c r="T312" s="192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3" t="s">
        <v>195</v>
      </c>
      <c r="AT312" s="193" t="s">
        <v>192</v>
      </c>
      <c r="AU312" s="193" t="s">
        <v>79</v>
      </c>
      <c r="AY312" s="19" t="s">
        <v>191</v>
      </c>
      <c r="BE312" s="194">
        <f>IF(N312="základní",J312,0)</f>
        <v>0</v>
      </c>
      <c r="BF312" s="194">
        <f>IF(N312="snížená",J312,0)</f>
        <v>0</v>
      </c>
      <c r="BG312" s="194">
        <f>IF(N312="zákl. přenesená",J312,0)</f>
        <v>0</v>
      </c>
      <c r="BH312" s="194">
        <f>IF(N312="sníž. přenesená",J312,0)</f>
        <v>0</v>
      </c>
      <c r="BI312" s="194">
        <f>IF(N312="nulová",J312,0)</f>
        <v>0</v>
      </c>
      <c r="BJ312" s="19" t="s">
        <v>77</v>
      </c>
      <c r="BK312" s="194">
        <f>ROUND(I312*H312,2)</f>
        <v>0</v>
      </c>
      <c r="BL312" s="19" t="s">
        <v>195</v>
      </c>
      <c r="BM312" s="193" t="s">
        <v>1303</v>
      </c>
    </row>
    <row r="313" spans="2:51" s="13" customFormat="1" ht="10.2">
      <c r="B313" s="195"/>
      <c r="C313" s="196"/>
      <c r="D313" s="197" t="s">
        <v>197</v>
      </c>
      <c r="E313" s="198" t="s">
        <v>19</v>
      </c>
      <c r="F313" s="199" t="s">
        <v>1304</v>
      </c>
      <c r="G313" s="196"/>
      <c r="H313" s="198" t="s">
        <v>19</v>
      </c>
      <c r="I313" s="200"/>
      <c r="J313" s="196"/>
      <c r="K313" s="196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197</v>
      </c>
      <c r="AU313" s="205" t="s">
        <v>79</v>
      </c>
      <c r="AV313" s="13" t="s">
        <v>77</v>
      </c>
      <c r="AW313" s="13" t="s">
        <v>31</v>
      </c>
      <c r="AX313" s="13" t="s">
        <v>69</v>
      </c>
      <c r="AY313" s="205" t="s">
        <v>191</v>
      </c>
    </row>
    <row r="314" spans="2:51" s="14" customFormat="1" ht="10.2">
      <c r="B314" s="206"/>
      <c r="C314" s="207"/>
      <c r="D314" s="197" t="s">
        <v>197</v>
      </c>
      <c r="E314" s="208" t="s">
        <v>19</v>
      </c>
      <c r="F314" s="209" t="s">
        <v>1305</v>
      </c>
      <c r="G314" s="207"/>
      <c r="H314" s="210">
        <v>1.5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197</v>
      </c>
      <c r="AU314" s="216" t="s">
        <v>79</v>
      </c>
      <c r="AV314" s="14" t="s">
        <v>79</v>
      </c>
      <c r="AW314" s="14" t="s">
        <v>31</v>
      </c>
      <c r="AX314" s="14" t="s">
        <v>69</v>
      </c>
      <c r="AY314" s="216" t="s">
        <v>191</v>
      </c>
    </row>
    <row r="315" spans="2:51" s="16" customFormat="1" ht="10.2">
      <c r="B315" s="228"/>
      <c r="C315" s="229"/>
      <c r="D315" s="197" t="s">
        <v>197</v>
      </c>
      <c r="E315" s="230" t="s">
        <v>19</v>
      </c>
      <c r="F315" s="231" t="s">
        <v>210</v>
      </c>
      <c r="G315" s="229"/>
      <c r="H315" s="232">
        <v>1.5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197</v>
      </c>
      <c r="AU315" s="238" t="s">
        <v>79</v>
      </c>
      <c r="AV315" s="16" t="s">
        <v>195</v>
      </c>
      <c r="AW315" s="16" t="s">
        <v>31</v>
      </c>
      <c r="AX315" s="16" t="s">
        <v>77</v>
      </c>
      <c r="AY315" s="238" t="s">
        <v>191</v>
      </c>
    </row>
    <row r="316" spans="1:65" s="2" customFormat="1" ht="24.15" customHeight="1">
      <c r="A316" s="36"/>
      <c r="B316" s="37"/>
      <c r="C316" s="181" t="s">
        <v>527</v>
      </c>
      <c r="D316" s="181" t="s">
        <v>192</v>
      </c>
      <c r="E316" s="182" t="s">
        <v>1306</v>
      </c>
      <c r="F316" s="183" t="s">
        <v>1307</v>
      </c>
      <c r="G316" s="184" t="s">
        <v>232</v>
      </c>
      <c r="H316" s="185">
        <v>9</v>
      </c>
      <c r="I316" s="186"/>
      <c r="J316" s="187">
        <f>ROUND(I316*H316,2)</f>
        <v>0</v>
      </c>
      <c r="K316" s="188"/>
      <c r="L316" s="41"/>
      <c r="M316" s="189" t="s">
        <v>19</v>
      </c>
      <c r="N316" s="190" t="s">
        <v>40</v>
      </c>
      <c r="O316" s="66"/>
      <c r="P316" s="191">
        <f>O316*H316</f>
        <v>0</v>
      </c>
      <c r="Q316" s="191">
        <v>4E-05</v>
      </c>
      <c r="R316" s="191">
        <f>Q316*H316</f>
        <v>0.00036</v>
      </c>
      <c r="S316" s="191">
        <v>0</v>
      </c>
      <c r="T316" s="192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3" t="s">
        <v>195</v>
      </c>
      <c r="AT316" s="193" t="s">
        <v>192</v>
      </c>
      <c r="AU316" s="193" t="s">
        <v>79</v>
      </c>
      <c r="AY316" s="19" t="s">
        <v>191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19" t="s">
        <v>77</v>
      </c>
      <c r="BK316" s="194">
        <f>ROUND(I316*H316,2)</f>
        <v>0</v>
      </c>
      <c r="BL316" s="19" t="s">
        <v>195</v>
      </c>
      <c r="BM316" s="193" t="s">
        <v>1308</v>
      </c>
    </row>
    <row r="317" spans="2:51" s="13" customFormat="1" ht="10.2">
      <c r="B317" s="195"/>
      <c r="C317" s="196"/>
      <c r="D317" s="197" t="s">
        <v>197</v>
      </c>
      <c r="E317" s="198" t="s">
        <v>19</v>
      </c>
      <c r="F317" s="199" t="s">
        <v>1309</v>
      </c>
      <c r="G317" s="196"/>
      <c r="H317" s="198" t="s">
        <v>19</v>
      </c>
      <c r="I317" s="200"/>
      <c r="J317" s="196"/>
      <c r="K317" s="196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197</v>
      </c>
      <c r="AU317" s="205" t="s">
        <v>79</v>
      </c>
      <c r="AV317" s="13" t="s">
        <v>77</v>
      </c>
      <c r="AW317" s="13" t="s">
        <v>31</v>
      </c>
      <c r="AX317" s="13" t="s">
        <v>69</v>
      </c>
      <c r="AY317" s="205" t="s">
        <v>191</v>
      </c>
    </row>
    <row r="318" spans="2:51" s="14" customFormat="1" ht="10.2">
      <c r="B318" s="206"/>
      <c r="C318" s="207"/>
      <c r="D318" s="197" t="s">
        <v>197</v>
      </c>
      <c r="E318" s="208" t="s">
        <v>19</v>
      </c>
      <c r="F318" s="209" t="s">
        <v>273</v>
      </c>
      <c r="G318" s="207"/>
      <c r="H318" s="210">
        <v>9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197</v>
      </c>
      <c r="AU318" s="216" t="s">
        <v>79</v>
      </c>
      <c r="AV318" s="14" t="s">
        <v>79</v>
      </c>
      <c r="AW318" s="14" t="s">
        <v>31</v>
      </c>
      <c r="AX318" s="14" t="s">
        <v>69</v>
      </c>
      <c r="AY318" s="216" t="s">
        <v>191</v>
      </c>
    </row>
    <row r="319" spans="2:51" s="16" customFormat="1" ht="10.2">
      <c r="B319" s="228"/>
      <c r="C319" s="229"/>
      <c r="D319" s="197" t="s">
        <v>197</v>
      </c>
      <c r="E319" s="230" t="s">
        <v>19</v>
      </c>
      <c r="F319" s="231" t="s">
        <v>210</v>
      </c>
      <c r="G319" s="229"/>
      <c r="H319" s="232">
        <v>9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AT319" s="238" t="s">
        <v>197</v>
      </c>
      <c r="AU319" s="238" t="s">
        <v>79</v>
      </c>
      <c r="AV319" s="16" t="s">
        <v>195</v>
      </c>
      <c r="AW319" s="16" t="s">
        <v>31</v>
      </c>
      <c r="AX319" s="16" t="s">
        <v>77</v>
      </c>
      <c r="AY319" s="238" t="s">
        <v>191</v>
      </c>
    </row>
    <row r="320" spans="1:65" s="2" customFormat="1" ht="16.5" customHeight="1">
      <c r="A320" s="36"/>
      <c r="B320" s="37"/>
      <c r="C320" s="181" t="s">
        <v>531</v>
      </c>
      <c r="D320" s="181" t="s">
        <v>192</v>
      </c>
      <c r="E320" s="182" t="s">
        <v>1310</v>
      </c>
      <c r="F320" s="183" t="s">
        <v>1311</v>
      </c>
      <c r="G320" s="184" t="s">
        <v>232</v>
      </c>
      <c r="H320" s="185">
        <v>9</v>
      </c>
      <c r="I320" s="186"/>
      <c r="J320" s="187">
        <f>ROUND(I320*H320,2)</f>
        <v>0</v>
      </c>
      <c r="K320" s="188"/>
      <c r="L320" s="41"/>
      <c r="M320" s="189" t="s">
        <v>19</v>
      </c>
      <c r="N320" s="190" t="s">
        <v>40</v>
      </c>
      <c r="O320" s="66"/>
      <c r="P320" s="191">
        <f>O320*H320</f>
        <v>0</v>
      </c>
      <c r="Q320" s="191">
        <v>0</v>
      </c>
      <c r="R320" s="191">
        <f>Q320*H320</f>
        <v>0</v>
      </c>
      <c r="S320" s="191">
        <v>0</v>
      </c>
      <c r="T320" s="192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3" t="s">
        <v>195</v>
      </c>
      <c r="AT320" s="193" t="s">
        <v>192</v>
      </c>
      <c r="AU320" s="193" t="s">
        <v>79</v>
      </c>
      <c r="AY320" s="19" t="s">
        <v>191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19" t="s">
        <v>77</v>
      </c>
      <c r="BK320" s="194">
        <f>ROUND(I320*H320,2)</f>
        <v>0</v>
      </c>
      <c r="BL320" s="19" t="s">
        <v>195</v>
      </c>
      <c r="BM320" s="193" t="s">
        <v>1312</v>
      </c>
    </row>
    <row r="321" spans="2:51" s="13" customFormat="1" ht="10.2">
      <c r="B321" s="195"/>
      <c r="C321" s="196"/>
      <c r="D321" s="197" t="s">
        <v>197</v>
      </c>
      <c r="E321" s="198" t="s">
        <v>19</v>
      </c>
      <c r="F321" s="199" t="s">
        <v>1313</v>
      </c>
      <c r="G321" s="196"/>
      <c r="H321" s="198" t="s">
        <v>19</v>
      </c>
      <c r="I321" s="200"/>
      <c r="J321" s="196"/>
      <c r="K321" s="196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197</v>
      </c>
      <c r="AU321" s="205" t="s">
        <v>79</v>
      </c>
      <c r="AV321" s="13" t="s">
        <v>77</v>
      </c>
      <c r="AW321" s="13" t="s">
        <v>31</v>
      </c>
      <c r="AX321" s="13" t="s">
        <v>69</v>
      </c>
      <c r="AY321" s="205" t="s">
        <v>191</v>
      </c>
    </row>
    <row r="322" spans="2:51" s="14" customFormat="1" ht="10.2">
      <c r="B322" s="206"/>
      <c r="C322" s="207"/>
      <c r="D322" s="197" t="s">
        <v>197</v>
      </c>
      <c r="E322" s="208" t="s">
        <v>19</v>
      </c>
      <c r="F322" s="209" t="s">
        <v>273</v>
      </c>
      <c r="G322" s="207"/>
      <c r="H322" s="210">
        <v>9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197</v>
      </c>
      <c r="AU322" s="216" t="s">
        <v>79</v>
      </c>
      <c r="AV322" s="14" t="s">
        <v>79</v>
      </c>
      <c r="AW322" s="14" t="s">
        <v>31</v>
      </c>
      <c r="AX322" s="14" t="s">
        <v>69</v>
      </c>
      <c r="AY322" s="216" t="s">
        <v>191</v>
      </c>
    </row>
    <row r="323" spans="2:51" s="16" customFormat="1" ht="10.2">
      <c r="B323" s="228"/>
      <c r="C323" s="229"/>
      <c r="D323" s="197" t="s">
        <v>197</v>
      </c>
      <c r="E323" s="230" t="s">
        <v>19</v>
      </c>
      <c r="F323" s="231" t="s">
        <v>210</v>
      </c>
      <c r="G323" s="229"/>
      <c r="H323" s="232">
        <v>9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197</v>
      </c>
      <c r="AU323" s="238" t="s">
        <v>79</v>
      </c>
      <c r="AV323" s="16" t="s">
        <v>195</v>
      </c>
      <c r="AW323" s="16" t="s">
        <v>31</v>
      </c>
      <c r="AX323" s="16" t="s">
        <v>77</v>
      </c>
      <c r="AY323" s="238" t="s">
        <v>191</v>
      </c>
    </row>
    <row r="324" spans="1:65" s="2" customFormat="1" ht="16.5" customHeight="1">
      <c r="A324" s="36"/>
      <c r="B324" s="37"/>
      <c r="C324" s="181" t="s">
        <v>535</v>
      </c>
      <c r="D324" s="181" t="s">
        <v>192</v>
      </c>
      <c r="E324" s="182" t="s">
        <v>1314</v>
      </c>
      <c r="F324" s="183" t="s">
        <v>1315</v>
      </c>
      <c r="G324" s="184" t="s">
        <v>224</v>
      </c>
      <c r="H324" s="185">
        <v>1.5</v>
      </c>
      <c r="I324" s="186"/>
      <c r="J324" s="187">
        <f>ROUND(I324*H324,2)</f>
        <v>0</v>
      </c>
      <c r="K324" s="188"/>
      <c r="L324" s="41"/>
      <c r="M324" s="189" t="s">
        <v>19</v>
      </c>
      <c r="N324" s="190" t="s">
        <v>40</v>
      </c>
      <c r="O324" s="66"/>
      <c r="P324" s="191">
        <f>O324*H324</f>
        <v>0</v>
      </c>
      <c r="Q324" s="191">
        <v>1E-05</v>
      </c>
      <c r="R324" s="191">
        <f>Q324*H324</f>
        <v>1.5000000000000002E-05</v>
      </c>
      <c r="S324" s="191">
        <v>0</v>
      </c>
      <c r="T324" s="192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3" t="s">
        <v>195</v>
      </c>
      <c r="AT324" s="193" t="s">
        <v>192</v>
      </c>
      <c r="AU324" s="193" t="s">
        <v>79</v>
      </c>
      <c r="AY324" s="19" t="s">
        <v>191</v>
      </c>
      <c r="BE324" s="194">
        <f>IF(N324="základní",J324,0)</f>
        <v>0</v>
      </c>
      <c r="BF324" s="194">
        <f>IF(N324="snížená",J324,0)</f>
        <v>0</v>
      </c>
      <c r="BG324" s="194">
        <f>IF(N324="zákl. přenesená",J324,0)</f>
        <v>0</v>
      </c>
      <c r="BH324" s="194">
        <f>IF(N324="sníž. přenesená",J324,0)</f>
        <v>0</v>
      </c>
      <c r="BI324" s="194">
        <f>IF(N324="nulová",J324,0)</f>
        <v>0</v>
      </c>
      <c r="BJ324" s="19" t="s">
        <v>77</v>
      </c>
      <c r="BK324" s="194">
        <f>ROUND(I324*H324,2)</f>
        <v>0</v>
      </c>
      <c r="BL324" s="19" t="s">
        <v>195</v>
      </c>
      <c r="BM324" s="193" t="s">
        <v>1316</v>
      </c>
    </row>
    <row r="325" spans="2:51" s="13" customFormat="1" ht="10.2">
      <c r="B325" s="195"/>
      <c r="C325" s="196"/>
      <c r="D325" s="197" t="s">
        <v>197</v>
      </c>
      <c r="E325" s="198" t="s">
        <v>19</v>
      </c>
      <c r="F325" s="199" t="s">
        <v>1304</v>
      </c>
      <c r="G325" s="196"/>
      <c r="H325" s="198" t="s">
        <v>19</v>
      </c>
      <c r="I325" s="200"/>
      <c r="J325" s="196"/>
      <c r="K325" s="196"/>
      <c r="L325" s="201"/>
      <c r="M325" s="202"/>
      <c r="N325" s="203"/>
      <c r="O325" s="203"/>
      <c r="P325" s="203"/>
      <c r="Q325" s="203"/>
      <c r="R325" s="203"/>
      <c r="S325" s="203"/>
      <c r="T325" s="204"/>
      <c r="AT325" s="205" t="s">
        <v>197</v>
      </c>
      <c r="AU325" s="205" t="s">
        <v>79</v>
      </c>
      <c r="AV325" s="13" t="s">
        <v>77</v>
      </c>
      <c r="AW325" s="13" t="s">
        <v>31</v>
      </c>
      <c r="AX325" s="13" t="s">
        <v>69</v>
      </c>
      <c r="AY325" s="205" t="s">
        <v>191</v>
      </c>
    </row>
    <row r="326" spans="2:51" s="14" customFormat="1" ht="10.2">
      <c r="B326" s="206"/>
      <c r="C326" s="207"/>
      <c r="D326" s="197" t="s">
        <v>197</v>
      </c>
      <c r="E326" s="208" t="s">
        <v>19</v>
      </c>
      <c r="F326" s="209" t="s">
        <v>1305</v>
      </c>
      <c r="G326" s="207"/>
      <c r="H326" s="210">
        <v>1.5</v>
      </c>
      <c r="I326" s="211"/>
      <c r="J326" s="207"/>
      <c r="K326" s="207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197</v>
      </c>
      <c r="AU326" s="216" t="s">
        <v>79</v>
      </c>
      <c r="AV326" s="14" t="s">
        <v>79</v>
      </c>
      <c r="AW326" s="14" t="s">
        <v>31</v>
      </c>
      <c r="AX326" s="14" t="s">
        <v>69</v>
      </c>
      <c r="AY326" s="216" t="s">
        <v>191</v>
      </c>
    </row>
    <row r="327" spans="2:51" s="16" customFormat="1" ht="10.2">
      <c r="B327" s="228"/>
      <c r="C327" s="229"/>
      <c r="D327" s="197" t="s">
        <v>197</v>
      </c>
      <c r="E327" s="230" t="s">
        <v>19</v>
      </c>
      <c r="F327" s="231" t="s">
        <v>210</v>
      </c>
      <c r="G327" s="229"/>
      <c r="H327" s="232">
        <v>1.5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197</v>
      </c>
      <c r="AU327" s="238" t="s">
        <v>79</v>
      </c>
      <c r="AV327" s="16" t="s">
        <v>195</v>
      </c>
      <c r="AW327" s="16" t="s">
        <v>31</v>
      </c>
      <c r="AX327" s="16" t="s">
        <v>77</v>
      </c>
      <c r="AY327" s="238" t="s">
        <v>191</v>
      </c>
    </row>
    <row r="328" spans="1:65" s="2" customFormat="1" ht="24.15" customHeight="1">
      <c r="A328" s="36"/>
      <c r="B328" s="37"/>
      <c r="C328" s="181" t="s">
        <v>539</v>
      </c>
      <c r="D328" s="181" t="s">
        <v>192</v>
      </c>
      <c r="E328" s="182" t="s">
        <v>1317</v>
      </c>
      <c r="F328" s="183" t="s">
        <v>1318</v>
      </c>
      <c r="G328" s="184" t="s">
        <v>232</v>
      </c>
      <c r="H328" s="185">
        <v>44</v>
      </c>
      <c r="I328" s="186"/>
      <c r="J328" s="187">
        <f>ROUND(I328*H328,2)</f>
        <v>0</v>
      </c>
      <c r="K328" s="188"/>
      <c r="L328" s="41"/>
      <c r="M328" s="189" t="s">
        <v>19</v>
      </c>
      <c r="N328" s="190" t="s">
        <v>40</v>
      </c>
      <c r="O328" s="66"/>
      <c r="P328" s="191">
        <f>O328*H328</f>
        <v>0</v>
      </c>
      <c r="Q328" s="191">
        <v>0.10095</v>
      </c>
      <c r="R328" s="191">
        <f>Q328*H328</f>
        <v>4.4418</v>
      </c>
      <c r="S328" s="191">
        <v>0</v>
      </c>
      <c r="T328" s="192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3" t="s">
        <v>195</v>
      </c>
      <c r="AT328" s="193" t="s">
        <v>192</v>
      </c>
      <c r="AU328" s="193" t="s">
        <v>79</v>
      </c>
      <c r="AY328" s="19" t="s">
        <v>191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19" t="s">
        <v>77</v>
      </c>
      <c r="BK328" s="194">
        <f>ROUND(I328*H328,2)</f>
        <v>0</v>
      </c>
      <c r="BL328" s="19" t="s">
        <v>195</v>
      </c>
      <c r="BM328" s="193" t="s">
        <v>1319</v>
      </c>
    </row>
    <row r="329" spans="2:51" s="13" customFormat="1" ht="20.4">
      <c r="B329" s="195"/>
      <c r="C329" s="196"/>
      <c r="D329" s="197" t="s">
        <v>197</v>
      </c>
      <c r="E329" s="198" t="s">
        <v>19</v>
      </c>
      <c r="F329" s="199" t="s">
        <v>1320</v>
      </c>
      <c r="G329" s="196"/>
      <c r="H329" s="198" t="s">
        <v>19</v>
      </c>
      <c r="I329" s="200"/>
      <c r="J329" s="196"/>
      <c r="K329" s="196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197</v>
      </c>
      <c r="AU329" s="205" t="s">
        <v>79</v>
      </c>
      <c r="AV329" s="13" t="s">
        <v>77</v>
      </c>
      <c r="AW329" s="13" t="s">
        <v>31</v>
      </c>
      <c r="AX329" s="13" t="s">
        <v>69</v>
      </c>
      <c r="AY329" s="205" t="s">
        <v>191</v>
      </c>
    </row>
    <row r="330" spans="2:51" s="14" customFormat="1" ht="10.2">
      <c r="B330" s="206"/>
      <c r="C330" s="207"/>
      <c r="D330" s="197" t="s">
        <v>197</v>
      </c>
      <c r="E330" s="208" t="s">
        <v>19</v>
      </c>
      <c r="F330" s="209" t="s">
        <v>1321</v>
      </c>
      <c r="G330" s="207"/>
      <c r="H330" s="210">
        <v>44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197</v>
      </c>
      <c r="AU330" s="216" t="s">
        <v>79</v>
      </c>
      <c r="AV330" s="14" t="s">
        <v>79</v>
      </c>
      <c r="AW330" s="14" t="s">
        <v>31</v>
      </c>
      <c r="AX330" s="14" t="s">
        <v>69</v>
      </c>
      <c r="AY330" s="216" t="s">
        <v>191</v>
      </c>
    </row>
    <row r="331" spans="2:51" s="16" customFormat="1" ht="10.2">
      <c r="B331" s="228"/>
      <c r="C331" s="229"/>
      <c r="D331" s="197" t="s">
        <v>197</v>
      </c>
      <c r="E331" s="230" t="s">
        <v>19</v>
      </c>
      <c r="F331" s="231" t="s">
        <v>210</v>
      </c>
      <c r="G331" s="229"/>
      <c r="H331" s="232">
        <v>44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197</v>
      </c>
      <c r="AU331" s="238" t="s">
        <v>79</v>
      </c>
      <c r="AV331" s="16" t="s">
        <v>195</v>
      </c>
      <c r="AW331" s="16" t="s">
        <v>31</v>
      </c>
      <c r="AX331" s="16" t="s">
        <v>77</v>
      </c>
      <c r="AY331" s="238" t="s">
        <v>191</v>
      </c>
    </row>
    <row r="332" spans="1:65" s="2" customFormat="1" ht="16.5" customHeight="1">
      <c r="A332" s="36"/>
      <c r="B332" s="37"/>
      <c r="C332" s="241" t="s">
        <v>543</v>
      </c>
      <c r="D332" s="241" t="s">
        <v>334</v>
      </c>
      <c r="E332" s="242" t="s">
        <v>1322</v>
      </c>
      <c r="F332" s="243" t="s">
        <v>1323</v>
      </c>
      <c r="G332" s="244" t="s">
        <v>232</v>
      </c>
      <c r="H332" s="245">
        <v>44.44</v>
      </c>
      <c r="I332" s="246"/>
      <c r="J332" s="247">
        <f>ROUND(I332*H332,2)</f>
        <v>0</v>
      </c>
      <c r="K332" s="248"/>
      <c r="L332" s="249"/>
      <c r="M332" s="250" t="s">
        <v>19</v>
      </c>
      <c r="N332" s="251" t="s">
        <v>40</v>
      </c>
      <c r="O332" s="66"/>
      <c r="P332" s="191">
        <f>O332*H332</f>
        <v>0</v>
      </c>
      <c r="Q332" s="191">
        <v>0.046</v>
      </c>
      <c r="R332" s="191">
        <f>Q332*H332</f>
        <v>2.04424</v>
      </c>
      <c r="S332" s="191">
        <v>0</v>
      </c>
      <c r="T332" s="192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3" t="s">
        <v>254</v>
      </c>
      <c r="AT332" s="193" t="s">
        <v>334</v>
      </c>
      <c r="AU332" s="193" t="s">
        <v>79</v>
      </c>
      <c r="AY332" s="19" t="s">
        <v>191</v>
      </c>
      <c r="BE332" s="194">
        <f>IF(N332="základní",J332,0)</f>
        <v>0</v>
      </c>
      <c r="BF332" s="194">
        <f>IF(N332="snížená",J332,0)</f>
        <v>0</v>
      </c>
      <c r="BG332" s="194">
        <f>IF(N332="zákl. přenesená",J332,0)</f>
        <v>0</v>
      </c>
      <c r="BH332" s="194">
        <f>IF(N332="sníž. přenesená",J332,0)</f>
        <v>0</v>
      </c>
      <c r="BI332" s="194">
        <f>IF(N332="nulová",J332,0)</f>
        <v>0</v>
      </c>
      <c r="BJ332" s="19" t="s">
        <v>77</v>
      </c>
      <c r="BK332" s="194">
        <f>ROUND(I332*H332,2)</f>
        <v>0</v>
      </c>
      <c r="BL332" s="19" t="s">
        <v>195</v>
      </c>
      <c r="BM332" s="193" t="s">
        <v>1324</v>
      </c>
    </row>
    <row r="333" spans="2:51" s="13" customFormat="1" ht="10.2">
      <c r="B333" s="195"/>
      <c r="C333" s="196"/>
      <c r="D333" s="197" t="s">
        <v>197</v>
      </c>
      <c r="E333" s="198" t="s">
        <v>19</v>
      </c>
      <c r="F333" s="199" t="s">
        <v>1325</v>
      </c>
      <c r="G333" s="196"/>
      <c r="H333" s="198" t="s">
        <v>19</v>
      </c>
      <c r="I333" s="200"/>
      <c r="J333" s="196"/>
      <c r="K333" s="196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197</v>
      </c>
      <c r="AU333" s="205" t="s">
        <v>79</v>
      </c>
      <c r="AV333" s="13" t="s">
        <v>77</v>
      </c>
      <c r="AW333" s="13" t="s">
        <v>31</v>
      </c>
      <c r="AX333" s="13" t="s">
        <v>69</v>
      </c>
      <c r="AY333" s="205" t="s">
        <v>191</v>
      </c>
    </row>
    <row r="334" spans="2:51" s="14" customFormat="1" ht="10.2">
      <c r="B334" s="206"/>
      <c r="C334" s="207"/>
      <c r="D334" s="197" t="s">
        <v>197</v>
      </c>
      <c r="E334" s="208" t="s">
        <v>19</v>
      </c>
      <c r="F334" s="209" t="s">
        <v>1326</v>
      </c>
      <c r="G334" s="207"/>
      <c r="H334" s="210">
        <v>44.44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197</v>
      </c>
      <c r="AU334" s="216" t="s">
        <v>79</v>
      </c>
      <c r="AV334" s="14" t="s">
        <v>79</v>
      </c>
      <c r="AW334" s="14" t="s">
        <v>31</v>
      </c>
      <c r="AX334" s="14" t="s">
        <v>69</v>
      </c>
      <c r="AY334" s="216" t="s">
        <v>191</v>
      </c>
    </row>
    <row r="335" spans="2:51" s="16" customFormat="1" ht="10.2">
      <c r="B335" s="228"/>
      <c r="C335" s="229"/>
      <c r="D335" s="197" t="s">
        <v>197</v>
      </c>
      <c r="E335" s="230" t="s">
        <v>19</v>
      </c>
      <c r="F335" s="231" t="s">
        <v>210</v>
      </c>
      <c r="G335" s="229"/>
      <c r="H335" s="232">
        <v>44.44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197</v>
      </c>
      <c r="AU335" s="238" t="s">
        <v>79</v>
      </c>
      <c r="AV335" s="16" t="s">
        <v>195</v>
      </c>
      <c r="AW335" s="16" t="s">
        <v>31</v>
      </c>
      <c r="AX335" s="16" t="s">
        <v>77</v>
      </c>
      <c r="AY335" s="238" t="s">
        <v>191</v>
      </c>
    </row>
    <row r="336" spans="1:65" s="2" customFormat="1" ht="24.15" customHeight="1">
      <c r="A336" s="36"/>
      <c r="B336" s="37"/>
      <c r="C336" s="181" t="s">
        <v>547</v>
      </c>
      <c r="D336" s="181" t="s">
        <v>192</v>
      </c>
      <c r="E336" s="182" t="s">
        <v>1317</v>
      </c>
      <c r="F336" s="183" t="s">
        <v>1318</v>
      </c>
      <c r="G336" s="184" t="s">
        <v>232</v>
      </c>
      <c r="H336" s="185">
        <v>12</v>
      </c>
      <c r="I336" s="186"/>
      <c r="J336" s="187">
        <f>ROUND(I336*H336,2)</f>
        <v>0</v>
      </c>
      <c r="K336" s="188"/>
      <c r="L336" s="41"/>
      <c r="M336" s="189" t="s">
        <v>19</v>
      </c>
      <c r="N336" s="190" t="s">
        <v>40</v>
      </c>
      <c r="O336" s="66"/>
      <c r="P336" s="191">
        <f>O336*H336</f>
        <v>0</v>
      </c>
      <c r="Q336" s="191">
        <v>0.10095</v>
      </c>
      <c r="R336" s="191">
        <f>Q336*H336</f>
        <v>1.2114</v>
      </c>
      <c r="S336" s="191">
        <v>0</v>
      </c>
      <c r="T336" s="192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93" t="s">
        <v>195</v>
      </c>
      <c r="AT336" s="193" t="s">
        <v>192</v>
      </c>
      <c r="AU336" s="193" t="s">
        <v>79</v>
      </c>
      <c r="AY336" s="19" t="s">
        <v>191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9" t="s">
        <v>77</v>
      </c>
      <c r="BK336" s="194">
        <f>ROUND(I336*H336,2)</f>
        <v>0</v>
      </c>
      <c r="BL336" s="19" t="s">
        <v>195</v>
      </c>
      <c r="BM336" s="193" t="s">
        <v>1327</v>
      </c>
    </row>
    <row r="337" spans="2:51" s="13" customFormat="1" ht="20.4">
      <c r="B337" s="195"/>
      <c r="C337" s="196"/>
      <c r="D337" s="197" t="s">
        <v>197</v>
      </c>
      <c r="E337" s="198" t="s">
        <v>19</v>
      </c>
      <c r="F337" s="199" t="s">
        <v>916</v>
      </c>
      <c r="G337" s="196"/>
      <c r="H337" s="198" t="s">
        <v>19</v>
      </c>
      <c r="I337" s="200"/>
      <c r="J337" s="196"/>
      <c r="K337" s="196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197</v>
      </c>
      <c r="AU337" s="205" t="s">
        <v>79</v>
      </c>
      <c r="AV337" s="13" t="s">
        <v>77</v>
      </c>
      <c r="AW337" s="13" t="s">
        <v>31</v>
      </c>
      <c r="AX337" s="13" t="s">
        <v>69</v>
      </c>
      <c r="AY337" s="205" t="s">
        <v>191</v>
      </c>
    </row>
    <row r="338" spans="2:51" s="14" customFormat="1" ht="10.2">
      <c r="B338" s="206"/>
      <c r="C338" s="207"/>
      <c r="D338" s="197" t="s">
        <v>197</v>
      </c>
      <c r="E338" s="208" t="s">
        <v>19</v>
      </c>
      <c r="F338" s="209" t="s">
        <v>296</v>
      </c>
      <c r="G338" s="207"/>
      <c r="H338" s="210">
        <v>12</v>
      </c>
      <c r="I338" s="211"/>
      <c r="J338" s="207"/>
      <c r="K338" s="207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197</v>
      </c>
      <c r="AU338" s="216" t="s">
        <v>79</v>
      </c>
      <c r="AV338" s="14" t="s">
        <v>79</v>
      </c>
      <c r="AW338" s="14" t="s">
        <v>31</v>
      </c>
      <c r="AX338" s="14" t="s">
        <v>69</v>
      </c>
      <c r="AY338" s="216" t="s">
        <v>191</v>
      </c>
    </row>
    <row r="339" spans="2:51" s="16" customFormat="1" ht="10.2">
      <c r="B339" s="228"/>
      <c r="C339" s="229"/>
      <c r="D339" s="197" t="s">
        <v>197</v>
      </c>
      <c r="E339" s="230" t="s">
        <v>19</v>
      </c>
      <c r="F339" s="231" t="s">
        <v>210</v>
      </c>
      <c r="G339" s="229"/>
      <c r="H339" s="232">
        <v>12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197</v>
      </c>
      <c r="AU339" s="238" t="s">
        <v>79</v>
      </c>
      <c r="AV339" s="16" t="s">
        <v>195</v>
      </c>
      <c r="AW339" s="16" t="s">
        <v>31</v>
      </c>
      <c r="AX339" s="16" t="s">
        <v>77</v>
      </c>
      <c r="AY339" s="238" t="s">
        <v>191</v>
      </c>
    </row>
    <row r="340" spans="1:65" s="2" customFormat="1" ht="16.5" customHeight="1">
      <c r="A340" s="36"/>
      <c r="B340" s="37"/>
      <c r="C340" s="241" t="s">
        <v>551</v>
      </c>
      <c r="D340" s="241" t="s">
        <v>334</v>
      </c>
      <c r="E340" s="242" t="s">
        <v>1328</v>
      </c>
      <c r="F340" s="243" t="s">
        <v>1329</v>
      </c>
      <c r="G340" s="244" t="s">
        <v>232</v>
      </c>
      <c r="H340" s="245">
        <v>12.12</v>
      </c>
      <c r="I340" s="246"/>
      <c r="J340" s="247">
        <f>ROUND(I340*H340,2)</f>
        <v>0</v>
      </c>
      <c r="K340" s="248"/>
      <c r="L340" s="249"/>
      <c r="M340" s="250" t="s">
        <v>19</v>
      </c>
      <c r="N340" s="251" t="s">
        <v>40</v>
      </c>
      <c r="O340" s="66"/>
      <c r="P340" s="191">
        <f>O340*H340</f>
        <v>0</v>
      </c>
      <c r="Q340" s="191">
        <v>0.022</v>
      </c>
      <c r="R340" s="191">
        <f>Q340*H340</f>
        <v>0.26664</v>
      </c>
      <c r="S340" s="191">
        <v>0</v>
      </c>
      <c r="T340" s="192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93" t="s">
        <v>254</v>
      </c>
      <c r="AT340" s="193" t="s">
        <v>334</v>
      </c>
      <c r="AU340" s="193" t="s">
        <v>79</v>
      </c>
      <c r="AY340" s="19" t="s">
        <v>191</v>
      </c>
      <c r="BE340" s="194">
        <f>IF(N340="základní",J340,0)</f>
        <v>0</v>
      </c>
      <c r="BF340" s="194">
        <f>IF(N340="snížená",J340,0)</f>
        <v>0</v>
      </c>
      <c r="BG340" s="194">
        <f>IF(N340="zákl. přenesená",J340,0)</f>
        <v>0</v>
      </c>
      <c r="BH340" s="194">
        <f>IF(N340="sníž. přenesená",J340,0)</f>
        <v>0</v>
      </c>
      <c r="BI340" s="194">
        <f>IF(N340="nulová",J340,0)</f>
        <v>0</v>
      </c>
      <c r="BJ340" s="19" t="s">
        <v>77</v>
      </c>
      <c r="BK340" s="194">
        <f>ROUND(I340*H340,2)</f>
        <v>0</v>
      </c>
      <c r="BL340" s="19" t="s">
        <v>195</v>
      </c>
      <c r="BM340" s="193" t="s">
        <v>1330</v>
      </c>
    </row>
    <row r="341" spans="2:51" s="13" customFormat="1" ht="10.2">
      <c r="B341" s="195"/>
      <c r="C341" s="196"/>
      <c r="D341" s="197" t="s">
        <v>197</v>
      </c>
      <c r="E341" s="198" t="s">
        <v>19</v>
      </c>
      <c r="F341" s="199" t="s">
        <v>1331</v>
      </c>
      <c r="G341" s="196"/>
      <c r="H341" s="198" t="s">
        <v>19</v>
      </c>
      <c r="I341" s="200"/>
      <c r="J341" s="196"/>
      <c r="K341" s="196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197</v>
      </c>
      <c r="AU341" s="205" t="s">
        <v>79</v>
      </c>
      <c r="AV341" s="13" t="s">
        <v>77</v>
      </c>
      <c r="AW341" s="13" t="s">
        <v>31</v>
      </c>
      <c r="AX341" s="13" t="s">
        <v>69</v>
      </c>
      <c r="AY341" s="205" t="s">
        <v>191</v>
      </c>
    </row>
    <row r="342" spans="2:51" s="14" customFormat="1" ht="10.2">
      <c r="B342" s="206"/>
      <c r="C342" s="207"/>
      <c r="D342" s="197" t="s">
        <v>197</v>
      </c>
      <c r="E342" s="208" t="s">
        <v>19</v>
      </c>
      <c r="F342" s="209" t="s">
        <v>1332</v>
      </c>
      <c r="G342" s="207"/>
      <c r="H342" s="210">
        <v>12.12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197</v>
      </c>
      <c r="AU342" s="216" t="s">
        <v>79</v>
      </c>
      <c r="AV342" s="14" t="s">
        <v>79</v>
      </c>
      <c r="AW342" s="14" t="s">
        <v>31</v>
      </c>
      <c r="AX342" s="14" t="s">
        <v>69</v>
      </c>
      <c r="AY342" s="216" t="s">
        <v>191</v>
      </c>
    </row>
    <row r="343" spans="2:51" s="16" customFormat="1" ht="10.2">
      <c r="B343" s="228"/>
      <c r="C343" s="229"/>
      <c r="D343" s="197" t="s">
        <v>197</v>
      </c>
      <c r="E343" s="230" t="s">
        <v>19</v>
      </c>
      <c r="F343" s="231" t="s">
        <v>210</v>
      </c>
      <c r="G343" s="229"/>
      <c r="H343" s="232">
        <v>12.12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AT343" s="238" t="s">
        <v>197</v>
      </c>
      <c r="AU343" s="238" t="s">
        <v>79</v>
      </c>
      <c r="AV343" s="16" t="s">
        <v>195</v>
      </c>
      <c r="AW343" s="16" t="s">
        <v>31</v>
      </c>
      <c r="AX343" s="16" t="s">
        <v>77</v>
      </c>
      <c r="AY343" s="238" t="s">
        <v>191</v>
      </c>
    </row>
    <row r="344" spans="1:65" s="2" customFormat="1" ht="24.15" customHeight="1">
      <c r="A344" s="36"/>
      <c r="B344" s="37"/>
      <c r="C344" s="181" t="s">
        <v>555</v>
      </c>
      <c r="D344" s="181" t="s">
        <v>192</v>
      </c>
      <c r="E344" s="182" t="s">
        <v>927</v>
      </c>
      <c r="F344" s="183" t="s">
        <v>928</v>
      </c>
      <c r="G344" s="184" t="s">
        <v>224</v>
      </c>
      <c r="H344" s="185">
        <v>80</v>
      </c>
      <c r="I344" s="186"/>
      <c r="J344" s="187">
        <f>ROUND(I344*H344,2)</f>
        <v>0</v>
      </c>
      <c r="K344" s="188"/>
      <c r="L344" s="41"/>
      <c r="M344" s="189" t="s">
        <v>19</v>
      </c>
      <c r="N344" s="190" t="s">
        <v>40</v>
      </c>
      <c r="O344" s="66"/>
      <c r="P344" s="191">
        <f>O344*H344</f>
        <v>0</v>
      </c>
      <c r="Q344" s="191">
        <v>0.00036</v>
      </c>
      <c r="R344" s="191">
        <f>Q344*H344</f>
        <v>0.028800000000000003</v>
      </c>
      <c r="S344" s="191">
        <v>0</v>
      </c>
      <c r="T344" s="192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3" t="s">
        <v>195</v>
      </c>
      <c r="AT344" s="193" t="s">
        <v>192</v>
      </c>
      <c r="AU344" s="193" t="s">
        <v>79</v>
      </c>
      <c r="AY344" s="19" t="s">
        <v>191</v>
      </c>
      <c r="BE344" s="194">
        <f>IF(N344="základní",J344,0)</f>
        <v>0</v>
      </c>
      <c r="BF344" s="194">
        <f>IF(N344="snížená",J344,0)</f>
        <v>0</v>
      </c>
      <c r="BG344" s="194">
        <f>IF(N344="zákl. přenesená",J344,0)</f>
        <v>0</v>
      </c>
      <c r="BH344" s="194">
        <f>IF(N344="sníž. přenesená",J344,0)</f>
        <v>0</v>
      </c>
      <c r="BI344" s="194">
        <f>IF(N344="nulová",J344,0)</f>
        <v>0</v>
      </c>
      <c r="BJ344" s="19" t="s">
        <v>77</v>
      </c>
      <c r="BK344" s="194">
        <f>ROUND(I344*H344,2)</f>
        <v>0</v>
      </c>
      <c r="BL344" s="19" t="s">
        <v>195</v>
      </c>
      <c r="BM344" s="193" t="s">
        <v>1333</v>
      </c>
    </row>
    <row r="345" spans="2:51" s="13" customFormat="1" ht="20.4">
      <c r="B345" s="195"/>
      <c r="C345" s="196"/>
      <c r="D345" s="197" t="s">
        <v>197</v>
      </c>
      <c r="E345" s="198" t="s">
        <v>19</v>
      </c>
      <c r="F345" s="199" t="s">
        <v>1334</v>
      </c>
      <c r="G345" s="196"/>
      <c r="H345" s="198" t="s">
        <v>19</v>
      </c>
      <c r="I345" s="200"/>
      <c r="J345" s="196"/>
      <c r="K345" s="196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197</v>
      </c>
      <c r="AU345" s="205" t="s">
        <v>79</v>
      </c>
      <c r="AV345" s="13" t="s">
        <v>77</v>
      </c>
      <c r="AW345" s="13" t="s">
        <v>31</v>
      </c>
      <c r="AX345" s="13" t="s">
        <v>69</v>
      </c>
      <c r="AY345" s="205" t="s">
        <v>191</v>
      </c>
    </row>
    <row r="346" spans="2:51" s="14" customFormat="1" ht="10.2">
      <c r="B346" s="206"/>
      <c r="C346" s="207"/>
      <c r="D346" s="197" t="s">
        <v>197</v>
      </c>
      <c r="E346" s="208" t="s">
        <v>19</v>
      </c>
      <c r="F346" s="209" t="s">
        <v>1335</v>
      </c>
      <c r="G346" s="207"/>
      <c r="H346" s="210">
        <v>80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197</v>
      </c>
      <c r="AU346" s="216" t="s">
        <v>79</v>
      </c>
      <c r="AV346" s="14" t="s">
        <v>79</v>
      </c>
      <c r="AW346" s="14" t="s">
        <v>31</v>
      </c>
      <c r="AX346" s="14" t="s">
        <v>69</v>
      </c>
      <c r="AY346" s="216" t="s">
        <v>191</v>
      </c>
    </row>
    <row r="347" spans="2:51" s="16" customFormat="1" ht="10.2">
      <c r="B347" s="228"/>
      <c r="C347" s="229"/>
      <c r="D347" s="197" t="s">
        <v>197</v>
      </c>
      <c r="E347" s="230" t="s">
        <v>19</v>
      </c>
      <c r="F347" s="231" t="s">
        <v>210</v>
      </c>
      <c r="G347" s="229"/>
      <c r="H347" s="232">
        <v>80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197</v>
      </c>
      <c r="AU347" s="238" t="s">
        <v>79</v>
      </c>
      <c r="AV347" s="16" t="s">
        <v>195</v>
      </c>
      <c r="AW347" s="16" t="s">
        <v>31</v>
      </c>
      <c r="AX347" s="16" t="s">
        <v>77</v>
      </c>
      <c r="AY347" s="238" t="s">
        <v>191</v>
      </c>
    </row>
    <row r="348" spans="1:65" s="2" customFormat="1" ht="16.5" customHeight="1">
      <c r="A348" s="36"/>
      <c r="B348" s="37"/>
      <c r="C348" s="181" t="s">
        <v>557</v>
      </c>
      <c r="D348" s="181" t="s">
        <v>192</v>
      </c>
      <c r="E348" s="182" t="s">
        <v>931</v>
      </c>
      <c r="F348" s="183" t="s">
        <v>932</v>
      </c>
      <c r="G348" s="184" t="s">
        <v>224</v>
      </c>
      <c r="H348" s="185">
        <v>2.625</v>
      </c>
      <c r="I348" s="186"/>
      <c r="J348" s="187">
        <f>ROUND(I348*H348,2)</f>
        <v>0</v>
      </c>
      <c r="K348" s="188"/>
      <c r="L348" s="41"/>
      <c r="M348" s="189" t="s">
        <v>19</v>
      </c>
      <c r="N348" s="190" t="s">
        <v>40</v>
      </c>
      <c r="O348" s="66"/>
      <c r="P348" s="191">
        <f>O348*H348</f>
        <v>0</v>
      </c>
      <c r="Q348" s="191">
        <v>0</v>
      </c>
      <c r="R348" s="191">
        <f>Q348*H348</f>
        <v>0</v>
      </c>
      <c r="S348" s="191">
        <v>0.02</v>
      </c>
      <c r="T348" s="192">
        <f>S348*H348</f>
        <v>0.0525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3" t="s">
        <v>195</v>
      </c>
      <c r="AT348" s="193" t="s">
        <v>192</v>
      </c>
      <c r="AU348" s="193" t="s">
        <v>79</v>
      </c>
      <c r="AY348" s="19" t="s">
        <v>191</v>
      </c>
      <c r="BE348" s="194">
        <f>IF(N348="základní",J348,0)</f>
        <v>0</v>
      </c>
      <c r="BF348" s="194">
        <f>IF(N348="snížená",J348,0)</f>
        <v>0</v>
      </c>
      <c r="BG348" s="194">
        <f>IF(N348="zákl. přenesená",J348,0)</f>
        <v>0</v>
      </c>
      <c r="BH348" s="194">
        <f>IF(N348="sníž. přenesená",J348,0)</f>
        <v>0</v>
      </c>
      <c r="BI348" s="194">
        <f>IF(N348="nulová",J348,0)</f>
        <v>0</v>
      </c>
      <c r="BJ348" s="19" t="s">
        <v>77</v>
      </c>
      <c r="BK348" s="194">
        <f>ROUND(I348*H348,2)</f>
        <v>0</v>
      </c>
      <c r="BL348" s="19" t="s">
        <v>195</v>
      </c>
      <c r="BM348" s="193" t="s">
        <v>1336</v>
      </c>
    </row>
    <row r="349" spans="2:51" s="13" customFormat="1" ht="10.2">
      <c r="B349" s="195"/>
      <c r="C349" s="196"/>
      <c r="D349" s="197" t="s">
        <v>197</v>
      </c>
      <c r="E349" s="198" t="s">
        <v>19</v>
      </c>
      <c r="F349" s="199" t="s">
        <v>1337</v>
      </c>
      <c r="G349" s="196"/>
      <c r="H349" s="198" t="s">
        <v>19</v>
      </c>
      <c r="I349" s="200"/>
      <c r="J349" s="196"/>
      <c r="K349" s="196"/>
      <c r="L349" s="201"/>
      <c r="M349" s="202"/>
      <c r="N349" s="203"/>
      <c r="O349" s="203"/>
      <c r="P349" s="203"/>
      <c r="Q349" s="203"/>
      <c r="R349" s="203"/>
      <c r="S349" s="203"/>
      <c r="T349" s="204"/>
      <c r="AT349" s="205" t="s">
        <v>197</v>
      </c>
      <c r="AU349" s="205" t="s">
        <v>79</v>
      </c>
      <c r="AV349" s="13" t="s">
        <v>77</v>
      </c>
      <c r="AW349" s="13" t="s">
        <v>31</v>
      </c>
      <c r="AX349" s="13" t="s">
        <v>69</v>
      </c>
      <c r="AY349" s="205" t="s">
        <v>191</v>
      </c>
    </row>
    <row r="350" spans="2:51" s="14" customFormat="1" ht="10.2">
      <c r="B350" s="206"/>
      <c r="C350" s="207"/>
      <c r="D350" s="197" t="s">
        <v>197</v>
      </c>
      <c r="E350" s="208" t="s">
        <v>19</v>
      </c>
      <c r="F350" s="209" t="s">
        <v>1338</v>
      </c>
      <c r="G350" s="207"/>
      <c r="H350" s="210">
        <v>2.625</v>
      </c>
      <c r="I350" s="211"/>
      <c r="J350" s="207"/>
      <c r="K350" s="207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197</v>
      </c>
      <c r="AU350" s="216" t="s">
        <v>79</v>
      </c>
      <c r="AV350" s="14" t="s">
        <v>79</v>
      </c>
      <c r="AW350" s="14" t="s">
        <v>31</v>
      </c>
      <c r="AX350" s="14" t="s">
        <v>69</v>
      </c>
      <c r="AY350" s="216" t="s">
        <v>191</v>
      </c>
    </row>
    <row r="351" spans="2:51" s="16" customFormat="1" ht="10.2">
      <c r="B351" s="228"/>
      <c r="C351" s="229"/>
      <c r="D351" s="197" t="s">
        <v>197</v>
      </c>
      <c r="E351" s="230" t="s">
        <v>19</v>
      </c>
      <c r="F351" s="231" t="s">
        <v>210</v>
      </c>
      <c r="G351" s="229"/>
      <c r="H351" s="232">
        <v>2.625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AT351" s="238" t="s">
        <v>197</v>
      </c>
      <c r="AU351" s="238" t="s">
        <v>79</v>
      </c>
      <c r="AV351" s="16" t="s">
        <v>195</v>
      </c>
      <c r="AW351" s="16" t="s">
        <v>31</v>
      </c>
      <c r="AX351" s="16" t="s">
        <v>77</v>
      </c>
      <c r="AY351" s="238" t="s">
        <v>191</v>
      </c>
    </row>
    <row r="352" spans="1:65" s="2" customFormat="1" ht="24.15" customHeight="1">
      <c r="A352" s="36"/>
      <c r="B352" s="37"/>
      <c r="C352" s="181" t="s">
        <v>561</v>
      </c>
      <c r="D352" s="181" t="s">
        <v>192</v>
      </c>
      <c r="E352" s="182" t="s">
        <v>1339</v>
      </c>
      <c r="F352" s="183" t="s">
        <v>1340</v>
      </c>
      <c r="G352" s="184" t="s">
        <v>410</v>
      </c>
      <c r="H352" s="185">
        <v>1</v>
      </c>
      <c r="I352" s="186"/>
      <c r="J352" s="187">
        <f>ROUND(I352*H352,2)</f>
        <v>0</v>
      </c>
      <c r="K352" s="188"/>
      <c r="L352" s="41"/>
      <c r="M352" s="189" t="s">
        <v>19</v>
      </c>
      <c r="N352" s="190" t="s">
        <v>40</v>
      </c>
      <c r="O352" s="66"/>
      <c r="P352" s="191">
        <f>O352*H352</f>
        <v>0</v>
      </c>
      <c r="Q352" s="191">
        <v>0</v>
      </c>
      <c r="R352" s="191">
        <f>Q352*H352</f>
        <v>0</v>
      </c>
      <c r="S352" s="191">
        <v>0.082</v>
      </c>
      <c r="T352" s="192">
        <f>S352*H352</f>
        <v>0.082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3" t="s">
        <v>195</v>
      </c>
      <c r="AT352" s="193" t="s">
        <v>192</v>
      </c>
      <c r="AU352" s="193" t="s">
        <v>79</v>
      </c>
      <c r="AY352" s="19" t="s">
        <v>191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9" t="s">
        <v>77</v>
      </c>
      <c r="BK352" s="194">
        <f>ROUND(I352*H352,2)</f>
        <v>0</v>
      </c>
      <c r="BL352" s="19" t="s">
        <v>195</v>
      </c>
      <c r="BM352" s="193" t="s">
        <v>1341</v>
      </c>
    </row>
    <row r="353" spans="2:51" s="13" customFormat="1" ht="10.2">
      <c r="B353" s="195"/>
      <c r="C353" s="196"/>
      <c r="D353" s="197" t="s">
        <v>197</v>
      </c>
      <c r="E353" s="198" t="s">
        <v>19</v>
      </c>
      <c r="F353" s="199" t="s">
        <v>1164</v>
      </c>
      <c r="G353" s="196"/>
      <c r="H353" s="198" t="s">
        <v>19</v>
      </c>
      <c r="I353" s="200"/>
      <c r="J353" s="196"/>
      <c r="K353" s="196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197</v>
      </c>
      <c r="AU353" s="205" t="s">
        <v>79</v>
      </c>
      <c r="AV353" s="13" t="s">
        <v>77</v>
      </c>
      <c r="AW353" s="13" t="s">
        <v>31</v>
      </c>
      <c r="AX353" s="13" t="s">
        <v>69</v>
      </c>
      <c r="AY353" s="205" t="s">
        <v>191</v>
      </c>
    </row>
    <row r="354" spans="2:51" s="14" customFormat="1" ht="10.2">
      <c r="B354" s="206"/>
      <c r="C354" s="207"/>
      <c r="D354" s="197" t="s">
        <v>197</v>
      </c>
      <c r="E354" s="208" t="s">
        <v>19</v>
      </c>
      <c r="F354" s="209" t="s">
        <v>77</v>
      </c>
      <c r="G354" s="207"/>
      <c r="H354" s="210">
        <v>1</v>
      </c>
      <c r="I354" s="211"/>
      <c r="J354" s="207"/>
      <c r="K354" s="207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197</v>
      </c>
      <c r="AU354" s="216" t="s">
        <v>79</v>
      </c>
      <c r="AV354" s="14" t="s">
        <v>79</v>
      </c>
      <c r="AW354" s="14" t="s">
        <v>31</v>
      </c>
      <c r="AX354" s="14" t="s">
        <v>69</v>
      </c>
      <c r="AY354" s="216" t="s">
        <v>191</v>
      </c>
    </row>
    <row r="355" spans="2:51" s="16" customFormat="1" ht="10.2">
      <c r="B355" s="228"/>
      <c r="C355" s="229"/>
      <c r="D355" s="197" t="s">
        <v>197</v>
      </c>
      <c r="E355" s="230" t="s">
        <v>19</v>
      </c>
      <c r="F355" s="231" t="s">
        <v>210</v>
      </c>
      <c r="G355" s="229"/>
      <c r="H355" s="232">
        <v>1</v>
      </c>
      <c r="I355" s="233"/>
      <c r="J355" s="229"/>
      <c r="K355" s="229"/>
      <c r="L355" s="234"/>
      <c r="M355" s="235"/>
      <c r="N355" s="236"/>
      <c r="O355" s="236"/>
      <c r="P355" s="236"/>
      <c r="Q355" s="236"/>
      <c r="R355" s="236"/>
      <c r="S355" s="236"/>
      <c r="T355" s="237"/>
      <c r="AT355" s="238" t="s">
        <v>197</v>
      </c>
      <c r="AU355" s="238" t="s">
        <v>79</v>
      </c>
      <c r="AV355" s="16" t="s">
        <v>195</v>
      </c>
      <c r="AW355" s="16" t="s">
        <v>31</v>
      </c>
      <c r="AX355" s="16" t="s">
        <v>77</v>
      </c>
      <c r="AY355" s="238" t="s">
        <v>191</v>
      </c>
    </row>
    <row r="356" spans="1:65" s="2" customFormat="1" ht="24.15" customHeight="1">
      <c r="A356" s="36"/>
      <c r="B356" s="37"/>
      <c r="C356" s="181" t="s">
        <v>565</v>
      </c>
      <c r="D356" s="181" t="s">
        <v>192</v>
      </c>
      <c r="E356" s="182" t="s">
        <v>1342</v>
      </c>
      <c r="F356" s="183" t="s">
        <v>1343</v>
      </c>
      <c r="G356" s="184" t="s">
        <v>410</v>
      </c>
      <c r="H356" s="185">
        <v>4</v>
      </c>
      <c r="I356" s="186"/>
      <c r="J356" s="187">
        <f>ROUND(I356*H356,2)</f>
        <v>0</v>
      </c>
      <c r="K356" s="188"/>
      <c r="L356" s="41"/>
      <c r="M356" s="189" t="s">
        <v>19</v>
      </c>
      <c r="N356" s="190" t="s">
        <v>40</v>
      </c>
      <c r="O356" s="66"/>
      <c r="P356" s="191">
        <f>O356*H356</f>
        <v>0</v>
      </c>
      <c r="Q356" s="191">
        <v>0</v>
      </c>
      <c r="R356" s="191">
        <f>Q356*H356</f>
        <v>0</v>
      </c>
      <c r="S356" s="191">
        <v>0.004</v>
      </c>
      <c r="T356" s="192">
        <f>S356*H356</f>
        <v>0.016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93" t="s">
        <v>195</v>
      </c>
      <c r="AT356" s="193" t="s">
        <v>192</v>
      </c>
      <c r="AU356" s="193" t="s">
        <v>79</v>
      </c>
      <c r="AY356" s="19" t="s">
        <v>191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9" t="s">
        <v>77</v>
      </c>
      <c r="BK356" s="194">
        <f>ROUND(I356*H356,2)</f>
        <v>0</v>
      </c>
      <c r="BL356" s="19" t="s">
        <v>195</v>
      </c>
      <c r="BM356" s="193" t="s">
        <v>1344</v>
      </c>
    </row>
    <row r="357" spans="2:51" s="13" customFormat="1" ht="10.2">
      <c r="B357" s="195"/>
      <c r="C357" s="196"/>
      <c r="D357" s="197" t="s">
        <v>197</v>
      </c>
      <c r="E357" s="198" t="s">
        <v>19</v>
      </c>
      <c r="F357" s="199" t="s">
        <v>1164</v>
      </c>
      <c r="G357" s="196"/>
      <c r="H357" s="198" t="s">
        <v>19</v>
      </c>
      <c r="I357" s="200"/>
      <c r="J357" s="196"/>
      <c r="K357" s="196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197</v>
      </c>
      <c r="AU357" s="205" t="s">
        <v>79</v>
      </c>
      <c r="AV357" s="13" t="s">
        <v>77</v>
      </c>
      <c r="AW357" s="13" t="s">
        <v>31</v>
      </c>
      <c r="AX357" s="13" t="s">
        <v>69</v>
      </c>
      <c r="AY357" s="205" t="s">
        <v>191</v>
      </c>
    </row>
    <row r="358" spans="2:51" s="14" customFormat="1" ht="10.2">
      <c r="B358" s="206"/>
      <c r="C358" s="207"/>
      <c r="D358" s="197" t="s">
        <v>197</v>
      </c>
      <c r="E358" s="208" t="s">
        <v>19</v>
      </c>
      <c r="F358" s="209" t="s">
        <v>195</v>
      </c>
      <c r="G358" s="207"/>
      <c r="H358" s="210">
        <v>4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197</v>
      </c>
      <c r="AU358" s="216" t="s">
        <v>79</v>
      </c>
      <c r="AV358" s="14" t="s">
        <v>79</v>
      </c>
      <c r="AW358" s="14" t="s">
        <v>31</v>
      </c>
      <c r="AX358" s="14" t="s">
        <v>69</v>
      </c>
      <c r="AY358" s="216" t="s">
        <v>191</v>
      </c>
    </row>
    <row r="359" spans="2:51" s="16" customFormat="1" ht="10.2">
      <c r="B359" s="228"/>
      <c r="C359" s="229"/>
      <c r="D359" s="197" t="s">
        <v>197</v>
      </c>
      <c r="E359" s="230" t="s">
        <v>19</v>
      </c>
      <c r="F359" s="231" t="s">
        <v>210</v>
      </c>
      <c r="G359" s="229"/>
      <c r="H359" s="232">
        <v>4</v>
      </c>
      <c r="I359" s="233"/>
      <c r="J359" s="229"/>
      <c r="K359" s="229"/>
      <c r="L359" s="234"/>
      <c r="M359" s="235"/>
      <c r="N359" s="236"/>
      <c r="O359" s="236"/>
      <c r="P359" s="236"/>
      <c r="Q359" s="236"/>
      <c r="R359" s="236"/>
      <c r="S359" s="236"/>
      <c r="T359" s="237"/>
      <c r="AT359" s="238" t="s">
        <v>197</v>
      </c>
      <c r="AU359" s="238" t="s">
        <v>79</v>
      </c>
      <c r="AV359" s="16" t="s">
        <v>195</v>
      </c>
      <c r="AW359" s="16" t="s">
        <v>31</v>
      </c>
      <c r="AX359" s="16" t="s">
        <v>77</v>
      </c>
      <c r="AY359" s="238" t="s">
        <v>191</v>
      </c>
    </row>
    <row r="360" spans="2:63" s="12" customFormat="1" ht="22.8" customHeight="1">
      <c r="B360" s="167"/>
      <c r="C360" s="168"/>
      <c r="D360" s="169" t="s">
        <v>68</v>
      </c>
      <c r="E360" s="239" t="s">
        <v>606</v>
      </c>
      <c r="F360" s="239" t="s">
        <v>607</v>
      </c>
      <c r="G360" s="168"/>
      <c r="H360" s="168"/>
      <c r="I360" s="171"/>
      <c r="J360" s="240">
        <f>BK360</f>
        <v>0</v>
      </c>
      <c r="K360" s="168"/>
      <c r="L360" s="173"/>
      <c r="M360" s="174"/>
      <c r="N360" s="175"/>
      <c r="O360" s="175"/>
      <c r="P360" s="176">
        <f>SUM(P361:P362)</f>
        <v>0</v>
      </c>
      <c r="Q360" s="175"/>
      <c r="R360" s="176">
        <f>SUM(R361:R362)</f>
        <v>0</v>
      </c>
      <c r="S360" s="175"/>
      <c r="T360" s="177">
        <f>SUM(T361:T362)</f>
        <v>0</v>
      </c>
      <c r="AR360" s="178" t="s">
        <v>77</v>
      </c>
      <c r="AT360" s="179" t="s">
        <v>68</v>
      </c>
      <c r="AU360" s="179" t="s">
        <v>77</v>
      </c>
      <c r="AY360" s="178" t="s">
        <v>191</v>
      </c>
      <c r="BK360" s="180">
        <f>SUM(BK361:BK362)</f>
        <v>0</v>
      </c>
    </row>
    <row r="361" spans="1:65" s="2" customFormat="1" ht="24.15" customHeight="1">
      <c r="A361" s="36"/>
      <c r="B361" s="37"/>
      <c r="C361" s="181" t="s">
        <v>569</v>
      </c>
      <c r="D361" s="181" t="s">
        <v>192</v>
      </c>
      <c r="E361" s="182" t="s">
        <v>1345</v>
      </c>
      <c r="F361" s="183" t="s">
        <v>1346</v>
      </c>
      <c r="G361" s="184" t="s">
        <v>312</v>
      </c>
      <c r="H361" s="185">
        <v>38.68</v>
      </c>
      <c r="I361" s="186"/>
      <c r="J361" s="187">
        <f>ROUND(I361*H361,2)</f>
        <v>0</v>
      </c>
      <c r="K361" s="188"/>
      <c r="L361" s="41"/>
      <c r="M361" s="189" t="s">
        <v>19</v>
      </c>
      <c r="N361" s="190" t="s">
        <v>40</v>
      </c>
      <c r="O361" s="66"/>
      <c r="P361" s="191">
        <f>O361*H361</f>
        <v>0</v>
      </c>
      <c r="Q361" s="191">
        <v>0</v>
      </c>
      <c r="R361" s="191">
        <f>Q361*H361</f>
        <v>0</v>
      </c>
      <c r="S361" s="191">
        <v>0</v>
      </c>
      <c r="T361" s="192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3" t="s">
        <v>195</v>
      </c>
      <c r="AT361" s="193" t="s">
        <v>192</v>
      </c>
      <c r="AU361" s="193" t="s">
        <v>79</v>
      </c>
      <c r="AY361" s="19" t="s">
        <v>191</v>
      </c>
      <c r="BE361" s="194">
        <f>IF(N361="základní",J361,0)</f>
        <v>0</v>
      </c>
      <c r="BF361" s="194">
        <f>IF(N361="snížená",J361,0)</f>
        <v>0</v>
      </c>
      <c r="BG361" s="194">
        <f>IF(N361="zákl. přenesená",J361,0)</f>
        <v>0</v>
      </c>
      <c r="BH361" s="194">
        <f>IF(N361="sníž. přenesená",J361,0)</f>
        <v>0</v>
      </c>
      <c r="BI361" s="194">
        <f>IF(N361="nulová",J361,0)</f>
        <v>0</v>
      </c>
      <c r="BJ361" s="19" t="s">
        <v>77</v>
      </c>
      <c r="BK361" s="194">
        <f>ROUND(I361*H361,2)</f>
        <v>0</v>
      </c>
      <c r="BL361" s="19" t="s">
        <v>195</v>
      </c>
      <c r="BM361" s="193" t="s">
        <v>1347</v>
      </c>
    </row>
    <row r="362" spans="1:65" s="2" customFormat="1" ht="33" customHeight="1">
      <c r="A362" s="36"/>
      <c r="B362" s="37"/>
      <c r="C362" s="181" t="s">
        <v>574</v>
      </c>
      <c r="D362" s="181" t="s">
        <v>192</v>
      </c>
      <c r="E362" s="182" t="s">
        <v>1348</v>
      </c>
      <c r="F362" s="183" t="s">
        <v>1349</v>
      </c>
      <c r="G362" s="184" t="s">
        <v>312</v>
      </c>
      <c r="H362" s="185">
        <v>38.68</v>
      </c>
      <c r="I362" s="186"/>
      <c r="J362" s="187">
        <f>ROUND(I362*H362,2)</f>
        <v>0</v>
      </c>
      <c r="K362" s="188"/>
      <c r="L362" s="41"/>
      <c r="M362" s="252" t="s">
        <v>19</v>
      </c>
      <c r="N362" s="253" t="s">
        <v>40</v>
      </c>
      <c r="O362" s="254"/>
      <c r="P362" s="255">
        <f>O362*H362</f>
        <v>0</v>
      </c>
      <c r="Q362" s="255">
        <v>0</v>
      </c>
      <c r="R362" s="255">
        <f>Q362*H362</f>
        <v>0</v>
      </c>
      <c r="S362" s="255">
        <v>0</v>
      </c>
      <c r="T362" s="256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3" t="s">
        <v>195</v>
      </c>
      <c r="AT362" s="193" t="s">
        <v>192</v>
      </c>
      <c r="AU362" s="193" t="s">
        <v>79</v>
      </c>
      <c r="AY362" s="19" t="s">
        <v>191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19" t="s">
        <v>77</v>
      </c>
      <c r="BK362" s="194">
        <f>ROUND(I362*H362,2)</f>
        <v>0</v>
      </c>
      <c r="BL362" s="19" t="s">
        <v>195</v>
      </c>
      <c r="BM362" s="193" t="s">
        <v>1350</v>
      </c>
    </row>
    <row r="363" spans="1:31" s="2" customFormat="1" ht="6.9" customHeight="1">
      <c r="A363" s="36"/>
      <c r="B363" s="49"/>
      <c r="C363" s="50"/>
      <c r="D363" s="50"/>
      <c r="E363" s="50"/>
      <c r="F363" s="50"/>
      <c r="G363" s="50"/>
      <c r="H363" s="50"/>
      <c r="I363" s="50"/>
      <c r="J363" s="50"/>
      <c r="K363" s="50"/>
      <c r="L363" s="41"/>
      <c r="M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</row>
  </sheetData>
  <sheetProtection algorithmName="SHA-512" hashValue="4M42gSUD8GpSHEFrs9A+dwkmPb6kEpItVIrxePyABsYn6VNF4on0TgKVuRFn2enfRNwv3kRSP0CImon+bTjByQ==" saltValue="2XBot1v98kzsyLwUgDalMsyng1IlXy6NY07iNm2ZM5gcoCqaNo225V4pl4PRHMx2C11mJa/pHBGiaP+GH9nTAg==" spinCount="100000" sheet="1" objects="1" scenarios="1" formatColumns="0" formatRows="0" autoFilter="0"/>
  <autoFilter ref="C96:K362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114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79</v>
      </c>
    </row>
    <row r="4" spans="2:46" s="1" customFormat="1" ht="24.9" customHeight="1">
      <c r="B4" s="22"/>
      <c r="D4" s="113" t="s">
        <v>117</v>
      </c>
      <c r="L4" s="22"/>
      <c r="M4" s="114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Vrchlabí - Liščí kopec - I.etapa</v>
      </c>
      <c r="F7" s="405"/>
      <c r="G7" s="405"/>
      <c r="H7" s="405"/>
      <c r="L7" s="22"/>
    </row>
    <row r="8" spans="1:31" s="2" customFormat="1" ht="12" customHeight="1">
      <c r="A8" s="36"/>
      <c r="B8" s="41"/>
      <c r="C8" s="36"/>
      <c r="D8" s="115" t="s">
        <v>123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6" t="s">
        <v>1351</v>
      </c>
      <c r="F9" s="407"/>
      <c r="G9" s="407"/>
      <c r="H9" s="407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5" t="s">
        <v>18</v>
      </c>
      <c r="E11" s="36"/>
      <c r="F11" s="105" t="s">
        <v>19</v>
      </c>
      <c r="G11" s="36"/>
      <c r="H11" s="36"/>
      <c r="I11" s="115" t="s">
        <v>20</v>
      </c>
      <c r="J11" s="105" t="s">
        <v>19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5" t="s">
        <v>21</v>
      </c>
      <c r="E12" s="36"/>
      <c r="F12" s="105" t="s">
        <v>22</v>
      </c>
      <c r="G12" s="36"/>
      <c r="H12" s="36"/>
      <c r="I12" s="115" t="s">
        <v>23</v>
      </c>
      <c r="J12" s="117" t="str">
        <f>'Rekapitulace stavby'!AN8</f>
        <v>2. 2. 2021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25</v>
      </c>
      <c r="E14" s="36"/>
      <c r="F14" s="36"/>
      <c r="G14" s="36"/>
      <c r="H14" s="36"/>
      <c r="I14" s="115" t="s">
        <v>26</v>
      </c>
      <c r="J14" s="105" t="str">
        <f>IF('Rekapitulace stavby'!AN10="","",'Rekapitulace stavby'!AN10)</f>
        <v/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tr">
        <f>IF('Rekapitulace stavby'!E11="","",'Rekapitulace stavby'!E11)</f>
        <v xml:space="preserve"> </v>
      </c>
      <c r="F15" s="36"/>
      <c r="G15" s="36"/>
      <c r="H15" s="36"/>
      <c r="I15" s="115" t="s">
        <v>27</v>
      </c>
      <c r="J15" s="105" t="str">
        <f>IF('Rekapitulace stavby'!AN11="","",'Rekapitulace stavby'!AN11)</f>
        <v/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5" t="s">
        <v>28</v>
      </c>
      <c r="E17" s="36"/>
      <c r="F17" s="36"/>
      <c r="G17" s="36"/>
      <c r="H17" s="36"/>
      <c r="I17" s="115" t="s">
        <v>26</v>
      </c>
      <c r="J17" s="32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8" t="str">
        <f>'Rekapitulace stavby'!E14</f>
        <v>Vyplň údaj</v>
      </c>
      <c r="F18" s="409"/>
      <c r="G18" s="409"/>
      <c r="H18" s="409"/>
      <c r="I18" s="115" t="s">
        <v>27</v>
      </c>
      <c r="J18" s="32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5" t="s">
        <v>30</v>
      </c>
      <c r="E20" s="36"/>
      <c r="F20" s="36"/>
      <c r="G20" s="36"/>
      <c r="H20" s="36"/>
      <c r="I20" s="115" t="s">
        <v>26</v>
      </c>
      <c r="J20" s="105" t="str">
        <f>IF('Rekapitulace stavby'!AN16="","",'Rekapitulace stavby'!AN16)</f>
        <v/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tr">
        <f>IF('Rekapitulace stavby'!E17="","",'Rekapitulace stavby'!E17)</f>
        <v xml:space="preserve"> </v>
      </c>
      <c r="F21" s="36"/>
      <c r="G21" s="36"/>
      <c r="H21" s="36"/>
      <c r="I21" s="115" t="s">
        <v>27</v>
      </c>
      <c r="J21" s="105" t="str">
        <f>IF('Rekapitulace stavby'!AN17="","",'Rekapitulace stavby'!AN17)</f>
        <v/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5" t="s">
        <v>32</v>
      </c>
      <c r="E23" s="36"/>
      <c r="F23" s="36"/>
      <c r="G23" s="36"/>
      <c r="H23" s="36"/>
      <c r="I23" s="115" t="s">
        <v>26</v>
      </c>
      <c r="J23" s="105" t="str">
        <f>IF('Rekapitulace stavby'!AN19="","",'Rekapitulace stavby'!AN19)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5" t="s">
        <v>27</v>
      </c>
      <c r="J24" s="105" t="str">
        <f>IF('Rekapitulace stavby'!AN20="","",'Rekapitulace stavby'!AN20)</f>
        <v/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5" t="s">
        <v>33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8"/>
      <c r="B27" s="119"/>
      <c r="C27" s="118"/>
      <c r="D27" s="118"/>
      <c r="E27" s="410" t="s">
        <v>19</v>
      </c>
      <c r="F27" s="410"/>
      <c r="G27" s="410"/>
      <c r="H27" s="410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2"/>
      <c r="E29" s="122"/>
      <c r="F29" s="122"/>
      <c r="G29" s="122"/>
      <c r="H29" s="122"/>
      <c r="I29" s="122"/>
      <c r="J29" s="122"/>
      <c r="K29" s="122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35</v>
      </c>
      <c r="E30" s="36"/>
      <c r="F30" s="36"/>
      <c r="G30" s="36"/>
      <c r="H30" s="36"/>
      <c r="I30" s="36"/>
      <c r="J30" s="124">
        <f>ROUND(J84,2)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5" t="s">
        <v>37</v>
      </c>
      <c r="G32" s="36"/>
      <c r="H32" s="36"/>
      <c r="I32" s="125" t="s">
        <v>36</v>
      </c>
      <c r="J32" s="125" t="s">
        <v>38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6" t="s">
        <v>39</v>
      </c>
      <c r="E33" s="115" t="s">
        <v>40</v>
      </c>
      <c r="F33" s="127">
        <f>ROUND((SUM(BE84:BE159)),2)</f>
        <v>0</v>
      </c>
      <c r="G33" s="36"/>
      <c r="H33" s="36"/>
      <c r="I33" s="128">
        <v>0.21</v>
      </c>
      <c r="J33" s="127">
        <f>ROUND(((SUM(BE84:BE159))*I33),2)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5" t="s">
        <v>41</v>
      </c>
      <c r="F34" s="127">
        <f>ROUND((SUM(BF84:BF159)),2)</f>
        <v>0</v>
      </c>
      <c r="G34" s="36"/>
      <c r="H34" s="36"/>
      <c r="I34" s="128">
        <v>0.15</v>
      </c>
      <c r="J34" s="127">
        <f>ROUND(((SUM(BF84:BF159))*I34),2)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5" t="s">
        <v>42</v>
      </c>
      <c r="F35" s="127">
        <f>ROUND((SUM(BG84:BG159)),2)</f>
        <v>0</v>
      </c>
      <c r="G35" s="36"/>
      <c r="H35" s="36"/>
      <c r="I35" s="128">
        <v>0.21</v>
      </c>
      <c r="J35" s="127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5" t="s">
        <v>43</v>
      </c>
      <c r="F36" s="127">
        <f>ROUND((SUM(BH84:BH159)),2)</f>
        <v>0</v>
      </c>
      <c r="G36" s="36"/>
      <c r="H36" s="36"/>
      <c r="I36" s="128">
        <v>0.15</v>
      </c>
      <c r="J36" s="127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5" t="s">
        <v>44</v>
      </c>
      <c r="F37" s="127">
        <f>ROUND((SUM(BI84:BI159)),2)</f>
        <v>0</v>
      </c>
      <c r="G37" s="36"/>
      <c r="H37" s="36"/>
      <c r="I37" s="128">
        <v>0</v>
      </c>
      <c r="J37" s="127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1"/>
      <c r="J39" s="134">
        <f>SUM(J30:J37)</f>
        <v>0</v>
      </c>
      <c r="K39" s="135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160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1" t="str">
        <f>E7</f>
        <v>Vrchlabí - Liščí kopec - I.etapa</v>
      </c>
      <c r="F48" s="412"/>
      <c r="G48" s="412"/>
      <c r="H48" s="412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4" t="str">
        <f>E9</f>
        <v>Objekt2 - Rozpočet zahradnické práce</v>
      </c>
      <c r="F50" s="413"/>
      <c r="G50" s="413"/>
      <c r="H50" s="413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2. 2. 2021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 xml:space="preserve"> 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32</v>
      </c>
      <c r="J55" s="34" t="str">
        <f>E24</f>
        <v xml:space="preserve"> 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0" t="s">
        <v>161</v>
      </c>
      <c r="D57" s="141"/>
      <c r="E57" s="141"/>
      <c r="F57" s="141"/>
      <c r="G57" s="141"/>
      <c r="H57" s="141"/>
      <c r="I57" s="141"/>
      <c r="J57" s="142" t="s">
        <v>162</v>
      </c>
      <c r="K57" s="141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43" t="s">
        <v>67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163</v>
      </c>
    </row>
    <row r="60" spans="2:12" s="9" customFormat="1" ht="24.9" customHeight="1">
      <c r="B60" s="144"/>
      <c r="C60" s="145"/>
      <c r="D60" s="146" t="s">
        <v>1352</v>
      </c>
      <c r="E60" s="147"/>
      <c r="F60" s="147"/>
      <c r="G60" s="147"/>
      <c r="H60" s="147"/>
      <c r="I60" s="147"/>
      <c r="J60" s="148">
        <f>J85</f>
        <v>0</v>
      </c>
      <c r="K60" s="145"/>
      <c r="L60" s="149"/>
    </row>
    <row r="61" spans="2:12" s="9" customFormat="1" ht="24.9" customHeight="1">
      <c r="B61" s="144"/>
      <c r="C61" s="145"/>
      <c r="D61" s="146" t="s">
        <v>1353</v>
      </c>
      <c r="E61" s="147"/>
      <c r="F61" s="147"/>
      <c r="G61" s="147"/>
      <c r="H61" s="147"/>
      <c r="I61" s="147"/>
      <c r="J61" s="148">
        <f>J106</f>
        <v>0</v>
      </c>
      <c r="K61" s="145"/>
      <c r="L61" s="149"/>
    </row>
    <row r="62" spans="2:12" s="9" customFormat="1" ht="24.9" customHeight="1">
      <c r="B62" s="144"/>
      <c r="C62" s="145"/>
      <c r="D62" s="146" t="s">
        <v>1354</v>
      </c>
      <c r="E62" s="147"/>
      <c r="F62" s="147"/>
      <c r="G62" s="147"/>
      <c r="H62" s="147"/>
      <c r="I62" s="147"/>
      <c r="J62" s="148">
        <f>J117</f>
        <v>0</v>
      </c>
      <c r="K62" s="145"/>
      <c r="L62" s="149"/>
    </row>
    <row r="63" spans="2:12" s="9" customFormat="1" ht="24.9" customHeight="1">
      <c r="B63" s="144"/>
      <c r="C63" s="145"/>
      <c r="D63" s="146" t="s">
        <v>1355</v>
      </c>
      <c r="E63" s="147"/>
      <c r="F63" s="147"/>
      <c r="G63" s="147"/>
      <c r="H63" s="147"/>
      <c r="I63" s="147"/>
      <c r="J63" s="148">
        <f>J126</f>
        <v>0</v>
      </c>
      <c r="K63" s="145"/>
      <c r="L63" s="149"/>
    </row>
    <row r="64" spans="2:12" s="9" customFormat="1" ht="24.9" customHeight="1">
      <c r="B64" s="144"/>
      <c r="C64" s="145"/>
      <c r="D64" s="146" t="s">
        <v>1356</v>
      </c>
      <c r="E64" s="147"/>
      <c r="F64" s="147"/>
      <c r="G64" s="147"/>
      <c r="H64" s="147"/>
      <c r="I64" s="147"/>
      <c r="J64" s="148">
        <f>J143</f>
        <v>0</v>
      </c>
      <c r="K64" s="145"/>
      <c r="L64" s="149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5" t="s">
        <v>176</v>
      </c>
      <c r="D71" s="38"/>
      <c r="E71" s="38"/>
      <c r="F71" s="38"/>
      <c r="G71" s="38"/>
      <c r="H71" s="38"/>
      <c r="I71" s="38"/>
      <c r="J71" s="38"/>
      <c r="K71" s="38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411" t="str">
        <f>E7</f>
        <v>Vrchlabí - Liščí kopec - I.etapa</v>
      </c>
      <c r="F74" s="412"/>
      <c r="G74" s="412"/>
      <c r="H74" s="412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123</v>
      </c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64" t="str">
        <f>E9</f>
        <v>Objekt2 - Rozpočet zahradnické práce</v>
      </c>
      <c r="F76" s="413"/>
      <c r="G76" s="413"/>
      <c r="H76" s="413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 xml:space="preserve"> </v>
      </c>
      <c r="G78" s="38"/>
      <c r="H78" s="38"/>
      <c r="I78" s="31" t="s">
        <v>23</v>
      </c>
      <c r="J78" s="61" t="str">
        <f>IF(J12="","",J12)</f>
        <v>2. 2. 2021</v>
      </c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1" t="s">
        <v>25</v>
      </c>
      <c r="D80" s="38"/>
      <c r="E80" s="38"/>
      <c r="F80" s="29" t="str">
        <f>E15</f>
        <v xml:space="preserve"> </v>
      </c>
      <c r="G80" s="38"/>
      <c r="H80" s="38"/>
      <c r="I80" s="31" t="s">
        <v>30</v>
      </c>
      <c r="J80" s="34" t="str">
        <f>E21</f>
        <v xml:space="preserve"> </v>
      </c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1" t="s">
        <v>28</v>
      </c>
      <c r="D81" s="38"/>
      <c r="E81" s="38"/>
      <c r="F81" s="29" t="str">
        <f>IF(E18="","",E18)</f>
        <v>Vyplň údaj</v>
      </c>
      <c r="G81" s="38"/>
      <c r="H81" s="38"/>
      <c r="I81" s="31" t="s">
        <v>32</v>
      </c>
      <c r="J81" s="34" t="str">
        <f>E24</f>
        <v xml:space="preserve"> </v>
      </c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55"/>
      <c r="B83" s="156"/>
      <c r="C83" s="157" t="s">
        <v>177</v>
      </c>
      <c r="D83" s="158" t="s">
        <v>54</v>
      </c>
      <c r="E83" s="158" t="s">
        <v>50</v>
      </c>
      <c r="F83" s="158" t="s">
        <v>51</v>
      </c>
      <c r="G83" s="158" t="s">
        <v>178</v>
      </c>
      <c r="H83" s="158" t="s">
        <v>179</v>
      </c>
      <c r="I83" s="158" t="s">
        <v>180</v>
      </c>
      <c r="J83" s="159" t="s">
        <v>162</v>
      </c>
      <c r="K83" s="160" t="s">
        <v>181</v>
      </c>
      <c r="L83" s="161"/>
      <c r="M83" s="70" t="s">
        <v>19</v>
      </c>
      <c r="N83" s="71" t="s">
        <v>39</v>
      </c>
      <c r="O83" s="71" t="s">
        <v>182</v>
      </c>
      <c r="P83" s="71" t="s">
        <v>183</v>
      </c>
      <c r="Q83" s="71" t="s">
        <v>184</v>
      </c>
      <c r="R83" s="71" t="s">
        <v>185</v>
      </c>
      <c r="S83" s="71" t="s">
        <v>186</v>
      </c>
      <c r="T83" s="72" t="s">
        <v>187</v>
      </c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</row>
    <row r="84" spans="1:63" s="2" customFormat="1" ht="22.8" customHeight="1">
      <c r="A84" s="36"/>
      <c r="B84" s="37"/>
      <c r="C84" s="77" t="s">
        <v>188</v>
      </c>
      <c r="D84" s="38"/>
      <c r="E84" s="38"/>
      <c r="F84" s="38"/>
      <c r="G84" s="38"/>
      <c r="H84" s="38"/>
      <c r="I84" s="38"/>
      <c r="J84" s="162">
        <f>BK84</f>
        <v>0</v>
      </c>
      <c r="K84" s="38"/>
      <c r="L84" s="41"/>
      <c r="M84" s="73"/>
      <c r="N84" s="163"/>
      <c r="O84" s="74"/>
      <c r="P84" s="164">
        <f>P85+P106+P117+P126+P143</f>
        <v>0</v>
      </c>
      <c r="Q84" s="74"/>
      <c r="R84" s="164">
        <f>R85+R106+R117+R126+R143</f>
        <v>0</v>
      </c>
      <c r="S84" s="74"/>
      <c r="T84" s="165">
        <f>T85+T106+T117+T126+T143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68</v>
      </c>
      <c r="AU84" s="19" t="s">
        <v>163</v>
      </c>
      <c r="BK84" s="166">
        <f>BK85+BK106+BK117+BK126+BK143</f>
        <v>0</v>
      </c>
    </row>
    <row r="85" spans="2:63" s="12" customFormat="1" ht="25.95" customHeight="1">
      <c r="B85" s="167"/>
      <c r="C85" s="168"/>
      <c r="D85" s="169" t="s">
        <v>68</v>
      </c>
      <c r="E85" s="170" t="s">
        <v>1357</v>
      </c>
      <c r="F85" s="170" t="s">
        <v>1358</v>
      </c>
      <c r="G85" s="168"/>
      <c r="H85" s="168"/>
      <c r="I85" s="171"/>
      <c r="J85" s="172">
        <f>BK85</f>
        <v>0</v>
      </c>
      <c r="K85" s="168"/>
      <c r="L85" s="173"/>
      <c r="M85" s="174"/>
      <c r="N85" s="175"/>
      <c r="O85" s="175"/>
      <c r="P85" s="176">
        <f>SUM(P86:P105)</f>
        <v>0</v>
      </c>
      <c r="Q85" s="175"/>
      <c r="R85" s="176">
        <f>SUM(R86:R105)</f>
        <v>0</v>
      </c>
      <c r="S85" s="175"/>
      <c r="T85" s="177">
        <f>SUM(T86:T105)</f>
        <v>0</v>
      </c>
      <c r="AR85" s="178" t="s">
        <v>77</v>
      </c>
      <c r="AT85" s="179" t="s">
        <v>68</v>
      </c>
      <c r="AU85" s="179" t="s">
        <v>69</v>
      </c>
      <c r="AY85" s="178" t="s">
        <v>191</v>
      </c>
      <c r="BK85" s="180">
        <f>SUM(BK86:BK105)</f>
        <v>0</v>
      </c>
    </row>
    <row r="86" spans="1:65" s="2" customFormat="1" ht="33" customHeight="1">
      <c r="A86" s="36"/>
      <c r="B86" s="37"/>
      <c r="C86" s="181" t="s">
        <v>77</v>
      </c>
      <c r="D86" s="181" t="s">
        <v>192</v>
      </c>
      <c r="E86" s="182" t="s">
        <v>1359</v>
      </c>
      <c r="F86" s="183" t="s">
        <v>1360</v>
      </c>
      <c r="G86" s="184" t="s">
        <v>224</v>
      </c>
      <c r="H86" s="185">
        <v>10</v>
      </c>
      <c r="I86" s="186"/>
      <c r="J86" s="187">
        <f>ROUND(I86*H86,2)</f>
        <v>0</v>
      </c>
      <c r="K86" s="188"/>
      <c r="L86" s="41"/>
      <c r="M86" s="189" t="s">
        <v>19</v>
      </c>
      <c r="N86" s="190" t="s">
        <v>40</v>
      </c>
      <c r="O86" s="66"/>
      <c r="P86" s="191">
        <f>O86*H86</f>
        <v>0</v>
      </c>
      <c r="Q86" s="191">
        <v>0</v>
      </c>
      <c r="R86" s="191">
        <f>Q86*H86</f>
        <v>0</v>
      </c>
      <c r="S86" s="191">
        <v>0</v>
      </c>
      <c r="T86" s="192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3" t="s">
        <v>195</v>
      </c>
      <c r="AT86" s="193" t="s">
        <v>192</v>
      </c>
      <c r="AU86" s="193" t="s">
        <v>77</v>
      </c>
      <c r="AY86" s="19" t="s">
        <v>191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9" t="s">
        <v>77</v>
      </c>
      <c r="BK86" s="194">
        <f>ROUND(I86*H86,2)</f>
        <v>0</v>
      </c>
      <c r="BL86" s="19" t="s">
        <v>195</v>
      </c>
      <c r="BM86" s="193" t="s">
        <v>79</v>
      </c>
    </row>
    <row r="87" spans="1:47" s="2" customFormat="1" ht="19.2">
      <c r="A87" s="36"/>
      <c r="B87" s="37"/>
      <c r="C87" s="38"/>
      <c r="D87" s="197" t="s">
        <v>1361</v>
      </c>
      <c r="E87" s="38"/>
      <c r="F87" s="257" t="s">
        <v>1362</v>
      </c>
      <c r="G87" s="38"/>
      <c r="H87" s="38"/>
      <c r="I87" s="258"/>
      <c r="J87" s="38"/>
      <c r="K87" s="38"/>
      <c r="L87" s="41"/>
      <c r="M87" s="259"/>
      <c r="N87" s="260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1361</v>
      </c>
      <c r="AU87" s="19" t="s">
        <v>77</v>
      </c>
    </row>
    <row r="88" spans="1:65" s="2" customFormat="1" ht="24.15" customHeight="1">
      <c r="A88" s="36"/>
      <c r="B88" s="37"/>
      <c r="C88" s="181" t="s">
        <v>79</v>
      </c>
      <c r="D88" s="181" t="s">
        <v>192</v>
      </c>
      <c r="E88" s="182" t="s">
        <v>1363</v>
      </c>
      <c r="F88" s="183" t="s">
        <v>1364</v>
      </c>
      <c r="G88" s="184" t="s">
        <v>1365</v>
      </c>
      <c r="H88" s="185">
        <v>1</v>
      </c>
      <c r="I88" s="186"/>
      <c r="J88" s="187">
        <f>ROUND(I88*H88,2)</f>
        <v>0</v>
      </c>
      <c r="K88" s="188"/>
      <c r="L88" s="41"/>
      <c r="M88" s="189" t="s">
        <v>19</v>
      </c>
      <c r="N88" s="190" t="s">
        <v>40</v>
      </c>
      <c r="O88" s="66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3" t="s">
        <v>195</v>
      </c>
      <c r="AT88" s="193" t="s">
        <v>192</v>
      </c>
      <c r="AU88" s="193" t="s">
        <v>77</v>
      </c>
      <c r="AY88" s="19" t="s">
        <v>191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9" t="s">
        <v>77</v>
      </c>
      <c r="BK88" s="194">
        <f>ROUND(I88*H88,2)</f>
        <v>0</v>
      </c>
      <c r="BL88" s="19" t="s">
        <v>195</v>
      </c>
      <c r="BM88" s="193" t="s">
        <v>195</v>
      </c>
    </row>
    <row r="89" spans="1:47" s="2" customFormat="1" ht="19.2">
      <c r="A89" s="36"/>
      <c r="B89" s="37"/>
      <c r="C89" s="38"/>
      <c r="D89" s="197" t="s">
        <v>1361</v>
      </c>
      <c r="E89" s="38"/>
      <c r="F89" s="257" t="s">
        <v>1366</v>
      </c>
      <c r="G89" s="38"/>
      <c r="H89" s="38"/>
      <c r="I89" s="258"/>
      <c r="J89" s="38"/>
      <c r="K89" s="38"/>
      <c r="L89" s="41"/>
      <c r="M89" s="259"/>
      <c r="N89" s="260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1361</v>
      </c>
      <c r="AU89" s="19" t="s">
        <v>77</v>
      </c>
    </row>
    <row r="90" spans="1:65" s="2" customFormat="1" ht="24.15" customHeight="1">
      <c r="A90" s="36"/>
      <c r="B90" s="37"/>
      <c r="C90" s="181" t="s">
        <v>95</v>
      </c>
      <c r="D90" s="181" t="s">
        <v>192</v>
      </c>
      <c r="E90" s="182" t="s">
        <v>1367</v>
      </c>
      <c r="F90" s="183" t="s">
        <v>1368</v>
      </c>
      <c r="G90" s="184" t="s">
        <v>1365</v>
      </c>
      <c r="H90" s="185">
        <v>1</v>
      </c>
      <c r="I90" s="186"/>
      <c r="J90" s="187">
        <f>ROUND(I90*H90,2)</f>
        <v>0</v>
      </c>
      <c r="K90" s="188"/>
      <c r="L90" s="41"/>
      <c r="M90" s="189" t="s">
        <v>19</v>
      </c>
      <c r="N90" s="190" t="s">
        <v>40</v>
      </c>
      <c r="O90" s="66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3" t="s">
        <v>195</v>
      </c>
      <c r="AT90" s="193" t="s">
        <v>192</v>
      </c>
      <c r="AU90" s="193" t="s">
        <v>77</v>
      </c>
      <c r="AY90" s="19" t="s">
        <v>191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9" t="s">
        <v>77</v>
      </c>
      <c r="BK90" s="194">
        <f>ROUND(I90*H90,2)</f>
        <v>0</v>
      </c>
      <c r="BL90" s="19" t="s">
        <v>195</v>
      </c>
      <c r="BM90" s="193" t="s">
        <v>241</v>
      </c>
    </row>
    <row r="91" spans="1:47" s="2" customFormat="1" ht="19.2">
      <c r="A91" s="36"/>
      <c r="B91" s="37"/>
      <c r="C91" s="38"/>
      <c r="D91" s="197" t="s">
        <v>1361</v>
      </c>
      <c r="E91" s="38"/>
      <c r="F91" s="257" t="s">
        <v>1369</v>
      </c>
      <c r="G91" s="38"/>
      <c r="H91" s="38"/>
      <c r="I91" s="258"/>
      <c r="J91" s="38"/>
      <c r="K91" s="38"/>
      <c r="L91" s="41"/>
      <c r="M91" s="259"/>
      <c r="N91" s="260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1361</v>
      </c>
      <c r="AU91" s="19" t="s">
        <v>77</v>
      </c>
    </row>
    <row r="92" spans="1:65" s="2" customFormat="1" ht="24.15" customHeight="1">
      <c r="A92" s="36"/>
      <c r="B92" s="37"/>
      <c r="C92" s="181" t="s">
        <v>195</v>
      </c>
      <c r="D92" s="181" t="s">
        <v>192</v>
      </c>
      <c r="E92" s="182" t="s">
        <v>1370</v>
      </c>
      <c r="F92" s="183" t="s">
        <v>1371</v>
      </c>
      <c r="G92" s="184" t="s">
        <v>1365</v>
      </c>
      <c r="H92" s="185">
        <v>2</v>
      </c>
      <c r="I92" s="186"/>
      <c r="J92" s="187">
        <f>ROUND(I92*H92,2)</f>
        <v>0</v>
      </c>
      <c r="K92" s="188"/>
      <c r="L92" s="41"/>
      <c r="M92" s="189" t="s">
        <v>19</v>
      </c>
      <c r="N92" s="190" t="s">
        <v>40</v>
      </c>
      <c r="O92" s="66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3" t="s">
        <v>195</v>
      </c>
      <c r="AT92" s="193" t="s">
        <v>192</v>
      </c>
      <c r="AU92" s="193" t="s">
        <v>77</v>
      </c>
      <c r="AY92" s="19" t="s">
        <v>191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9" t="s">
        <v>77</v>
      </c>
      <c r="BK92" s="194">
        <f>ROUND(I92*H92,2)</f>
        <v>0</v>
      </c>
      <c r="BL92" s="19" t="s">
        <v>195</v>
      </c>
      <c r="BM92" s="193" t="s">
        <v>254</v>
      </c>
    </row>
    <row r="93" spans="1:47" s="2" customFormat="1" ht="19.2">
      <c r="A93" s="36"/>
      <c r="B93" s="37"/>
      <c r="C93" s="38"/>
      <c r="D93" s="197" t="s">
        <v>1361</v>
      </c>
      <c r="E93" s="38"/>
      <c r="F93" s="257" t="s">
        <v>1372</v>
      </c>
      <c r="G93" s="38"/>
      <c r="H93" s="38"/>
      <c r="I93" s="258"/>
      <c r="J93" s="38"/>
      <c r="K93" s="38"/>
      <c r="L93" s="41"/>
      <c r="M93" s="259"/>
      <c r="N93" s="260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1361</v>
      </c>
      <c r="AU93" s="19" t="s">
        <v>77</v>
      </c>
    </row>
    <row r="94" spans="1:65" s="2" customFormat="1" ht="24.15" customHeight="1">
      <c r="A94" s="36"/>
      <c r="B94" s="37"/>
      <c r="C94" s="181" t="s">
        <v>128</v>
      </c>
      <c r="D94" s="181" t="s">
        <v>192</v>
      </c>
      <c r="E94" s="182" t="s">
        <v>1373</v>
      </c>
      <c r="F94" s="183" t="s">
        <v>1374</v>
      </c>
      <c r="G94" s="184" t="s">
        <v>1365</v>
      </c>
      <c r="H94" s="185">
        <v>2</v>
      </c>
      <c r="I94" s="186"/>
      <c r="J94" s="187">
        <f>ROUND(I94*H94,2)</f>
        <v>0</v>
      </c>
      <c r="K94" s="188"/>
      <c r="L94" s="41"/>
      <c r="M94" s="189" t="s">
        <v>19</v>
      </c>
      <c r="N94" s="190" t="s">
        <v>40</v>
      </c>
      <c r="O94" s="66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3" t="s">
        <v>195</v>
      </c>
      <c r="AT94" s="193" t="s">
        <v>192</v>
      </c>
      <c r="AU94" s="193" t="s">
        <v>77</v>
      </c>
      <c r="AY94" s="19" t="s">
        <v>191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9" t="s">
        <v>77</v>
      </c>
      <c r="BK94" s="194">
        <f>ROUND(I94*H94,2)</f>
        <v>0</v>
      </c>
      <c r="BL94" s="19" t="s">
        <v>195</v>
      </c>
      <c r="BM94" s="193" t="s">
        <v>279</v>
      </c>
    </row>
    <row r="95" spans="1:47" s="2" customFormat="1" ht="19.2">
      <c r="A95" s="36"/>
      <c r="B95" s="37"/>
      <c r="C95" s="38"/>
      <c r="D95" s="197" t="s">
        <v>1361</v>
      </c>
      <c r="E95" s="38"/>
      <c r="F95" s="257" t="s">
        <v>1375</v>
      </c>
      <c r="G95" s="38"/>
      <c r="H95" s="38"/>
      <c r="I95" s="258"/>
      <c r="J95" s="38"/>
      <c r="K95" s="38"/>
      <c r="L95" s="41"/>
      <c r="M95" s="259"/>
      <c r="N95" s="260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1361</v>
      </c>
      <c r="AU95" s="19" t="s">
        <v>77</v>
      </c>
    </row>
    <row r="96" spans="1:65" s="2" customFormat="1" ht="33" customHeight="1">
      <c r="A96" s="36"/>
      <c r="B96" s="37"/>
      <c r="C96" s="181" t="s">
        <v>241</v>
      </c>
      <c r="D96" s="181" t="s">
        <v>192</v>
      </c>
      <c r="E96" s="182" t="s">
        <v>1376</v>
      </c>
      <c r="F96" s="183" t="s">
        <v>1377</v>
      </c>
      <c r="G96" s="184" t="s">
        <v>1365</v>
      </c>
      <c r="H96" s="185">
        <v>1</v>
      </c>
      <c r="I96" s="186"/>
      <c r="J96" s="187">
        <f>ROUND(I96*H96,2)</f>
        <v>0</v>
      </c>
      <c r="K96" s="188"/>
      <c r="L96" s="41"/>
      <c r="M96" s="189" t="s">
        <v>19</v>
      </c>
      <c r="N96" s="190" t="s">
        <v>40</v>
      </c>
      <c r="O96" s="66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3" t="s">
        <v>195</v>
      </c>
      <c r="AT96" s="193" t="s">
        <v>192</v>
      </c>
      <c r="AU96" s="193" t="s">
        <v>77</v>
      </c>
      <c r="AY96" s="19" t="s">
        <v>191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9" t="s">
        <v>77</v>
      </c>
      <c r="BK96" s="194">
        <f>ROUND(I96*H96,2)</f>
        <v>0</v>
      </c>
      <c r="BL96" s="19" t="s">
        <v>195</v>
      </c>
      <c r="BM96" s="193" t="s">
        <v>296</v>
      </c>
    </row>
    <row r="97" spans="1:47" s="2" customFormat="1" ht="19.2">
      <c r="A97" s="36"/>
      <c r="B97" s="37"/>
      <c r="C97" s="38"/>
      <c r="D97" s="197" t="s">
        <v>1361</v>
      </c>
      <c r="E97" s="38"/>
      <c r="F97" s="257" t="s">
        <v>1366</v>
      </c>
      <c r="G97" s="38"/>
      <c r="H97" s="38"/>
      <c r="I97" s="258"/>
      <c r="J97" s="38"/>
      <c r="K97" s="38"/>
      <c r="L97" s="41"/>
      <c r="M97" s="259"/>
      <c r="N97" s="260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1361</v>
      </c>
      <c r="AU97" s="19" t="s">
        <v>77</v>
      </c>
    </row>
    <row r="98" spans="1:65" s="2" customFormat="1" ht="33" customHeight="1">
      <c r="A98" s="36"/>
      <c r="B98" s="37"/>
      <c r="C98" s="181" t="s">
        <v>246</v>
      </c>
      <c r="D98" s="181" t="s">
        <v>192</v>
      </c>
      <c r="E98" s="182" t="s">
        <v>1378</v>
      </c>
      <c r="F98" s="183" t="s">
        <v>1379</v>
      </c>
      <c r="G98" s="184" t="s">
        <v>1365</v>
      </c>
      <c r="H98" s="185">
        <v>1</v>
      </c>
      <c r="I98" s="186"/>
      <c r="J98" s="187">
        <f>ROUND(I98*H98,2)</f>
        <v>0</v>
      </c>
      <c r="K98" s="188"/>
      <c r="L98" s="41"/>
      <c r="M98" s="189" t="s">
        <v>19</v>
      </c>
      <c r="N98" s="190" t="s">
        <v>40</v>
      </c>
      <c r="O98" s="66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3" t="s">
        <v>195</v>
      </c>
      <c r="AT98" s="193" t="s">
        <v>192</v>
      </c>
      <c r="AU98" s="193" t="s">
        <v>77</v>
      </c>
      <c r="AY98" s="19" t="s">
        <v>191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9" t="s">
        <v>77</v>
      </c>
      <c r="BK98" s="194">
        <f>ROUND(I98*H98,2)</f>
        <v>0</v>
      </c>
      <c r="BL98" s="19" t="s">
        <v>195</v>
      </c>
      <c r="BM98" s="193" t="s">
        <v>305</v>
      </c>
    </row>
    <row r="99" spans="1:47" s="2" customFormat="1" ht="19.2">
      <c r="A99" s="36"/>
      <c r="B99" s="37"/>
      <c r="C99" s="38"/>
      <c r="D99" s="197" t="s">
        <v>1361</v>
      </c>
      <c r="E99" s="38"/>
      <c r="F99" s="257" t="s">
        <v>1369</v>
      </c>
      <c r="G99" s="38"/>
      <c r="H99" s="38"/>
      <c r="I99" s="258"/>
      <c r="J99" s="38"/>
      <c r="K99" s="38"/>
      <c r="L99" s="41"/>
      <c r="M99" s="259"/>
      <c r="N99" s="260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1361</v>
      </c>
      <c r="AU99" s="19" t="s">
        <v>77</v>
      </c>
    </row>
    <row r="100" spans="1:65" s="2" customFormat="1" ht="33" customHeight="1">
      <c r="A100" s="36"/>
      <c r="B100" s="37"/>
      <c r="C100" s="181" t="s">
        <v>254</v>
      </c>
      <c r="D100" s="181" t="s">
        <v>192</v>
      </c>
      <c r="E100" s="182" t="s">
        <v>1380</v>
      </c>
      <c r="F100" s="183" t="s">
        <v>1381</v>
      </c>
      <c r="G100" s="184" t="s">
        <v>1365</v>
      </c>
      <c r="H100" s="185">
        <v>2</v>
      </c>
      <c r="I100" s="186"/>
      <c r="J100" s="187">
        <f>ROUND(I100*H100,2)</f>
        <v>0</v>
      </c>
      <c r="K100" s="188"/>
      <c r="L100" s="41"/>
      <c r="M100" s="189" t="s">
        <v>19</v>
      </c>
      <c r="N100" s="190" t="s">
        <v>40</v>
      </c>
      <c r="O100" s="66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3" t="s">
        <v>195</v>
      </c>
      <c r="AT100" s="193" t="s">
        <v>192</v>
      </c>
      <c r="AU100" s="193" t="s">
        <v>77</v>
      </c>
      <c r="AY100" s="19" t="s">
        <v>191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9" t="s">
        <v>77</v>
      </c>
      <c r="BK100" s="194">
        <f>ROUND(I100*H100,2)</f>
        <v>0</v>
      </c>
      <c r="BL100" s="19" t="s">
        <v>195</v>
      </c>
      <c r="BM100" s="193" t="s">
        <v>315</v>
      </c>
    </row>
    <row r="101" spans="1:47" s="2" customFormat="1" ht="19.2">
      <c r="A101" s="36"/>
      <c r="B101" s="37"/>
      <c r="C101" s="38"/>
      <c r="D101" s="197" t="s">
        <v>1361</v>
      </c>
      <c r="E101" s="38"/>
      <c r="F101" s="257" t="s">
        <v>1372</v>
      </c>
      <c r="G101" s="38"/>
      <c r="H101" s="38"/>
      <c r="I101" s="258"/>
      <c r="J101" s="38"/>
      <c r="K101" s="38"/>
      <c r="L101" s="41"/>
      <c r="M101" s="259"/>
      <c r="N101" s="260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1361</v>
      </c>
      <c r="AU101" s="19" t="s">
        <v>77</v>
      </c>
    </row>
    <row r="102" spans="1:65" s="2" customFormat="1" ht="33" customHeight="1">
      <c r="A102" s="36"/>
      <c r="B102" s="37"/>
      <c r="C102" s="181" t="s">
        <v>273</v>
      </c>
      <c r="D102" s="181" t="s">
        <v>192</v>
      </c>
      <c r="E102" s="182" t="s">
        <v>1382</v>
      </c>
      <c r="F102" s="183" t="s">
        <v>1383</v>
      </c>
      <c r="G102" s="184" t="s">
        <v>1365</v>
      </c>
      <c r="H102" s="185">
        <v>2</v>
      </c>
      <c r="I102" s="186"/>
      <c r="J102" s="187">
        <f>ROUND(I102*H102,2)</f>
        <v>0</v>
      </c>
      <c r="K102" s="188"/>
      <c r="L102" s="41"/>
      <c r="M102" s="189" t="s">
        <v>19</v>
      </c>
      <c r="N102" s="190" t="s">
        <v>40</v>
      </c>
      <c r="O102" s="66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3" t="s">
        <v>195</v>
      </c>
      <c r="AT102" s="193" t="s">
        <v>192</v>
      </c>
      <c r="AU102" s="193" t="s">
        <v>77</v>
      </c>
      <c r="AY102" s="19" t="s">
        <v>191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9" t="s">
        <v>77</v>
      </c>
      <c r="BK102" s="194">
        <f>ROUND(I102*H102,2)</f>
        <v>0</v>
      </c>
      <c r="BL102" s="19" t="s">
        <v>195</v>
      </c>
      <c r="BM102" s="193" t="s">
        <v>328</v>
      </c>
    </row>
    <row r="103" spans="1:47" s="2" customFormat="1" ht="19.2">
      <c r="A103" s="36"/>
      <c r="B103" s="37"/>
      <c r="C103" s="38"/>
      <c r="D103" s="197" t="s">
        <v>1361</v>
      </c>
      <c r="E103" s="38"/>
      <c r="F103" s="257" t="s">
        <v>1375</v>
      </c>
      <c r="G103" s="38"/>
      <c r="H103" s="38"/>
      <c r="I103" s="258"/>
      <c r="J103" s="38"/>
      <c r="K103" s="38"/>
      <c r="L103" s="41"/>
      <c r="M103" s="259"/>
      <c r="N103" s="260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1361</v>
      </c>
      <c r="AU103" s="19" t="s">
        <v>77</v>
      </c>
    </row>
    <row r="104" spans="1:65" s="2" customFormat="1" ht="16.5" customHeight="1">
      <c r="A104" s="36"/>
      <c r="B104" s="37"/>
      <c r="C104" s="181" t="s">
        <v>279</v>
      </c>
      <c r="D104" s="181" t="s">
        <v>192</v>
      </c>
      <c r="E104" s="182" t="s">
        <v>1384</v>
      </c>
      <c r="F104" s="183" t="s">
        <v>1385</v>
      </c>
      <c r="G104" s="184" t="s">
        <v>1386</v>
      </c>
      <c r="H104" s="185">
        <v>1</v>
      </c>
      <c r="I104" s="186"/>
      <c r="J104" s="187">
        <f>ROUND(I104*H104,2)</f>
        <v>0</v>
      </c>
      <c r="K104" s="188"/>
      <c r="L104" s="41"/>
      <c r="M104" s="189" t="s">
        <v>19</v>
      </c>
      <c r="N104" s="190" t="s">
        <v>40</v>
      </c>
      <c r="O104" s="66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3" t="s">
        <v>195</v>
      </c>
      <c r="AT104" s="193" t="s">
        <v>192</v>
      </c>
      <c r="AU104" s="193" t="s">
        <v>77</v>
      </c>
      <c r="AY104" s="19" t="s">
        <v>191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9" t="s">
        <v>77</v>
      </c>
      <c r="BK104" s="194">
        <f>ROUND(I104*H104,2)</f>
        <v>0</v>
      </c>
      <c r="BL104" s="19" t="s">
        <v>195</v>
      </c>
      <c r="BM104" s="193" t="s">
        <v>340</v>
      </c>
    </row>
    <row r="105" spans="1:47" s="2" customFormat="1" ht="19.2">
      <c r="A105" s="36"/>
      <c r="B105" s="37"/>
      <c r="C105" s="38"/>
      <c r="D105" s="197" t="s">
        <v>1361</v>
      </c>
      <c r="E105" s="38"/>
      <c r="F105" s="257" t="s">
        <v>1387</v>
      </c>
      <c r="G105" s="38"/>
      <c r="H105" s="38"/>
      <c r="I105" s="258"/>
      <c r="J105" s="38"/>
      <c r="K105" s="38"/>
      <c r="L105" s="41"/>
      <c r="M105" s="259"/>
      <c r="N105" s="260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1361</v>
      </c>
      <c r="AU105" s="19" t="s">
        <v>77</v>
      </c>
    </row>
    <row r="106" spans="2:63" s="12" customFormat="1" ht="25.95" customHeight="1">
      <c r="B106" s="167"/>
      <c r="C106" s="168"/>
      <c r="D106" s="169" t="s">
        <v>68</v>
      </c>
      <c r="E106" s="170" t="s">
        <v>1388</v>
      </c>
      <c r="F106" s="170" t="s">
        <v>1389</v>
      </c>
      <c r="G106" s="168"/>
      <c r="H106" s="168"/>
      <c r="I106" s="171"/>
      <c r="J106" s="172">
        <f>BK106</f>
        <v>0</v>
      </c>
      <c r="K106" s="168"/>
      <c r="L106" s="173"/>
      <c r="M106" s="174"/>
      <c r="N106" s="175"/>
      <c r="O106" s="175"/>
      <c r="P106" s="176">
        <f>SUM(P107:P116)</f>
        <v>0</v>
      </c>
      <c r="Q106" s="175"/>
      <c r="R106" s="176">
        <f>SUM(R107:R116)</f>
        <v>0</v>
      </c>
      <c r="S106" s="175"/>
      <c r="T106" s="177">
        <f>SUM(T107:T116)</f>
        <v>0</v>
      </c>
      <c r="AR106" s="178" t="s">
        <v>77</v>
      </c>
      <c r="AT106" s="179" t="s">
        <v>68</v>
      </c>
      <c r="AU106" s="179" t="s">
        <v>69</v>
      </c>
      <c r="AY106" s="178" t="s">
        <v>191</v>
      </c>
      <c r="BK106" s="180">
        <f>SUM(BK107:BK116)</f>
        <v>0</v>
      </c>
    </row>
    <row r="107" spans="1:65" s="2" customFormat="1" ht="37.8" customHeight="1">
      <c r="A107" s="36"/>
      <c r="B107" s="37"/>
      <c r="C107" s="181" t="s">
        <v>284</v>
      </c>
      <c r="D107" s="181" t="s">
        <v>192</v>
      </c>
      <c r="E107" s="182" t="s">
        <v>1390</v>
      </c>
      <c r="F107" s="183" t="s">
        <v>1391</v>
      </c>
      <c r="G107" s="184" t="s">
        <v>224</v>
      </c>
      <c r="H107" s="185">
        <v>716</v>
      </c>
      <c r="I107" s="186"/>
      <c r="J107" s="187">
        <f>ROUND(I107*H107,2)</f>
        <v>0</v>
      </c>
      <c r="K107" s="188"/>
      <c r="L107" s="41"/>
      <c r="M107" s="189" t="s">
        <v>19</v>
      </c>
      <c r="N107" s="190" t="s">
        <v>40</v>
      </c>
      <c r="O107" s="66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3" t="s">
        <v>195</v>
      </c>
      <c r="AT107" s="193" t="s">
        <v>192</v>
      </c>
      <c r="AU107" s="193" t="s">
        <v>77</v>
      </c>
      <c r="AY107" s="19" t="s">
        <v>191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9" t="s">
        <v>77</v>
      </c>
      <c r="BK107" s="194">
        <f>ROUND(I107*H107,2)</f>
        <v>0</v>
      </c>
      <c r="BL107" s="19" t="s">
        <v>195</v>
      </c>
      <c r="BM107" s="193" t="s">
        <v>364</v>
      </c>
    </row>
    <row r="108" spans="1:47" s="2" customFormat="1" ht="19.2">
      <c r="A108" s="36"/>
      <c r="B108" s="37"/>
      <c r="C108" s="38"/>
      <c r="D108" s="197" t="s">
        <v>1361</v>
      </c>
      <c r="E108" s="38"/>
      <c r="F108" s="257" t="s">
        <v>1392</v>
      </c>
      <c r="G108" s="38"/>
      <c r="H108" s="38"/>
      <c r="I108" s="258"/>
      <c r="J108" s="38"/>
      <c r="K108" s="38"/>
      <c r="L108" s="41"/>
      <c r="M108" s="259"/>
      <c r="N108" s="260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1361</v>
      </c>
      <c r="AU108" s="19" t="s">
        <v>77</v>
      </c>
    </row>
    <row r="109" spans="1:65" s="2" customFormat="1" ht="21.75" customHeight="1">
      <c r="A109" s="36"/>
      <c r="B109" s="37"/>
      <c r="C109" s="181" t="s">
        <v>296</v>
      </c>
      <c r="D109" s="181" t="s">
        <v>192</v>
      </c>
      <c r="E109" s="182" t="s">
        <v>1393</v>
      </c>
      <c r="F109" s="183" t="s">
        <v>1394</v>
      </c>
      <c r="G109" s="184" t="s">
        <v>224</v>
      </c>
      <c r="H109" s="185">
        <v>358</v>
      </c>
      <c r="I109" s="186"/>
      <c r="J109" s="187">
        <f>ROUND(I109*H109,2)</f>
        <v>0</v>
      </c>
      <c r="K109" s="188"/>
      <c r="L109" s="41"/>
      <c r="M109" s="189" t="s">
        <v>19</v>
      </c>
      <c r="N109" s="190" t="s">
        <v>40</v>
      </c>
      <c r="O109" s="66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3" t="s">
        <v>195</v>
      </c>
      <c r="AT109" s="193" t="s">
        <v>192</v>
      </c>
      <c r="AU109" s="193" t="s">
        <v>77</v>
      </c>
      <c r="AY109" s="19" t="s">
        <v>191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9" t="s">
        <v>77</v>
      </c>
      <c r="BK109" s="194">
        <f>ROUND(I109*H109,2)</f>
        <v>0</v>
      </c>
      <c r="BL109" s="19" t="s">
        <v>195</v>
      </c>
      <c r="BM109" s="193" t="s">
        <v>383</v>
      </c>
    </row>
    <row r="110" spans="1:47" s="2" customFormat="1" ht="19.2">
      <c r="A110" s="36"/>
      <c r="B110" s="37"/>
      <c r="C110" s="38"/>
      <c r="D110" s="197" t="s">
        <v>1361</v>
      </c>
      <c r="E110" s="38"/>
      <c r="F110" s="257" t="s">
        <v>1395</v>
      </c>
      <c r="G110" s="38"/>
      <c r="H110" s="38"/>
      <c r="I110" s="258"/>
      <c r="J110" s="38"/>
      <c r="K110" s="38"/>
      <c r="L110" s="41"/>
      <c r="M110" s="259"/>
      <c r="N110" s="260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1361</v>
      </c>
      <c r="AU110" s="19" t="s">
        <v>77</v>
      </c>
    </row>
    <row r="111" spans="1:65" s="2" customFormat="1" ht="24.15" customHeight="1">
      <c r="A111" s="36"/>
      <c r="B111" s="37"/>
      <c r="C111" s="181" t="s">
        <v>301</v>
      </c>
      <c r="D111" s="181" t="s">
        <v>192</v>
      </c>
      <c r="E111" s="182" t="s">
        <v>1396</v>
      </c>
      <c r="F111" s="183" t="s">
        <v>1397</v>
      </c>
      <c r="G111" s="184" t="s">
        <v>224</v>
      </c>
      <c r="H111" s="185">
        <v>716</v>
      </c>
      <c r="I111" s="186"/>
      <c r="J111" s="187">
        <f>ROUND(I111*H111,2)</f>
        <v>0</v>
      </c>
      <c r="K111" s="188"/>
      <c r="L111" s="41"/>
      <c r="M111" s="189" t="s">
        <v>19</v>
      </c>
      <c r="N111" s="190" t="s">
        <v>40</v>
      </c>
      <c r="O111" s="66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3" t="s">
        <v>195</v>
      </c>
      <c r="AT111" s="193" t="s">
        <v>192</v>
      </c>
      <c r="AU111" s="193" t="s">
        <v>77</v>
      </c>
      <c r="AY111" s="19" t="s">
        <v>191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9" t="s">
        <v>77</v>
      </c>
      <c r="BK111" s="194">
        <f>ROUND(I111*H111,2)</f>
        <v>0</v>
      </c>
      <c r="BL111" s="19" t="s">
        <v>195</v>
      </c>
      <c r="BM111" s="193" t="s">
        <v>392</v>
      </c>
    </row>
    <row r="112" spans="1:47" s="2" customFormat="1" ht="19.2">
      <c r="A112" s="36"/>
      <c r="B112" s="37"/>
      <c r="C112" s="38"/>
      <c r="D112" s="197" t="s">
        <v>1361</v>
      </c>
      <c r="E112" s="38"/>
      <c r="F112" s="257" t="s">
        <v>1392</v>
      </c>
      <c r="G112" s="38"/>
      <c r="H112" s="38"/>
      <c r="I112" s="258"/>
      <c r="J112" s="38"/>
      <c r="K112" s="38"/>
      <c r="L112" s="41"/>
      <c r="M112" s="259"/>
      <c r="N112" s="260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1361</v>
      </c>
      <c r="AU112" s="19" t="s">
        <v>77</v>
      </c>
    </row>
    <row r="113" spans="1:65" s="2" customFormat="1" ht="16.5" customHeight="1">
      <c r="A113" s="36"/>
      <c r="B113" s="37"/>
      <c r="C113" s="181" t="s">
        <v>305</v>
      </c>
      <c r="D113" s="181" t="s">
        <v>192</v>
      </c>
      <c r="E113" s="182" t="s">
        <v>1398</v>
      </c>
      <c r="F113" s="183" t="s">
        <v>1399</v>
      </c>
      <c r="G113" s="184" t="s">
        <v>224</v>
      </c>
      <c r="H113" s="185">
        <v>358</v>
      </c>
      <c r="I113" s="186"/>
      <c r="J113" s="187">
        <f>ROUND(I113*H113,2)</f>
        <v>0</v>
      </c>
      <c r="K113" s="188"/>
      <c r="L113" s="41"/>
      <c r="M113" s="189" t="s">
        <v>19</v>
      </c>
      <c r="N113" s="190" t="s">
        <v>40</v>
      </c>
      <c r="O113" s="66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3" t="s">
        <v>195</v>
      </c>
      <c r="AT113" s="193" t="s">
        <v>192</v>
      </c>
      <c r="AU113" s="193" t="s">
        <v>77</v>
      </c>
      <c r="AY113" s="19" t="s">
        <v>191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9" t="s">
        <v>77</v>
      </c>
      <c r="BK113" s="194">
        <f>ROUND(I113*H113,2)</f>
        <v>0</v>
      </c>
      <c r="BL113" s="19" t="s">
        <v>195</v>
      </c>
      <c r="BM113" s="193" t="s">
        <v>402</v>
      </c>
    </row>
    <row r="114" spans="1:47" s="2" customFormat="1" ht="19.2">
      <c r="A114" s="36"/>
      <c r="B114" s="37"/>
      <c r="C114" s="38"/>
      <c r="D114" s="197" t="s">
        <v>1361</v>
      </c>
      <c r="E114" s="38"/>
      <c r="F114" s="257" t="s">
        <v>1395</v>
      </c>
      <c r="G114" s="38"/>
      <c r="H114" s="38"/>
      <c r="I114" s="258"/>
      <c r="J114" s="38"/>
      <c r="K114" s="38"/>
      <c r="L114" s="41"/>
      <c r="M114" s="259"/>
      <c r="N114" s="260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1361</v>
      </c>
      <c r="AU114" s="19" t="s">
        <v>77</v>
      </c>
    </row>
    <row r="115" spans="1:65" s="2" customFormat="1" ht="16.5" customHeight="1">
      <c r="A115" s="36"/>
      <c r="B115" s="37"/>
      <c r="C115" s="181" t="s">
        <v>8</v>
      </c>
      <c r="D115" s="181" t="s">
        <v>192</v>
      </c>
      <c r="E115" s="182" t="s">
        <v>1400</v>
      </c>
      <c r="F115" s="183" t="s">
        <v>1401</v>
      </c>
      <c r="G115" s="184" t="s">
        <v>1402</v>
      </c>
      <c r="H115" s="185">
        <v>8</v>
      </c>
      <c r="I115" s="186"/>
      <c r="J115" s="187">
        <f>ROUND(I115*H115,2)</f>
        <v>0</v>
      </c>
      <c r="K115" s="188"/>
      <c r="L115" s="41"/>
      <c r="M115" s="189" t="s">
        <v>19</v>
      </c>
      <c r="N115" s="190" t="s">
        <v>40</v>
      </c>
      <c r="O115" s="66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3" t="s">
        <v>195</v>
      </c>
      <c r="AT115" s="193" t="s">
        <v>192</v>
      </c>
      <c r="AU115" s="193" t="s">
        <v>77</v>
      </c>
      <c r="AY115" s="19" t="s">
        <v>191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9" t="s">
        <v>77</v>
      </c>
      <c r="BK115" s="194">
        <f>ROUND(I115*H115,2)</f>
        <v>0</v>
      </c>
      <c r="BL115" s="19" t="s">
        <v>195</v>
      </c>
      <c r="BM115" s="193" t="s">
        <v>412</v>
      </c>
    </row>
    <row r="116" spans="1:47" s="2" customFormat="1" ht="19.2">
      <c r="A116" s="36"/>
      <c r="B116" s="37"/>
      <c r="C116" s="38"/>
      <c r="D116" s="197" t="s">
        <v>1361</v>
      </c>
      <c r="E116" s="38"/>
      <c r="F116" s="257" t="s">
        <v>1403</v>
      </c>
      <c r="G116" s="38"/>
      <c r="H116" s="38"/>
      <c r="I116" s="258"/>
      <c r="J116" s="38"/>
      <c r="K116" s="38"/>
      <c r="L116" s="41"/>
      <c r="M116" s="259"/>
      <c r="N116" s="260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1361</v>
      </c>
      <c r="AU116" s="19" t="s">
        <v>77</v>
      </c>
    </row>
    <row r="117" spans="2:63" s="12" customFormat="1" ht="25.95" customHeight="1">
      <c r="B117" s="167"/>
      <c r="C117" s="168"/>
      <c r="D117" s="169" t="s">
        <v>68</v>
      </c>
      <c r="E117" s="170" t="s">
        <v>1404</v>
      </c>
      <c r="F117" s="170" t="s">
        <v>1405</v>
      </c>
      <c r="G117" s="168"/>
      <c r="H117" s="168"/>
      <c r="I117" s="171"/>
      <c r="J117" s="172">
        <f>BK117</f>
        <v>0</v>
      </c>
      <c r="K117" s="168"/>
      <c r="L117" s="173"/>
      <c r="M117" s="174"/>
      <c r="N117" s="175"/>
      <c r="O117" s="175"/>
      <c r="P117" s="176">
        <f>SUM(P118:P125)</f>
        <v>0</v>
      </c>
      <c r="Q117" s="175"/>
      <c r="R117" s="176">
        <f>SUM(R118:R125)</f>
        <v>0</v>
      </c>
      <c r="S117" s="175"/>
      <c r="T117" s="177">
        <f>SUM(T118:T125)</f>
        <v>0</v>
      </c>
      <c r="AR117" s="178" t="s">
        <v>77</v>
      </c>
      <c r="AT117" s="179" t="s">
        <v>68</v>
      </c>
      <c r="AU117" s="179" t="s">
        <v>69</v>
      </c>
      <c r="AY117" s="178" t="s">
        <v>191</v>
      </c>
      <c r="BK117" s="180">
        <f>SUM(BK118:BK125)</f>
        <v>0</v>
      </c>
    </row>
    <row r="118" spans="1:65" s="2" customFormat="1" ht="24.15" customHeight="1">
      <c r="A118" s="36"/>
      <c r="B118" s="37"/>
      <c r="C118" s="181" t="s">
        <v>315</v>
      </c>
      <c r="D118" s="181" t="s">
        <v>192</v>
      </c>
      <c r="E118" s="182" t="s">
        <v>1199</v>
      </c>
      <c r="F118" s="183" t="s">
        <v>1200</v>
      </c>
      <c r="G118" s="184" t="s">
        <v>224</v>
      </c>
      <c r="H118" s="185">
        <v>288</v>
      </c>
      <c r="I118" s="186"/>
      <c r="J118" s="187">
        <f>ROUND(I118*H118,2)</f>
        <v>0</v>
      </c>
      <c r="K118" s="188"/>
      <c r="L118" s="41"/>
      <c r="M118" s="189" t="s">
        <v>19</v>
      </c>
      <c r="N118" s="190" t="s">
        <v>40</v>
      </c>
      <c r="O118" s="66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3" t="s">
        <v>195</v>
      </c>
      <c r="AT118" s="193" t="s">
        <v>192</v>
      </c>
      <c r="AU118" s="193" t="s">
        <v>77</v>
      </c>
      <c r="AY118" s="19" t="s">
        <v>191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9" t="s">
        <v>77</v>
      </c>
      <c r="BK118" s="194">
        <f>ROUND(I118*H118,2)</f>
        <v>0</v>
      </c>
      <c r="BL118" s="19" t="s">
        <v>195</v>
      </c>
      <c r="BM118" s="193" t="s">
        <v>428</v>
      </c>
    </row>
    <row r="119" spans="1:47" s="2" customFormat="1" ht="19.2">
      <c r="A119" s="36"/>
      <c r="B119" s="37"/>
      <c r="C119" s="38"/>
      <c r="D119" s="197" t="s">
        <v>1361</v>
      </c>
      <c r="E119" s="38"/>
      <c r="F119" s="257" t="s">
        <v>1406</v>
      </c>
      <c r="G119" s="38"/>
      <c r="H119" s="38"/>
      <c r="I119" s="258"/>
      <c r="J119" s="38"/>
      <c r="K119" s="38"/>
      <c r="L119" s="41"/>
      <c r="M119" s="259"/>
      <c r="N119" s="260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1361</v>
      </c>
      <c r="AU119" s="19" t="s">
        <v>77</v>
      </c>
    </row>
    <row r="120" spans="1:65" s="2" customFormat="1" ht="16.5" customHeight="1">
      <c r="A120" s="36"/>
      <c r="B120" s="37"/>
      <c r="C120" s="181" t="s">
        <v>319</v>
      </c>
      <c r="D120" s="181" t="s">
        <v>192</v>
      </c>
      <c r="E120" s="182" t="s">
        <v>1398</v>
      </c>
      <c r="F120" s="183" t="s">
        <v>1399</v>
      </c>
      <c r="G120" s="184" t="s">
        <v>224</v>
      </c>
      <c r="H120" s="185">
        <v>288</v>
      </c>
      <c r="I120" s="186"/>
      <c r="J120" s="187">
        <f>ROUND(I120*H120,2)</f>
        <v>0</v>
      </c>
      <c r="K120" s="188"/>
      <c r="L120" s="41"/>
      <c r="M120" s="189" t="s">
        <v>19</v>
      </c>
      <c r="N120" s="190" t="s">
        <v>40</v>
      </c>
      <c r="O120" s="66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3" t="s">
        <v>195</v>
      </c>
      <c r="AT120" s="193" t="s">
        <v>192</v>
      </c>
      <c r="AU120" s="193" t="s">
        <v>77</v>
      </c>
      <c r="AY120" s="19" t="s">
        <v>191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9" t="s">
        <v>77</v>
      </c>
      <c r="BK120" s="194">
        <f>ROUND(I120*H120,2)</f>
        <v>0</v>
      </c>
      <c r="BL120" s="19" t="s">
        <v>195</v>
      </c>
      <c r="BM120" s="193" t="s">
        <v>437</v>
      </c>
    </row>
    <row r="121" spans="1:47" s="2" customFormat="1" ht="19.2">
      <c r="A121" s="36"/>
      <c r="B121" s="37"/>
      <c r="C121" s="38"/>
      <c r="D121" s="197" t="s">
        <v>1361</v>
      </c>
      <c r="E121" s="38"/>
      <c r="F121" s="257" t="s">
        <v>1406</v>
      </c>
      <c r="G121" s="38"/>
      <c r="H121" s="38"/>
      <c r="I121" s="258"/>
      <c r="J121" s="38"/>
      <c r="K121" s="38"/>
      <c r="L121" s="41"/>
      <c r="M121" s="259"/>
      <c r="N121" s="260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1361</v>
      </c>
      <c r="AU121" s="19" t="s">
        <v>77</v>
      </c>
    </row>
    <row r="122" spans="1:65" s="2" customFormat="1" ht="16.5" customHeight="1">
      <c r="A122" s="36"/>
      <c r="B122" s="37"/>
      <c r="C122" s="181" t="s">
        <v>328</v>
      </c>
      <c r="D122" s="181" t="s">
        <v>192</v>
      </c>
      <c r="E122" s="182" t="s">
        <v>1407</v>
      </c>
      <c r="F122" s="183" t="s">
        <v>1408</v>
      </c>
      <c r="G122" s="184" t="s">
        <v>249</v>
      </c>
      <c r="H122" s="185">
        <v>11.52</v>
      </c>
      <c r="I122" s="186"/>
      <c r="J122" s="187">
        <f>ROUND(I122*H122,2)</f>
        <v>0</v>
      </c>
      <c r="K122" s="188"/>
      <c r="L122" s="41"/>
      <c r="M122" s="189" t="s">
        <v>19</v>
      </c>
      <c r="N122" s="190" t="s">
        <v>40</v>
      </c>
      <c r="O122" s="66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195</v>
      </c>
      <c r="AT122" s="193" t="s">
        <v>192</v>
      </c>
      <c r="AU122" s="193" t="s">
        <v>77</v>
      </c>
      <c r="AY122" s="19" t="s">
        <v>191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9" t="s">
        <v>77</v>
      </c>
      <c r="BK122" s="194">
        <f>ROUND(I122*H122,2)</f>
        <v>0</v>
      </c>
      <c r="BL122" s="19" t="s">
        <v>195</v>
      </c>
      <c r="BM122" s="193" t="s">
        <v>446</v>
      </c>
    </row>
    <row r="123" spans="1:47" s="2" customFormat="1" ht="19.2">
      <c r="A123" s="36"/>
      <c r="B123" s="37"/>
      <c r="C123" s="38"/>
      <c r="D123" s="197" t="s">
        <v>1361</v>
      </c>
      <c r="E123" s="38"/>
      <c r="F123" s="257" t="s">
        <v>1409</v>
      </c>
      <c r="G123" s="38"/>
      <c r="H123" s="38"/>
      <c r="I123" s="258"/>
      <c r="J123" s="38"/>
      <c r="K123" s="38"/>
      <c r="L123" s="41"/>
      <c r="M123" s="259"/>
      <c r="N123" s="260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1361</v>
      </c>
      <c r="AU123" s="19" t="s">
        <v>77</v>
      </c>
    </row>
    <row r="124" spans="1:65" s="2" customFormat="1" ht="21.75" customHeight="1">
      <c r="A124" s="36"/>
      <c r="B124" s="37"/>
      <c r="C124" s="181" t="s">
        <v>333</v>
      </c>
      <c r="D124" s="181" t="s">
        <v>192</v>
      </c>
      <c r="E124" s="182" t="s">
        <v>1410</v>
      </c>
      <c r="F124" s="183" t="s">
        <v>1411</v>
      </c>
      <c r="G124" s="184" t="s">
        <v>249</v>
      </c>
      <c r="H124" s="185">
        <v>11.52</v>
      </c>
      <c r="I124" s="186"/>
      <c r="J124" s="187">
        <f>ROUND(I124*H124,2)</f>
        <v>0</v>
      </c>
      <c r="K124" s="188"/>
      <c r="L124" s="41"/>
      <c r="M124" s="189" t="s">
        <v>19</v>
      </c>
      <c r="N124" s="190" t="s">
        <v>40</v>
      </c>
      <c r="O124" s="66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3" t="s">
        <v>195</v>
      </c>
      <c r="AT124" s="193" t="s">
        <v>192</v>
      </c>
      <c r="AU124" s="193" t="s">
        <v>77</v>
      </c>
      <c r="AY124" s="19" t="s">
        <v>191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9" t="s">
        <v>77</v>
      </c>
      <c r="BK124" s="194">
        <f>ROUND(I124*H124,2)</f>
        <v>0</v>
      </c>
      <c r="BL124" s="19" t="s">
        <v>195</v>
      </c>
      <c r="BM124" s="193" t="s">
        <v>458</v>
      </c>
    </row>
    <row r="125" spans="1:47" s="2" customFormat="1" ht="19.2">
      <c r="A125" s="36"/>
      <c r="B125" s="37"/>
      <c r="C125" s="38"/>
      <c r="D125" s="197" t="s">
        <v>1361</v>
      </c>
      <c r="E125" s="38"/>
      <c r="F125" s="257" t="s">
        <v>1409</v>
      </c>
      <c r="G125" s="38"/>
      <c r="H125" s="38"/>
      <c r="I125" s="258"/>
      <c r="J125" s="38"/>
      <c r="K125" s="38"/>
      <c r="L125" s="41"/>
      <c r="M125" s="259"/>
      <c r="N125" s="260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1361</v>
      </c>
      <c r="AU125" s="19" t="s">
        <v>77</v>
      </c>
    </row>
    <row r="126" spans="2:63" s="12" customFormat="1" ht="25.95" customHeight="1">
      <c r="B126" s="167"/>
      <c r="C126" s="168"/>
      <c r="D126" s="169" t="s">
        <v>68</v>
      </c>
      <c r="E126" s="170" t="s">
        <v>1412</v>
      </c>
      <c r="F126" s="170" t="s">
        <v>1413</v>
      </c>
      <c r="G126" s="168"/>
      <c r="H126" s="168"/>
      <c r="I126" s="171"/>
      <c r="J126" s="172">
        <f>BK126</f>
        <v>0</v>
      </c>
      <c r="K126" s="168"/>
      <c r="L126" s="173"/>
      <c r="M126" s="174"/>
      <c r="N126" s="175"/>
      <c r="O126" s="175"/>
      <c r="P126" s="176">
        <f>SUM(P127:P142)</f>
        <v>0</v>
      </c>
      <c r="Q126" s="175"/>
      <c r="R126" s="176">
        <f>SUM(R127:R142)</f>
        <v>0</v>
      </c>
      <c r="S126" s="175"/>
      <c r="T126" s="177">
        <f>SUM(T127:T142)</f>
        <v>0</v>
      </c>
      <c r="AR126" s="178" t="s">
        <v>77</v>
      </c>
      <c r="AT126" s="179" t="s">
        <v>68</v>
      </c>
      <c r="AU126" s="179" t="s">
        <v>69</v>
      </c>
      <c r="AY126" s="178" t="s">
        <v>191</v>
      </c>
      <c r="BK126" s="180">
        <f>SUM(BK127:BK142)</f>
        <v>0</v>
      </c>
    </row>
    <row r="127" spans="1:65" s="2" customFormat="1" ht="33" customHeight="1">
      <c r="A127" s="36"/>
      <c r="B127" s="37"/>
      <c r="C127" s="181" t="s">
        <v>340</v>
      </c>
      <c r="D127" s="181" t="s">
        <v>192</v>
      </c>
      <c r="E127" s="182" t="s">
        <v>1414</v>
      </c>
      <c r="F127" s="183" t="s">
        <v>1415</v>
      </c>
      <c r="G127" s="184" t="s">
        <v>1365</v>
      </c>
      <c r="H127" s="185">
        <v>5</v>
      </c>
      <c r="I127" s="186"/>
      <c r="J127" s="187">
        <f>ROUND(I127*H127,2)</f>
        <v>0</v>
      </c>
      <c r="K127" s="188"/>
      <c r="L127" s="41"/>
      <c r="M127" s="189" t="s">
        <v>19</v>
      </c>
      <c r="N127" s="190" t="s">
        <v>40</v>
      </c>
      <c r="O127" s="66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3" t="s">
        <v>195</v>
      </c>
      <c r="AT127" s="193" t="s">
        <v>192</v>
      </c>
      <c r="AU127" s="193" t="s">
        <v>77</v>
      </c>
      <c r="AY127" s="19" t="s">
        <v>191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9" t="s">
        <v>77</v>
      </c>
      <c r="BK127" s="194">
        <f>ROUND(I127*H127,2)</f>
        <v>0</v>
      </c>
      <c r="BL127" s="19" t="s">
        <v>195</v>
      </c>
      <c r="BM127" s="193" t="s">
        <v>467</v>
      </c>
    </row>
    <row r="128" spans="1:47" s="2" customFormat="1" ht="19.2">
      <c r="A128" s="36"/>
      <c r="B128" s="37"/>
      <c r="C128" s="38"/>
      <c r="D128" s="197" t="s">
        <v>1361</v>
      </c>
      <c r="E128" s="38"/>
      <c r="F128" s="257" t="s">
        <v>1416</v>
      </c>
      <c r="G128" s="38"/>
      <c r="H128" s="38"/>
      <c r="I128" s="258"/>
      <c r="J128" s="38"/>
      <c r="K128" s="38"/>
      <c r="L128" s="41"/>
      <c r="M128" s="259"/>
      <c r="N128" s="260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1361</v>
      </c>
      <c r="AU128" s="19" t="s">
        <v>77</v>
      </c>
    </row>
    <row r="129" spans="1:65" s="2" customFormat="1" ht="24.15" customHeight="1">
      <c r="A129" s="36"/>
      <c r="B129" s="37"/>
      <c r="C129" s="181" t="s">
        <v>7</v>
      </c>
      <c r="D129" s="181" t="s">
        <v>192</v>
      </c>
      <c r="E129" s="182" t="s">
        <v>1417</v>
      </c>
      <c r="F129" s="183" t="s">
        <v>1418</v>
      </c>
      <c r="G129" s="184" t="s">
        <v>1365</v>
      </c>
      <c r="H129" s="185">
        <v>5</v>
      </c>
      <c r="I129" s="186"/>
      <c r="J129" s="187">
        <f>ROUND(I129*H129,2)</f>
        <v>0</v>
      </c>
      <c r="K129" s="188"/>
      <c r="L129" s="41"/>
      <c r="M129" s="189" t="s">
        <v>19</v>
      </c>
      <c r="N129" s="190" t="s">
        <v>40</v>
      </c>
      <c r="O129" s="66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3" t="s">
        <v>195</v>
      </c>
      <c r="AT129" s="193" t="s">
        <v>192</v>
      </c>
      <c r="AU129" s="193" t="s">
        <v>77</v>
      </c>
      <c r="AY129" s="19" t="s">
        <v>191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9" t="s">
        <v>77</v>
      </c>
      <c r="BK129" s="194">
        <f>ROUND(I129*H129,2)</f>
        <v>0</v>
      </c>
      <c r="BL129" s="19" t="s">
        <v>195</v>
      </c>
      <c r="BM129" s="193" t="s">
        <v>475</v>
      </c>
    </row>
    <row r="130" spans="1:47" s="2" customFormat="1" ht="19.2">
      <c r="A130" s="36"/>
      <c r="B130" s="37"/>
      <c r="C130" s="38"/>
      <c r="D130" s="197" t="s">
        <v>1361</v>
      </c>
      <c r="E130" s="38"/>
      <c r="F130" s="257" t="s">
        <v>1416</v>
      </c>
      <c r="G130" s="38"/>
      <c r="H130" s="38"/>
      <c r="I130" s="258"/>
      <c r="J130" s="38"/>
      <c r="K130" s="38"/>
      <c r="L130" s="41"/>
      <c r="M130" s="259"/>
      <c r="N130" s="260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1361</v>
      </c>
      <c r="AU130" s="19" t="s">
        <v>77</v>
      </c>
    </row>
    <row r="131" spans="1:65" s="2" customFormat="1" ht="24.15" customHeight="1">
      <c r="A131" s="36"/>
      <c r="B131" s="37"/>
      <c r="C131" s="181" t="s">
        <v>364</v>
      </c>
      <c r="D131" s="181" t="s">
        <v>192</v>
      </c>
      <c r="E131" s="182" t="s">
        <v>1419</v>
      </c>
      <c r="F131" s="183" t="s">
        <v>1420</v>
      </c>
      <c r="G131" s="184" t="s">
        <v>312</v>
      </c>
      <c r="H131" s="185">
        <v>0</v>
      </c>
      <c r="I131" s="186"/>
      <c r="J131" s="187">
        <f>ROUND(I131*H131,2)</f>
        <v>0</v>
      </c>
      <c r="K131" s="188"/>
      <c r="L131" s="41"/>
      <c r="M131" s="189" t="s">
        <v>19</v>
      </c>
      <c r="N131" s="190" t="s">
        <v>40</v>
      </c>
      <c r="O131" s="66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3" t="s">
        <v>195</v>
      </c>
      <c r="AT131" s="193" t="s">
        <v>192</v>
      </c>
      <c r="AU131" s="193" t="s">
        <v>77</v>
      </c>
      <c r="AY131" s="19" t="s">
        <v>191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9" t="s">
        <v>77</v>
      </c>
      <c r="BK131" s="194">
        <f>ROUND(I131*H131,2)</f>
        <v>0</v>
      </c>
      <c r="BL131" s="19" t="s">
        <v>195</v>
      </c>
      <c r="BM131" s="193" t="s">
        <v>483</v>
      </c>
    </row>
    <row r="132" spans="1:47" s="2" customFormat="1" ht="19.2">
      <c r="A132" s="36"/>
      <c r="B132" s="37"/>
      <c r="C132" s="38"/>
      <c r="D132" s="197" t="s">
        <v>1361</v>
      </c>
      <c r="E132" s="38"/>
      <c r="F132" s="257" t="s">
        <v>1421</v>
      </c>
      <c r="G132" s="38"/>
      <c r="H132" s="38"/>
      <c r="I132" s="258"/>
      <c r="J132" s="38"/>
      <c r="K132" s="38"/>
      <c r="L132" s="41"/>
      <c r="M132" s="259"/>
      <c r="N132" s="260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1361</v>
      </c>
      <c r="AU132" s="19" t="s">
        <v>77</v>
      </c>
    </row>
    <row r="133" spans="1:65" s="2" customFormat="1" ht="33" customHeight="1">
      <c r="A133" s="36"/>
      <c r="B133" s="37"/>
      <c r="C133" s="181" t="s">
        <v>377</v>
      </c>
      <c r="D133" s="181" t="s">
        <v>192</v>
      </c>
      <c r="E133" s="182" t="s">
        <v>1422</v>
      </c>
      <c r="F133" s="183" t="s">
        <v>1423</v>
      </c>
      <c r="G133" s="184" t="s">
        <v>312</v>
      </c>
      <c r="H133" s="185">
        <v>0.002</v>
      </c>
      <c r="I133" s="186"/>
      <c r="J133" s="187">
        <f>ROUND(I133*H133,2)</f>
        <v>0</v>
      </c>
      <c r="K133" s="188"/>
      <c r="L133" s="41"/>
      <c r="M133" s="189" t="s">
        <v>19</v>
      </c>
      <c r="N133" s="190" t="s">
        <v>40</v>
      </c>
      <c r="O133" s="66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3" t="s">
        <v>195</v>
      </c>
      <c r="AT133" s="193" t="s">
        <v>192</v>
      </c>
      <c r="AU133" s="193" t="s">
        <v>77</v>
      </c>
      <c r="AY133" s="19" t="s">
        <v>191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9" t="s">
        <v>77</v>
      </c>
      <c r="BK133" s="194">
        <f>ROUND(I133*H133,2)</f>
        <v>0</v>
      </c>
      <c r="BL133" s="19" t="s">
        <v>195</v>
      </c>
      <c r="BM133" s="193" t="s">
        <v>491</v>
      </c>
    </row>
    <row r="134" spans="1:47" s="2" customFormat="1" ht="19.2">
      <c r="A134" s="36"/>
      <c r="B134" s="37"/>
      <c r="C134" s="38"/>
      <c r="D134" s="197" t="s">
        <v>1361</v>
      </c>
      <c r="E134" s="38"/>
      <c r="F134" s="257" t="s">
        <v>1424</v>
      </c>
      <c r="G134" s="38"/>
      <c r="H134" s="38"/>
      <c r="I134" s="258"/>
      <c r="J134" s="38"/>
      <c r="K134" s="38"/>
      <c r="L134" s="41"/>
      <c r="M134" s="259"/>
      <c r="N134" s="260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1361</v>
      </c>
      <c r="AU134" s="19" t="s">
        <v>77</v>
      </c>
    </row>
    <row r="135" spans="1:65" s="2" customFormat="1" ht="24.15" customHeight="1">
      <c r="A135" s="36"/>
      <c r="B135" s="37"/>
      <c r="C135" s="181" t="s">
        <v>383</v>
      </c>
      <c r="D135" s="181" t="s">
        <v>192</v>
      </c>
      <c r="E135" s="182" t="s">
        <v>1425</v>
      </c>
      <c r="F135" s="183" t="s">
        <v>1426</v>
      </c>
      <c r="G135" s="184" t="s">
        <v>1365</v>
      </c>
      <c r="H135" s="185">
        <v>5</v>
      </c>
      <c r="I135" s="186"/>
      <c r="J135" s="187">
        <f>ROUND(I135*H135,2)</f>
        <v>0</v>
      </c>
      <c r="K135" s="188"/>
      <c r="L135" s="41"/>
      <c r="M135" s="189" t="s">
        <v>19</v>
      </c>
      <c r="N135" s="190" t="s">
        <v>40</v>
      </c>
      <c r="O135" s="66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195</v>
      </c>
      <c r="AT135" s="193" t="s">
        <v>192</v>
      </c>
      <c r="AU135" s="193" t="s">
        <v>77</v>
      </c>
      <c r="AY135" s="19" t="s">
        <v>191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9" t="s">
        <v>77</v>
      </c>
      <c r="BK135" s="194">
        <f>ROUND(I135*H135,2)</f>
        <v>0</v>
      </c>
      <c r="BL135" s="19" t="s">
        <v>195</v>
      </c>
      <c r="BM135" s="193" t="s">
        <v>499</v>
      </c>
    </row>
    <row r="136" spans="1:47" s="2" customFormat="1" ht="19.2">
      <c r="A136" s="36"/>
      <c r="B136" s="37"/>
      <c r="C136" s="38"/>
      <c r="D136" s="197" t="s">
        <v>1361</v>
      </c>
      <c r="E136" s="38"/>
      <c r="F136" s="257" t="s">
        <v>1416</v>
      </c>
      <c r="G136" s="38"/>
      <c r="H136" s="38"/>
      <c r="I136" s="258"/>
      <c r="J136" s="38"/>
      <c r="K136" s="38"/>
      <c r="L136" s="41"/>
      <c r="M136" s="259"/>
      <c r="N136" s="260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1361</v>
      </c>
      <c r="AU136" s="19" t="s">
        <v>77</v>
      </c>
    </row>
    <row r="137" spans="1:65" s="2" customFormat="1" ht="24.15" customHeight="1">
      <c r="A137" s="36"/>
      <c r="B137" s="37"/>
      <c r="C137" s="181" t="s">
        <v>387</v>
      </c>
      <c r="D137" s="181" t="s">
        <v>192</v>
      </c>
      <c r="E137" s="182" t="s">
        <v>1427</v>
      </c>
      <c r="F137" s="183" t="s">
        <v>1428</v>
      </c>
      <c r="G137" s="184" t="s">
        <v>224</v>
      </c>
      <c r="H137" s="185">
        <v>5</v>
      </c>
      <c r="I137" s="186"/>
      <c r="J137" s="187">
        <f>ROUND(I137*H137,2)</f>
        <v>0</v>
      </c>
      <c r="K137" s="188"/>
      <c r="L137" s="41"/>
      <c r="M137" s="189" t="s">
        <v>19</v>
      </c>
      <c r="N137" s="190" t="s">
        <v>40</v>
      </c>
      <c r="O137" s="66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3" t="s">
        <v>195</v>
      </c>
      <c r="AT137" s="193" t="s">
        <v>192</v>
      </c>
      <c r="AU137" s="193" t="s">
        <v>77</v>
      </c>
      <c r="AY137" s="19" t="s">
        <v>191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9" t="s">
        <v>77</v>
      </c>
      <c r="BK137" s="194">
        <f>ROUND(I137*H137,2)</f>
        <v>0</v>
      </c>
      <c r="BL137" s="19" t="s">
        <v>195</v>
      </c>
      <c r="BM137" s="193" t="s">
        <v>507</v>
      </c>
    </row>
    <row r="138" spans="1:47" s="2" customFormat="1" ht="19.2">
      <c r="A138" s="36"/>
      <c r="B138" s="37"/>
      <c r="C138" s="38"/>
      <c r="D138" s="197" t="s">
        <v>1361</v>
      </c>
      <c r="E138" s="38"/>
      <c r="F138" s="257" t="s">
        <v>1429</v>
      </c>
      <c r="G138" s="38"/>
      <c r="H138" s="38"/>
      <c r="I138" s="258"/>
      <c r="J138" s="38"/>
      <c r="K138" s="38"/>
      <c r="L138" s="41"/>
      <c r="M138" s="259"/>
      <c r="N138" s="260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1361</v>
      </c>
      <c r="AU138" s="19" t="s">
        <v>77</v>
      </c>
    </row>
    <row r="139" spans="1:65" s="2" customFormat="1" ht="21.75" customHeight="1">
      <c r="A139" s="36"/>
      <c r="B139" s="37"/>
      <c r="C139" s="181" t="s">
        <v>392</v>
      </c>
      <c r="D139" s="181" t="s">
        <v>192</v>
      </c>
      <c r="E139" s="182" t="s">
        <v>1430</v>
      </c>
      <c r="F139" s="183" t="s">
        <v>1431</v>
      </c>
      <c r="G139" s="184" t="s">
        <v>249</v>
      </c>
      <c r="H139" s="185">
        <v>1</v>
      </c>
      <c r="I139" s="186"/>
      <c r="J139" s="187">
        <f>ROUND(I139*H139,2)</f>
        <v>0</v>
      </c>
      <c r="K139" s="188"/>
      <c r="L139" s="41"/>
      <c r="M139" s="189" t="s">
        <v>19</v>
      </c>
      <c r="N139" s="190" t="s">
        <v>40</v>
      </c>
      <c r="O139" s="66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3" t="s">
        <v>195</v>
      </c>
      <c r="AT139" s="193" t="s">
        <v>192</v>
      </c>
      <c r="AU139" s="193" t="s">
        <v>77</v>
      </c>
      <c r="AY139" s="19" t="s">
        <v>191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9" t="s">
        <v>77</v>
      </c>
      <c r="BK139" s="194">
        <f>ROUND(I139*H139,2)</f>
        <v>0</v>
      </c>
      <c r="BL139" s="19" t="s">
        <v>195</v>
      </c>
      <c r="BM139" s="193" t="s">
        <v>515</v>
      </c>
    </row>
    <row r="140" spans="1:47" s="2" customFormat="1" ht="19.2">
      <c r="A140" s="36"/>
      <c r="B140" s="37"/>
      <c r="C140" s="38"/>
      <c r="D140" s="197" t="s">
        <v>1361</v>
      </c>
      <c r="E140" s="38"/>
      <c r="F140" s="257" t="s">
        <v>1432</v>
      </c>
      <c r="G140" s="38"/>
      <c r="H140" s="38"/>
      <c r="I140" s="258"/>
      <c r="J140" s="38"/>
      <c r="K140" s="38"/>
      <c r="L140" s="41"/>
      <c r="M140" s="259"/>
      <c r="N140" s="260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1361</v>
      </c>
      <c r="AU140" s="19" t="s">
        <v>77</v>
      </c>
    </row>
    <row r="141" spans="1:65" s="2" customFormat="1" ht="21.75" customHeight="1">
      <c r="A141" s="36"/>
      <c r="B141" s="37"/>
      <c r="C141" s="181" t="s">
        <v>398</v>
      </c>
      <c r="D141" s="181" t="s">
        <v>192</v>
      </c>
      <c r="E141" s="182" t="s">
        <v>1433</v>
      </c>
      <c r="F141" s="183" t="s">
        <v>1434</v>
      </c>
      <c r="G141" s="184" t="s">
        <v>249</v>
      </c>
      <c r="H141" s="185">
        <v>1</v>
      </c>
      <c r="I141" s="186"/>
      <c r="J141" s="187">
        <f>ROUND(I141*H141,2)</f>
        <v>0</v>
      </c>
      <c r="K141" s="188"/>
      <c r="L141" s="41"/>
      <c r="M141" s="189" t="s">
        <v>19</v>
      </c>
      <c r="N141" s="190" t="s">
        <v>40</v>
      </c>
      <c r="O141" s="66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195</v>
      </c>
      <c r="AT141" s="193" t="s">
        <v>192</v>
      </c>
      <c r="AU141" s="193" t="s">
        <v>77</v>
      </c>
      <c r="AY141" s="19" t="s">
        <v>191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9" t="s">
        <v>77</v>
      </c>
      <c r="BK141" s="194">
        <f>ROUND(I141*H141,2)</f>
        <v>0</v>
      </c>
      <c r="BL141" s="19" t="s">
        <v>195</v>
      </c>
      <c r="BM141" s="193" t="s">
        <v>523</v>
      </c>
    </row>
    <row r="142" spans="1:47" s="2" customFormat="1" ht="19.2">
      <c r="A142" s="36"/>
      <c r="B142" s="37"/>
      <c r="C142" s="38"/>
      <c r="D142" s="197" t="s">
        <v>1361</v>
      </c>
      <c r="E142" s="38"/>
      <c r="F142" s="257" t="s">
        <v>1432</v>
      </c>
      <c r="G142" s="38"/>
      <c r="H142" s="38"/>
      <c r="I142" s="258"/>
      <c r="J142" s="38"/>
      <c r="K142" s="38"/>
      <c r="L142" s="41"/>
      <c r="M142" s="259"/>
      <c r="N142" s="260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1361</v>
      </c>
      <c r="AU142" s="19" t="s">
        <v>77</v>
      </c>
    </row>
    <row r="143" spans="2:63" s="12" customFormat="1" ht="25.95" customHeight="1">
      <c r="B143" s="167"/>
      <c r="C143" s="168"/>
      <c r="D143" s="169" t="s">
        <v>68</v>
      </c>
      <c r="E143" s="170" t="s">
        <v>1435</v>
      </c>
      <c r="F143" s="170" t="s">
        <v>1436</v>
      </c>
      <c r="G143" s="168"/>
      <c r="H143" s="168"/>
      <c r="I143" s="171"/>
      <c r="J143" s="172">
        <f>BK143</f>
        <v>0</v>
      </c>
      <c r="K143" s="168"/>
      <c r="L143" s="173"/>
      <c r="M143" s="174"/>
      <c r="N143" s="175"/>
      <c r="O143" s="175"/>
      <c r="P143" s="176">
        <f>SUM(P144:P159)</f>
        <v>0</v>
      </c>
      <c r="Q143" s="175"/>
      <c r="R143" s="176">
        <f>SUM(R144:R159)</f>
        <v>0</v>
      </c>
      <c r="S143" s="175"/>
      <c r="T143" s="177">
        <f>SUM(T144:T159)</f>
        <v>0</v>
      </c>
      <c r="AR143" s="178" t="s">
        <v>77</v>
      </c>
      <c r="AT143" s="179" t="s">
        <v>68</v>
      </c>
      <c r="AU143" s="179" t="s">
        <v>69</v>
      </c>
      <c r="AY143" s="178" t="s">
        <v>191</v>
      </c>
      <c r="BK143" s="180">
        <f>SUM(BK144:BK159)</f>
        <v>0</v>
      </c>
    </row>
    <row r="144" spans="1:65" s="2" customFormat="1" ht="33" customHeight="1">
      <c r="A144" s="36"/>
      <c r="B144" s="37"/>
      <c r="C144" s="181" t="s">
        <v>402</v>
      </c>
      <c r="D144" s="181" t="s">
        <v>192</v>
      </c>
      <c r="E144" s="182" t="s">
        <v>1437</v>
      </c>
      <c r="F144" s="183" t="s">
        <v>1438</v>
      </c>
      <c r="G144" s="184" t="s">
        <v>1365</v>
      </c>
      <c r="H144" s="185">
        <v>113</v>
      </c>
      <c r="I144" s="186"/>
      <c r="J144" s="187">
        <f>ROUND(I144*H144,2)</f>
        <v>0</v>
      </c>
      <c r="K144" s="188"/>
      <c r="L144" s="41"/>
      <c r="M144" s="189" t="s">
        <v>19</v>
      </c>
      <c r="N144" s="190" t="s">
        <v>40</v>
      </c>
      <c r="O144" s="66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3" t="s">
        <v>195</v>
      </c>
      <c r="AT144" s="193" t="s">
        <v>192</v>
      </c>
      <c r="AU144" s="193" t="s">
        <v>77</v>
      </c>
      <c r="AY144" s="19" t="s">
        <v>191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9" t="s">
        <v>77</v>
      </c>
      <c r="BK144" s="194">
        <f>ROUND(I144*H144,2)</f>
        <v>0</v>
      </c>
      <c r="BL144" s="19" t="s">
        <v>195</v>
      </c>
      <c r="BM144" s="193" t="s">
        <v>531</v>
      </c>
    </row>
    <row r="145" spans="1:47" s="2" customFormat="1" ht="19.2">
      <c r="A145" s="36"/>
      <c r="B145" s="37"/>
      <c r="C145" s="38"/>
      <c r="D145" s="197" t="s">
        <v>1361</v>
      </c>
      <c r="E145" s="38"/>
      <c r="F145" s="257" t="s">
        <v>1439</v>
      </c>
      <c r="G145" s="38"/>
      <c r="H145" s="38"/>
      <c r="I145" s="258"/>
      <c r="J145" s="38"/>
      <c r="K145" s="38"/>
      <c r="L145" s="41"/>
      <c r="M145" s="259"/>
      <c r="N145" s="260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1361</v>
      </c>
      <c r="AU145" s="19" t="s">
        <v>77</v>
      </c>
    </row>
    <row r="146" spans="1:65" s="2" customFormat="1" ht="24.15" customHeight="1">
      <c r="A146" s="36"/>
      <c r="B146" s="37"/>
      <c r="C146" s="181" t="s">
        <v>407</v>
      </c>
      <c r="D146" s="181" t="s">
        <v>192</v>
      </c>
      <c r="E146" s="182" t="s">
        <v>1440</v>
      </c>
      <c r="F146" s="183" t="s">
        <v>1441</v>
      </c>
      <c r="G146" s="184" t="s">
        <v>1365</v>
      </c>
      <c r="H146" s="185">
        <v>113</v>
      </c>
      <c r="I146" s="186"/>
      <c r="J146" s="187">
        <f>ROUND(I146*H146,2)</f>
        <v>0</v>
      </c>
      <c r="K146" s="188"/>
      <c r="L146" s="41"/>
      <c r="M146" s="189" t="s">
        <v>19</v>
      </c>
      <c r="N146" s="190" t="s">
        <v>40</v>
      </c>
      <c r="O146" s="66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3" t="s">
        <v>195</v>
      </c>
      <c r="AT146" s="193" t="s">
        <v>192</v>
      </c>
      <c r="AU146" s="193" t="s">
        <v>77</v>
      </c>
      <c r="AY146" s="19" t="s">
        <v>191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9" t="s">
        <v>77</v>
      </c>
      <c r="BK146" s="194">
        <f>ROUND(I146*H146,2)</f>
        <v>0</v>
      </c>
      <c r="BL146" s="19" t="s">
        <v>195</v>
      </c>
      <c r="BM146" s="193" t="s">
        <v>539</v>
      </c>
    </row>
    <row r="147" spans="1:47" s="2" customFormat="1" ht="19.2">
      <c r="A147" s="36"/>
      <c r="B147" s="37"/>
      <c r="C147" s="38"/>
      <c r="D147" s="197" t="s">
        <v>1361</v>
      </c>
      <c r="E147" s="38"/>
      <c r="F147" s="257" t="s">
        <v>1439</v>
      </c>
      <c r="G147" s="38"/>
      <c r="H147" s="38"/>
      <c r="I147" s="258"/>
      <c r="J147" s="38"/>
      <c r="K147" s="38"/>
      <c r="L147" s="41"/>
      <c r="M147" s="259"/>
      <c r="N147" s="260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1361</v>
      </c>
      <c r="AU147" s="19" t="s">
        <v>77</v>
      </c>
    </row>
    <row r="148" spans="1:65" s="2" customFormat="1" ht="24.15" customHeight="1">
      <c r="A148" s="36"/>
      <c r="B148" s="37"/>
      <c r="C148" s="181" t="s">
        <v>412</v>
      </c>
      <c r="D148" s="181" t="s">
        <v>192</v>
      </c>
      <c r="E148" s="182" t="s">
        <v>1442</v>
      </c>
      <c r="F148" s="183" t="s">
        <v>1443</v>
      </c>
      <c r="G148" s="184" t="s">
        <v>312</v>
      </c>
      <c r="H148" s="185">
        <v>0.004</v>
      </c>
      <c r="I148" s="186"/>
      <c r="J148" s="187">
        <f>ROUND(I148*H148,2)</f>
        <v>0</v>
      </c>
      <c r="K148" s="188"/>
      <c r="L148" s="41"/>
      <c r="M148" s="189" t="s">
        <v>19</v>
      </c>
      <c r="N148" s="190" t="s">
        <v>40</v>
      </c>
      <c r="O148" s="66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3" t="s">
        <v>195</v>
      </c>
      <c r="AT148" s="193" t="s">
        <v>192</v>
      </c>
      <c r="AU148" s="193" t="s">
        <v>77</v>
      </c>
      <c r="AY148" s="19" t="s">
        <v>191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9" t="s">
        <v>77</v>
      </c>
      <c r="BK148" s="194">
        <f>ROUND(I148*H148,2)</f>
        <v>0</v>
      </c>
      <c r="BL148" s="19" t="s">
        <v>195</v>
      </c>
      <c r="BM148" s="193" t="s">
        <v>547</v>
      </c>
    </row>
    <row r="149" spans="1:47" s="2" customFormat="1" ht="19.2">
      <c r="A149" s="36"/>
      <c r="B149" s="37"/>
      <c r="C149" s="38"/>
      <c r="D149" s="197" t="s">
        <v>1361</v>
      </c>
      <c r="E149" s="38"/>
      <c r="F149" s="257" t="s">
        <v>1444</v>
      </c>
      <c r="G149" s="38"/>
      <c r="H149" s="38"/>
      <c r="I149" s="258"/>
      <c r="J149" s="38"/>
      <c r="K149" s="38"/>
      <c r="L149" s="41"/>
      <c r="M149" s="259"/>
      <c r="N149" s="260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1361</v>
      </c>
      <c r="AU149" s="19" t="s">
        <v>77</v>
      </c>
    </row>
    <row r="150" spans="1:65" s="2" customFormat="1" ht="24.15" customHeight="1">
      <c r="A150" s="36"/>
      <c r="B150" s="37"/>
      <c r="C150" s="181" t="s">
        <v>422</v>
      </c>
      <c r="D150" s="181" t="s">
        <v>192</v>
      </c>
      <c r="E150" s="182" t="s">
        <v>1427</v>
      </c>
      <c r="F150" s="183" t="s">
        <v>1428</v>
      </c>
      <c r="G150" s="184" t="s">
        <v>224</v>
      </c>
      <c r="H150" s="185">
        <v>70</v>
      </c>
      <c r="I150" s="186"/>
      <c r="J150" s="187">
        <f>ROUND(I150*H150,2)</f>
        <v>0</v>
      </c>
      <c r="K150" s="188"/>
      <c r="L150" s="41"/>
      <c r="M150" s="189" t="s">
        <v>19</v>
      </c>
      <c r="N150" s="190" t="s">
        <v>40</v>
      </c>
      <c r="O150" s="66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3" t="s">
        <v>195</v>
      </c>
      <c r="AT150" s="193" t="s">
        <v>192</v>
      </c>
      <c r="AU150" s="193" t="s">
        <v>77</v>
      </c>
      <c r="AY150" s="19" t="s">
        <v>191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9" t="s">
        <v>77</v>
      </c>
      <c r="BK150" s="194">
        <f>ROUND(I150*H150,2)</f>
        <v>0</v>
      </c>
      <c r="BL150" s="19" t="s">
        <v>195</v>
      </c>
      <c r="BM150" s="193" t="s">
        <v>555</v>
      </c>
    </row>
    <row r="151" spans="1:47" s="2" customFormat="1" ht="19.2">
      <c r="A151" s="36"/>
      <c r="B151" s="37"/>
      <c r="C151" s="38"/>
      <c r="D151" s="197" t="s">
        <v>1361</v>
      </c>
      <c r="E151" s="38"/>
      <c r="F151" s="257" t="s">
        <v>1445</v>
      </c>
      <c r="G151" s="38"/>
      <c r="H151" s="38"/>
      <c r="I151" s="258"/>
      <c r="J151" s="38"/>
      <c r="K151" s="38"/>
      <c r="L151" s="41"/>
      <c r="M151" s="259"/>
      <c r="N151" s="260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1361</v>
      </c>
      <c r="AU151" s="19" t="s">
        <v>77</v>
      </c>
    </row>
    <row r="152" spans="1:65" s="2" customFormat="1" ht="21.75" customHeight="1">
      <c r="A152" s="36"/>
      <c r="B152" s="37"/>
      <c r="C152" s="181" t="s">
        <v>428</v>
      </c>
      <c r="D152" s="181" t="s">
        <v>192</v>
      </c>
      <c r="E152" s="182" t="s">
        <v>1446</v>
      </c>
      <c r="F152" s="183" t="s">
        <v>1447</v>
      </c>
      <c r="G152" s="184" t="s">
        <v>249</v>
      </c>
      <c r="H152" s="185">
        <v>5.6</v>
      </c>
      <c r="I152" s="186"/>
      <c r="J152" s="187">
        <f>ROUND(I152*H152,2)</f>
        <v>0</v>
      </c>
      <c r="K152" s="188"/>
      <c r="L152" s="41"/>
      <c r="M152" s="189" t="s">
        <v>19</v>
      </c>
      <c r="N152" s="190" t="s">
        <v>40</v>
      </c>
      <c r="O152" s="66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3" t="s">
        <v>195</v>
      </c>
      <c r="AT152" s="193" t="s">
        <v>192</v>
      </c>
      <c r="AU152" s="193" t="s">
        <v>77</v>
      </c>
      <c r="AY152" s="19" t="s">
        <v>191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9" t="s">
        <v>77</v>
      </c>
      <c r="BK152" s="194">
        <f>ROUND(I152*H152,2)</f>
        <v>0</v>
      </c>
      <c r="BL152" s="19" t="s">
        <v>195</v>
      </c>
      <c r="BM152" s="193" t="s">
        <v>561</v>
      </c>
    </row>
    <row r="153" spans="1:47" s="2" customFormat="1" ht="19.2">
      <c r="A153" s="36"/>
      <c r="B153" s="37"/>
      <c r="C153" s="38"/>
      <c r="D153" s="197" t="s">
        <v>1361</v>
      </c>
      <c r="E153" s="38"/>
      <c r="F153" s="257" t="s">
        <v>1448</v>
      </c>
      <c r="G153" s="38"/>
      <c r="H153" s="38"/>
      <c r="I153" s="258"/>
      <c r="J153" s="38"/>
      <c r="K153" s="38"/>
      <c r="L153" s="41"/>
      <c r="M153" s="259"/>
      <c r="N153" s="260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1361</v>
      </c>
      <c r="AU153" s="19" t="s">
        <v>77</v>
      </c>
    </row>
    <row r="154" spans="1:65" s="2" customFormat="1" ht="21.75" customHeight="1">
      <c r="A154" s="36"/>
      <c r="B154" s="37"/>
      <c r="C154" s="181" t="s">
        <v>432</v>
      </c>
      <c r="D154" s="181" t="s">
        <v>192</v>
      </c>
      <c r="E154" s="182" t="s">
        <v>1433</v>
      </c>
      <c r="F154" s="183" t="s">
        <v>1434</v>
      </c>
      <c r="G154" s="184" t="s">
        <v>249</v>
      </c>
      <c r="H154" s="185">
        <v>5.6</v>
      </c>
      <c r="I154" s="186"/>
      <c r="J154" s="187">
        <f>ROUND(I154*H154,2)</f>
        <v>0</v>
      </c>
      <c r="K154" s="188"/>
      <c r="L154" s="41"/>
      <c r="M154" s="189" t="s">
        <v>19</v>
      </c>
      <c r="N154" s="190" t="s">
        <v>40</v>
      </c>
      <c r="O154" s="66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3" t="s">
        <v>195</v>
      </c>
      <c r="AT154" s="193" t="s">
        <v>192</v>
      </c>
      <c r="AU154" s="193" t="s">
        <v>77</v>
      </c>
      <c r="AY154" s="19" t="s">
        <v>191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9" t="s">
        <v>77</v>
      </c>
      <c r="BK154" s="194">
        <f>ROUND(I154*H154,2)</f>
        <v>0</v>
      </c>
      <c r="BL154" s="19" t="s">
        <v>195</v>
      </c>
      <c r="BM154" s="193" t="s">
        <v>569</v>
      </c>
    </row>
    <row r="155" spans="1:47" s="2" customFormat="1" ht="19.2">
      <c r="A155" s="36"/>
      <c r="B155" s="37"/>
      <c r="C155" s="38"/>
      <c r="D155" s="197" t="s">
        <v>1361</v>
      </c>
      <c r="E155" s="38"/>
      <c r="F155" s="257" t="s">
        <v>1448</v>
      </c>
      <c r="G155" s="38"/>
      <c r="H155" s="38"/>
      <c r="I155" s="258"/>
      <c r="J155" s="38"/>
      <c r="K155" s="38"/>
      <c r="L155" s="41"/>
      <c r="M155" s="259"/>
      <c r="N155" s="260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1361</v>
      </c>
      <c r="AU155" s="19" t="s">
        <v>77</v>
      </c>
    </row>
    <row r="156" spans="1:65" s="2" customFormat="1" ht="16.5" customHeight="1">
      <c r="A156" s="36"/>
      <c r="B156" s="37"/>
      <c r="C156" s="181" t="s">
        <v>437</v>
      </c>
      <c r="D156" s="181" t="s">
        <v>192</v>
      </c>
      <c r="E156" s="182" t="s">
        <v>1449</v>
      </c>
      <c r="F156" s="183" t="s">
        <v>1450</v>
      </c>
      <c r="G156" s="184" t="s">
        <v>1386</v>
      </c>
      <c r="H156" s="185">
        <v>1</v>
      </c>
      <c r="I156" s="186"/>
      <c r="J156" s="187">
        <f>ROUND(I156*H156,2)</f>
        <v>0</v>
      </c>
      <c r="K156" s="188"/>
      <c r="L156" s="41"/>
      <c r="M156" s="189" t="s">
        <v>19</v>
      </c>
      <c r="N156" s="190" t="s">
        <v>40</v>
      </c>
      <c r="O156" s="66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3" t="s">
        <v>195</v>
      </c>
      <c r="AT156" s="193" t="s">
        <v>192</v>
      </c>
      <c r="AU156" s="193" t="s">
        <v>77</v>
      </c>
      <c r="AY156" s="19" t="s">
        <v>191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9" t="s">
        <v>77</v>
      </c>
      <c r="BK156" s="194">
        <f>ROUND(I156*H156,2)</f>
        <v>0</v>
      </c>
      <c r="BL156" s="19" t="s">
        <v>195</v>
      </c>
      <c r="BM156" s="193" t="s">
        <v>579</v>
      </c>
    </row>
    <row r="157" spans="1:47" s="2" customFormat="1" ht="19.2">
      <c r="A157" s="36"/>
      <c r="B157" s="37"/>
      <c r="C157" s="38"/>
      <c r="D157" s="197" t="s">
        <v>1361</v>
      </c>
      <c r="E157" s="38"/>
      <c r="F157" s="257" t="s">
        <v>1387</v>
      </c>
      <c r="G157" s="38"/>
      <c r="H157" s="38"/>
      <c r="I157" s="258"/>
      <c r="J157" s="38"/>
      <c r="K157" s="38"/>
      <c r="L157" s="41"/>
      <c r="M157" s="259"/>
      <c r="N157" s="260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1361</v>
      </c>
      <c r="AU157" s="19" t="s">
        <v>77</v>
      </c>
    </row>
    <row r="158" spans="1:65" s="2" customFormat="1" ht="16.5" customHeight="1">
      <c r="A158" s="36"/>
      <c r="B158" s="37"/>
      <c r="C158" s="181" t="s">
        <v>442</v>
      </c>
      <c r="D158" s="181" t="s">
        <v>192</v>
      </c>
      <c r="E158" s="182" t="s">
        <v>1451</v>
      </c>
      <c r="F158" s="183" t="s">
        <v>1452</v>
      </c>
      <c r="G158" s="184" t="s">
        <v>1386</v>
      </c>
      <c r="H158" s="185">
        <v>1</v>
      </c>
      <c r="I158" s="186"/>
      <c r="J158" s="187">
        <f>ROUND(I158*H158,2)</f>
        <v>0</v>
      </c>
      <c r="K158" s="188"/>
      <c r="L158" s="41"/>
      <c r="M158" s="189" t="s">
        <v>19</v>
      </c>
      <c r="N158" s="190" t="s">
        <v>40</v>
      </c>
      <c r="O158" s="66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3" t="s">
        <v>195</v>
      </c>
      <c r="AT158" s="193" t="s">
        <v>192</v>
      </c>
      <c r="AU158" s="193" t="s">
        <v>77</v>
      </c>
      <c r="AY158" s="19" t="s">
        <v>191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9" t="s">
        <v>77</v>
      </c>
      <c r="BK158" s="194">
        <f>ROUND(I158*H158,2)</f>
        <v>0</v>
      </c>
      <c r="BL158" s="19" t="s">
        <v>195</v>
      </c>
      <c r="BM158" s="193" t="s">
        <v>588</v>
      </c>
    </row>
    <row r="159" spans="1:47" s="2" customFormat="1" ht="19.2">
      <c r="A159" s="36"/>
      <c r="B159" s="37"/>
      <c r="C159" s="38"/>
      <c r="D159" s="197" t="s">
        <v>1361</v>
      </c>
      <c r="E159" s="38"/>
      <c r="F159" s="257" t="s">
        <v>1387</v>
      </c>
      <c r="G159" s="38"/>
      <c r="H159" s="38"/>
      <c r="I159" s="258"/>
      <c r="J159" s="38"/>
      <c r="K159" s="38"/>
      <c r="L159" s="41"/>
      <c r="M159" s="261"/>
      <c r="N159" s="262"/>
      <c r="O159" s="254"/>
      <c r="P159" s="254"/>
      <c r="Q159" s="254"/>
      <c r="R159" s="254"/>
      <c r="S159" s="254"/>
      <c r="T159" s="263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1361</v>
      </c>
      <c r="AU159" s="19" t="s">
        <v>77</v>
      </c>
    </row>
    <row r="160" spans="1:31" s="2" customFormat="1" ht="6.9" customHeight="1">
      <c r="A160" s="36"/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41"/>
      <c r="M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</row>
  </sheetData>
  <sheetProtection algorithmName="SHA-512" hashValue="5EJgWxjhgk3H1hJTYNDBQTL2u0MLN1uo4T7CcUMR7Coz4gatzoMkj7yyGmVReDw5SmWNnWxGfgI+zN7hCXqr0g==" saltValue="cbocsQ9f4PXCQBBfxLyZ+PvkouVx8Z1RXDSZOefC0TA3PnGGPkrGA1WDXxl2nkU/xTL5LRcyQ8+s1M7EJhiUbw==" spinCount="100000" sheet="1" objects="1" scenarios="1" formatColumns="0" formatRows="0" autoFilter="0"/>
  <autoFilter ref="C83:K15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3:H7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11"/>
      <c r="C3" s="112"/>
      <c r="D3" s="112"/>
      <c r="E3" s="112"/>
      <c r="F3" s="112"/>
      <c r="G3" s="112"/>
      <c r="H3" s="22"/>
    </row>
    <row r="4" spans="2:8" s="1" customFormat="1" ht="24.9" customHeight="1">
      <c r="B4" s="22"/>
      <c r="C4" s="113" t="s">
        <v>1453</v>
      </c>
      <c r="H4" s="22"/>
    </row>
    <row r="5" spans="2:8" s="1" customFormat="1" ht="12" customHeight="1">
      <c r="B5" s="22"/>
      <c r="C5" s="264" t="s">
        <v>13</v>
      </c>
      <c r="D5" s="410" t="s">
        <v>14</v>
      </c>
      <c r="E5" s="386"/>
      <c r="F5" s="386"/>
      <c r="H5" s="22"/>
    </row>
    <row r="6" spans="2:8" s="1" customFormat="1" ht="36.9" customHeight="1">
      <c r="B6" s="22"/>
      <c r="C6" s="265" t="s">
        <v>16</v>
      </c>
      <c r="D6" s="416" t="s">
        <v>17</v>
      </c>
      <c r="E6" s="386"/>
      <c r="F6" s="386"/>
      <c r="H6" s="22"/>
    </row>
    <row r="7" spans="2:8" s="1" customFormat="1" ht="16.5" customHeight="1">
      <c r="B7" s="22"/>
      <c r="C7" s="115" t="s">
        <v>23</v>
      </c>
      <c r="D7" s="117" t="str">
        <f>'Rekapitulace stavby'!AN8</f>
        <v>2. 2. 2021</v>
      </c>
      <c r="H7" s="22"/>
    </row>
    <row r="8" spans="1:8" s="2" customFormat="1" ht="10.8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55"/>
      <c r="B9" s="266"/>
      <c r="C9" s="267" t="s">
        <v>50</v>
      </c>
      <c r="D9" s="268" t="s">
        <v>51</v>
      </c>
      <c r="E9" s="268" t="s">
        <v>178</v>
      </c>
      <c r="F9" s="269" t="s">
        <v>1454</v>
      </c>
      <c r="G9" s="155"/>
      <c r="H9" s="266"/>
    </row>
    <row r="10" spans="1:8" s="2" customFormat="1" ht="26.4" customHeight="1">
      <c r="A10" s="36"/>
      <c r="B10" s="41"/>
      <c r="C10" s="270" t="s">
        <v>1455</v>
      </c>
      <c r="D10" s="270" t="s">
        <v>75</v>
      </c>
      <c r="E10" s="36"/>
      <c r="F10" s="36"/>
      <c r="G10" s="36"/>
      <c r="H10" s="41"/>
    </row>
    <row r="11" spans="1:8" s="2" customFormat="1" ht="16.8" customHeight="1">
      <c r="A11" s="36"/>
      <c r="B11" s="41"/>
      <c r="C11" s="271" t="s">
        <v>1456</v>
      </c>
      <c r="D11" s="272" t="s">
        <v>19</v>
      </c>
      <c r="E11" s="273" t="s">
        <v>19</v>
      </c>
      <c r="F11" s="274">
        <v>98.56</v>
      </c>
      <c r="G11" s="36"/>
      <c r="H11" s="41"/>
    </row>
    <row r="12" spans="1:8" s="2" customFormat="1" ht="16.8" customHeight="1">
      <c r="A12" s="36"/>
      <c r="B12" s="41"/>
      <c r="C12" s="275" t="s">
        <v>19</v>
      </c>
      <c r="D12" s="275" t="s">
        <v>226</v>
      </c>
      <c r="E12" s="19" t="s">
        <v>19</v>
      </c>
      <c r="F12" s="276">
        <v>98.56</v>
      </c>
      <c r="G12" s="36"/>
      <c r="H12" s="41"/>
    </row>
    <row r="13" spans="1:8" s="2" customFormat="1" ht="16.8" customHeight="1">
      <c r="A13" s="36"/>
      <c r="B13" s="41"/>
      <c r="C13" s="275" t="s">
        <v>1456</v>
      </c>
      <c r="D13" s="275" t="s">
        <v>201</v>
      </c>
      <c r="E13" s="19" t="s">
        <v>19</v>
      </c>
      <c r="F13" s="276">
        <v>98.56</v>
      </c>
      <c r="G13" s="36"/>
      <c r="H13" s="41"/>
    </row>
    <row r="14" spans="1:8" s="2" customFormat="1" ht="16.8" customHeight="1">
      <c r="A14" s="36"/>
      <c r="B14" s="41"/>
      <c r="C14" s="271" t="s">
        <v>115</v>
      </c>
      <c r="D14" s="272" t="s">
        <v>19</v>
      </c>
      <c r="E14" s="273" t="s">
        <v>19</v>
      </c>
      <c r="F14" s="274">
        <v>2</v>
      </c>
      <c r="G14" s="36"/>
      <c r="H14" s="41"/>
    </row>
    <row r="15" spans="1:8" s="2" customFormat="1" ht="16.8" customHeight="1">
      <c r="A15" s="36"/>
      <c r="B15" s="41"/>
      <c r="C15" s="275" t="s">
        <v>19</v>
      </c>
      <c r="D15" s="275" t="s">
        <v>452</v>
      </c>
      <c r="E15" s="19" t="s">
        <v>19</v>
      </c>
      <c r="F15" s="276">
        <v>0</v>
      </c>
      <c r="G15" s="36"/>
      <c r="H15" s="41"/>
    </row>
    <row r="16" spans="1:8" s="2" customFormat="1" ht="16.8" customHeight="1">
      <c r="A16" s="36"/>
      <c r="B16" s="41"/>
      <c r="C16" s="275" t="s">
        <v>115</v>
      </c>
      <c r="D16" s="275" t="s">
        <v>79</v>
      </c>
      <c r="E16" s="19" t="s">
        <v>19</v>
      </c>
      <c r="F16" s="276">
        <v>2</v>
      </c>
      <c r="G16" s="36"/>
      <c r="H16" s="41"/>
    </row>
    <row r="17" spans="1:8" s="2" customFormat="1" ht="16.8" customHeight="1">
      <c r="A17" s="36"/>
      <c r="B17" s="41"/>
      <c r="C17" s="277" t="s">
        <v>1457</v>
      </c>
      <c r="D17" s="36"/>
      <c r="E17" s="36"/>
      <c r="F17" s="36"/>
      <c r="G17" s="36"/>
      <c r="H17" s="41"/>
    </row>
    <row r="18" spans="1:8" s="2" customFormat="1" ht="16.8" customHeight="1">
      <c r="A18" s="36"/>
      <c r="B18" s="41"/>
      <c r="C18" s="275" t="s">
        <v>447</v>
      </c>
      <c r="D18" s="275" t="s">
        <v>1458</v>
      </c>
      <c r="E18" s="19" t="s">
        <v>410</v>
      </c>
      <c r="F18" s="276">
        <v>6</v>
      </c>
      <c r="G18" s="36"/>
      <c r="H18" s="41"/>
    </row>
    <row r="19" spans="1:8" s="2" customFormat="1" ht="16.8" customHeight="1">
      <c r="A19" s="36"/>
      <c r="B19" s="41"/>
      <c r="C19" s="275" t="s">
        <v>459</v>
      </c>
      <c r="D19" s="275" t="s">
        <v>460</v>
      </c>
      <c r="E19" s="19" t="s">
        <v>410</v>
      </c>
      <c r="F19" s="276">
        <v>2.02</v>
      </c>
      <c r="G19" s="36"/>
      <c r="H19" s="41"/>
    </row>
    <row r="20" spans="1:8" s="2" customFormat="1" ht="16.8" customHeight="1">
      <c r="A20" s="36"/>
      <c r="B20" s="41"/>
      <c r="C20" s="271" t="s">
        <v>116</v>
      </c>
      <c r="D20" s="272" t="s">
        <v>19</v>
      </c>
      <c r="E20" s="273" t="s">
        <v>19</v>
      </c>
      <c r="F20" s="274">
        <v>1</v>
      </c>
      <c r="G20" s="36"/>
      <c r="H20" s="41"/>
    </row>
    <row r="21" spans="1:8" s="2" customFormat="1" ht="16.8" customHeight="1">
      <c r="A21" s="36"/>
      <c r="B21" s="41"/>
      <c r="C21" s="275" t="s">
        <v>19</v>
      </c>
      <c r="D21" s="275" t="s">
        <v>451</v>
      </c>
      <c r="E21" s="19" t="s">
        <v>19</v>
      </c>
      <c r="F21" s="276">
        <v>0</v>
      </c>
      <c r="G21" s="36"/>
      <c r="H21" s="41"/>
    </row>
    <row r="22" spans="1:8" s="2" customFormat="1" ht="16.8" customHeight="1">
      <c r="A22" s="36"/>
      <c r="B22" s="41"/>
      <c r="C22" s="275" t="s">
        <v>116</v>
      </c>
      <c r="D22" s="275" t="s">
        <v>77</v>
      </c>
      <c r="E22" s="19" t="s">
        <v>19</v>
      </c>
      <c r="F22" s="276">
        <v>1</v>
      </c>
      <c r="G22" s="36"/>
      <c r="H22" s="41"/>
    </row>
    <row r="23" spans="1:8" s="2" customFormat="1" ht="16.8" customHeight="1">
      <c r="A23" s="36"/>
      <c r="B23" s="41"/>
      <c r="C23" s="277" t="s">
        <v>1457</v>
      </c>
      <c r="D23" s="36"/>
      <c r="E23" s="36"/>
      <c r="F23" s="36"/>
      <c r="G23" s="36"/>
      <c r="H23" s="41"/>
    </row>
    <row r="24" spans="1:8" s="2" customFormat="1" ht="16.8" customHeight="1">
      <c r="A24" s="36"/>
      <c r="B24" s="41"/>
      <c r="C24" s="275" t="s">
        <v>447</v>
      </c>
      <c r="D24" s="275" t="s">
        <v>1458</v>
      </c>
      <c r="E24" s="19" t="s">
        <v>410</v>
      </c>
      <c r="F24" s="276">
        <v>6</v>
      </c>
      <c r="G24" s="36"/>
      <c r="H24" s="41"/>
    </row>
    <row r="25" spans="1:8" s="2" customFormat="1" ht="16.8" customHeight="1">
      <c r="A25" s="36"/>
      <c r="B25" s="41"/>
      <c r="C25" s="275" t="s">
        <v>454</v>
      </c>
      <c r="D25" s="275" t="s">
        <v>455</v>
      </c>
      <c r="E25" s="19" t="s">
        <v>410</v>
      </c>
      <c r="F25" s="276">
        <v>1.01</v>
      </c>
      <c r="G25" s="36"/>
      <c r="H25" s="41"/>
    </row>
    <row r="26" spans="1:8" s="2" customFormat="1" ht="16.8" customHeight="1">
      <c r="A26" s="36"/>
      <c r="B26" s="41"/>
      <c r="C26" s="271" t="s">
        <v>118</v>
      </c>
      <c r="D26" s="272" t="s">
        <v>19</v>
      </c>
      <c r="E26" s="273" t="s">
        <v>19</v>
      </c>
      <c r="F26" s="274">
        <v>3</v>
      </c>
      <c r="G26" s="36"/>
      <c r="H26" s="41"/>
    </row>
    <row r="27" spans="1:8" s="2" customFormat="1" ht="16.8" customHeight="1">
      <c r="A27" s="36"/>
      <c r="B27" s="41"/>
      <c r="C27" s="275" t="s">
        <v>19</v>
      </c>
      <c r="D27" s="275" t="s">
        <v>450</v>
      </c>
      <c r="E27" s="19" t="s">
        <v>19</v>
      </c>
      <c r="F27" s="276">
        <v>0</v>
      </c>
      <c r="G27" s="36"/>
      <c r="H27" s="41"/>
    </row>
    <row r="28" spans="1:8" s="2" customFormat="1" ht="16.8" customHeight="1">
      <c r="A28" s="36"/>
      <c r="B28" s="41"/>
      <c r="C28" s="275" t="s">
        <v>118</v>
      </c>
      <c r="D28" s="275" t="s">
        <v>95</v>
      </c>
      <c r="E28" s="19" t="s">
        <v>19</v>
      </c>
      <c r="F28" s="276">
        <v>3</v>
      </c>
      <c r="G28" s="36"/>
      <c r="H28" s="41"/>
    </row>
    <row r="29" spans="1:8" s="2" customFormat="1" ht="16.8" customHeight="1">
      <c r="A29" s="36"/>
      <c r="B29" s="41"/>
      <c r="C29" s="277" t="s">
        <v>1457</v>
      </c>
      <c r="D29" s="36"/>
      <c r="E29" s="36"/>
      <c r="F29" s="36"/>
      <c r="G29" s="36"/>
      <c r="H29" s="41"/>
    </row>
    <row r="30" spans="1:8" s="2" customFormat="1" ht="16.8" customHeight="1">
      <c r="A30" s="36"/>
      <c r="B30" s="41"/>
      <c r="C30" s="275" t="s">
        <v>447</v>
      </c>
      <c r="D30" s="275" t="s">
        <v>1458</v>
      </c>
      <c r="E30" s="19" t="s">
        <v>410</v>
      </c>
      <c r="F30" s="276">
        <v>6</v>
      </c>
      <c r="G30" s="36"/>
      <c r="H30" s="41"/>
    </row>
    <row r="31" spans="1:8" s="2" customFormat="1" ht="16.8" customHeight="1">
      <c r="A31" s="36"/>
      <c r="B31" s="41"/>
      <c r="C31" s="275" t="s">
        <v>463</v>
      </c>
      <c r="D31" s="275" t="s">
        <v>464</v>
      </c>
      <c r="E31" s="19" t="s">
        <v>410</v>
      </c>
      <c r="F31" s="276">
        <v>3.03</v>
      </c>
      <c r="G31" s="36"/>
      <c r="H31" s="41"/>
    </row>
    <row r="32" spans="1:8" s="2" customFormat="1" ht="16.8" customHeight="1">
      <c r="A32" s="36"/>
      <c r="B32" s="41"/>
      <c r="C32" s="271" t="s">
        <v>119</v>
      </c>
      <c r="D32" s="272" t="s">
        <v>19</v>
      </c>
      <c r="E32" s="273" t="s">
        <v>19</v>
      </c>
      <c r="F32" s="274">
        <v>2</v>
      </c>
      <c r="G32" s="36"/>
      <c r="H32" s="41"/>
    </row>
    <row r="33" spans="1:8" s="2" customFormat="1" ht="16.8" customHeight="1">
      <c r="A33" s="36"/>
      <c r="B33" s="41"/>
      <c r="C33" s="275" t="s">
        <v>119</v>
      </c>
      <c r="D33" s="275" t="s">
        <v>79</v>
      </c>
      <c r="E33" s="19" t="s">
        <v>19</v>
      </c>
      <c r="F33" s="276">
        <v>2</v>
      </c>
      <c r="G33" s="36"/>
      <c r="H33" s="41"/>
    </row>
    <row r="34" spans="1:8" s="2" customFormat="1" ht="16.8" customHeight="1">
      <c r="A34" s="36"/>
      <c r="B34" s="41"/>
      <c r="C34" s="277" t="s">
        <v>1457</v>
      </c>
      <c r="D34" s="36"/>
      <c r="E34" s="36"/>
      <c r="F34" s="36"/>
      <c r="G34" s="36"/>
      <c r="H34" s="41"/>
    </row>
    <row r="35" spans="1:8" s="2" customFormat="1" ht="16.8" customHeight="1">
      <c r="A35" s="36"/>
      <c r="B35" s="41"/>
      <c r="C35" s="275" t="s">
        <v>508</v>
      </c>
      <c r="D35" s="275" t="s">
        <v>1459</v>
      </c>
      <c r="E35" s="19" t="s">
        <v>410</v>
      </c>
      <c r="F35" s="276">
        <v>2</v>
      </c>
      <c r="G35" s="36"/>
      <c r="H35" s="41"/>
    </row>
    <row r="36" spans="1:8" s="2" customFormat="1" ht="16.8" customHeight="1">
      <c r="A36" s="36"/>
      <c r="B36" s="41"/>
      <c r="C36" s="275" t="s">
        <v>532</v>
      </c>
      <c r="D36" s="275" t="s">
        <v>533</v>
      </c>
      <c r="E36" s="19" t="s">
        <v>410</v>
      </c>
      <c r="F36" s="276">
        <v>2</v>
      </c>
      <c r="G36" s="36"/>
      <c r="H36" s="41"/>
    </row>
    <row r="37" spans="1:8" s="2" customFormat="1" ht="16.8" customHeight="1">
      <c r="A37" s="36"/>
      <c r="B37" s="41"/>
      <c r="C37" s="275" t="s">
        <v>512</v>
      </c>
      <c r="D37" s="275" t="s">
        <v>513</v>
      </c>
      <c r="E37" s="19" t="s">
        <v>410</v>
      </c>
      <c r="F37" s="276">
        <v>2</v>
      </c>
      <c r="G37" s="36"/>
      <c r="H37" s="41"/>
    </row>
    <row r="38" spans="1:8" s="2" customFormat="1" ht="16.8" customHeight="1">
      <c r="A38" s="36"/>
      <c r="B38" s="41"/>
      <c r="C38" s="275" t="s">
        <v>536</v>
      </c>
      <c r="D38" s="275" t="s">
        <v>537</v>
      </c>
      <c r="E38" s="19" t="s">
        <v>410</v>
      </c>
      <c r="F38" s="276">
        <v>2</v>
      </c>
      <c r="G38" s="36"/>
      <c r="H38" s="41"/>
    </row>
    <row r="39" spans="1:8" s="2" customFormat="1" ht="16.8" customHeight="1">
      <c r="A39" s="36"/>
      <c r="B39" s="41"/>
      <c r="C39" s="271" t="s">
        <v>120</v>
      </c>
      <c r="D39" s="272" t="s">
        <v>19</v>
      </c>
      <c r="E39" s="273" t="s">
        <v>19</v>
      </c>
      <c r="F39" s="274">
        <v>18.24</v>
      </c>
      <c r="G39" s="36"/>
      <c r="H39" s="41"/>
    </row>
    <row r="40" spans="1:8" s="2" customFormat="1" ht="16.8" customHeight="1">
      <c r="A40" s="36"/>
      <c r="B40" s="41"/>
      <c r="C40" s="275" t="s">
        <v>122</v>
      </c>
      <c r="D40" s="275" t="s">
        <v>344</v>
      </c>
      <c r="E40" s="19" t="s">
        <v>19</v>
      </c>
      <c r="F40" s="276">
        <v>18.24</v>
      </c>
      <c r="G40" s="36"/>
      <c r="H40" s="41"/>
    </row>
    <row r="41" spans="1:8" s="2" customFormat="1" ht="16.8" customHeight="1">
      <c r="A41" s="36"/>
      <c r="B41" s="41"/>
      <c r="C41" s="275" t="s">
        <v>120</v>
      </c>
      <c r="D41" s="275" t="s">
        <v>210</v>
      </c>
      <c r="E41" s="19" t="s">
        <v>19</v>
      </c>
      <c r="F41" s="276">
        <v>18.24</v>
      </c>
      <c r="G41" s="36"/>
      <c r="H41" s="41"/>
    </row>
    <row r="42" spans="1:8" s="2" customFormat="1" ht="16.8" customHeight="1">
      <c r="A42" s="36"/>
      <c r="B42" s="41"/>
      <c r="C42" s="277" t="s">
        <v>1457</v>
      </c>
      <c r="D42" s="36"/>
      <c r="E42" s="36"/>
      <c r="F42" s="36"/>
      <c r="G42" s="36"/>
      <c r="H42" s="41"/>
    </row>
    <row r="43" spans="1:8" s="2" customFormat="1" ht="16.8" customHeight="1">
      <c r="A43" s="36"/>
      <c r="B43" s="41"/>
      <c r="C43" s="275" t="s">
        <v>341</v>
      </c>
      <c r="D43" s="275" t="s">
        <v>1460</v>
      </c>
      <c r="E43" s="19" t="s">
        <v>249</v>
      </c>
      <c r="F43" s="276">
        <v>18.24</v>
      </c>
      <c r="G43" s="36"/>
      <c r="H43" s="41"/>
    </row>
    <row r="44" spans="1:8" s="2" customFormat="1" ht="20.4">
      <c r="A44" s="36"/>
      <c r="B44" s="41"/>
      <c r="C44" s="275" t="s">
        <v>306</v>
      </c>
      <c r="D44" s="275" t="s">
        <v>1461</v>
      </c>
      <c r="E44" s="19" t="s">
        <v>249</v>
      </c>
      <c r="F44" s="276">
        <v>86.635</v>
      </c>
      <c r="G44" s="36"/>
      <c r="H44" s="41"/>
    </row>
    <row r="45" spans="1:8" s="2" customFormat="1" ht="16.8" customHeight="1">
      <c r="A45" s="36"/>
      <c r="B45" s="41"/>
      <c r="C45" s="271" t="s">
        <v>122</v>
      </c>
      <c r="D45" s="272" t="s">
        <v>19</v>
      </c>
      <c r="E45" s="273" t="s">
        <v>19</v>
      </c>
      <c r="F45" s="274">
        <v>18.24</v>
      </c>
      <c r="G45" s="36"/>
      <c r="H45" s="41"/>
    </row>
    <row r="46" spans="1:8" s="2" customFormat="1" ht="16.8" customHeight="1">
      <c r="A46" s="36"/>
      <c r="B46" s="41"/>
      <c r="C46" s="275" t="s">
        <v>122</v>
      </c>
      <c r="D46" s="275" t="s">
        <v>344</v>
      </c>
      <c r="E46" s="19" t="s">
        <v>19</v>
      </c>
      <c r="F46" s="276">
        <v>18.24</v>
      </c>
      <c r="G46" s="36"/>
      <c r="H46" s="41"/>
    </row>
    <row r="47" spans="1:8" s="2" customFormat="1" ht="16.8" customHeight="1">
      <c r="A47" s="36"/>
      <c r="B47" s="41"/>
      <c r="C47" s="277" t="s">
        <v>1457</v>
      </c>
      <c r="D47" s="36"/>
      <c r="E47" s="36"/>
      <c r="F47" s="36"/>
      <c r="G47" s="36"/>
      <c r="H47" s="41"/>
    </row>
    <row r="48" spans="1:8" s="2" customFormat="1" ht="16.8" customHeight="1">
      <c r="A48" s="36"/>
      <c r="B48" s="41"/>
      <c r="C48" s="275" t="s">
        <v>341</v>
      </c>
      <c r="D48" s="275" t="s">
        <v>1460</v>
      </c>
      <c r="E48" s="19" t="s">
        <v>249</v>
      </c>
      <c r="F48" s="276">
        <v>18.24</v>
      </c>
      <c r="G48" s="36"/>
      <c r="H48" s="41"/>
    </row>
    <row r="49" spans="1:8" s="2" customFormat="1" ht="16.8" customHeight="1">
      <c r="A49" s="36"/>
      <c r="B49" s="41"/>
      <c r="C49" s="275" t="s">
        <v>320</v>
      </c>
      <c r="D49" s="275" t="s">
        <v>1462</v>
      </c>
      <c r="E49" s="19" t="s">
        <v>249</v>
      </c>
      <c r="F49" s="276">
        <v>178.109</v>
      </c>
      <c r="G49" s="36"/>
      <c r="H49" s="41"/>
    </row>
    <row r="50" spans="1:8" s="2" customFormat="1" ht="16.8" customHeight="1">
      <c r="A50" s="36"/>
      <c r="B50" s="41"/>
      <c r="C50" s="271" t="s">
        <v>124</v>
      </c>
      <c r="D50" s="272" t="s">
        <v>19</v>
      </c>
      <c r="E50" s="273" t="s">
        <v>19</v>
      </c>
      <c r="F50" s="274">
        <v>2</v>
      </c>
      <c r="G50" s="36"/>
      <c r="H50" s="41"/>
    </row>
    <row r="51" spans="1:8" s="2" customFormat="1" ht="16.8" customHeight="1">
      <c r="A51" s="36"/>
      <c r="B51" s="41"/>
      <c r="C51" s="275" t="s">
        <v>19</v>
      </c>
      <c r="D51" s="275" t="s">
        <v>416</v>
      </c>
      <c r="E51" s="19" t="s">
        <v>19</v>
      </c>
      <c r="F51" s="276">
        <v>0</v>
      </c>
      <c r="G51" s="36"/>
      <c r="H51" s="41"/>
    </row>
    <row r="52" spans="1:8" s="2" customFormat="1" ht="16.8" customHeight="1">
      <c r="A52" s="36"/>
      <c r="B52" s="41"/>
      <c r="C52" s="275" t="s">
        <v>124</v>
      </c>
      <c r="D52" s="275" t="s">
        <v>79</v>
      </c>
      <c r="E52" s="19" t="s">
        <v>19</v>
      </c>
      <c r="F52" s="276">
        <v>2</v>
      </c>
      <c r="G52" s="36"/>
      <c r="H52" s="41"/>
    </row>
    <row r="53" spans="1:8" s="2" customFormat="1" ht="16.8" customHeight="1">
      <c r="A53" s="36"/>
      <c r="B53" s="41"/>
      <c r="C53" s="277" t="s">
        <v>1457</v>
      </c>
      <c r="D53" s="36"/>
      <c r="E53" s="36"/>
      <c r="F53" s="36"/>
      <c r="G53" s="36"/>
      <c r="H53" s="41"/>
    </row>
    <row r="54" spans="1:8" s="2" customFormat="1" ht="20.4">
      <c r="A54" s="36"/>
      <c r="B54" s="41"/>
      <c r="C54" s="275" t="s">
        <v>413</v>
      </c>
      <c r="D54" s="275" t="s">
        <v>1463</v>
      </c>
      <c r="E54" s="19" t="s">
        <v>410</v>
      </c>
      <c r="F54" s="276">
        <v>12</v>
      </c>
      <c r="G54" s="36"/>
      <c r="H54" s="41"/>
    </row>
    <row r="55" spans="1:8" s="2" customFormat="1" ht="16.8" customHeight="1">
      <c r="A55" s="36"/>
      <c r="B55" s="41"/>
      <c r="C55" s="275" t="s">
        <v>429</v>
      </c>
      <c r="D55" s="275" t="s">
        <v>430</v>
      </c>
      <c r="E55" s="19" t="s">
        <v>410</v>
      </c>
      <c r="F55" s="276">
        <v>2.02</v>
      </c>
      <c r="G55" s="36"/>
      <c r="H55" s="41"/>
    </row>
    <row r="56" spans="1:8" s="2" customFormat="1" ht="16.8" customHeight="1">
      <c r="A56" s="36"/>
      <c r="B56" s="41"/>
      <c r="C56" s="271" t="s">
        <v>126</v>
      </c>
      <c r="D56" s="272" t="s">
        <v>19</v>
      </c>
      <c r="E56" s="273" t="s">
        <v>19</v>
      </c>
      <c r="F56" s="274">
        <v>1</v>
      </c>
      <c r="G56" s="36"/>
      <c r="H56" s="41"/>
    </row>
    <row r="57" spans="1:8" s="2" customFormat="1" ht="16.8" customHeight="1">
      <c r="A57" s="36"/>
      <c r="B57" s="41"/>
      <c r="C57" s="275" t="s">
        <v>19</v>
      </c>
      <c r="D57" s="275" t="s">
        <v>417</v>
      </c>
      <c r="E57" s="19" t="s">
        <v>19</v>
      </c>
      <c r="F57" s="276">
        <v>0</v>
      </c>
      <c r="G57" s="36"/>
      <c r="H57" s="41"/>
    </row>
    <row r="58" spans="1:8" s="2" customFormat="1" ht="16.8" customHeight="1">
      <c r="A58" s="36"/>
      <c r="B58" s="41"/>
      <c r="C58" s="275" t="s">
        <v>126</v>
      </c>
      <c r="D58" s="275" t="s">
        <v>77</v>
      </c>
      <c r="E58" s="19" t="s">
        <v>19</v>
      </c>
      <c r="F58" s="276">
        <v>1</v>
      </c>
      <c r="G58" s="36"/>
      <c r="H58" s="41"/>
    </row>
    <row r="59" spans="1:8" s="2" customFormat="1" ht="16.8" customHeight="1">
      <c r="A59" s="36"/>
      <c r="B59" s="41"/>
      <c r="C59" s="277" t="s">
        <v>1457</v>
      </c>
      <c r="D59" s="36"/>
      <c r="E59" s="36"/>
      <c r="F59" s="36"/>
      <c r="G59" s="36"/>
      <c r="H59" s="41"/>
    </row>
    <row r="60" spans="1:8" s="2" customFormat="1" ht="20.4">
      <c r="A60" s="36"/>
      <c r="B60" s="41"/>
      <c r="C60" s="275" t="s">
        <v>413</v>
      </c>
      <c r="D60" s="275" t="s">
        <v>1463</v>
      </c>
      <c r="E60" s="19" t="s">
        <v>410</v>
      </c>
      <c r="F60" s="276">
        <v>12</v>
      </c>
      <c r="G60" s="36"/>
      <c r="H60" s="41"/>
    </row>
    <row r="61" spans="1:8" s="2" customFormat="1" ht="16.8" customHeight="1">
      <c r="A61" s="36"/>
      <c r="B61" s="41"/>
      <c r="C61" s="275" t="s">
        <v>433</v>
      </c>
      <c r="D61" s="275" t="s">
        <v>434</v>
      </c>
      <c r="E61" s="19" t="s">
        <v>410</v>
      </c>
      <c r="F61" s="276">
        <v>1.01</v>
      </c>
      <c r="G61" s="36"/>
      <c r="H61" s="41"/>
    </row>
    <row r="62" spans="1:8" s="2" customFormat="1" ht="16.8" customHeight="1">
      <c r="A62" s="36"/>
      <c r="B62" s="41"/>
      <c r="C62" s="271" t="s">
        <v>127</v>
      </c>
      <c r="D62" s="272" t="s">
        <v>19</v>
      </c>
      <c r="E62" s="273" t="s">
        <v>19</v>
      </c>
      <c r="F62" s="274">
        <v>5</v>
      </c>
      <c r="G62" s="36"/>
      <c r="H62" s="41"/>
    </row>
    <row r="63" spans="1:8" s="2" customFormat="1" ht="16.8" customHeight="1">
      <c r="A63" s="36"/>
      <c r="B63" s="41"/>
      <c r="C63" s="275" t="s">
        <v>19</v>
      </c>
      <c r="D63" s="275" t="s">
        <v>418</v>
      </c>
      <c r="E63" s="19" t="s">
        <v>19</v>
      </c>
      <c r="F63" s="276">
        <v>0</v>
      </c>
      <c r="G63" s="36"/>
      <c r="H63" s="41"/>
    </row>
    <row r="64" spans="1:8" s="2" customFormat="1" ht="16.8" customHeight="1">
      <c r="A64" s="36"/>
      <c r="B64" s="41"/>
      <c r="C64" s="275" t="s">
        <v>127</v>
      </c>
      <c r="D64" s="275" t="s">
        <v>128</v>
      </c>
      <c r="E64" s="19" t="s">
        <v>19</v>
      </c>
      <c r="F64" s="276">
        <v>5</v>
      </c>
      <c r="G64" s="36"/>
      <c r="H64" s="41"/>
    </row>
    <row r="65" spans="1:8" s="2" customFormat="1" ht="16.8" customHeight="1">
      <c r="A65" s="36"/>
      <c r="B65" s="41"/>
      <c r="C65" s="277" t="s">
        <v>1457</v>
      </c>
      <c r="D65" s="36"/>
      <c r="E65" s="36"/>
      <c r="F65" s="36"/>
      <c r="G65" s="36"/>
      <c r="H65" s="41"/>
    </row>
    <row r="66" spans="1:8" s="2" customFormat="1" ht="20.4">
      <c r="A66" s="36"/>
      <c r="B66" s="41"/>
      <c r="C66" s="275" t="s">
        <v>413</v>
      </c>
      <c r="D66" s="275" t="s">
        <v>1463</v>
      </c>
      <c r="E66" s="19" t="s">
        <v>410</v>
      </c>
      <c r="F66" s="276">
        <v>12</v>
      </c>
      <c r="G66" s="36"/>
      <c r="H66" s="41"/>
    </row>
    <row r="67" spans="1:8" s="2" customFormat="1" ht="16.8" customHeight="1">
      <c r="A67" s="36"/>
      <c r="B67" s="41"/>
      <c r="C67" s="275" t="s">
        <v>438</v>
      </c>
      <c r="D67" s="275" t="s">
        <v>439</v>
      </c>
      <c r="E67" s="19" t="s">
        <v>410</v>
      </c>
      <c r="F67" s="276">
        <v>5.05</v>
      </c>
      <c r="G67" s="36"/>
      <c r="H67" s="41"/>
    </row>
    <row r="68" spans="1:8" s="2" customFormat="1" ht="16.8" customHeight="1">
      <c r="A68" s="36"/>
      <c r="B68" s="41"/>
      <c r="C68" s="271" t="s">
        <v>129</v>
      </c>
      <c r="D68" s="272" t="s">
        <v>19</v>
      </c>
      <c r="E68" s="273" t="s">
        <v>19</v>
      </c>
      <c r="F68" s="274">
        <v>2</v>
      </c>
      <c r="G68" s="36"/>
      <c r="H68" s="41"/>
    </row>
    <row r="69" spans="1:8" s="2" customFormat="1" ht="16.8" customHeight="1">
      <c r="A69" s="36"/>
      <c r="B69" s="41"/>
      <c r="C69" s="275" t="s">
        <v>19</v>
      </c>
      <c r="D69" s="275" t="s">
        <v>419</v>
      </c>
      <c r="E69" s="19" t="s">
        <v>19</v>
      </c>
      <c r="F69" s="276">
        <v>0</v>
      </c>
      <c r="G69" s="36"/>
      <c r="H69" s="41"/>
    </row>
    <row r="70" spans="1:8" s="2" customFormat="1" ht="16.8" customHeight="1">
      <c r="A70" s="36"/>
      <c r="B70" s="41"/>
      <c r="C70" s="275" t="s">
        <v>129</v>
      </c>
      <c r="D70" s="275" t="s">
        <v>79</v>
      </c>
      <c r="E70" s="19" t="s">
        <v>19</v>
      </c>
      <c r="F70" s="276">
        <v>2</v>
      </c>
      <c r="G70" s="36"/>
      <c r="H70" s="41"/>
    </row>
    <row r="71" spans="1:8" s="2" customFormat="1" ht="16.8" customHeight="1">
      <c r="A71" s="36"/>
      <c r="B71" s="41"/>
      <c r="C71" s="277" t="s">
        <v>1457</v>
      </c>
      <c r="D71" s="36"/>
      <c r="E71" s="36"/>
      <c r="F71" s="36"/>
      <c r="G71" s="36"/>
      <c r="H71" s="41"/>
    </row>
    <row r="72" spans="1:8" s="2" customFormat="1" ht="20.4">
      <c r="A72" s="36"/>
      <c r="B72" s="41"/>
      <c r="C72" s="275" t="s">
        <v>413</v>
      </c>
      <c r="D72" s="275" t="s">
        <v>1463</v>
      </c>
      <c r="E72" s="19" t="s">
        <v>410</v>
      </c>
      <c r="F72" s="276">
        <v>12</v>
      </c>
      <c r="G72" s="36"/>
      <c r="H72" s="41"/>
    </row>
    <row r="73" spans="1:8" s="2" customFormat="1" ht="16.8" customHeight="1">
      <c r="A73" s="36"/>
      <c r="B73" s="41"/>
      <c r="C73" s="275" t="s">
        <v>443</v>
      </c>
      <c r="D73" s="275" t="s">
        <v>444</v>
      </c>
      <c r="E73" s="19" t="s">
        <v>410</v>
      </c>
      <c r="F73" s="276">
        <v>2.02</v>
      </c>
      <c r="G73" s="36"/>
      <c r="H73" s="41"/>
    </row>
    <row r="74" spans="1:8" s="2" customFormat="1" ht="16.8" customHeight="1">
      <c r="A74" s="36"/>
      <c r="B74" s="41"/>
      <c r="C74" s="271" t="s">
        <v>420</v>
      </c>
      <c r="D74" s="272" t="s">
        <v>19</v>
      </c>
      <c r="E74" s="273" t="s">
        <v>19</v>
      </c>
      <c r="F74" s="274">
        <v>10</v>
      </c>
      <c r="G74" s="36"/>
      <c r="H74" s="41"/>
    </row>
    <row r="75" spans="1:8" s="2" customFormat="1" ht="16.8" customHeight="1">
      <c r="A75" s="36"/>
      <c r="B75" s="41"/>
      <c r="C75" s="275" t="s">
        <v>19</v>
      </c>
      <c r="D75" s="275" t="s">
        <v>416</v>
      </c>
      <c r="E75" s="19" t="s">
        <v>19</v>
      </c>
      <c r="F75" s="276">
        <v>0</v>
      </c>
      <c r="G75" s="36"/>
      <c r="H75" s="41"/>
    </row>
    <row r="76" spans="1:8" s="2" customFormat="1" ht="16.8" customHeight="1">
      <c r="A76" s="36"/>
      <c r="B76" s="41"/>
      <c r="C76" s="275" t="s">
        <v>124</v>
      </c>
      <c r="D76" s="275" t="s">
        <v>79</v>
      </c>
      <c r="E76" s="19" t="s">
        <v>19</v>
      </c>
      <c r="F76" s="276">
        <v>2</v>
      </c>
      <c r="G76" s="36"/>
      <c r="H76" s="41"/>
    </row>
    <row r="77" spans="1:8" s="2" customFormat="1" ht="16.8" customHeight="1">
      <c r="A77" s="36"/>
      <c r="B77" s="41"/>
      <c r="C77" s="275" t="s">
        <v>19</v>
      </c>
      <c r="D77" s="275" t="s">
        <v>417</v>
      </c>
      <c r="E77" s="19" t="s">
        <v>19</v>
      </c>
      <c r="F77" s="276">
        <v>0</v>
      </c>
      <c r="G77" s="36"/>
      <c r="H77" s="41"/>
    </row>
    <row r="78" spans="1:8" s="2" customFormat="1" ht="16.8" customHeight="1">
      <c r="A78" s="36"/>
      <c r="B78" s="41"/>
      <c r="C78" s="275" t="s">
        <v>126</v>
      </c>
      <c r="D78" s="275" t="s">
        <v>77</v>
      </c>
      <c r="E78" s="19" t="s">
        <v>19</v>
      </c>
      <c r="F78" s="276">
        <v>1</v>
      </c>
      <c r="G78" s="36"/>
      <c r="H78" s="41"/>
    </row>
    <row r="79" spans="1:8" s="2" customFormat="1" ht="16.8" customHeight="1">
      <c r="A79" s="36"/>
      <c r="B79" s="41"/>
      <c r="C79" s="275" t="s">
        <v>19</v>
      </c>
      <c r="D79" s="275" t="s">
        <v>418</v>
      </c>
      <c r="E79" s="19" t="s">
        <v>19</v>
      </c>
      <c r="F79" s="276">
        <v>0</v>
      </c>
      <c r="G79" s="36"/>
      <c r="H79" s="41"/>
    </row>
    <row r="80" spans="1:8" s="2" customFormat="1" ht="16.8" customHeight="1">
      <c r="A80" s="36"/>
      <c r="B80" s="41"/>
      <c r="C80" s="275" t="s">
        <v>127</v>
      </c>
      <c r="D80" s="275" t="s">
        <v>128</v>
      </c>
      <c r="E80" s="19" t="s">
        <v>19</v>
      </c>
      <c r="F80" s="276">
        <v>5</v>
      </c>
      <c r="G80" s="36"/>
      <c r="H80" s="41"/>
    </row>
    <row r="81" spans="1:8" s="2" customFormat="1" ht="16.8" customHeight="1">
      <c r="A81" s="36"/>
      <c r="B81" s="41"/>
      <c r="C81" s="275" t="s">
        <v>19</v>
      </c>
      <c r="D81" s="275" t="s">
        <v>419</v>
      </c>
      <c r="E81" s="19" t="s">
        <v>19</v>
      </c>
      <c r="F81" s="276">
        <v>0</v>
      </c>
      <c r="G81" s="36"/>
      <c r="H81" s="41"/>
    </row>
    <row r="82" spans="1:8" s="2" customFormat="1" ht="16.8" customHeight="1">
      <c r="A82" s="36"/>
      <c r="B82" s="41"/>
      <c r="C82" s="275" t="s">
        <v>129</v>
      </c>
      <c r="D82" s="275" t="s">
        <v>79</v>
      </c>
      <c r="E82" s="19" t="s">
        <v>19</v>
      </c>
      <c r="F82" s="276">
        <v>2</v>
      </c>
      <c r="G82" s="36"/>
      <c r="H82" s="41"/>
    </row>
    <row r="83" spans="1:8" s="2" customFormat="1" ht="16.8" customHeight="1">
      <c r="A83" s="36"/>
      <c r="B83" s="41"/>
      <c r="C83" s="275" t="s">
        <v>420</v>
      </c>
      <c r="D83" s="275" t="s">
        <v>201</v>
      </c>
      <c r="E83" s="19" t="s">
        <v>19</v>
      </c>
      <c r="F83" s="276">
        <v>10</v>
      </c>
      <c r="G83" s="36"/>
      <c r="H83" s="41"/>
    </row>
    <row r="84" spans="1:8" s="2" customFormat="1" ht="16.8" customHeight="1">
      <c r="A84" s="36"/>
      <c r="B84" s="41"/>
      <c r="C84" s="271" t="s">
        <v>130</v>
      </c>
      <c r="D84" s="272" t="s">
        <v>19</v>
      </c>
      <c r="E84" s="273" t="s">
        <v>19</v>
      </c>
      <c r="F84" s="274">
        <v>68.395</v>
      </c>
      <c r="G84" s="36"/>
      <c r="H84" s="41"/>
    </row>
    <row r="85" spans="1:8" s="2" customFormat="1" ht="16.8" customHeight="1">
      <c r="A85" s="36"/>
      <c r="B85" s="41"/>
      <c r="C85" s="275" t="s">
        <v>132</v>
      </c>
      <c r="D85" s="275" t="s">
        <v>332</v>
      </c>
      <c r="E85" s="19" t="s">
        <v>19</v>
      </c>
      <c r="F85" s="276">
        <v>68.395</v>
      </c>
      <c r="G85" s="36"/>
      <c r="H85" s="41"/>
    </row>
    <row r="86" spans="1:8" s="2" customFormat="1" ht="16.8" customHeight="1">
      <c r="A86" s="36"/>
      <c r="B86" s="41"/>
      <c r="C86" s="275" t="s">
        <v>133</v>
      </c>
      <c r="D86" s="275" t="s">
        <v>69</v>
      </c>
      <c r="E86" s="19" t="s">
        <v>19</v>
      </c>
      <c r="F86" s="276">
        <v>0</v>
      </c>
      <c r="G86" s="36"/>
      <c r="H86" s="41"/>
    </row>
    <row r="87" spans="1:8" s="2" customFormat="1" ht="16.8" customHeight="1">
      <c r="A87" s="36"/>
      <c r="B87" s="41"/>
      <c r="C87" s="275" t="s">
        <v>130</v>
      </c>
      <c r="D87" s="275" t="s">
        <v>210</v>
      </c>
      <c r="E87" s="19" t="s">
        <v>19</v>
      </c>
      <c r="F87" s="276">
        <v>68.395</v>
      </c>
      <c r="G87" s="36"/>
      <c r="H87" s="41"/>
    </row>
    <row r="88" spans="1:8" s="2" customFormat="1" ht="16.8" customHeight="1">
      <c r="A88" s="36"/>
      <c r="B88" s="41"/>
      <c r="C88" s="277" t="s">
        <v>1457</v>
      </c>
      <c r="D88" s="36"/>
      <c r="E88" s="36"/>
      <c r="F88" s="36"/>
      <c r="G88" s="36"/>
      <c r="H88" s="41"/>
    </row>
    <row r="89" spans="1:8" s="2" customFormat="1" ht="16.8" customHeight="1">
      <c r="A89" s="36"/>
      <c r="B89" s="41"/>
      <c r="C89" s="275" t="s">
        <v>329</v>
      </c>
      <c r="D89" s="275" t="s">
        <v>963</v>
      </c>
      <c r="E89" s="19" t="s">
        <v>249</v>
      </c>
      <c r="F89" s="276">
        <v>68.395</v>
      </c>
      <c r="G89" s="36"/>
      <c r="H89" s="41"/>
    </row>
    <row r="90" spans="1:8" s="2" customFormat="1" ht="20.4">
      <c r="A90" s="36"/>
      <c r="B90" s="41"/>
      <c r="C90" s="275" t="s">
        <v>306</v>
      </c>
      <c r="D90" s="275" t="s">
        <v>1461</v>
      </c>
      <c r="E90" s="19" t="s">
        <v>249</v>
      </c>
      <c r="F90" s="276">
        <v>86.635</v>
      </c>
      <c r="G90" s="36"/>
      <c r="H90" s="41"/>
    </row>
    <row r="91" spans="1:8" s="2" customFormat="1" ht="16.8" customHeight="1">
      <c r="A91" s="36"/>
      <c r="B91" s="41"/>
      <c r="C91" s="275" t="s">
        <v>335</v>
      </c>
      <c r="D91" s="275" t="s">
        <v>336</v>
      </c>
      <c r="E91" s="19" t="s">
        <v>312</v>
      </c>
      <c r="F91" s="276">
        <v>136.79</v>
      </c>
      <c r="G91" s="36"/>
      <c r="H91" s="41"/>
    </row>
    <row r="92" spans="1:8" s="2" customFormat="1" ht="16.8" customHeight="1">
      <c r="A92" s="36"/>
      <c r="B92" s="41"/>
      <c r="C92" s="271" t="s">
        <v>132</v>
      </c>
      <c r="D92" s="272" t="s">
        <v>19</v>
      </c>
      <c r="E92" s="273" t="s">
        <v>19</v>
      </c>
      <c r="F92" s="274">
        <v>68.395</v>
      </c>
      <c r="G92" s="36"/>
      <c r="H92" s="41"/>
    </row>
    <row r="93" spans="1:8" s="2" customFormat="1" ht="16.8" customHeight="1">
      <c r="A93" s="36"/>
      <c r="B93" s="41"/>
      <c r="C93" s="275" t="s">
        <v>132</v>
      </c>
      <c r="D93" s="275" t="s">
        <v>332</v>
      </c>
      <c r="E93" s="19" t="s">
        <v>19</v>
      </c>
      <c r="F93" s="276">
        <v>68.395</v>
      </c>
      <c r="G93" s="36"/>
      <c r="H93" s="41"/>
    </row>
    <row r="94" spans="1:8" s="2" customFormat="1" ht="16.8" customHeight="1">
      <c r="A94" s="36"/>
      <c r="B94" s="41"/>
      <c r="C94" s="277" t="s">
        <v>1457</v>
      </c>
      <c r="D94" s="36"/>
      <c r="E94" s="36"/>
      <c r="F94" s="36"/>
      <c r="G94" s="36"/>
      <c r="H94" s="41"/>
    </row>
    <row r="95" spans="1:8" s="2" customFormat="1" ht="16.8" customHeight="1">
      <c r="A95" s="36"/>
      <c r="B95" s="41"/>
      <c r="C95" s="275" t="s">
        <v>329</v>
      </c>
      <c r="D95" s="275" t="s">
        <v>963</v>
      </c>
      <c r="E95" s="19" t="s">
        <v>249</v>
      </c>
      <c r="F95" s="276">
        <v>68.395</v>
      </c>
      <c r="G95" s="36"/>
      <c r="H95" s="41"/>
    </row>
    <row r="96" spans="1:8" s="2" customFormat="1" ht="16.8" customHeight="1">
      <c r="A96" s="36"/>
      <c r="B96" s="41"/>
      <c r="C96" s="275" t="s">
        <v>320</v>
      </c>
      <c r="D96" s="275" t="s">
        <v>1462</v>
      </c>
      <c r="E96" s="19" t="s">
        <v>249</v>
      </c>
      <c r="F96" s="276">
        <v>178.109</v>
      </c>
      <c r="G96" s="36"/>
      <c r="H96" s="41"/>
    </row>
    <row r="97" spans="1:8" s="2" customFormat="1" ht="16.8" customHeight="1">
      <c r="A97" s="36"/>
      <c r="B97" s="41"/>
      <c r="C97" s="271" t="s">
        <v>133</v>
      </c>
      <c r="D97" s="272" t="s">
        <v>19</v>
      </c>
      <c r="E97" s="273" t="s">
        <v>19</v>
      </c>
      <c r="F97" s="274">
        <v>0</v>
      </c>
      <c r="G97" s="36"/>
      <c r="H97" s="41"/>
    </row>
    <row r="98" spans="1:8" s="2" customFormat="1" ht="16.8" customHeight="1">
      <c r="A98" s="36"/>
      <c r="B98" s="41"/>
      <c r="C98" s="275" t="s">
        <v>133</v>
      </c>
      <c r="D98" s="275" t="s">
        <v>69</v>
      </c>
      <c r="E98" s="19" t="s">
        <v>19</v>
      </c>
      <c r="F98" s="276">
        <v>0</v>
      </c>
      <c r="G98" s="36"/>
      <c r="H98" s="41"/>
    </row>
    <row r="99" spans="1:8" s="2" customFormat="1" ht="16.8" customHeight="1">
      <c r="A99" s="36"/>
      <c r="B99" s="41"/>
      <c r="C99" s="271" t="s">
        <v>134</v>
      </c>
      <c r="D99" s="272" t="s">
        <v>19</v>
      </c>
      <c r="E99" s="273" t="s">
        <v>19</v>
      </c>
      <c r="F99" s="274">
        <v>86.635</v>
      </c>
      <c r="G99" s="36"/>
      <c r="H99" s="41"/>
    </row>
    <row r="100" spans="1:8" s="2" customFormat="1" ht="16.8" customHeight="1">
      <c r="A100" s="36"/>
      <c r="B100" s="41"/>
      <c r="C100" s="275" t="s">
        <v>134</v>
      </c>
      <c r="D100" s="275" t="s">
        <v>309</v>
      </c>
      <c r="E100" s="19" t="s">
        <v>19</v>
      </c>
      <c r="F100" s="276">
        <v>86.635</v>
      </c>
      <c r="G100" s="36"/>
      <c r="H100" s="41"/>
    </row>
    <row r="101" spans="1:8" s="2" customFormat="1" ht="16.8" customHeight="1">
      <c r="A101" s="36"/>
      <c r="B101" s="41"/>
      <c r="C101" s="277" t="s">
        <v>1457</v>
      </c>
      <c r="D101" s="36"/>
      <c r="E101" s="36"/>
      <c r="F101" s="36"/>
      <c r="G101" s="36"/>
      <c r="H101" s="41"/>
    </row>
    <row r="102" spans="1:8" s="2" customFormat="1" ht="20.4">
      <c r="A102" s="36"/>
      <c r="B102" s="41"/>
      <c r="C102" s="275" t="s">
        <v>306</v>
      </c>
      <c r="D102" s="275" t="s">
        <v>1461</v>
      </c>
      <c r="E102" s="19" t="s">
        <v>249</v>
      </c>
      <c r="F102" s="276">
        <v>86.635</v>
      </c>
      <c r="G102" s="36"/>
      <c r="H102" s="41"/>
    </row>
    <row r="103" spans="1:8" s="2" customFormat="1" ht="16.8" customHeight="1">
      <c r="A103" s="36"/>
      <c r="B103" s="41"/>
      <c r="C103" s="275" t="s">
        <v>310</v>
      </c>
      <c r="D103" s="275" t="s">
        <v>774</v>
      </c>
      <c r="E103" s="19" t="s">
        <v>312</v>
      </c>
      <c r="F103" s="276">
        <v>173.27</v>
      </c>
      <c r="G103" s="36"/>
      <c r="H103" s="41"/>
    </row>
    <row r="104" spans="1:8" s="2" customFormat="1" ht="16.8" customHeight="1">
      <c r="A104" s="36"/>
      <c r="B104" s="41"/>
      <c r="C104" s="275" t="s">
        <v>316</v>
      </c>
      <c r="D104" s="275" t="s">
        <v>777</v>
      </c>
      <c r="E104" s="19" t="s">
        <v>249</v>
      </c>
      <c r="F104" s="276">
        <v>86.635</v>
      </c>
      <c r="G104" s="36"/>
      <c r="H104" s="41"/>
    </row>
    <row r="105" spans="1:8" s="2" customFormat="1" ht="16.8" customHeight="1">
      <c r="A105" s="36"/>
      <c r="B105" s="41"/>
      <c r="C105" s="271" t="s">
        <v>136</v>
      </c>
      <c r="D105" s="272" t="s">
        <v>19</v>
      </c>
      <c r="E105" s="273" t="s">
        <v>19</v>
      </c>
      <c r="F105" s="274">
        <v>102.08</v>
      </c>
      <c r="G105" s="36"/>
      <c r="H105" s="41"/>
    </row>
    <row r="106" spans="1:8" s="2" customFormat="1" ht="16.8" customHeight="1">
      <c r="A106" s="36"/>
      <c r="B106" s="41"/>
      <c r="C106" s="275" t="s">
        <v>19</v>
      </c>
      <c r="D106" s="275" t="s">
        <v>245</v>
      </c>
      <c r="E106" s="19" t="s">
        <v>19</v>
      </c>
      <c r="F106" s="276">
        <v>102.08</v>
      </c>
      <c r="G106" s="36"/>
      <c r="H106" s="41"/>
    </row>
    <row r="107" spans="1:8" s="2" customFormat="1" ht="16.8" customHeight="1">
      <c r="A107" s="36"/>
      <c r="B107" s="41"/>
      <c r="C107" s="275" t="s">
        <v>136</v>
      </c>
      <c r="D107" s="275" t="s">
        <v>201</v>
      </c>
      <c r="E107" s="19" t="s">
        <v>19</v>
      </c>
      <c r="F107" s="276">
        <v>102.08</v>
      </c>
      <c r="G107" s="36"/>
      <c r="H107" s="41"/>
    </row>
    <row r="108" spans="1:8" s="2" customFormat="1" ht="16.8" customHeight="1">
      <c r="A108" s="36"/>
      <c r="B108" s="41"/>
      <c r="C108" s="277" t="s">
        <v>1457</v>
      </c>
      <c r="D108" s="36"/>
      <c r="E108" s="36"/>
      <c r="F108" s="36"/>
      <c r="G108" s="36"/>
      <c r="H108" s="41"/>
    </row>
    <row r="109" spans="1:8" s="2" customFormat="1" ht="16.8" customHeight="1">
      <c r="A109" s="36"/>
      <c r="B109" s="41"/>
      <c r="C109" s="275" t="s">
        <v>242</v>
      </c>
      <c r="D109" s="275" t="s">
        <v>1085</v>
      </c>
      <c r="E109" s="19" t="s">
        <v>224</v>
      </c>
      <c r="F109" s="276">
        <v>102.08</v>
      </c>
      <c r="G109" s="36"/>
      <c r="H109" s="41"/>
    </row>
    <row r="110" spans="1:8" s="2" customFormat="1" ht="20.4">
      <c r="A110" s="36"/>
      <c r="B110" s="41"/>
      <c r="C110" s="275" t="s">
        <v>255</v>
      </c>
      <c r="D110" s="275" t="s">
        <v>1464</v>
      </c>
      <c r="E110" s="19" t="s">
        <v>249</v>
      </c>
      <c r="F110" s="276">
        <v>132.372</v>
      </c>
      <c r="G110" s="36"/>
      <c r="H110" s="41"/>
    </row>
    <row r="111" spans="1:8" s="2" customFormat="1" ht="16.8" customHeight="1">
      <c r="A111" s="36"/>
      <c r="B111" s="41"/>
      <c r="C111" s="271" t="s">
        <v>138</v>
      </c>
      <c r="D111" s="272" t="s">
        <v>19</v>
      </c>
      <c r="E111" s="273" t="s">
        <v>19</v>
      </c>
      <c r="F111" s="274">
        <v>590.152</v>
      </c>
      <c r="G111" s="36"/>
      <c r="H111" s="41"/>
    </row>
    <row r="112" spans="1:8" s="2" customFormat="1" ht="16.8" customHeight="1">
      <c r="A112" s="36"/>
      <c r="B112" s="41"/>
      <c r="C112" s="275" t="s">
        <v>19</v>
      </c>
      <c r="D112" s="275" t="s">
        <v>300</v>
      </c>
      <c r="E112" s="19" t="s">
        <v>19</v>
      </c>
      <c r="F112" s="276">
        <v>590.152</v>
      </c>
      <c r="G112" s="36"/>
      <c r="H112" s="41"/>
    </row>
    <row r="113" spans="1:8" s="2" customFormat="1" ht="16.8" customHeight="1">
      <c r="A113" s="36"/>
      <c r="B113" s="41"/>
      <c r="C113" s="275" t="s">
        <v>138</v>
      </c>
      <c r="D113" s="275" t="s">
        <v>201</v>
      </c>
      <c r="E113" s="19" t="s">
        <v>19</v>
      </c>
      <c r="F113" s="276">
        <v>590.152</v>
      </c>
      <c r="G113" s="36"/>
      <c r="H113" s="41"/>
    </row>
    <row r="114" spans="1:8" s="2" customFormat="1" ht="16.8" customHeight="1">
      <c r="A114" s="36"/>
      <c r="B114" s="41"/>
      <c r="C114" s="277" t="s">
        <v>1457</v>
      </c>
      <c r="D114" s="36"/>
      <c r="E114" s="36"/>
      <c r="F114" s="36"/>
      <c r="G114" s="36"/>
      <c r="H114" s="41"/>
    </row>
    <row r="115" spans="1:8" s="2" customFormat="1" ht="16.8" customHeight="1">
      <c r="A115" s="36"/>
      <c r="B115" s="41"/>
      <c r="C115" s="275" t="s">
        <v>297</v>
      </c>
      <c r="D115" s="275" t="s">
        <v>1465</v>
      </c>
      <c r="E115" s="19" t="s">
        <v>224</v>
      </c>
      <c r="F115" s="276">
        <v>590.152</v>
      </c>
      <c r="G115" s="36"/>
      <c r="H115" s="41"/>
    </row>
    <row r="116" spans="1:8" s="2" customFormat="1" ht="16.8" customHeight="1">
      <c r="A116" s="36"/>
      <c r="B116" s="41"/>
      <c r="C116" s="275" t="s">
        <v>302</v>
      </c>
      <c r="D116" s="275" t="s">
        <v>1466</v>
      </c>
      <c r="E116" s="19" t="s">
        <v>224</v>
      </c>
      <c r="F116" s="276">
        <v>590.152</v>
      </c>
      <c r="G116" s="36"/>
      <c r="H116" s="41"/>
    </row>
    <row r="117" spans="1:8" s="2" customFormat="1" ht="16.8" customHeight="1">
      <c r="A117" s="36"/>
      <c r="B117" s="41"/>
      <c r="C117" s="271" t="s">
        <v>140</v>
      </c>
      <c r="D117" s="272" t="s">
        <v>19</v>
      </c>
      <c r="E117" s="273" t="s">
        <v>19</v>
      </c>
      <c r="F117" s="274">
        <v>2</v>
      </c>
      <c r="G117" s="36"/>
      <c r="H117" s="41"/>
    </row>
    <row r="118" spans="1:8" s="2" customFormat="1" ht="16.8" customHeight="1">
      <c r="A118" s="36"/>
      <c r="B118" s="41"/>
      <c r="C118" s="275" t="s">
        <v>140</v>
      </c>
      <c r="D118" s="275" t="s">
        <v>79</v>
      </c>
      <c r="E118" s="19" t="s">
        <v>19</v>
      </c>
      <c r="F118" s="276">
        <v>2</v>
      </c>
      <c r="G118" s="36"/>
      <c r="H118" s="41"/>
    </row>
    <row r="119" spans="1:8" s="2" customFormat="1" ht="16.8" customHeight="1">
      <c r="A119" s="36"/>
      <c r="B119" s="41"/>
      <c r="C119" s="277" t="s">
        <v>1457</v>
      </c>
      <c r="D119" s="36"/>
      <c r="E119" s="36"/>
      <c r="F119" s="36"/>
      <c r="G119" s="36"/>
      <c r="H119" s="41"/>
    </row>
    <row r="120" spans="1:8" s="2" customFormat="1" ht="16.8" customHeight="1">
      <c r="A120" s="36"/>
      <c r="B120" s="41"/>
      <c r="C120" s="275" t="s">
        <v>476</v>
      </c>
      <c r="D120" s="275" t="s">
        <v>1467</v>
      </c>
      <c r="E120" s="19" t="s">
        <v>410</v>
      </c>
      <c r="F120" s="276">
        <v>2</v>
      </c>
      <c r="G120" s="36"/>
      <c r="H120" s="41"/>
    </row>
    <row r="121" spans="1:8" s="2" customFormat="1" ht="16.8" customHeight="1">
      <c r="A121" s="36"/>
      <c r="B121" s="41"/>
      <c r="C121" s="275" t="s">
        <v>484</v>
      </c>
      <c r="D121" s="275" t="s">
        <v>1468</v>
      </c>
      <c r="E121" s="19" t="s">
        <v>410</v>
      </c>
      <c r="F121" s="276">
        <v>2</v>
      </c>
      <c r="G121" s="36"/>
      <c r="H121" s="41"/>
    </row>
    <row r="122" spans="1:8" s="2" customFormat="1" ht="16.8" customHeight="1">
      <c r="A122" s="36"/>
      <c r="B122" s="41"/>
      <c r="C122" s="275" t="s">
        <v>516</v>
      </c>
      <c r="D122" s="275" t="s">
        <v>1469</v>
      </c>
      <c r="E122" s="19" t="s">
        <v>410</v>
      </c>
      <c r="F122" s="276">
        <v>2</v>
      </c>
      <c r="G122" s="36"/>
      <c r="H122" s="41"/>
    </row>
    <row r="123" spans="1:8" s="2" customFormat="1" ht="16.8" customHeight="1">
      <c r="A123" s="36"/>
      <c r="B123" s="41"/>
      <c r="C123" s="275" t="s">
        <v>540</v>
      </c>
      <c r="D123" s="275" t="s">
        <v>541</v>
      </c>
      <c r="E123" s="19" t="s">
        <v>410</v>
      </c>
      <c r="F123" s="276">
        <v>2</v>
      </c>
      <c r="G123" s="36"/>
      <c r="H123" s="41"/>
    </row>
    <row r="124" spans="1:8" s="2" customFormat="1" ht="16.8" customHeight="1">
      <c r="A124" s="36"/>
      <c r="B124" s="41"/>
      <c r="C124" s="275" t="s">
        <v>480</v>
      </c>
      <c r="D124" s="275" t="s">
        <v>1470</v>
      </c>
      <c r="E124" s="19" t="s">
        <v>410</v>
      </c>
      <c r="F124" s="276">
        <v>2.02</v>
      </c>
      <c r="G124" s="36"/>
      <c r="H124" s="41"/>
    </row>
    <row r="125" spans="1:8" s="2" customFormat="1" ht="16.8" customHeight="1">
      <c r="A125" s="36"/>
      <c r="B125" s="41"/>
      <c r="C125" s="275" t="s">
        <v>544</v>
      </c>
      <c r="D125" s="275" t="s">
        <v>545</v>
      </c>
      <c r="E125" s="19" t="s">
        <v>410</v>
      </c>
      <c r="F125" s="276">
        <v>2.02</v>
      </c>
      <c r="G125" s="36"/>
      <c r="H125" s="41"/>
    </row>
    <row r="126" spans="1:8" s="2" customFormat="1" ht="16.8" customHeight="1">
      <c r="A126" s="36"/>
      <c r="B126" s="41"/>
      <c r="C126" s="275" t="s">
        <v>548</v>
      </c>
      <c r="D126" s="275" t="s">
        <v>549</v>
      </c>
      <c r="E126" s="19" t="s">
        <v>410</v>
      </c>
      <c r="F126" s="276">
        <v>2.02</v>
      </c>
      <c r="G126" s="36"/>
      <c r="H126" s="41"/>
    </row>
    <row r="127" spans="1:8" s="2" customFormat="1" ht="16.8" customHeight="1">
      <c r="A127" s="36"/>
      <c r="B127" s="41"/>
      <c r="C127" s="275" t="s">
        <v>488</v>
      </c>
      <c r="D127" s="275" t="s">
        <v>489</v>
      </c>
      <c r="E127" s="19" t="s">
        <v>410</v>
      </c>
      <c r="F127" s="276">
        <v>2.02</v>
      </c>
      <c r="G127" s="36"/>
      <c r="H127" s="41"/>
    </row>
    <row r="128" spans="1:8" s="2" customFormat="1" ht="16.8" customHeight="1">
      <c r="A128" s="36"/>
      <c r="B128" s="41"/>
      <c r="C128" s="275" t="s">
        <v>520</v>
      </c>
      <c r="D128" s="275" t="s">
        <v>521</v>
      </c>
      <c r="E128" s="19" t="s">
        <v>410</v>
      </c>
      <c r="F128" s="276">
        <v>2.02</v>
      </c>
      <c r="G128" s="36"/>
      <c r="H128" s="41"/>
    </row>
    <row r="129" spans="1:8" s="2" customFormat="1" ht="16.8" customHeight="1">
      <c r="A129" s="36"/>
      <c r="B129" s="41"/>
      <c r="C129" s="275" t="s">
        <v>492</v>
      </c>
      <c r="D129" s="275" t="s">
        <v>493</v>
      </c>
      <c r="E129" s="19" t="s">
        <v>410</v>
      </c>
      <c r="F129" s="276">
        <v>2.02</v>
      </c>
      <c r="G129" s="36"/>
      <c r="H129" s="41"/>
    </row>
    <row r="130" spans="1:8" s="2" customFormat="1" ht="16.8" customHeight="1">
      <c r="A130" s="36"/>
      <c r="B130" s="41"/>
      <c r="C130" s="271" t="s">
        <v>141</v>
      </c>
      <c r="D130" s="272" t="s">
        <v>19</v>
      </c>
      <c r="E130" s="273" t="s">
        <v>19</v>
      </c>
      <c r="F130" s="274">
        <v>264.744</v>
      </c>
      <c r="G130" s="36"/>
      <c r="H130" s="41"/>
    </row>
    <row r="131" spans="1:8" s="2" customFormat="1" ht="16.8" customHeight="1">
      <c r="A131" s="36"/>
      <c r="B131" s="41"/>
      <c r="C131" s="275" t="s">
        <v>267</v>
      </c>
      <c r="D131" s="275" t="s">
        <v>268</v>
      </c>
      <c r="E131" s="19" t="s">
        <v>19</v>
      </c>
      <c r="F131" s="276">
        <v>324.584</v>
      </c>
      <c r="G131" s="36"/>
      <c r="H131" s="41"/>
    </row>
    <row r="132" spans="1:8" s="2" customFormat="1" ht="16.8" customHeight="1">
      <c r="A132" s="36"/>
      <c r="B132" s="41"/>
      <c r="C132" s="275" t="s">
        <v>19</v>
      </c>
      <c r="D132" s="275" t="s">
        <v>269</v>
      </c>
      <c r="E132" s="19" t="s">
        <v>19</v>
      </c>
      <c r="F132" s="276">
        <v>-20.416</v>
      </c>
      <c r="G132" s="36"/>
      <c r="H132" s="41"/>
    </row>
    <row r="133" spans="1:8" s="2" customFormat="1" ht="16.8" customHeight="1">
      <c r="A133" s="36"/>
      <c r="B133" s="41"/>
      <c r="C133" s="275" t="s">
        <v>19</v>
      </c>
      <c r="D133" s="275" t="s">
        <v>270</v>
      </c>
      <c r="E133" s="19" t="s">
        <v>19</v>
      </c>
      <c r="F133" s="276">
        <v>-39.424</v>
      </c>
      <c r="G133" s="36"/>
      <c r="H133" s="41"/>
    </row>
    <row r="134" spans="1:8" s="2" customFormat="1" ht="16.8" customHeight="1">
      <c r="A134" s="36"/>
      <c r="B134" s="41"/>
      <c r="C134" s="275" t="s">
        <v>141</v>
      </c>
      <c r="D134" s="275" t="s">
        <v>201</v>
      </c>
      <c r="E134" s="19" t="s">
        <v>19</v>
      </c>
      <c r="F134" s="276">
        <v>264.744</v>
      </c>
      <c r="G134" s="36"/>
      <c r="H134" s="41"/>
    </row>
    <row r="135" spans="1:8" s="2" customFormat="1" ht="16.8" customHeight="1">
      <c r="A135" s="36"/>
      <c r="B135" s="41"/>
      <c r="C135" s="277" t="s">
        <v>1457</v>
      </c>
      <c r="D135" s="36"/>
      <c r="E135" s="36"/>
      <c r="F135" s="36"/>
      <c r="G135" s="36"/>
      <c r="H135" s="41"/>
    </row>
    <row r="136" spans="1:8" s="2" customFormat="1" ht="20.4">
      <c r="A136" s="36"/>
      <c r="B136" s="41"/>
      <c r="C136" s="275" t="s">
        <v>255</v>
      </c>
      <c r="D136" s="275" t="s">
        <v>1464</v>
      </c>
      <c r="E136" s="19" t="s">
        <v>249</v>
      </c>
      <c r="F136" s="276">
        <v>132.372</v>
      </c>
      <c r="G136" s="36"/>
      <c r="H136" s="41"/>
    </row>
    <row r="137" spans="1:8" s="2" customFormat="1" ht="20.4">
      <c r="A137" s="36"/>
      <c r="B137" s="41"/>
      <c r="C137" s="275" t="s">
        <v>280</v>
      </c>
      <c r="D137" s="275" t="s">
        <v>1471</v>
      </c>
      <c r="E137" s="19" t="s">
        <v>249</v>
      </c>
      <c r="F137" s="276">
        <v>132.372</v>
      </c>
      <c r="G137" s="36"/>
      <c r="H137" s="41"/>
    </row>
    <row r="138" spans="1:8" s="2" customFormat="1" ht="16.8" customHeight="1">
      <c r="A138" s="36"/>
      <c r="B138" s="41"/>
      <c r="C138" s="275" t="s">
        <v>320</v>
      </c>
      <c r="D138" s="275" t="s">
        <v>1462</v>
      </c>
      <c r="E138" s="19" t="s">
        <v>249</v>
      </c>
      <c r="F138" s="276">
        <v>178.109</v>
      </c>
      <c r="G138" s="36"/>
      <c r="H138" s="41"/>
    </row>
    <row r="139" spans="1:8" s="2" customFormat="1" ht="16.8" customHeight="1">
      <c r="A139" s="36"/>
      <c r="B139" s="41"/>
      <c r="C139" s="271" t="s">
        <v>252</v>
      </c>
      <c r="D139" s="272" t="s">
        <v>19</v>
      </c>
      <c r="E139" s="273" t="s">
        <v>19</v>
      </c>
      <c r="F139" s="274">
        <v>0.81</v>
      </c>
      <c r="G139" s="36"/>
      <c r="H139" s="41"/>
    </row>
    <row r="140" spans="1:8" s="2" customFormat="1" ht="16.8" customHeight="1">
      <c r="A140" s="36"/>
      <c r="B140" s="41"/>
      <c r="C140" s="271" t="s">
        <v>271</v>
      </c>
      <c r="D140" s="272" t="s">
        <v>19</v>
      </c>
      <c r="E140" s="273" t="s">
        <v>19</v>
      </c>
      <c r="F140" s="274">
        <v>132.372</v>
      </c>
      <c r="G140" s="36"/>
      <c r="H140" s="41"/>
    </row>
    <row r="141" spans="1:8" s="2" customFormat="1" ht="16.8" customHeight="1">
      <c r="A141" s="36"/>
      <c r="B141" s="41"/>
      <c r="C141" s="275" t="s">
        <v>271</v>
      </c>
      <c r="D141" s="275" t="s">
        <v>272</v>
      </c>
      <c r="E141" s="19" t="s">
        <v>19</v>
      </c>
      <c r="F141" s="276">
        <v>132.372</v>
      </c>
      <c r="G141" s="36"/>
      <c r="H141" s="41"/>
    </row>
    <row r="142" spans="1:8" s="2" customFormat="1" ht="16.8" customHeight="1">
      <c r="A142" s="36"/>
      <c r="B142" s="41"/>
      <c r="C142" s="271" t="s">
        <v>283</v>
      </c>
      <c r="D142" s="272" t="s">
        <v>19</v>
      </c>
      <c r="E142" s="273" t="s">
        <v>19</v>
      </c>
      <c r="F142" s="274">
        <v>132.372</v>
      </c>
      <c r="G142" s="36"/>
      <c r="H142" s="41"/>
    </row>
    <row r="143" spans="1:8" s="2" customFormat="1" ht="16.8" customHeight="1">
      <c r="A143" s="36"/>
      <c r="B143" s="41"/>
      <c r="C143" s="275" t="s">
        <v>283</v>
      </c>
      <c r="D143" s="275" t="s">
        <v>272</v>
      </c>
      <c r="E143" s="19" t="s">
        <v>19</v>
      </c>
      <c r="F143" s="276">
        <v>132.372</v>
      </c>
      <c r="G143" s="36"/>
      <c r="H143" s="41"/>
    </row>
    <row r="144" spans="1:8" s="2" customFormat="1" ht="16.8" customHeight="1">
      <c r="A144" s="36"/>
      <c r="B144" s="41"/>
      <c r="C144" s="271" t="s">
        <v>143</v>
      </c>
      <c r="D144" s="272" t="s">
        <v>19</v>
      </c>
      <c r="E144" s="273" t="s">
        <v>19</v>
      </c>
      <c r="F144" s="274">
        <v>1.35</v>
      </c>
      <c r="G144" s="36"/>
      <c r="H144" s="41"/>
    </row>
    <row r="145" spans="1:8" s="2" customFormat="1" ht="16.8" customHeight="1">
      <c r="A145" s="36"/>
      <c r="B145" s="41"/>
      <c r="C145" s="275" t="s">
        <v>143</v>
      </c>
      <c r="D145" s="275" t="s">
        <v>251</v>
      </c>
      <c r="E145" s="19" t="s">
        <v>19</v>
      </c>
      <c r="F145" s="276">
        <v>1.35</v>
      </c>
      <c r="G145" s="36"/>
      <c r="H145" s="41"/>
    </row>
    <row r="146" spans="1:8" s="2" customFormat="1" ht="16.8" customHeight="1">
      <c r="A146" s="36"/>
      <c r="B146" s="41"/>
      <c r="C146" s="277" t="s">
        <v>1457</v>
      </c>
      <c r="D146" s="36"/>
      <c r="E146" s="36"/>
      <c r="F146" s="36"/>
      <c r="G146" s="36"/>
      <c r="H146" s="41"/>
    </row>
    <row r="147" spans="1:8" s="2" customFormat="1" ht="20.4">
      <c r="A147" s="36"/>
      <c r="B147" s="41"/>
      <c r="C147" s="275" t="s">
        <v>247</v>
      </c>
      <c r="D147" s="275" t="s">
        <v>1472</v>
      </c>
      <c r="E147" s="19" t="s">
        <v>249</v>
      </c>
      <c r="F147" s="276">
        <v>0.81</v>
      </c>
      <c r="G147" s="36"/>
      <c r="H147" s="41"/>
    </row>
    <row r="148" spans="1:8" s="2" customFormat="1" ht="20.4">
      <c r="A148" s="36"/>
      <c r="B148" s="41"/>
      <c r="C148" s="275" t="s">
        <v>274</v>
      </c>
      <c r="D148" s="275" t="s">
        <v>1473</v>
      </c>
      <c r="E148" s="19" t="s">
        <v>249</v>
      </c>
      <c r="F148" s="276">
        <v>0.54</v>
      </c>
      <c r="G148" s="36"/>
      <c r="H148" s="41"/>
    </row>
    <row r="149" spans="1:8" s="2" customFormat="1" ht="16.8" customHeight="1">
      <c r="A149" s="36"/>
      <c r="B149" s="41"/>
      <c r="C149" s="271" t="s">
        <v>145</v>
      </c>
      <c r="D149" s="272" t="s">
        <v>19</v>
      </c>
      <c r="E149" s="273" t="s">
        <v>19</v>
      </c>
      <c r="F149" s="274">
        <v>295.076</v>
      </c>
      <c r="G149" s="36"/>
      <c r="H149" s="41"/>
    </row>
    <row r="150" spans="1:8" s="2" customFormat="1" ht="16.8" customHeight="1">
      <c r="A150" s="36"/>
      <c r="B150" s="41"/>
      <c r="C150" s="275" t="s">
        <v>19</v>
      </c>
      <c r="D150" s="275" t="s">
        <v>258</v>
      </c>
      <c r="E150" s="19" t="s">
        <v>19</v>
      </c>
      <c r="F150" s="276">
        <v>30.668</v>
      </c>
      <c r="G150" s="36"/>
      <c r="H150" s="41"/>
    </row>
    <row r="151" spans="1:8" s="2" customFormat="1" ht="16.8" customHeight="1">
      <c r="A151" s="36"/>
      <c r="B151" s="41"/>
      <c r="C151" s="275" t="s">
        <v>19</v>
      </c>
      <c r="D151" s="275" t="s">
        <v>259</v>
      </c>
      <c r="E151" s="19" t="s">
        <v>19</v>
      </c>
      <c r="F151" s="276">
        <v>34.884</v>
      </c>
      <c r="G151" s="36"/>
      <c r="H151" s="41"/>
    </row>
    <row r="152" spans="1:8" s="2" customFormat="1" ht="16.8" customHeight="1">
      <c r="A152" s="36"/>
      <c r="B152" s="41"/>
      <c r="C152" s="275" t="s">
        <v>19</v>
      </c>
      <c r="D152" s="275" t="s">
        <v>260</v>
      </c>
      <c r="E152" s="19" t="s">
        <v>19</v>
      </c>
      <c r="F152" s="276">
        <v>45.461</v>
      </c>
      <c r="G152" s="36"/>
      <c r="H152" s="41"/>
    </row>
    <row r="153" spans="1:8" s="2" customFormat="1" ht="16.8" customHeight="1">
      <c r="A153" s="36"/>
      <c r="B153" s="41"/>
      <c r="C153" s="275" t="s">
        <v>19</v>
      </c>
      <c r="D153" s="275" t="s">
        <v>261</v>
      </c>
      <c r="E153" s="19" t="s">
        <v>19</v>
      </c>
      <c r="F153" s="276">
        <v>20.938</v>
      </c>
      <c r="G153" s="36"/>
      <c r="H153" s="41"/>
    </row>
    <row r="154" spans="1:8" s="2" customFormat="1" ht="16.8" customHeight="1">
      <c r="A154" s="36"/>
      <c r="B154" s="41"/>
      <c r="C154" s="275" t="s">
        <v>19</v>
      </c>
      <c r="D154" s="275" t="s">
        <v>262</v>
      </c>
      <c r="E154" s="19" t="s">
        <v>19</v>
      </c>
      <c r="F154" s="276">
        <v>46.56</v>
      </c>
      <c r="G154" s="36"/>
      <c r="H154" s="41"/>
    </row>
    <row r="155" spans="1:8" s="2" customFormat="1" ht="16.8" customHeight="1">
      <c r="A155" s="36"/>
      <c r="B155" s="41"/>
      <c r="C155" s="275" t="s">
        <v>19</v>
      </c>
      <c r="D155" s="275" t="s">
        <v>263</v>
      </c>
      <c r="E155" s="19" t="s">
        <v>19</v>
      </c>
      <c r="F155" s="276">
        <v>61.387</v>
      </c>
      <c r="G155" s="36"/>
      <c r="H155" s="41"/>
    </row>
    <row r="156" spans="1:8" s="2" customFormat="1" ht="16.8" customHeight="1">
      <c r="A156" s="36"/>
      <c r="B156" s="41"/>
      <c r="C156" s="275" t="s">
        <v>19</v>
      </c>
      <c r="D156" s="275" t="s">
        <v>264</v>
      </c>
      <c r="E156" s="19" t="s">
        <v>19</v>
      </c>
      <c r="F156" s="276">
        <v>18.84</v>
      </c>
      <c r="G156" s="36"/>
      <c r="H156" s="41"/>
    </row>
    <row r="157" spans="1:8" s="2" customFormat="1" ht="16.8" customHeight="1">
      <c r="A157" s="36"/>
      <c r="B157" s="41"/>
      <c r="C157" s="275" t="s">
        <v>19</v>
      </c>
      <c r="D157" s="275" t="s">
        <v>265</v>
      </c>
      <c r="E157" s="19" t="s">
        <v>19</v>
      </c>
      <c r="F157" s="276">
        <v>18.411</v>
      </c>
      <c r="G157" s="36"/>
      <c r="H157" s="41"/>
    </row>
    <row r="158" spans="1:8" s="2" customFormat="1" ht="16.8" customHeight="1">
      <c r="A158" s="36"/>
      <c r="B158" s="41"/>
      <c r="C158" s="275" t="s">
        <v>19</v>
      </c>
      <c r="D158" s="275" t="s">
        <v>266</v>
      </c>
      <c r="E158" s="19" t="s">
        <v>19</v>
      </c>
      <c r="F158" s="276">
        <v>17.927</v>
      </c>
      <c r="G158" s="36"/>
      <c r="H158" s="41"/>
    </row>
    <row r="159" spans="1:8" s="2" customFormat="1" ht="16.8" customHeight="1">
      <c r="A159" s="36"/>
      <c r="B159" s="41"/>
      <c r="C159" s="275" t="s">
        <v>145</v>
      </c>
      <c r="D159" s="275" t="s">
        <v>201</v>
      </c>
      <c r="E159" s="19" t="s">
        <v>19</v>
      </c>
      <c r="F159" s="276">
        <v>295.076</v>
      </c>
      <c r="G159" s="36"/>
      <c r="H159" s="41"/>
    </row>
    <row r="160" spans="1:8" s="2" customFormat="1" ht="16.8" customHeight="1">
      <c r="A160" s="36"/>
      <c r="B160" s="41"/>
      <c r="C160" s="277" t="s">
        <v>1457</v>
      </c>
      <c r="D160" s="36"/>
      <c r="E160" s="36"/>
      <c r="F160" s="36"/>
      <c r="G160" s="36"/>
      <c r="H160" s="41"/>
    </row>
    <row r="161" spans="1:8" s="2" customFormat="1" ht="20.4">
      <c r="A161" s="36"/>
      <c r="B161" s="41"/>
      <c r="C161" s="275" t="s">
        <v>255</v>
      </c>
      <c r="D161" s="275" t="s">
        <v>1464</v>
      </c>
      <c r="E161" s="19" t="s">
        <v>249</v>
      </c>
      <c r="F161" s="276">
        <v>132.372</v>
      </c>
      <c r="G161" s="36"/>
      <c r="H161" s="41"/>
    </row>
    <row r="162" spans="1:8" s="2" customFormat="1" ht="16.8" customHeight="1">
      <c r="A162" s="36"/>
      <c r="B162" s="41"/>
      <c r="C162" s="275" t="s">
        <v>297</v>
      </c>
      <c r="D162" s="275" t="s">
        <v>1465</v>
      </c>
      <c r="E162" s="19" t="s">
        <v>224</v>
      </c>
      <c r="F162" s="276">
        <v>590.152</v>
      </c>
      <c r="G162" s="36"/>
      <c r="H162" s="41"/>
    </row>
    <row r="163" spans="1:8" s="2" customFormat="1" ht="16.8" customHeight="1">
      <c r="A163" s="36"/>
      <c r="B163" s="41"/>
      <c r="C163" s="271" t="s">
        <v>147</v>
      </c>
      <c r="D163" s="272" t="s">
        <v>19</v>
      </c>
      <c r="E163" s="273" t="s">
        <v>19</v>
      </c>
      <c r="F163" s="274">
        <v>1</v>
      </c>
      <c r="G163" s="36"/>
      <c r="H163" s="41"/>
    </row>
    <row r="164" spans="1:8" s="2" customFormat="1" ht="16.8" customHeight="1">
      <c r="A164" s="36"/>
      <c r="B164" s="41"/>
      <c r="C164" s="275" t="s">
        <v>19</v>
      </c>
      <c r="D164" s="275" t="s">
        <v>77</v>
      </c>
      <c r="E164" s="19" t="s">
        <v>19</v>
      </c>
      <c r="F164" s="276">
        <v>1</v>
      </c>
      <c r="G164" s="36"/>
      <c r="H164" s="41"/>
    </row>
    <row r="165" spans="1:8" s="2" customFormat="1" ht="16.8" customHeight="1">
      <c r="A165" s="36"/>
      <c r="B165" s="41"/>
      <c r="C165" s="275" t="s">
        <v>147</v>
      </c>
      <c r="D165" s="275" t="s">
        <v>201</v>
      </c>
      <c r="E165" s="19" t="s">
        <v>19</v>
      </c>
      <c r="F165" s="276">
        <v>1</v>
      </c>
      <c r="G165" s="36"/>
      <c r="H165" s="41"/>
    </row>
    <row r="166" spans="1:8" s="2" customFormat="1" ht="16.8" customHeight="1">
      <c r="A166" s="36"/>
      <c r="B166" s="41"/>
      <c r="C166" s="277" t="s">
        <v>1457</v>
      </c>
      <c r="D166" s="36"/>
      <c r="E166" s="36"/>
      <c r="F166" s="36"/>
      <c r="G166" s="36"/>
      <c r="H166" s="41"/>
    </row>
    <row r="167" spans="1:8" s="2" customFormat="1" ht="16.8" customHeight="1">
      <c r="A167" s="36"/>
      <c r="B167" s="41"/>
      <c r="C167" s="275" t="s">
        <v>496</v>
      </c>
      <c r="D167" s="275" t="s">
        <v>1474</v>
      </c>
      <c r="E167" s="19" t="s">
        <v>410</v>
      </c>
      <c r="F167" s="276">
        <v>1</v>
      </c>
      <c r="G167" s="36"/>
      <c r="H167" s="41"/>
    </row>
    <row r="168" spans="1:8" s="2" customFormat="1" ht="16.8" customHeight="1">
      <c r="A168" s="36"/>
      <c r="B168" s="41"/>
      <c r="C168" s="275" t="s">
        <v>552</v>
      </c>
      <c r="D168" s="275" t="s">
        <v>553</v>
      </c>
      <c r="E168" s="19" t="s">
        <v>410</v>
      </c>
      <c r="F168" s="276">
        <v>1</v>
      </c>
      <c r="G168" s="36"/>
      <c r="H168" s="41"/>
    </row>
    <row r="169" spans="1:8" s="2" customFormat="1" ht="16.8" customHeight="1">
      <c r="A169" s="36"/>
      <c r="B169" s="41"/>
      <c r="C169" s="275" t="s">
        <v>544</v>
      </c>
      <c r="D169" s="275" t="s">
        <v>545</v>
      </c>
      <c r="E169" s="19" t="s">
        <v>410</v>
      </c>
      <c r="F169" s="276">
        <v>1.01</v>
      </c>
      <c r="G169" s="36"/>
      <c r="H169" s="41"/>
    </row>
    <row r="170" spans="1:8" s="2" customFormat="1" ht="16.8" customHeight="1">
      <c r="A170" s="36"/>
      <c r="B170" s="41"/>
      <c r="C170" s="275" t="s">
        <v>558</v>
      </c>
      <c r="D170" s="275" t="s">
        <v>559</v>
      </c>
      <c r="E170" s="19" t="s">
        <v>410</v>
      </c>
      <c r="F170" s="276">
        <v>1.01</v>
      </c>
      <c r="G170" s="36"/>
      <c r="H170" s="41"/>
    </row>
    <row r="171" spans="1:8" s="2" customFormat="1" ht="16.8" customHeight="1">
      <c r="A171" s="36"/>
      <c r="B171" s="41"/>
      <c r="C171" s="275" t="s">
        <v>504</v>
      </c>
      <c r="D171" s="275" t="s">
        <v>505</v>
      </c>
      <c r="E171" s="19" t="s">
        <v>410</v>
      </c>
      <c r="F171" s="276">
        <v>1.01</v>
      </c>
      <c r="G171" s="36"/>
      <c r="H171" s="41"/>
    </row>
    <row r="172" spans="1:8" s="2" customFormat="1" ht="16.8" customHeight="1">
      <c r="A172" s="36"/>
      <c r="B172" s="41"/>
      <c r="C172" s="275" t="s">
        <v>500</v>
      </c>
      <c r="D172" s="275" t="s">
        <v>501</v>
      </c>
      <c r="E172" s="19" t="s">
        <v>410</v>
      </c>
      <c r="F172" s="276">
        <v>1.01</v>
      </c>
      <c r="G172" s="36"/>
      <c r="H172" s="41"/>
    </row>
    <row r="173" spans="1:8" s="2" customFormat="1" ht="16.8" customHeight="1">
      <c r="A173" s="36"/>
      <c r="B173" s="41"/>
      <c r="C173" s="271" t="s">
        <v>148</v>
      </c>
      <c r="D173" s="272" t="s">
        <v>19</v>
      </c>
      <c r="E173" s="273" t="s">
        <v>19</v>
      </c>
      <c r="F173" s="274">
        <v>3</v>
      </c>
      <c r="G173" s="36"/>
      <c r="H173" s="41"/>
    </row>
    <row r="174" spans="1:8" s="2" customFormat="1" ht="16.8" customHeight="1">
      <c r="A174" s="36"/>
      <c r="B174" s="41"/>
      <c r="C174" s="275" t="s">
        <v>19</v>
      </c>
      <c r="D174" s="275" t="s">
        <v>95</v>
      </c>
      <c r="E174" s="19" t="s">
        <v>19</v>
      </c>
      <c r="F174" s="276">
        <v>3</v>
      </c>
      <c r="G174" s="36"/>
      <c r="H174" s="41"/>
    </row>
    <row r="175" spans="1:8" s="2" customFormat="1" ht="16.8" customHeight="1">
      <c r="A175" s="36"/>
      <c r="B175" s="41"/>
      <c r="C175" s="275" t="s">
        <v>148</v>
      </c>
      <c r="D175" s="275" t="s">
        <v>201</v>
      </c>
      <c r="E175" s="19" t="s">
        <v>19</v>
      </c>
      <c r="F175" s="276">
        <v>3</v>
      </c>
      <c r="G175" s="36"/>
      <c r="H175" s="41"/>
    </row>
    <row r="176" spans="1:8" s="2" customFormat="1" ht="16.8" customHeight="1">
      <c r="A176" s="36"/>
      <c r="B176" s="41"/>
      <c r="C176" s="277" t="s">
        <v>1457</v>
      </c>
      <c r="D176" s="36"/>
      <c r="E176" s="36"/>
      <c r="F176" s="36"/>
      <c r="G176" s="36"/>
      <c r="H176" s="41"/>
    </row>
    <row r="177" spans="1:8" s="2" customFormat="1" ht="16.8" customHeight="1">
      <c r="A177" s="36"/>
      <c r="B177" s="41"/>
      <c r="C177" s="275" t="s">
        <v>468</v>
      </c>
      <c r="D177" s="275" t="s">
        <v>1475</v>
      </c>
      <c r="E177" s="19" t="s">
        <v>410</v>
      </c>
      <c r="F177" s="276">
        <v>3</v>
      </c>
      <c r="G177" s="36"/>
      <c r="H177" s="41"/>
    </row>
    <row r="178" spans="1:8" s="2" customFormat="1" ht="16.8" customHeight="1">
      <c r="A178" s="36"/>
      <c r="B178" s="41"/>
      <c r="C178" s="275" t="s">
        <v>472</v>
      </c>
      <c r="D178" s="275" t="s">
        <v>473</v>
      </c>
      <c r="E178" s="19" t="s">
        <v>410</v>
      </c>
      <c r="F178" s="276">
        <v>3.03</v>
      </c>
      <c r="G178" s="36"/>
      <c r="H178" s="41"/>
    </row>
    <row r="179" spans="1:8" s="2" customFormat="1" ht="16.8" customHeight="1">
      <c r="A179" s="36"/>
      <c r="B179" s="41"/>
      <c r="C179" s="271" t="s">
        <v>213</v>
      </c>
      <c r="D179" s="272" t="s">
        <v>19</v>
      </c>
      <c r="E179" s="273" t="s">
        <v>19</v>
      </c>
      <c r="F179" s="274">
        <v>93.08</v>
      </c>
      <c r="G179" s="36"/>
      <c r="H179" s="41"/>
    </row>
    <row r="180" spans="1:8" s="2" customFormat="1" ht="16.8" customHeight="1">
      <c r="A180" s="36"/>
      <c r="B180" s="41"/>
      <c r="C180" s="275" t="s">
        <v>19</v>
      </c>
      <c r="D180" s="275" t="s">
        <v>211</v>
      </c>
      <c r="E180" s="19" t="s">
        <v>19</v>
      </c>
      <c r="F180" s="276">
        <v>0</v>
      </c>
      <c r="G180" s="36"/>
      <c r="H180" s="41"/>
    </row>
    <row r="181" spans="1:8" s="2" customFormat="1" ht="16.8" customHeight="1">
      <c r="A181" s="36"/>
      <c r="B181" s="41"/>
      <c r="C181" s="275" t="s">
        <v>19</v>
      </c>
      <c r="D181" s="275" t="s">
        <v>212</v>
      </c>
      <c r="E181" s="19" t="s">
        <v>19</v>
      </c>
      <c r="F181" s="276">
        <v>93.08</v>
      </c>
      <c r="G181" s="36"/>
      <c r="H181" s="41"/>
    </row>
    <row r="182" spans="1:8" s="2" customFormat="1" ht="16.8" customHeight="1">
      <c r="A182" s="36"/>
      <c r="B182" s="41"/>
      <c r="C182" s="275" t="s">
        <v>213</v>
      </c>
      <c r="D182" s="275" t="s">
        <v>201</v>
      </c>
      <c r="E182" s="19" t="s">
        <v>19</v>
      </c>
      <c r="F182" s="276">
        <v>93.08</v>
      </c>
      <c r="G182" s="36"/>
      <c r="H182" s="41"/>
    </row>
    <row r="183" spans="1:8" s="2" customFormat="1" ht="16.8" customHeight="1">
      <c r="A183" s="36"/>
      <c r="B183" s="41"/>
      <c r="C183" s="271" t="s">
        <v>149</v>
      </c>
      <c r="D183" s="272" t="s">
        <v>19</v>
      </c>
      <c r="E183" s="273" t="s">
        <v>19</v>
      </c>
      <c r="F183" s="274">
        <v>76.2</v>
      </c>
      <c r="G183" s="36"/>
      <c r="H183" s="41"/>
    </row>
    <row r="184" spans="1:8" s="2" customFormat="1" ht="16.8" customHeight="1">
      <c r="A184" s="36"/>
      <c r="B184" s="41"/>
      <c r="C184" s="275" t="s">
        <v>19</v>
      </c>
      <c r="D184" s="275" t="s">
        <v>214</v>
      </c>
      <c r="E184" s="19" t="s">
        <v>19</v>
      </c>
      <c r="F184" s="276">
        <v>0</v>
      </c>
      <c r="G184" s="36"/>
      <c r="H184" s="41"/>
    </row>
    <row r="185" spans="1:8" s="2" customFormat="1" ht="16.8" customHeight="1">
      <c r="A185" s="36"/>
      <c r="B185" s="41"/>
      <c r="C185" s="275" t="s">
        <v>19</v>
      </c>
      <c r="D185" s="275" t="s">
        <v>150</v>
      </c>
      <c r="E185" s="19" t="s">
        <v>19</v>
      </c>
      <c r="F185" s="276">
        <v>76.2</v>
      </c>
      <c r="G185" s="36"/>
      <c r="H185" s="41"/>
    </row>
    <row r="186" spans="1:8" s="2" customFormat="1" ht="16.8" customHeight="1">
      <c r="A186" s="36"/>
      <c r="B186" s="41"/>
      <c r="C186" s="275" t="s">
        <v>149</v>
      </c>
      <c r="D186" s="275" t="s">
        <v>201</v>
      </c>
      <c r="E186" s="19" t="s">
        <v>19</v>
      </c>
      <c r="F186" s="276">
        <v>76.2</v>
      </c>
      <c r="G186" s="36"/>
      <c r="H186" s="41"/>
    </row>
    <row r="187" spans="1:8" s="2" customFormat="1" ht="16.8" customHeight="1">
      <c r="A187" s="36"/>
      <c r="B187" s="41"/>
      <c r="C187" s="277" t="s">
        <v>1457</v>
      </c>
      <c r="D187" s="36"/>
      <c r="E187" s="36"/>
      <c r="F187" s="36"/>
      <c r="G187" s="36"/>
      <c r="H187" s="41"/>
    </row>
    <row r="188" spans="1:8" s="2" customFormat="1" ht="16.8" customHeight="1">
      <c r="A188" s="36"/>
      <c r="B188" s="41"/>
      <c r="C188" s="275" t="s">
        <v>193</v>
      </c>
      <c r="D188" s="275" t="s">
        <v>19</v>
      </c>
      <c r="E188" s="19" t="s">
        <v>19</v>
      </c>
      <c r="F188" s="276">
        <v>0</v>
      </c>
      <c r="G188" s="36"/>
      <c r="H188" s="41"/>
    </row>
    <row r="189" spans="1:8" s="2" customFormat="1" ht="16.8" customHeight="1">
      <c r="A189" s="36"/>
      <c r="B189" s="41"/>
      <c r="C189" s="275" t="s">
        <v>378</v>
      </c>
      <c r="D189" s="275" t="s">
        <v>1476</v>
      </c>
      <c r="E189" s="19" t="s">
        <v>224</v>
      </c>
      <c r="F189" s="276">
        <v>97.79</v>
      </c>
      <c r="G189" s="36"/>
      <c r="H189" s="41"/>
    </row>
    <row r="190" spans="1:8" s="2" customFormat="1" ht="20.4">
      <c r="A190" s="36"/>
      <c r="B190" s="41"/>
      <c r="C190" s="275" t="s">
        <v>384</v>
      </c>
      <c r="D190" s="275" t="s">
        <v>1477</v>
      </c>
      <c r="E190" s="19" t="s">
        <v>224</v>
      </c>
      <c r="F190" s="276">
        <v>97.79</v>
      </c>
      <c r="G190" s="36"/>
      <c r="H190" s="41"/>
    </row>
    <row r="191" spans="1:8" s="2" customFormat="1" ht="20.4">
      <c r="A191" s="36"/>
      <c r="B191" s="41"/>
      <c r="C191" s="275" t="s">
        <v>388</v>
      </c>
      <c r="D191" s="275" t="s">
        <v>1478</v>
      </c>
      <c r="E191" s="19" t="s">
        <v>224</v>
      </c>
      <c r="F191" s="276">
        <v>97.79</v>
      </c>
      <c r="G191" s="36"/>
      <c r="H191" s="41"/>
    </row>
    <row r="192" spans="1:8" s="2" customFormat="1" ht="20.4">
      <c r="A192" s="36"/>
      <c r="B192" s="41"/>
      <c r="C192" s="275" t="s">
        <v>393</v>
      </c>
      <c r="D192" s="275" t="s">
        <v>1479</v>
      </c>
      <c r="E192" s="19" t="s">
        <v>224</v>
      </c>
      <c r="F192" s="276">
        <v>97.79</v>
      </c>
      <c r="G192" s="36"/>
      <c r="H192" s="41"/>
    </row>
    <row r="193" spans="1:8" s="2" customFormat="1" ht="16.8" customHeight="1">
      <c r="A193" s="36"/>
      <c r="B193" s="41"/>
      <c r="C193" s="271" t="s">
        <v>209</v>
      </c>
      <c r="D193" s="272" t="s">
        <v>19</v>
      </c>
      <c r="E193" s="273" t="s">
        <v>19</v>
      </c>
      <c r="F193" s="274">
        <v>0</v>
      </c>
      <c r="G193" s="36"/>
      <c r="H193" s="41"/>
    </row>
    <row r="194" spans="1:8" s="2" customFormat="1" ht="16.8" customHeight="1">
      <c r="A194" s="36"/>
      <c r="B194" s="41"/>
      <c r="C194" s="275" t="s">
        <v>19</v>
      </c>
      <c r="D194" s="275" t="s">
        <v>208</v>
      </c>
      <c r="E194" s="19" t="s">
        <v>19</v>
      </c>
      <c r="F194" s="276">
        <v>0</v>
      </c>
      <c r="G194" s="36"/>
      <c r="H194" s="41"/>
    </row>
    <row r="195" spans="1:8" s="2" customFormat="1" ht="16.8" customHeight="1">
      <c r="A195" s="36"/>
      <c r="B195" s="41"/>
      <c r="C195" s="275" t="s">
        <v>19</v>
      </c>
      <c r="D195" s="275" t="s">
        <v>69</v>
      </c>
      <c r="E195" s="19" t="s">
        <v>19</v>
      </c>
      <c r="F195" s="276">
        <v>0</v>
      </c>
      <c r="G195" s="36"/>
      <c r="H195" s="41"/>
    </row>
    <row r="196" spans="1:8" s="2" customFormat="1" ht="16.8" customHeight="1">
      <c r="A196" s="36"/>
      <c r="B196" s="41"/>
      <c r="C196" s="275" t="s">
        <v>209</v>
      </c>
      <c r="D196" s="275" t="s">
        <v>201</v>
      </c>
      <c r="E196" s="19" t="s">
        <v>19</v>
      </c>
      <c r="F196" s="276">
        <v>0</v>
      </c>
      <c r="G196" s="36"/>
      <c r="H196" s="41"/>
    </row>
    <row r="197" spans="1:8" s="2" customFormat="1" ht="16.8" customHeight="1">
      <c r="A197" s="36"/>
      <c r="B197" s="41"/>
      <c r="C197" s="271" t="s">
        <v>207</v>
      </c>
      <c r="D197" s="272" t="s">
        <v>19</v>
      </c>
      <c r="E197" s="273" t="s">
        <v>19</v>
      </c>
      <c r="F197" s="274">
        <v>0</v>
      </c>
      <c r="G197" s="36"/>
      <c r="H197" s="41"/>
    </row>
    <row r="198" spans="1:8" s="2" customFormat="1" ht="16.8" customHeight="1">
      <c r="A198" s="36"/>
      <c r="B198" s="41"/>
      <c r="C198" s="275" t="s">
        <v>19</v>
      </c>
      <c r="D198" s="275" t="s">
        <v>206</v>
      </c>
      <c r="E198" s="19" t="s">
        <v>19</v>
      </c>
      <c r="F198" s="276">
        <v>0</v>
      </c>
      <c r="G198" s="36"/>
      <c r="H198" s="41"/>
    </row>
    <row r="199" spans="1:8" s="2" customFormat="1" ht="16.8" customHeight="1">
      <c r="A199" s="36"/>
      <c r="B199" s="41"/>
      <c r="C199" s="275" t="s">
        <v>19</v>
      </c>
      <c r="D199" s="275" t="s">
        <v>69</v>
      </c>
      <c r="E199" s="19" t="s">
        <v>19</v>
      </c>
      <c r="F199" s="276">
        <v>0</v>
      </c>
      <c r="G199" s="36"/>
      <c r="H199" s="41"/>
    </row>
    <row r="200" spans="1:8" s="2" customFormat="1" ht="16.8" customHeight="1">
      <c r="A200" s="36"/>
      <c r="B200" s="41"/>
      <c r="C200" s="275" t="s">
        <v>207</v>
      </c>
      <c r="D200" s="275" t="s">
        <v>201</v>
      </c>
      <c r="E200" s="19" t="s">
        <v>19</v>
      </c>
      <c r="F200" s="276">
        <v>0</v>
      </c>
      <c r="G200" s="36"/>
      <c r="H200" s="41"/>
    </row>
    <row r="201" spans="1:8" s="2" customFormat="1" ht="16.8" customHeight="1">
      <c r="A201" s="36"/>
      <c r="B201" s="41"/>
      <c r="C201" s="271" t="s">
        <v>151</v>
      </c>
      <c r="D201" s="272" t="s">
        <v>19</v>
      </c>
      <c r="E201" s="273" t="s">
        <v>19</v>
      </c>
      <c r="F201" s="274">
        <v>12.7</v>
      </c>
      <c r="G201" s="36"/>
      <c r="H201" s="41"/>
    </row>
    <row r="202" spans="1:8" s="2" customFormat="1" ht="16.8" customHeight="1">
      <c r="A202" s="36"/>
      <c r="B202" s="41"/>
      <c r="C202" s="275" t="s">
        <v>19</v>
      </c>
      <c r="D202" s="275" t="s">
        <v>215</v>
      </c>
      <c r="E202" s="19" t="s">
        <v>19</v>
      </c>
      <c r="F202" s="276">
        <v>0</v>
      </c>
      <c r="G202" s="36"/>
      <c r="H202" s="41"/>
    </row>
    <row r="203" spans="1:8" s="2" customFormat="1" ht="16.8" customHeight="1">
      <c r="A203" s="36"/>
      <c r="B203" s="41"/>
      <c r="C203" s="275" t="s">
        <v>19</v>
      </c>
      <c r="D203" s="275" t="s">
        <v>216</v>
      </c>
      <c r="E203" s="19" t="s">
        <v>19</v>
      </c>
      <c r="F203" s="276">
        <v>12.7</v>
      </c>
      <c r="G203" s="36"/>
      <c r="H203" s="41"/>
    </row>
    <row r="204" spans="1:8" s="2" customFormat="1" ht="16.8" customHeight="1">
      <c r="A204" s="36"/>
      <c r="B204" s="41"/>
      <c r="C204" s="275" t="s">
        <v>151</v>
      </c>
      <c r="D204" s="275" t="s">
        <v>201</v>
      </c>
      <c r="E204" s="19" t="s">
        <v>19</v>
      </c>
      <c r="F204" s="276">
        <v>12.7</v>
      </c>
      <c r="G204" s="36"/>
      <c r="H204" s="41"/>
    </row>
    <row r="205" spans="1:8" s="2" customFormat="1" ht="16.8" customHeight="1">
      <c r="A205" s="36"/>
      <c r="B205" s="41"/>
      <c r="C205" s="277" t="s">
        <v>1457</v>
      </c>
      <c r="D205" s="36"/>
      <c r="E205" s="36"/>
      <c r="F205" s="36"/>
      <c r="G205" s="36"/>
      <c r="H205" s="41"/>
    </row>
    <row r="206" spans="1:8" s="2" customFormat="1" ht="16.8" customHeight="1">
      <c r="A206" s="36"/>
      <c r="B206" s="41"/>
      <c r="C206" s="275" t="s">
        <v>193</v>
      </c>
      <c r="D206" s="275" t="s">
        <v>19</v>
      </c>
      <c r="E206" s="19" t="s">
        <v>19</v>
      </c>
      <c r="F206" s="276">
        <v>0</v>
      </c>
      <c r="G206" s="36"/>
      <c r="H206" s="41"/>
    </row>
    <row r="207" spans="1:8" s="2" customFormat="1" ht="16.8" customHeight="1">
      <c r="A207" s="36"/>
      <c r="B207" s="41"/>
      <c r="C207" s="275" t="s">
        <v>378</v>
      </c>
      <c r="D207" s="275" t="s">
        <v>1476</v>
      </c>
      <c r="E207" s="19" t="s">
        <v>224</v>
      </c>
      <c r="F207" s="276">
        <v>97.79</v>
      </c>
      <c r="G207" s="36"/>
      <c r="H207" s="41"/>
    </row>
    <row r="208" spans="1:8" s="2" customFormat="1" ht="20.4">
      <c r="A208" s="36"/>
      <c r="B208" s="41"/>
      <c r="C208" s="275" t="s">
        <v>384</v>
      </c>
      <c r="D208" s="275" t="s">
        <v>1477</v>
      </c>
      <c r="E208" s="19" t="s">
        <v>224</v>
      </c>
      <c r="F208" s="276">
        <v>97.79</v>
      </c>
      <c r="G208" s="36"/>
      <c r="H208" s="41"/>
    </row>
    <row r="209" spans="1:8" s="2" customFormat="1" ht="20.4">
      <c r="A209" s="36"/>
      <c r="B209" s="41"/>
      <c r="C209" s="275" t="s">
        <v>388</v>
      </c>
      <c r="D209" s="275" t="s">
        <v>1478</v>
      </c>
      <c r="E209" s="19" t="s">
        <v>224</v>
      </c>
      <c r="F209" s="276">
        <v>97.79</v>
      </c>
      <c r="G209" s="36"/>
      <c r="H209" s="41"/>
    </row>
    <row r="210" spans="1:8" s="2" customFormat="1" ht="20.4">
      <c r="A210" s="36"/>
      <c r="B210" s="41"/>
      <c r="C210" s="275" t="s">
        <v>393</v>
      </c>
      <c r="D210" s="275" t="s">
        <v>1479</v>
      </c>
      <c r="E210" s="19" t="s">
        <v>224</v>
      </c>
      <c r="F210" s="276">
        <v>97.79</v>
      </c>
      <c r="G210" s="36"/>
      <c r="H210" s="41"/>
    </row>
    <row r="211" spans="1:8" s="2" customFormat="1" ht="16.8" customHeight="1">
      <c r="A211" s="36"/>
      <c r="B211" s="41"/>
      <c r="C211" s="271" t="s">
        <v>218</v>
      </c>
      <c r="D211" s="272" t="s">
        <v>19</v>
      </c>
      <c r="E211" s="273" t="s">
        <v>19</v>
      </c>
      <c r="F211" s="274">
        <v>0</v>
      </c>
      <c r="G211" s="36"/>
      <c r="H211" s="41"/>
    </row>
    <row r="212" spans="1:8" s="2" customFormat="1" ht="16.8" customHeight="1">
      <c r="A212" s="36"/>
      <c r="B212" s="41"/>
      <c r="C212" s="275" t="s">
        <v>19</v>
      </c>
      <c r="D212" s="275" t="s">
        <v>217</v>
      </c>
      <c r="E212" s="19" t="s">
        <v>19</v>
      </c>
      <c r="F212" s="276">
        <v>0</v>
      </c>
      <c r="G212" s="36"/>
      <c r="H212" s="41"/>
    </row>
    <row r="213" spans="1:8" s="2" customFormat="1" ht="16.8" customHeight="1">
      <c r="A213" s="36"/>
      <c r="B213" s="41"/>
      <c r="C213" s="275" t="s">
        <v>19</v>
      </c>
      <c r="D213" s="275" t="s">
        <v>69</v>
      </c>
      <c r="E213" s="19" t="s">
        <v>19</v>
      </c>
      <c r="F213" s="276">
        <v>0</v>
      </c>
      <c r="G213" s="36"/>
      <c r="H213" s="41"/>
    </row>
    <row r="214" spans="1:8" s="2" customFormat="1" ht="16.8" customHeight="1">
      <c r="A214" s="36"/>
      <c r="B214" s="41"/>
      <c r="C214" s="275" t="s">
        <v>218</v>
      </c>
      <c r="D214" s="275" t="s">
        <v>201</v>
      </c>
      <c r="E214" s="19" t="s">
        <v>19</v>
      </c>
      <c r="F214" s="276">
        <v>0</v>
      </c>
      <c r="G214" s="36"/>
      <c r="H214" s="41"/>
    </row>
    <row r="215" spans="1:8" s="2" customFormat="1" ht="16.8" customHeight="1">
      <c r="A215" s="36"/>
      <c r="B215" s="41"/>
      <c r="C215" s="271" t="s">
        <v>220</v>
      </c>
      <c r="D215" s="272" t="s">
        <v>19</v>
      </c>
      <c r="E215" s="273" t="s">
        <v>19</v>
      </c>
      <c r="F215" s="274">
        <v>0</v>
      </c>
      <c r="G215" s="36"/>
      <c r="H215" s="41"/>
    </row>
    <row r="216" spans="1:8" s="2" customFormat="1" ht="16.8" customHeight="1">
      <c r="A216" s="36"/>
      <c r="B216" s="41"/>
      <c r="C216" s="275" t="s">
        <v>19</v>
      </c>
      <c r="D216" s="275" t="s">
        <v>219</v>
      </c>
      <c r="E216" s="19" t="s">
        <v>19</v>
      </c>
      <c r="F216" s="276">
        <v>0</v>
      </c>
      <c r="G216" s="36"/>
      <c r="H216" s="41"/>
    </row>
    <row r="217" spans="1:8" s="2" customFormat="1" ht="16.8" customHeight="1">
      <c r="A217" s="36"/>
      <c r="B217" s="41"/>
      <c r="C217" s="275" t="s">
        <v>19</v>
      </c>
      <c r="D217" s="275" t="s">
        <v>69</v>
      </c>
      <c r="E217" s="19" t="s">
        <v>19</v>
      </c>
      <c r="F217" s="276">
        <v>0</v>
      </c>
      <c r="G217" s="36"/>
      <c r="H217" s="41"/>
    </row>
    <row r="218" spans="1:8" s="2" customFormat="1" ht="16.8" customHeight="1">
      <c r="A218" s="36"/>
      <c r="B218" s="41"/>
      <c r="C218" s="275" t="s">
        <v>220</v>
      </c>
      <c r="D218" s="275" t="s">
        <v>201</v>
      </c>
      <c r="E218" s="19" t="s">
        <v>19</v>
      </c>
      <c r="F218" s="276">
        <v>0</v>
      </c>
      <c r="G218" s="36"/>
      <c r="H218" s="41"/>
    </row>
    <row r="219" spans="1:8" s="2" customFormat="1" ht="16.8" customHeight="1">
      <c r="A219" s="36"/>
      <c r="B219" s="41"/>
      <c r="C219" s="271" t="s">
        <v>153</v>
      </c>
      <c r="D219" s="272" t="s">
        <v>19</v>
      </c>
      <c r="E219" s="273" t="s">
        <v>19</v>
      </c>
      <c r="F219" s="274">
        <v>182.4</v>
      </c>
      <c r="G219" s="36"/>
      <c r="H219" s="41"/>
    </row>
    <row r="220" spans="1:8" s="2" customFormat="1" ht="16.8" customHeight="1">
      <c r="A220" s="36"/>
      <c r="B220" s="41"/>
      <c r="C220" s="275" t="s">
        <v>19</v>
      </c>
      <c r="D220" s="275" t="s">
        <v>198</v>
      </c>
      <c r="E220" s="19" t="s">
        <v>19</v>
      </c>
      <c r="F220" s="276">
        <v>0</v>
      </c>
      <c r="G220" s="36"/>
      <c r="H220" s="41"/>
    </row>
    <row r="221" spans="1:8" s="2" customFormat="1" ht="16.8" customHeight="1">
      <c r="A221" s="36"/>
      <c r="B221" s="41"/>
      <c r="C221" s="275" t="s">
        <v>19</v>
      </c>
      <c r="D221" s="275" t="s">
        <v>199</v>
      </c>
      <c r="E221" s="19" t="s">
        <v>19</v>
      </c>
      <c r="F221" s="276">
        <v>72.6</v>
      </c>
      <c r="G221" s="36"/>
      <c r="H221" s="41"/>
    </row>
    <row r="222" spans="1:8" s="2" customFormat="1" ht="16.8" customHeight="1">
      <c r="A222" s="36"/>
      <c r="B222" s="41"/>
      <c r="C222" s="275" t="s">
        <v>19</v>
      </c>
      <c r="D222" s="275" t="s">
        <v>200</v>
      </c>
      <c r="E222" s="19" t="s">
        <v>19</v>
      </c>
      <c r="F222" s="276">
        <v>20.2</v>
      </c>
      <c r="G222" s="36"/>
      <c r="H222" s="41"/>
    </row>
    <row r="223" spans="1:8" s="2" customFormat="1" ht="16.8" customHeight="1">
      <c r="A223" s="36"/>
      <c r="B223" s="41"/>
      <c r="C223" s="275" t="s">
        <v>19</v>
      </c>
      <c r="D223" s="275" t="s">
        <v>202</v>
      </c>
      <c r="E223" s="19" t="s">
        <v>19</v>
      </c>
      <c r="F223" s="276">
        <v>0</v>
      </c>
      <c r="G223" s="36"/>
      <c r="H223" s="41"/>
    </row>
    <row r="224" spans="1:8" s="2" customFormat="1" ht="16.8" customHeight="1">
      <c r="A224" s="36"/>
      <c r="B224" s="41"/>
      <c r="C224" s="275" t="s">
        <v>19</v>
      </c>
      <c r="D224" s="275" t="s">
        <v>203</v>
      </c>
      <c r="E224" s="19" t="s">
        <v>19</v>
      </c>
      <c r="F224" s="276">
        <v>89.6</v>
      </c>
      <c r="G224" s="36"/>
      <c r="H224" s="41"/>
    </row>
    <row r="225" spans="1:8" s="2" customFormat="1" ht="16.8" customHeight="1">
      <c r="A225" s="36"/>
      <c r="B225" s="41"/>
      <c r="C225" s="275" t="s">
        <v>19</v>
      </c>
      <c r="D225" s="275" t="s">
        <v>204</v>
      </c>
      <c r="E225" s="19" t="s">
        <v>19</v>
      </c>
      <c r="F225" s="276">
        <v>0</v>
      </c>
      <c r="G225" s="36"/>
      <c r="H225" s="41"/>
    </row>
    <row r="226" spans="1:8" s="2" customFormat="1" ht="16.8" customHeight="1">
      <c r="A226" s="36"/>
      <c r="B226" s="41"/>
      <c r="C226" s="275" t="s">
        <v>19</v>
      </c>
      <c r="D226" s="275" t="s">
        <v>69</v>
      </c>
      <c r="E226" s="19" t="s">
        <v>19</v>
      </c>
      <c r="F226" s="276">
        <v>0</v>
      </c>
      <c r="G226" s="36"/>
      <c r="H226" s="41"/>
    </row>
    <row r="227" spans="1:8" s="2" customFormat="1" ht="16.8" customHeight="1">
      <c r="A227" s="36"/>
      <c r="B227" s="41"/>
      <c r="C227" s="275" t="s">
        <v>19</v>
      </c>
      <c r="D227" s="275" t="s">
        <v>206</v>
      </c>
      <c r="E227" s="19" t="s">
        <v>19</v>
      </c>
      <c r="F227" s="276">
        <v>0</v>
      </c>
      <c r="G227" s="36"/>
      <c r="H227" s="41"/>
    </row>
    <row r="228" spans="1:8" s="2" customFormat="1" ht="16.8" customHeight="1">
      <c r="A228" s="36"/>
      <c r="B228" s="41"/>
      <c r="C228" s="275" t="s">
        <v>19</v>
      </c>
      <c r="D228" s="275" t="s">
        <v>69</v>
      </c>
      <c r="E228" s="19" t="s">
        <v>19</v>
      </c>
      <c r="F228" s="276">
        <v>0</v>
      </c>
      <c r="G228" s="36"/>
      <c r="H228" s="41"/>
    </row>
    <row r="229" spans="1:8" s="2" customFormat="1" ht="16.8" customHeight="1">
      <c r="A229" s="36"/>
      <c r="B229" s="41"/>
      <c r="C229" s="275" t="s">
        <v>19</v>
      </c>
      <c r="D229" s="275" t="s">
        <v>208</v>
      </c>
      <c r="E229" s="19" t="s">
        <v>19</v>
      </c>
      <c r="F229" s="276">
        <v>0</v>
      </c>
      <c r="G229" s="36"/>
      <c r="H229" s="41"/>
    </row>
    <row r="230" spans="1:8" s="2" customFormat="1" ht="16.8" customHeight="1">
      <c r="A230" s="36"/>
      <c r="B230" s="41"/>
      <c r="C230" s="275" t="s">
        <v>19</v>
      </c>
      <c r="D230" s="275" t="s">
        <v>69</v>
      </c>
      <c r="E230" s="19" t="s">
        <v>19</v>
      </c>
      <c r="F230" s="276">
        <v>0</v>
      </c>
      <c r="G230" s="36"/>
      <c r="H230" s="41"/>
    </row>
    <row r="231" spans="1:8" s="2" customFormat="1" ht="16.8" customHeight="1">
      <c r="A231" s="36"/>
      <c r="B231" s="41"/>
      <c r="C231" s="275" t="s">
        <v>153</v>
      </c>
      <c r="D231" s="275" t="s">
        <v>210</v>
      </c>
      <c r="E231" s="19" t="s">
        <v>19</v>
      </c>
      <c r="F231" s="276">
        <v>182.4</v>
      </c>
      <c r="G231" s="36"/>
      <c r="H231" s="41"/>
    </row>
    <row r="232" spans="1:8" s="2" customFormat="1" ht="16.8" customHeight="1">
      <c r="A232" s="36"/>
      <c r="B232" s="41"/>
      <c r="C232" s="277" t="s">
        <v>1457</v>
      </c>
      <c r="D232" s="36"/>
      <c r="E232" s="36"/>
      <c r="F232" s="36"/>
      <c r="G232" s="36"/>
      <c r="H232" s="41"/>
    </row>
    <row r="233" spans="1:8" s="2" customFormat="1" ht="16.8" customHeight="1">
      <c r="A233" s="36"/>
      <c r="B233" s="41"/>
      <c r="C233" s="275" t="s">
        <v>193</v>
      </c>
      <c r="D233" s="275" t="s">
        <v>19</v>
      </c>
      <c r="E233" s="19" t="s">
        <v>19</v>
      </c>
      <c r="F233" s="276">
        <v>0</v>
      </c>
      <c r="G233" s="36"/>
      <c r="H233" s="41"/>
    </row>
    <row r="234" spans="1:8" s="2" customFormat="1" ht="16.8" customHeight="1">
      <c r="A234" s="36"/>
      <c r="B234" s="41"/>
      <c r="C234" s="275" t="s">
        <v>329</v>
      </c>
      <c r="D234" s="275" t="s">
        <v>963</v>
      </c>
      <c r="E234" s="19" t="s">
        <v>249</v>
      </c>
      <c r="F234" s="276">
        <v>68.395</v>
      </c>
      <c r="G234" s="36"/>
      <c r="H234" s="41"/>
    </row>
    <row r="235" spans="1:8" s="2" customFormat="1" ht="16.8" customHeight="1">
      <c r="A235" s="36"/>
      <c r="B235" s="41"/>
      <c r="C235" s="275" t="s">
        <v>341</v>
      </c>
      <c r="D235" s="275" t="s">
        <v>1460</v>
      </c>
      <c r="E235" s="19" t="s">
        <v>249</v>
      </c>
      <c r="F235" s="276">
        <v>18.24</v>
      </c>
      <c r="G235" s="36"/>
      <c r="H235" s="41"/>
    </row>
    <row r="236" spans="1:8" s="2" customFormat="1" ht="16.8" customHeight="1">
      <c r="A236" s="36"/>
      <c r="B236" s="41"/>
      <c r="C236" s="275" t="s">
        <v>399</v>
      </c>
      <c r="D236" s="275" t="s">
        <v>1480</v>
      </c>
      <c r="E236" s="19" t="s">
        <v>232</v>
      </c>
      <c r="F236" s="276">
        <v>182.4</v>
      </c>
      <c r="G236" s="36"/>
      <c r="H236" s="41"/>
    </row>
    <row r="237" spans="1:8" s="2" customFormat="1" ht="16.8" customHeight="1">
      <c r="A237" s="36"/>
      <c r="B237" s="41"/>
      <c r="C237" s="275" t="s">
        <v>524</v>
      </c>
      <c r="D237" s="275" t="s">
        <v>1481</v>
      </c>
      <c r="E237" s="19" t="s">
        <v>232</v>
      </c>
      <c r="F237" s="276">
        <v>182.4</v>
      </c>
      <c r="G237" s="36"/>
      <c r="H237" s="41"/>
    </row>
    <row r="238" spans="1:8" s="2" customFormat="1" ht="16.8" customHeight="1">
      <c r="A238" s="36"/>
      <c r="B238" s="41"/>
      <c r="C238" s="275" t="s">
        <v>528</v>
      </c>
      <c r="D238" s="275" t="s">
        <v>529</v>
      </c>
      <c r="E238" s="19" t="s">
        <v>232</v>
      </c>
      <c r="F238" s="276">
        <v>182.4</v>
      </c>
      <c r="G238" s="36"/>
      <c r="H238" s="41"/>
    </row>
    <row r="239" spans="1:8" s="2" customFormat="1" ht="16.8" customHeight="1">
      <c r="A239" s="36"/>
      <c r="B239" s="41"/>
      <c r="C239" s="275" t="s">
        <v>566</v>
      </c>
      <c r="D239" s="275" t="s">
        <v>1482</v>
      </c>
      <c r="E239" s="19" t="s">
        <v>232</v>
      </c>
      <c r="F239" s="276">
        <v>182.4</v>
      </c>
      <c r="G239" s="36"/>
      <c r="H239" s="41"/>
    </row>
    <row r="240" spans="1:8" s="2" customFormat="1" ht="16.8" customHeight="1">
      <c r="A240" s="36"/>
      <c r="B240" s="41"/>
      <c r="C240" s="275" t="s">
        <v>570</v>
      </c>
      <c r="D240" s="275" t="s">
        <v>1483</v>
      </c>
      <c r="E240" s="19" t="s">
        <v>232</v>
      </c>
      <c r="F240" s="276">
        <v>182.4</v>
      </c>
      <c r="G240" s="36"/>
      <c r="H240" s="41"/>
    </row>
    <row r="241" spans="1:8" s="2" customFormat="1" ht="16.8" customHeight="1">
      <c r="A241" s="36"/>
      <c r="B241" s="41"/>
      <c r="C241" s="271" t="s">
        <v>155</v>
      </c>
      <c r="D241" s="272" t="s">
        <v>19</v>
      </c>
      <c r="E241" s="273" t="s">
        <v>19</v>
      </c>
      <c r="F241" s="274">
        <v>92.8</v>
      </c>
      <c r="G241" s="36"/>
      <c r="H241" s="41"/>
    </row>
    <row r="242" spans="1:8" s="2" customFormat="1" ht="16.8" customHeight="1">
      <c r="A242" s="36"/>
      <c r="B242" s="41"/>
      <c r="C242" s="275" t="s">
        <v>19</v>
      </c>
      <c r="D242" s="275" t="s">
        <v>198</v>
      </c>
      <c r="E242" s="19" t="s">
        <v>19</v>
      </c>
      <c r="F242" s="276">
        <v>0</v>
      </c>
      <c r="G242" s="36"/>
      <c r="H242" s="41"/>
    </row>
    <row r="243" spans="1:8" s="2" customFormat="1" ht="16.8" customHeight="1">
      <c r="A243" s="36"/>
      <c r="B243" s="41"/>
      <c r="C243" s="275" t="s">
        <v>19</v>
      </c>
      <c r="D243" s="275" t="s">
        <v>199</v>
      </c>
      <c r="E243" s="19" t="s">
        <v>19</v>
      </c>
      <c r="F243" s="276">
        <v>72.6</v>
      </c>
      <c r="G243" s="36"/>
      <c r="H243" s="41"/>
    </row>
    <row r="244" spans="1:8" s="2" customFormat="1" ht="16.8" customHeight="1">
      <c r="A244" s="36"/>
      <c r="B244" s="41"/>
      <c r="C244" s="275" t="s">
        <v>19</v>
      </c>
      <c r="D244" s="275" t="s">
        <v>200</v>
      </c>
      <c r="E244" s="19" t="s">
        <v>19</v>
      </c>
      <c r="F244" s="276">
        <v>20.2</v>
      </c>
      <c r="G244" s="36"/>
      <c r="H244" s="41"/>
    </row>
    <row r="245" spans="1:8" s="2" customFormat="1" ht="16.8" customHeight="1">
      <c r="A245" s="36"/>
      <c r="B245" s="41"/>
      <c r="C245" s="275" t="s">
        <v>155</v>
      </c>
      <c r="D245" s="275" t="s">
        <v>201</v>
      </c>
      <c r="E245" s="19" t="s">
        <v>19</v>
      </c>
      <c r="F245" s="276">
        <v>92.8</v>
      </c>
      <c r="G245" s="36"/>
      <c r="H245" s="41"/>
    </row>
    <row r="246" spans="1:8" s="2" customFormat="1" ht="16.8" customHeight="1">
      <c r="A246" s="36"/>
      <c r="B246" s="41"/>
      <c r="C246" s="277" t="s">
        <v>1457</v>
      </c>
      <c r="D246" s="36"/>
      <c r="E246" s="36"/>
      <c r="F246" s="36"/>
      <c r="G246" s="36"/>
      <c r="H246" s="41"/>
    </row>
    <row r="247" spans="1:8" s="2" customFormat="1" ht="16.8" customHeight="1">
      <c r="A247" s="36"/>
      <c r="B247" s="41"/>
      <c r="C247" s="275" t="s">
        <v>193</v>
      </c>
      <c r="D247" s="275" t="s">
        <v>19</v>
      </c>
      <c r="E247" s="19" t="s">
        <v>19</v>
      </c>
      <c r="F247" s="276">
        <v>0</v>
      </c>
      <c r="G247" s="36"/>
      <c r="H247" s="41"/>
    </row>
    <row r="248" spans="1:8" s="2" customFormat="1" ht="16.8" customHeight="1">
      <c r="A248" s="36"/>
      <c r="B248" s="41"/>
      <c r="C248" s="275" t="s">
        <v>242</v>
      </c>
      <c r="D248" s="275" t="s">
        <v>1085</v>
      </c>
      <c r="E248" s="19" t="s">
        <v>224</v>
      </c>
      <c r="F248" s="276">
        <v>102.08</v>
      </c>
      <c r="G248" s="36"/>
      <c r="H248" s="41"/>
    </row>
    <row r="249" spans="1:8" s="2" customFormat="1" ht="16.8" customHeight="1">
      <c r="A249" s="36"/>
      <c r="B249" s="41"/>
      <c r="C249" s="271" t="s">
        <v>205</v>
      </c>
      <c r="D249" s="272" t="s">
        <v>19</v>
      </c>
      <c r="E249" s="273" t="s">
        <v>19</v>
      </c>
      <c r="F249" s="274">
        <v>0</v>
      </c>
      <c r="G249" s="36"/>
      <c r="H249" s="41"/>
    </row>
    <row r="250" spans="1:8" s="2" customFormat="1" ht="16.8" customHeight="1">
      <c r="A250" s="36"/>
      <c r="B250" s="41"/>
      <c r="C250" s="275" t="s">
        <v>19</v>
      </c>
      <c r="D250" s="275" t="s">
        <v>204</v>
      </c>
      <c r="E250" s="19" t="s">
        <v>19</v>
      </c>
      <c r="F250" s="276">
        <v>0</v>
      </c>
      <c r="G250" s="36"/>
      <c r="H250" s="41"/>
    </row>
    <row r="251" spans="1:8" s="2" customFormat="1" ht="16.8" customHeight="1">
      <c r="A251" s="36"/>
      <c r="B251" s="41"/>
      <c r="C251" s="275" t="s">
        <v>19</v>
      </c>
      <c r="D251" s="275" t="s">
        <v>69</v>
      </c>
      <c r="E251" s="19" t="s">
        <v>19</v>
      </c>
      <c r="F251" s="276">
        <v>0</v>
      </c>
      <c r="G251" s="36"/>
      <c r="H251" s="41"/>
    </row>
    <row r="252" spans="1:8" s="2" customFormat="1" ht="16.8" customHeight="1">
      <c r="A252" s="36"/>
      <c r="B252" s="41"/>
      <c r="C252" s="275" t="s">
        <v>205</v>
      </c>
      <c r="D252" s="275" t="s">
        <v>201</v>
      </c>
      <c r="E252" s="19" t="s">
        <v>19</v>
      </c>
      <c r="F252" s="276">
        <v>0</v>
      </c>
      <c r="G252" s="36"/>
      <c r="H252" s="41"/>
    </row>
    <row r="253" spans="1:8" s="2" customFormat="1" ht="16.8" customHeight="1">
      <c r="A253" s="36"/>
      <c r="B253" s="41"/>
      <c r="C253" s="271" t="s">
        <v>157</v>
      </c>
      <c r="D253" s="272" t="s">
        <v>19</v>
      </c>
      <c r="E253" s="273" t="s">
        <v>19</v>
      </c>
      <c r="F253" s="274">
        <v>89.6</v>
      </c>
      <c r="G253" s="36"/>
      <c r="H253" s="41"/>
    </row>
    <row r="254" spans="1:8" s="2" customFormat="1" ht="16.8" customHeight="1">
      <c r="A254" s="36"/>
      <c r="B254" s="41"/>
      <c r="C254" s="275" t="s">
        <v>19</v>
      </c>
      <c r="D254" s="275" t="s">
        <v>202</v>
      </c>
      <c r="E254" s="19" t="s">
        <v>19</v>
      </c>
      <c r="F254" s="276">
        <v>0</v>
      </c>
      <c r="G254" s="36"/>
      <c r="H254" s="41"/>
    </row>
    <row r="255" spans="1:8" s="2" customFormat="1" ht="16.8" customHeight="1">
      <c r="A255" s="36"/>
      <c r="B255" s="41"/>
      <c r="C255" s="275" t="s">
        <v>19</v>
      </c>
      <c r="D255" s="275" t="s">
        <v>203</v>
      </c>
      <c r="E255" s="19" t="s">
        <v>19</v>
      </c>
      <c r="F255" s="276">
        <v>89.6</v>
      </c>
      <c r="G255" s="36"/>
      <c r="H255" s="41"/>
    </row>
    <row r="256" spans="1:8" s="2" customFormat="1" ht="16.8" customHeight="1">
      <c r="A256" s="36"/>
      <c r="B256" s="41"/>
      <c r="C256" s="275" t="s">
        <v>157</v>
      </c>
      <c r="D256" s="275" t="s">
        <v>201</v>
      </c>
      <c r="E256" s="19" t="s">
        <v>19</v>
      </c>
      <c r="F256" s="276">
        <v>89.6</v>
      </c>
      <c r="G256" s="36"/>
      <c r="H256" s="41"/>
    </row>
    <row r="257" spans="1:8" s="2" customFormat="1" ht="16.8" customHeight="1">
      <c r="A257" s="36"/>
      <c r="B257" s="41"/>
      <c r="C257" s="277" t="s">
        <v>1457</v>
      </c>
      <c r="D257" s="36"/>
      <c r="E257" s="36"/>
      <c r="F257" s="36"/>
      <c r="G257" s="36"/>
      <c r="H257" s="41"/>
    </row>
    <row r="258" spans="1:8" s="2" customFormat="1" ht="16.8" customHeight="1">
      <c r="A258" s="36"/>
      <c r="B258" s="41"/>
      <c r="C258" s="275" t="s">
        <v>193</v>
      </c>
      <c r="D258" s="275" t="s">
        <v>19</v>
      </c>
      <c r="E258" s="19" t="s">
        <v>19</v>
      </c>
      <c r="F258" s="276">
        <v>0</v>
      </c>
      <c r="G258" s="36"/>
      <c r="H258" s="41"/>
    </row>
    <row r="259" spans="1:8" s="2" customFormat="1" ht="16.8" customHeight="1">
      <c r="A259" s="36"/>
      <c r="B259" s="41"/>
      <c r="C259" s="275" t="s">
        <v>222</v>
      </c>
      <c r="D259" s="275" t="s">
        <v>1484</v>
      </c>
      <c r="E259" s="19" t="s">
        <v>224</v>
      </c>
      <c r="F259" s="276">
        <v>98.56</v>
      </c>
      <c r="G259" s="36"/>
      <c r="H259" s="41"/>
    </row>
    <row r="260" spans="1:8" s="2" customFormat="1" ht="16.8" customHeight="1">
      <c r="A260" s="36"/>
      <c r="B260" s="41"/>
      <c r="C260" s="275" t="s">
        <v>227</v>
      </c>
      <c r="D260" s="275" t="s">
        <v>1485</v>
      </c>
      <c r="E260" s="19" t="s">
        <v>224</v>
      </c>
      <c r="F260" s="276">
        <v>98.56</v>
      </c>
      <c r="G260" s="36"/>
      <c r="H260" s="41"/>
    </row>
    <row r="261" spans="1:8" s="2" customFormat="1" ht="20.4">
      <c r="A261" s="36"/>
      <c r="B261" s="41"/>
      <c r="C261" s="275" t="s">
        <v>255</v>
      </c>
      <c r="D261" s="275" t="s">
        <v>1464</v>
      </c>
      <c r="E261" s="19" t="s">
        <v>249</v>
      </c>
      <c r="F261" s="276">
        <v>132.372</v>
      </c>
      <c r="G261" s="36"/>
      <c r="H261" s="41"/>
    </row>
    <row r="262" spans="1:8" s="2" customFormat="1" ht="16.8" customHeight="1">
      <c r="A262" s="36"/>
      <c r="B262" s="41"/>
      <c r="C262" s="275" t="s">
        <v>575</v>
      </c>
      <c r="D262" s="275" t="s">
        <v>1486</v>
      </c>
      <c r="E262" s="19" t="s">
        <v>232</v>
      </c>
      <c r="F262" s="276">
        <v>179.2</v>
      </c>
      <c r="G262" s="36"/>
      <c r="H262" s="41"/>
    </row>
    <row r="263" spans="1:8" s="2" customFormat="1" ht="16.8" customHeight="1">
      <c r="A263" s="36"/>
      <c r="B263" s="41"/>
      <c r="C263" s="271" t="s">
        <v>267</v>
      </c>
      <c r="D263" s="272" t="s">
        <v>19</v>
      </c>
      <c r="E263" s="273" t="s">
        <v>19</v>
      </c>
      <c r="F263" s="274">
        <v>324.584</v>
      </c>
      <c r="G263" s="36"/>
      <c r="H263" s="41"/>
    </row>
    <row r="264" spans="1:8" s="2" customFormat="1" ht="16.8" customHeight="1">
      <c r="A264" s="36"/>
      <c r="B264" s="41"/>
      <c r="C264" s="275" t="s">
        <v>267</v>
      </c>
      <c r="D264" s="275" t="s">
        <v>268</v>
      </c>
      <c r="E264" s="19" t="s">
        <v>19</v>
      </c>
      <c r="F264" s="276">
        <v>324.584</v>
      </c>
      <c r="G264" s="36"/>
      <c r="H264" s="41"/>
    </row>
    <row r="265" spans="1:8" s="2" customFormat="1" ht="16.8" customHeight="1">
      <c r="A265" s="36"/>
      <c r="B265" s="41"/>
      <c r="C265" s="271" t="s">
        <v>159</v>
      </c>
      <c r="D265" s="272" t="s">
        <v>19</v>
      </c>
      <c r="E265" s="273" t="s">
        <v>19</v>
      </c>
      <c r="F265" s="274">
        <v>2</v>
      </c>
      <c r="G265" s="36"/>
      <c r="H265" s="41"/>
    </row>
    <row r="266" spans="1:8" s="2" customFormat="1" ht="16.8" customHeight="1">
      <c r="A266" s="36"/>
      <c r="B266" s="41"/>
      <c r="C266" s="275" t="s">
        <v>19</v>
      </c>
      <c r="D266" s="275" t="s">
        <v>421</v>
      </c>
      <c r="E266" s="19" t="s">
        <v>19</v>
      </c>
      <c r="F266" s="276">
        <v>0</v>
      </c>
      <c r="G266" s="36"/>
      <c r="H266" s="41"/>
    </row>
    <row r="267" spans="1:8" s="2" customFormat="1" ht="16.8" customHeight="1">
      <c r="A267" s="36"/>
      <c r="B267" s="41"/>
      <c r="C267" s="275" t="s">
        <v>159</v>
      </c>
      <c r="D267" s="275" t="s">
        <v>79</v>
      </c>
      <c r="E267" s="19" t="s">
        <v>19</v>
      </c>
      <c r="F267" s="276">
        <v>2</v>
      </c>
      <c r="G267" s="36"/>
      <c r="H267" s="41"/>
    </row>
    <row r="268" spans="1:8" s="2" customFormat="1" ht="16.8" customHeight="1">
      <c r="A268" s="36"/>
      <c r="B268" s="41"/>
      <c r="C268" s="277" t="s">
        <v>1457</v>
      </c>
      <c r="D268" s="36"/>
      <c r="E268" s="36"/>
      <c r="F268" s="36"/>
      <c r="G268" s="36"/>
      <c r="H268" s="41"/>
    </row>
    <row r="269" spans="1:8" s="2" customFormat="1" ht="20.4">
      <c r="A269" s="36"/>
      <c r="B269" s="41"/>
      <c r="C269" s="275" t="s">
        <v>413</v>
      </c>
      <c r="D269" s="275" t="s">
        <v>1463</v>
      </c>
      <c r="E269" s="19" t="s">
        <v>410</v>
      </c>
      <c r="F269" s="276">
        <v>12</v>
      </c>
      <c r="G269" s="36"/>
      <c r="H269" s="41"/>
    </row>
    <row r="270" spans="1:8" s="2" customFormat="1" ht="20.4">
      <c r="A270" s="36"/>
      <c r="B270" s="41"/>
      <c r="C270" s="275" t="s">
        <v>423</v>
      </c>
      <c r="D270" s="275" t="s">
        <v>424</v>
      </c>
      <c r="E270" s="19" t="s">
        <v>410</v>
      </c>
      <c r="F270" s="276">
        <v>2.02</v>
      </c>
      <c r="G270" s="36"/>
      <c r="H270" s="41"/>
    </row>
    <row r="271" spans="1:8" s="2" customFormat="1" ht="16.8" customHeight="1">
      <c r="A271" s="36"/>
      <c r="B271" s="41"/>
      <c r="C271" s="271" t="s">
        <v>1487</v>
      </c>
      <c r="D271" s="272" t="s">
        <v>19</v>
      </c>
      <c r="E271" s="273" t="s">
        <v>19</v>
      </c>
      <c r="F271" s="274">
        <v>0</v>
      </c>
      <c r="G271" s="36"/>
      <c r="H271" s="41"/>
    </row>
    <row r="272" spans="1:8" s="2" customFormat="1" ht="16.8" customHeight="1">
      <c r="A272" s="36"/>
      <c r="B272" s="41"/>
      <c r="C272" s="275" t="s">
        <v>19</v>
      </c>
      <c r="D272" s="275" t="s">
        <v>1488</v>
      </c>
      <c r="E272" s="19" t="s">
        <v>19</v>
      </c>
      <c r="F272" s="276">
        <v>0</v>
      </c>
      <c r="G272" s="36"/>
      <c r="H272" s="41"/>
    </row>
    <row r="273" spans="1:8" s="2" customFormat="1" ht="16.8" customHeight="1">
      <c r="A273" s="36"/>
      <c r="B273" s="41"/>
      <c r="C273" s="275" t="s">
        <v>1487</v>
      </c>
      <c r="D273" s="275" t="s">
        <v>201</v>
      </c>
      <c r="E273" s="19" t="s">
        <v>19</v>
      </c>
      <c r="F273" s="276">
        <v>0</v>
      </c>
      <c r="G273" s="36"/>
      <c r="H273" s="41"/>
    </row>
    <row r="274" spans="1:8" s="2" customFormat="1" ht="16.8" customHeight="1">
      <c r="A274" s="36"/>
      <c r="B274" s="41"/>
      <c r="C274" s="271" t="s">
        <v>1489</v>
      </c>
      <c r="D274" s="272" t="s">
        <v>19</v>
      </c>
      <c r="E274" s="273" t="s">
        <v>19</v>
      </c>
      <c r="F274" s="274">
        <v>0</v>
      </c>
      <c r="G274" s="36"/>
      <c r="H274" s="41"/>
    </row>
    <row r="275" spans="1:8" s="2" customFormat="1" ht="16.8" customHeight="1">
      <c r="A275" s="36"/>
      <c r="B275" s="41"/>
      <c r="C275" s="275" t="s">
        <v>19</v>
      </c>
      <c r="D275" s="275" t="s">
        <v>1490</v>
      </c>
      <c r="E275" s="19" t="s">
        <v>19</v>
      </c>
      <c r="F275" s="276">
        <v>0</v>
      </c>
      <c r="G275" s="36"/>
      <c r="H275" s="41"/>
    </row>
    <row r="276" spans="1:8" s="2" customFormat="1" ht="16.8" customHeight="1">
      <c r="A276" s="36"/>
      <c r="B276" s="41"/>
      <c r="C276" s="275" t="s">
        <v>1489</v>
      </c>
      <c r="D276" s="275" t="s">
        <v>201</v>
      </c>
      <c r="E276" s="19" t="s">
        <v>19</v>
      </c>
      <c r="F276" s="276">
        <v>0</v>
      </c>
      <c r="G276" s="36"/>
      <c r="H276" s="41"/>
    </row>
    <row r="277" spans="1:8" s="2" customFormat="1" ht="16.8" customHeight="1">
      <c r="A277" s="36"/>
      <c r="B277" s="41"/>
      <c r="C277" s="271" t="s">
        <v>327</v>
      </c>
      <c r="D277" s="272" t="s">
        <v>19</v>
      </c>
      <c r="E277" s="273" t="s">
        <v>19</v>
      </c>
      <c r="F277" s="274">
        <v>178.109</v>
      </c>
      <c r="G277" s="36"/>
      <c r="H277" s="41"/>
    </row>
    <row r="278" spans="1:8" s="2" customFormat="1" ht="16.8" customHeight="1">
      <c r="A278" s="36"/>
      <c r="B278" s="41"/>
      <c r="C278" s="275" t="s">
        <v>323</v>
      </c>
      <c r="D278" s="275" t="s">
        <v>324</v>
      </c>
      <c r="E278" s="19" t="s">
        <v>19</v>
      </c>
      <c r="F278" s="276">
        <v>178.109</v>
      </c>
      <c r="G278" s="36"/>
      <c r="H278" s="41"/>
    </row>
    <row r="279" spans="1:8" s="2" customFormat="1" ht="16.8" customHeight="1">
      <c r="A279" s="36"/>
      <c r="B279" s="41"/>
      <c r="C279" s="275" t="s">
        <v>325</v>
      </c>
      <c r="D279" s="275" t="s">
        <v>326</v>
      </c>
      <c r="E279" s="19" t="s">
        <v>19</v>
      </c>
      <c r="F279" s="276">
        <v>0</v>
      </c>
      <c r="G279" s="36"/>
      <c r="H279" s="41"/>
    </row>
    <row r="280" spans="1:8" s="2" customFormat="1" ht="16.8" customHeight="1">
      <c r="A280" s="36"/>
      <c r="B280" s="41"/>
      <c r="C280" s="275" t="s">
        <v>327</v>
      </c>
      <c r="D280" s="275" t="s">
        <v>210</v>
      </c>
      <c r="E280" s="19" t="s">
        <v>19</v>
      </c>
      <c r="F280" s="276">
        <v>178.109</v>
      </c>
      <c r="G280" s="36"/>
      <c r="H280" s="41"/>
    </row>
    <row r="281" spans="1:8" s="2" customFormat="1" ht="16.8" customHeight="1">
      <c r="A281" s="36"/>
      <c r="B281" s="41"/>
      <c r="C281" s="271" t="s">
        <v>325</v>
      </c>
      <c r="D281" s="272" t="s">
        <v>19</v>
      </c>
      <c r="E281" s="273" t="s">
        <v>19</v>
      </c>
      <c r="F281" s="274">
        <v>0</v>
      </c>
      <c r="G281" s="36"/>
      <c r="H281" s="41"/>
    </row>
    <row r="282" spans="1:8" s="2" customFormat="1" ht="16.8" customHeight="1">
      <c r="A282" s="36"/>
      <c r="B282" s="41"/>
      <c r="C282" s="275" t="s">
        <v>325</v>
      </c>
      <c r="D282" s="275" t="s">
        <v>326</v>
      </c>
      <c r="E282" s="19" t="s">
        <v>19</v>
      </c>
      <c r="F282" s="276">
        <v>0</v>
      </c>
      <c r="G282" s="36"/>
      <c r="H282" s="41"/>
    </row>
    <row r="283" spans="1:8" s="2" customFormat="1" ht="26.4" customHeight="1">
      <c r="A283" s="36"/>
      <c r="B283" s="41"/>
      <c r="C283" s="270" t="s">
        <v>1491</v>
      </c>
      <c r="D283" s="270" t="s">
        <v>81</v>
      </c>
      <c r="E283" s="36"/>
      <c r="F283" s="36"/>
      <c r="G283" s="36"/>
      <c r="H283" s="41"/>
    </row>
    <row r="284" spans="1:8" s="2" customFormat="1" ht="16.8" customHeight="1">
      <c r="A284" s="36"/>
      <c r="B284" s="41"/>
      <c r="C284" s="271" t="s">
        <v>116</v>
      </c>
      <c r="D284" s="272" t="s">
        <v>19</v>
      </c>
      <c r="E284" s="273" t="s">
        <v>19</v>
      </c>
      <c r="F284" s="274">
        <v>2</v>
      </c>
      <c r="G284" s="36"/>
      <c r="H284" s="41"/>
    </row>
    <row r="285" spans="1:8" s="2" customFormat="1" ht="16.8" customHeight="1">
      <c r="A285" s="36"/>
      <c r="B285" s="41"/>
      <c r="C285" s="275" t="s">
        <v>19</v>
      </c>
      <c r="D285" s="275" t="s">
        <v>451</v>
      </c>
      <c r="E285" s="19" t="s">
        <v>19</v>
      </c>
      <c r="F285" s="276">
        <v>0</v>
      </c>
      <c r="G285" s="36"/>
      <c r="H285" s="41"/>
    </row>
    <row r="286" spans="1:8" s="2" customFormat="1" ht="16.8" customHeight="1">
      <c r="A286" s="36"/>
      <c r="B286" s="41"/>
      <c r="C286" s="275" t="s">
        <v>116</v>
      </c>
      <c r="D286" s="275" t="s">
        <v>79</v>
      </c>
      <c r="E286" s="19" t="s">
        <v>19</v>
      </c>
      <c r="F286" s="276">
        <v>2</v>
      </c>
      <c r="G286" s="36"/>
      <c r="H286" s="41"/>
    </row>
    <row r="287" spans="1:8" s="2" customFormat="1" ht="16.8" customHeight="1">
      <c r="A287" s="36"/>
      <c r="B287" s="41"/>
      <c r="C287" s="277" t="s">
        <v>1457</v>
      </c>
      <c r="D287" s="36"/>
      <c r="E287" s="36"/>
      <c r="F287" s="36"/>
      <c r="G287" s="36"/>
      <c r="H287" s="41"/>
    </row>
    <row r="288" spans="1:8" s="2" customFormat="1" ht="16.8" customHeight="1">
      <c r="A288" s="36"/>
      <c r="B288" s="41"/>
      <c r="C288" s="275" t="s">
        <v>447</v>
      </c>
      <c r="D288" s="275" t="s">
        <v>1458</v>
      </c>
      <c r="E288" s="19" t="s">
        <v>410</v>
      </c>
      <c r="F288" s="276">
        <v>3</v>
      </c>
      <c r="G288" s="36"/>
      <c r="H288" s="41"/>
    </row>
    <row r="289" spans="1:8" s="2" customFormat="1" ht="16.8" customHeight="1">
      <c r="A289" s="36"/>
      <c r="B289" s="41"/>
      <c r="C289" s="275" t="s">
        <v>454</v>
      </c>
      <c r="D289" s="275" t="s">
        <v>455</v>
      </c>
      <c r="E289" s="19" t="s">
        <v>410</v>
      </c>
      <c r="F289" s="276">
        <v>2.02</v>
      </c>
      <c r="G289" s="36"/>
      <c r="H289" s="41"/>
    </row>
    <row r="290" spans="1:8" s="2" customFormat="1" ht="16.8" customHeight="1">
      <c r="A290" s="36"/>
      <c r="B290" s="41"/>
      <c r="C290" s="271" t="s">
        <v>118</v>
      </c>
      <c r="D290" s="272" t="s">
        <v>653</v>
      </c>
      <c r="E290" s="273" t="s">
        <v>19</v>
      </c>
      <c r="F290" s="274">
        <v>1</v>
      </c>
      <c r="G290" s="36"/>
      <c r="H290" s="41"/>
    </row>
    <row r="291" spans="1:8" s="2" customFormat="1" ht="16.8" customHeight="1">
      <c r="A291" s="36"/>
      <c r="B291" s="41"/>
      <c r="C291" s="275" t="s">
        <v>19</v>
      </c>
      <c r="D291" s="275" t="s">
        <v>450</v>
      </c>
      <c r="E291" s="19" t="s">
        <v>19</v>
      </c>
      <c r="F291" s="276">
        <v>0</v>
      </c>
      <c r="G291" s="36"/>
      <c r="H291" s="41"/>
    </row>
    <row r="292" spans="1:8" s="2" customFormat="1" ht="16.8" customHeight="1">
      <c r="A292" s="36"/>
      <c r="B292" s="41"/>
      <c r="C292" s="275" t="s">
        <v>118</v>
      </c>
      <c r="D292" s="275" t="s">
        <v>77</v>
      </c>
      <c r="E292" s="19" t="s">
        <v>19</v>
      </c>
      <c r="F292" s="276">
        <v>1</v>
      </c>
      <c r="G292" s="36"/>
      <c r="H292" s="41"/>
    </row>
    <row r="293" spans="1:8" s="2" customFormat="1" ht="16.8" customHeight="1">
      <c r="A293" s="36"/>
      <c r="B293" s="41"/>
      <c r="C293" s="277" t="s">
        <v>1457</v>
      </c>
      <c r="D293" s="36"/>
      <c r="E293" s="36"/>
      <c r="F293" s="36"/>
      <c r="G293" s="36"/>
      <c r="H293" s="41"/>
    </row>
    <row r="294" spans="1:8" s="2" customFormat="1" ht="16.8" customHeight="1">
      <c r="A294" s="36"/>
      <c r="B294" s="41"/>
      <c r="C294" s="275" t="s">
        <v>447</v>
      </c>
      <c r="D294" s="275" t="s">
        <v>1458</v>
      </c>
      <c r="E294" s="19" t="s">
        <v>410</v>
      </c>
      <c r="F294" s="276">
        <v>3</v>
      </c>
      <c r="G294" s="36"/>
      <c r="H294" s="41"/>
    </row>
    <row r="295" spans="1:8" s="2" customFormat="1" ht="16.8" customHeight="1">
      <c r="A295" s="36"/>
      <c r="B295" s="41"/>
      <c r="C295" s="275" t="s">
        <v>463</v>
      </c>
      <c r="D295" s="275" t="s">
        <v>464</v>
      </c>
      <c r="E295" s="19" t="s">
        <v>410</v>
      </c>
      <c r="F295" s="276">
        <v>1.01</v>
      </c>
      <c r="G295" s="36"/>
      <c r="H295" s="41"/>
    </row>
    <row r="296" spans="1:8" s="2" customFormat="1" ht="16.8" customHeight="1">
      <c r="A296" s="36"/>
      <c r="B296" s="41"/>
      <c r="C296" s="271" t="s">
        <v>120</v>
      </c>
      <c r="D296" s="272" t="s">
        <v>19</v>
      </c>
      <c r="E296" s="273" t="s">
        <v>19</v>
      </c>
      <c r="F296" s="274">
        <v>2.28</v>
      </c>
      <c r="G296" s="36"/>
      <c r="H296" s="41"/>
    </row>
    <row r="297" spans="1:8" s="2" customFormat="1" ht="16.8" customHeight="1">
      <c r="A297" s="36"/>
      <c r="B297" s="41"/>
      <c r="C297" s="275" t="s">
        <v>122</v>
      </c>
      <c r="D297" s="275" t="s">
        <v>344</v>
      </c>
      <c r="E297" s="19" t="s">
        <v>19</v>
      </c>
      <c r="F297" s="276">
        <v>2.19</v>
      </c>
      <c r="G297" s="36"/>
      <c r="H297" s="41"/>
    </row>
    <row r="298" spans="1:8" s="2" customFormat="1" ht="16.8" customHeight="1">
      <c r="A298" s="36"/>
      <c r="B298" s="41"/>
      <c r="C298" s="275" t="s">
        <v>656</v>
      </c>
      <c r="D298" s="275" t="s">
        <v>688</v>
      </c>
      <c r="E298" s="19" t="s">
        <v>19</v>
      </c>
      <c r="F298" s="276">
        <v>0.09</v>
      </c>
      <c r="G298" s="36"/>
      <c r="H298" s="41"/>
    </row>
    <row r="299" spans="1:8" s="2" customFormat="1" ht="16.8" customHeight="1">
      <c r="A299" s="36"/>
      <c r="B299" s="41"/>
      <c r="C299" s="275" t="s">
        <v>120</v>
      </c>
      <c r="D299" s="275" t="s">
        <v>210</v>
      </c>
      <c r="E299" s="19" t="s">
        <v>19</v>
      </c>
      <c r="F299" s="276">
        <v>2.28</v>
      </c>
      <c r="G299" s="36"/>
      <c r="H299" s="41"/>
    </row>
    <row r="300" spans="1:8" s="2" customFormat="1" ht="16.8" customHeight="1">
      <c r="A300" s="36"/>
      <c r="B300" s="41"/>
      <c r="C300" s="277" t="s">
        <v>1457</v>
      </c>
      <c r="D300" s="36"/>
      <c r="E300" s="36"/>
      <c r="F300" s="36"/>
      <c r="G300" s="36"/>
      <c r="H300" s="41"/>
    </row>
    <row r="301" spans="1:8" s="2" customFormat="1" ht="16.8" customHeight="1">
      <c r="A301" s="36"/>
      <c r="B301" s="41"/>
      <c r="C301" s="275" t="s">
        <v>341</v>
      </c>
      <c r="D301" s="275" t="s">
        <v>1460</v>
      </c>
      <c r="E301" s="19" t="s">
        <v>249</v>
      </c>
      <c r="F301" s="276">
        <v>2.28</v>
      </c>
      <c r="G301" s="36"/>
      <c r="H301" s="41"/>
    </row>
    <row r="302" spans="1:8" s="2" customFormat="1" ht="20.4">
      <c r="A302" s="36"/>
      <c r="B302" s="41"/>
      <c r="C302" s="275" t="s">
        <v>306</v>
      </c>
      <c r="D302" s="275" t="s">
        <v>1461</v>
      </c>
      <c r="E302" s="19" t="s">
        <v>249</v>
      </c>
      <c r="F302" s="276">
        <v>10.826</v>
      </c>
      <c r="G302" s="36"/>
      <c r="H302" s="41"/>
    </row>
    <row r="303" spans="1:8" s="2" customFormat="1" ht="16.8" customHeight="1">
      <c r="A303" s="36"/>
      <c r="B303" s="41"/>
      <c r="C303" s="271" t="s">
        <v>122</v>
      </c>
      <c r="D303" s="272" t="s">
        <v>19</v>
      </c>
      <c r="E303" s="273" t="s">
        <v>19</v>
      </c>
      <c r="F303" s="274">
        <v>2.19</v>
      </c>
      <c r="G303" s="36"/>
      <c r="H303" s="41"/>
    </row>
    <row r="304" spans="1:8" s="2" customFormat="1" ht="16.8" customHeight="1">
      <c r="A304" s="36"/>
      <c r="B304" s="41"/>
      <c r="C304" s="275" t="s">
        <v>122</v>
      </c>
      <c r="D304" s="275" t="s">
        <v>344</v>
      </c>
      <c r="E304" s="19" t="s">
        <v>19</v>
      </c>
      <c r="F304" s="276">
        <v>2.19</v>
      </c>
      <c r="G304" s="36"/>
      <c r="H304" s="41"/>
    </row>
    <row r="305" spans="1:8" s="2" customFormat="1" ht="16.8" customHeight="1">
      <c r="A305" s="36"/>
      <c r="B305" s="41"/>
      <c r="C305" s="277" t="s">
        <v>1457</v>
      </c>
      <c r="D305" s="36"/>
      <c r="E305" s="36"/>
      <c r="F305" s="36"/>
      <c r="G305" s="36"/>
      <c r="H305" s="41"/>
    </row>
    <row r="306" spans="1:8" s="2" customFormat="1" ht="16.8" customHeight="1">
      <c r="A306" s="36"/>
      <c r="B306" s="41"/>
      <c r="C306" s="275" t="s">
        <v>341</v>
      </c>
      <c r="D306" s="275" t="s">
        <v>1460</v>
      </c>
      <c r="E306" s="19" t="s">
        <v>249</v>
      </c>
      <c r="F306" s="276">
        <v>2.28</v>
      </c>
      <c r="G306" s="36"/>
      <c r="H306" s="41"/>
    </row>
    <row r="307" spans="1:8" s="2" customFormat="1" ht="16.8" customHeight="1">
      <c r="A307" s="36"/>
      <c r="B307" s="41"/>
      <c r="C307" s="275" t="s">
        <v>320</v>
      </c>
      <c r="D307" s="275" t="s">
        <v>1462</v>
      </c>
      <c r="E307" s="19" t="s">
        <v>249</v>
      </c>
      <c r="F307" s="276">
        <v>24.639</v>
      </c>
      <c r="G307" s="36"/>
      <c r="H307" s="41"/>
    </row>
    <row r="308" spans="1:8" s="2" customFormat="1" ht="16.8" customHeight="1">
      <c r="A308" s="36"/>
      <c r="B308" s="41"/>
      <c r="C308" s="271" t="s">
        <v>656</v>
      </c>
      <c r="D308" s="272" t="s">
        <v>19</v>
      </c>
      <c r="E308" s="273" t="s">
        <v>19</v>
      </c>
      <c r="F308" s="274">
        <v>0.09</v>
      </c>
      <c r="G308" s="36"/>
      <c r="H308" s="41"/>
    </row>
    <row r="309" spans="1:8" s="2" customFormat="1" ht="16.8" customHeight="1">
      <c r="A309" s="36"/>
      <c r="B309" s="41"/>
      <c r="C309" s="275" t="s">
        <v>656</v>
      </c>
      <c r="D309" s="275" t="s">
        <v>688</v>
      </c>
      <c r="E309" s="19" t="s">
        <v>19</v>
      </c>
      <c r="F309" s="276">
        <v>0.09</v>
      </c>
      <c r="G309" s="36"/>
      <c r="H309" s="41"/>
    </row>
    <row r="310" spans="1:8" s="2" customFormat="1" ht="16.8" customHeight="1">
      <c r="A310" s="36"/>
      <c r="B310" s="41"/>
      <c r="C310" s="277" t="s">
        <v>1457</v>
      </c>
      <c r="D310" s="36"/>
      <c r="E310" s="36"/>
      <c r="F310" s="36"/>
      <c r="G310" s="36"/>
      <c r="H310" s="41"/>
    </row>
    <row r="311" spans="1:8" s="2" customFormat="1" ht="16.8" customHeight="1">
      <c r="A311" s="36"/>
      <c r="B311" s="41"/>
      <c r="C311" s="275" t="s">
        <v>341</v>
      </c>
      <c r="D311" s="275" t="s">
        <v>1460</v>
      </c>
      <c r="E311" s="19" t="s">
        <v>249</v>
      </c>
      <c r="F311" s="276">
        <v>2.28</v>
      </c>
      <c r="G311" s="36"/>
      <c r="H311" s="41"/>
    </row>
    <row r="312" spans="1:8" s="2" customFormat="1" ht="16.8" customHeight="1">
      <c r="A312" s="36"/>
      <c r="B312" s="41"/>
      <c r="C312" s="275" t="s">
        <v>320</v>
      </c>
      <c r="D312" s="275" t="s">
        <v>1462</v>
      </c>
      <c r="E312" s="19" t="s">
        <v>249</v>
      </c>
      <c r="F312" s="276">
        <v>24.639</v>
      </c>
      <c r="G312" s="36"/>
      <c r="H312" s="41"/>
    </row>
    <row r="313" spans="1:8" s="2" customFormat="1" ht="16.8" customHeight="1">
      <c r="A313" s="36"/>
      <c r="B313" s="41"/>
      <c r="C313" s="271" t="s">
        <v>130</v>
      </c>
      <c r="D313" s="272" t="s">
        <v>19</v>
      </c>
      <c r="E313" s="273" t="s">
        <v>19</v>
      </c>
      <c r="F313" s="274">
        <v>8.546</v>
      </c>
      <c r="G313" s="36"/>
      <c r="H313" s="41"/>
    </row>
    <row r="314" spans="1:8" s="2" customFormat="1" ht="16.8" customHeight="1">
      <c r="A314" s="36"/>
      <c r="B314" s="41"/>
      <c r="C314" s="275" t="s">
        <v>132</v>
      </c>
      <c r="D314" s="275" t="s">
        <v>332</v>
      </c>
      <c r="E314" s="19" t="s">
        <v>19</v>
      </c>
      <c r="F314" s="276">
        <v>8.212</v>
      </c>
      <c r="G314" s="36"/>
      <c r="H314" s="41"/>
    </row>
    <row r="315" spans="1:8" s="2" customFormat="1" ht="16.8" customHeight="1">
      <c r="A315" s="36"/>
      <c r="B315" s="41"/>
      <c r="C315" s="275" t="s">
        <v>133</v>
      </c>
      <c r="D315" s="275" t="s">
        <v>686</v>
      </c>
      <c r="E315" s="19" t="s">
        <v>19</v>
      </c>
      <c r="F315" s="276">
        <v>0.334</v>
      </c>
      <c r="G315" s="36"/>
      <c r="H315" s="41"/>
    </row>
    <row r="316" spans="1:8" s="2" customFormat="1" ht="16.8" customHeight="1">
      <c r="A316" s="36"/>
      <c r="B316" s="41"/>
      <c r="C316" s="275" t="s">
        <v>130</v>
      </c>
      <c r="D316" s="275" t="s">
        <v>210</v>
      </c>
      <c r="E316" s="19" t="s">
        <v>19</v>
      </c>
      <c r="F316" s="276">
        <v>8.546</v>
      </c>
      <c r="G316" s="36"/>
      <c r="H316" s="41"/>
    </row>
    <row r="317" spans="1:8" s="2" customFormat="1" ht="16.8" customHeight="1">
      <c r="A317" s="36"/>
      <c r="B317" s="41"/>
      <c r="C317" s="277" t="s">
        <v>1457</v>
      </c>
      <c r="D317" s="36"/>
      <c r="E317" s="36"/>
      <c r="F317" s="36"/>
      <c r="G317" s="36"/>
      <c r="H317" s="41"/>
    </row>
    <row r="318" spans="1:8" s="2" customFormat="1" ht="16.8" customHeight="1">
      <c r="A318" s="36"/>
      <c r="B318" s="41"/>
      <c r="C318" s="275" t="s">
        <v>329</v>
      </c>
      <c r="D318" s="275" t="s">
        <v>963</v>
      </c>
      <c r="E318" s="19" t="s">
        <v>249</v>
      </c>
      <c r="F318" s="276">
        <v>8.546</v>
      </c>
      <c r="G318" s="36"/>
      <c r="H318" s="41"/>
    </row>
    <row r="319" spans="1:8" s="2" customFormat="1" ht="20.4">
      <c r="A319" s="36"/>
      <c r="B319" s="41"/>
      <c r="C319" s="275" t="s">
        <v>306</v>
      </c>
      <c r="D319" s="275" t="s">
        <v>1461</v>
      </c>
      <c r="E319" s="19" t="s">
        <v>249</v>
      </c>
      <c r="F319" s="276">
        <v>10.826</v>
      </c>
      <c r="G319" s="36"/>
      <c r="H319" s="41"/>
    </row>
    <row r="320" spans="1:8" s="2" customFormat="1" ht="16.8" customHeight="1">
      <c r="A320" s="36"/>
      <c r="B320" s="41"/>
      <c r="C320" s="275" t="s">
        <v>335</v>
      </c>
      <c r="D320" s="275" t="s">
        <v>336</v>
      </c>
      <c r="E320" s="19" t="s">
        <v>312</v>
      </c>
      <c r="F320" s="276">
        <v>17.092</v>
      </c>
      <c r="G320" s="36"/>
      <c r="H320" s="41"/>
    </row>
    <row r="321" spans="1:8" s="2" customFormat="1" ht="16.8" customHeight="1">
      <c r="A321" s="36"/>
      <c r="B321" s="41"/>
      <c r="C321" s="271" t="s">
        <v>132</v>
      </c>
      <c r="D321" s="272" t="s">
        <v>19</v>
      </c>
      <c r="E321" s="273" t="s">
        <v>19</v>
      </c>
      <c r="F321" s="274">
        <v>8.212</v>
      </c>
      <c r="G321" s="36"/>
      <c r="H321" s="41"/>
    </row>
    <row r="322" spans="1:8" s="2" customFormat="1" ht="16.8" customHeight="1">
      <c r="A322" s="36"/>
      <c r="B322" s="41"/>
      <c r="C322" s="275" t="s">
        <v>132</v>
      </c>
      <c r="D322" s="275" t="s">
        <v>332</v>
      </c>
      <c r="E322" s="19" t="s">
        <v>19</v>
      </c>
      <c r="F322" s="276">
        <v>8.212</v>
      </c>
      <c r="G322" s="36"/>
      <c r="H322" s="41"/>
    </row>
    <row r="323" spans="1:8" s="2" customFormat="1" ht="16.8" customHeight="1">
      <c r="A323" s="36"/>
      <c r="B323" s="41"/>
      <c r="C323" s="277" t="s">
        <v>1457</v>
      </c>
      <c r="D323" s="36"/>
      <c r="E323" s="36"/>
      <c r="F323" s="36"/>
      <c r="G323" s="36"/>
      <c r="H323" s="41"/>
    </row>
    <row r="324" spans="1:8" s="2" customFormat="1" ht="16.8" customHeight="1">
      <c r="A324" s="36"/>
      <c r="B324" s="41"/>
      <c r="C324" s="275" t="s">
        <v>329</v>
      </c>
      <c r="D324" s="275" t="s">
        <v>963</v>
      </c>
      <c r="E324" s="19" t="s">
        <v>249</v>
      </c>
      <c r="F324" s="276">
        <v>8.546</v>
      </c>
      <c r="G324" s="36"/>
      <c r="H324" s="41"/>
    </row>
    <row r="325" spans="1:8" s="2" customFormat="1" ht="16.8" customHeight="1">
      <c r="A325" s="36"/>
      <c r="B325" s="41"/>
      <c r="C325" s="275" t="s">
        <v>320</v>
      </c>
      <c r="D325" s="275" t="s">
        <v>1462</v>
      </c>
      <c r="E325" s="19" t="s">
        <v>249</v>
      </c>
      <c r="F325" s="276">
        <v>24.639</v>
      </c>
      <c r="G325" s="36"/>
      <c r="H325" s="41"/>
    </row>
    <row r="326" spans="1:8" s="2" customFormat="1" ht="16.8" customHeight="1">
      <c r="A326" s="36"/>
      <c r="B326" s="41"/>
      <c r="C326" s="271" t="s">
        <v>133</v>
      </c>
      <c r="D326" s="272" t="s">
        <v>19</v>
      </c>
      <c r="E326" s="273" t="s">
        <v>19</v>
      </c>
      <c r="F326" s="274">
        <v>0.334</v>
      </c>
      <c r="G326" s="36"/>
      <c r="H326" s="41"/>
    </row>
    <row r="327" spans="1:8" s="2" customFormat="1" ht="16.8" customHeight="1">
      <c r="A327" s="36"/>
      <c r="B327" s="41"/>
      <c r="C327" s="275" t="s">
        <v>133</v>
      </c>
      <c r="D327" s="275" t="s">
        <v>686</v>
      </c>
      <c r="E327" s="19" t="s">
        <v>19</v>
      </c>
      <c r="F327" s="276">
        <v>0.334</v>
      </c>
      <c r="G327" s="36"/>
      <c r="H327" s="41"/>
    </row>
    <row r="328" spans="1:8" s="2" customFormat="1" ht="16.8" customHeight="1">
      <c r="A328" s="36"/>
      <c r="B328" s="41"/>
      <c r="C328" s="277" t="s">
        <v>1457</v>
      </c>
      <c r="D328" s="36"/>
      <c r="E328" s="36"/>
      <c r="F328" s="36"/>
      <c r="G328" s="36"/>
      <c r="H328" s="41"/>
    </row>
    <row r="329" spans="1:8" s="2" customFormat="1" ht="16.8" customHeight="1">
      <c r="A329" s="36"/>
      <c r="B329" s="41"/>
      <c r="C329" s="275" t="s">
        <v>329</v>
      </c>
      <c r="D329" s="275" t="s">
        <v>963</v>
      </c>
      <c r="E329" s="19" t="s">
        <v>249</v>
      </c>
      <c r="F329" s="276">
        <v>8.546</v>
      </c>
      <c r="G329" s="36"/>
      <c r="H329" s="41"/>
    </row>
    <row r="330" spans="1:8" s="2" customFormat="1" ht="16.8" customHeight="1">
      <c r="A330" s="36"/>
      <c r="B330" s="41"/>
      <c r="C330" s="275" t="s">
        <v>320</v>
      </c>
      <c r="D330" s="275" t="s">
        <v>1462</v>
      </c>
      <c r="E330" s="19" t="s">
        <v>249</v>
      </c>
      <c r="F330" s="276">
        <v>24.639</v>
      </c>
      <c r="G330" s="36"/>
      <c r="H330" s="41"/>
    </row>
    <row r="331" spans="1:8" s="2" customFormat="1" ht="16.8" customHeight="1">
      <c r="A331" s="36"/>
      <c r="B331" s="41"/>
      <c r="C331" s="271" t="s">
        <v>134</v>
      </c>
      <c r="D331" s="272" t="s">
        <v>19</v>
      </c>
      <c r="E331" s="273" t="s">
        <v>19</v>
      </c>
      <c r="F331" s="274">
        <v>10.826</v>
      </c>
      <c r="G331" s="36"/>
      <c r="H331" s="41"/>
    </row>
    <row r="332" spans="1:8" s="2" customFormat="1" ht="16.8" customHeight="1">
      <c r="A332" s="36"/>
      <c r="B332" s="41"/>
      <c r="C332" s="275" t="s">
        <v>134</v>
      </c>
      <c r="D332" s="275" t="s">
        <v>309</v>
      </c>
      <c r="E332" s="19" t="s">
        <v>19</v>
      </c>
      <c r="F332" s="276">
        <v>10.826</v>
      </c>
      <c r="G332" s="36"/>
      <c r="H332" s="41"/>
    </row>
    <row r="333" spans="1:8" s="2" customFormat="1" ht="16.8" customHeight="1">
      <c r="A333" s="36"/>
      <c r="B333" s="41"/>
      <c r="C333" s="277" t="s">
        <v>1457</v>
      </c>
      <c r="D333" s="36"/>
      <c r="E333" s="36"/>
      <c r="F333" s="36"/>
      <c r="G333" s="36"/>
      <c r="H333" s="41"/>
    </row>
    <row r="334" spans="1:8" s="2" customFormat="1" ht="20.4">
      <c r="A334" s="36"/>
      <c r="B334" s="41"/>
      <c r="C334" s="275" t="s">
        <v>306</v>
      </c>
      <c r="D334" s="275" t="s">
        <v>1461</v>
      </c>
      <c r="E334" s="19" t="s">
        <v>249</v>
      </c>
      <c r="F334" s="276">
        <v>10.826</v>
      </c>
      <c r="G334" s="36"/>
      <c r="H334" s="41"/>
    </row>
    <row r="335" spans="1:8" s="2" customFormat="1" ht="16.8" customHeight="1">
      <c r="A335" s="36"/>
      <c r="B335" s="41"/>
      <c r="C335" s="275" t="s">
        <v>310</v>
      </c>
      <c r="D335" s="275" t="s">
        <v>774</v>
      </c>
      <c r="E335" s="19" t="s">
        <v>312</v>
      </c>
      <c r="F335" s="276">
        <v>21.652</v>
      </c>
      <c r="G335" s="36"/>
      <c r="H335" s="41"/>
    </row>
    <row r="336" spans="1:8" s="2" customFormat="1" ht="16.8" customHeight="1">
      <c r="A336" s="36"/>
      <c r="B336" s="41"/>
      <c r="C336" s="275" t="s">
        <v>316</v>
      </c>
      <c r="D336" s="275" t="s">
        <v>777</v>
      </c>
      <c r="E336" s="19" t="s">
        <v>249</v>
      </c>
      <c r="F336" s="276">
        <v>10.826</v>
      </c>
      <c r="G336" s="36"/>
      <c r="H336" s="41"/>
    </row>
    <row r="337" spans="1:8" s="2" customFormat="1" ht="16.8" customHeight="1">
      <c r="A337" s="36"/>
      <c r="B337" s="41"/>
      <c r="C337" s="271" t="s">
        <v>136</v>
      </c>
      <c r="D337" s="272" t="s">
        <v>19</v>
      </c>
      <c r="E337" s="273" t="s">
        <v>19</v>
      </c>
      <c r="F337" s="274">
        <v>10.12</v>
      </c>
      <c r="G337" s="36"/>
      <c r="H337" s="41"/>
    </row>
    <row r="338" spans="1:8" s="2" customFormat="1" ht="16.8" customHeight="1">
      <c r="A338" s="36"/>
      <c r="B338" s="41"/>
      <c r="C338" s="275" t="s">
        <v>19</v>
      </c>
      <c r="D338" s="275" t="s">
        <v>245</v>
      </c>
      <c r="E338" s="19" t="s">
        <v>19</v>
      </c>
      <c r="F338" s="276">
        <v>10.12</v>
      </c>
      <c r="G338" s="36"/>
      <c r="H338" s="41"/>
    </row>
    <row r="339" spans="1:8" s="2" customFormat="1" ht="16.8" customHeight="1">
      <c r="A339" s="36"/>
      <c r="B339" s="41"/>
      <c r="C339" s="275" t="s">
        <v>136</v>
      </c>
      <c r="D339" s="275" t="s">
        <v>201</v>
      </c>
      <c r="E339" s="19" t="s">
        <v>19</v>
      </c>
      <c r="F339" s="276">
        <v>10.12</v>
      </c>
      <c r="G339" s="36"/>
      <c r="H339" s="41"/>
    </row>
    <row r="340" spans="1:8" s="2" customFormat="1" ht="16.8" customHeight="1">
      <c r="A340" s="36"/>
      <c r="B340" s="41"/>
      <c r="C340" s="277" t="s">
        <v>1457</v>
      </c>
      <c r="D340" s="36"/>
      <c r="E340" s="36"/>
      <c r="F340" s="36"/>
      <c r="G340" s="36"/>
      <c r="H340" s="41"/>
    </row>
    <row r="341" spans="1:8" s="2" customFormat="1" ht="16.8" customHeight="1">
      <c r="A341" s="36"/>
      <c r="B341" s="41"/>
      <c r="C341" s="275" t="s">
        <v>242</v>
      </c>
      <c r="D341" s="275" t="s">
        <v>1085</v>
      </c>
      <c r="E341" s="19" t="s">
        <v>224</v>
      </c>
      <c r="F341" s="276">
        <v>10.12</v>
      </c>
      <c r="G341" s="36"/>
      <c r="H341" s="41"/>
    </row>
    <row r="342" spans="1:8" s="2" customFormat="1" ht="20.4">
      <c r="A342" s="36"/>
      <c r="B342" s="41"/>
      <c r="C342" s="275" t="s">
        <v>255</v>
      </c>
      <c r="D342" s="275" t="s">
        <v>1464</v>
      </c>
      <c r="E342" s="19" t="s">
        <v>249</v>
      </c>
      <c r="F342" s="276">
        <v>16.945</v>
      </c>
      <c r="G342" s="36"/>
      <c r="H342" s="41"/>
    </row>
    <row r="343" spans="1:8" s="2" customFormat="1" ht="16.8" customHeight="1">
      <c r="A343" s="36"/>
      <c r="B343" s="41"/>
      <c r="C343" s="271" t="s">
        <v>138</v>
      </c>
      <c r="D343" s="272" t="s">
        <v>19</v>
      </c>
      <c r="E343" s="273" t="s">
        <v>19</v>
      </c>
      <c r="F343" s="274">
        <v>75.458</v>
      </c>
      <c r="G343" s="36"/>
      <c r="H343" s="41"/>
    </row>
    <row r="344" spans="1:8" s="2" customFormat="1" ht="16.8" customHeight="1">
      <c r="A344" s="36"/>
      <c r="B344" s="41"/>
      <c r="C344" s="275" t="s">
        <v>19</v>
      </c>
      <c r="D344" s="275" t="s">
        <v>300</v>
      </c>
      <c r="E344" s="19" t="s">
        <v>19</v>
      </c>
      <c r="F344" s="276">
        <v>75.458</v>
      </c>
      <c r="G344" s="36"/>
      <c r="H344" s="41"/>
    </row>
    <row r="345" spans="1:8" s="2" customFormat="1" ht="16.8" customHeight="1">
      <c r="A345" s="36"/>
      <c r="B345" s="41"/>
      <c r="C345" s="275" t="s">
        <v>138</v>
      </c>
      <c r="D345" s="275" t="s">
        <v>201</v>
      </c>
      <c r="E345" s="19" t="s">
        <v>19</v>
      </c>
      <c r="F345" s="276">
        <v>75.458</v>
      </c>
      <c r="G345" s="36"/>
      <c r="H345" s="41"/>
    </row>
    <row r="346" spans="1:8" s="2" customFormat="1" ht="16.8" customHeight="1">
      <c r="A346" s="36"/>
      <c r="B346" s="41"/>
      <c r="C346" s="277" t="s">
        <v>1457</v>
      </c>
      <c r="D346" s="36"/>
      <c r="E346" s="36"/>
      <c r="F346" s="36"/>
      <c r="G346" s="36"/>
      <c r="H346" s="41"/>
    </row>
    <row r="347" spans="1:8" s="2" customFormat="1" ht="16.8" customHeight="1">
      <c r="A347" s="36"/>
      <c r="B347" s="41"/>
      <c r="C347" s="275" t="s">
        <v>297</v>
      </c>
      <c r="D347" s="275" t="s">
        <v>1465</v>
      </c>
      <c r="E347" s="19" t="s">
        <v>224</v>
      </c>
      <c r="F347" s="276">
        <v>75.458</v>
      </c>
      <c r="G347" s="36"/>
      <c r="H347" s="41"/>
    </row>
    <row r="348" spans="1:8" s="2" customFormat="1" ht="16.8" customHeight="1">
      <c r="A348" s="36"/>
      <c r="B348" s="41"/>
      <c r="C348" s="275" t="s">
        <v>302</v>
      </c>
      <c r="D348" s="275" t="s">
        <v>1466</v>
      </c>
      <c r="E348" s="19" t="s">
        <v>224</v>
      </c>
      <c r="F348" s="276">
        <v>75.458</v>
      </c>
      <c r="G348" s="36"/>
      <c r="H348" s="41"/>
    </row>
    <row r="349" spans="1:8" s="2" customFormat="1" ht="16.8" customHeight="1">
      <c r="A349" s="36"/>
      <c r="B349" s="41"/>
      <c r="C349" s="271" t="s">
        <v>141</v>
      </c>
      <c r="D349" s="272" t="s">
        <v>19</v>
      </c>
      <c r="E349" s="273" t="s">
        <v>19</v>
      </c>
      <c r="F349" s="274">
        <v>33.89</v>
      </c>
      <c r="G349" s="36"/>
      <c r="H349" s="41"/>
    </row>
    <row r="350" spans="1:8" s="2" customFormat="1" ht="16.8" customHeight="1">
      <c r="A350" s="36"/>
      <c r="B350" s="41"/>
      <c r="C350" s="275" t="s">
        <v>267</v>
      </c>
      <c r="D350" s="275" t="s">
        <v>268</v>
      </c>
      <c r="E350" s="19" t="s">
        <v>19</v>
      </c>
      <c r="F350" s="276">
        <v>41.502</v>
      </c>
      <c r="G350" s="36"/>
      <c r="H350" s="41"/>
    </row>
    <row r="351" spans="1:8" s="2" customFormat="1" ht="16.8" customHeight="1">
      <c r="A351" s="36"/>
      <c r="B351" s="41"/>
      <c r="C351" s="275" t="s">
        <v>19</v>
      </c>
      <c r="D351" s="275" t="s">
        <v>269</v>
      </c>
      <c r="E351" s="19" t="s">
        <v>19</v>
      </c>
      <c r="F351" s="276">
        <v>-2.024</v>
      </c>
      <c r="G351" s="36"/>
      <c r="H351" s="41"/>
    </row>
    <row r="352" spans="1:8" s="2" customFormat="1" ht="16.8" customHeight="1">
      <c r="A352" s="36"/>
      <c r="B352" s="41"/>
      <c r="C352" s="275" t="s">
        <v>19</v>
      </c>
      <c r="D352" s="275" t="s">
        <v>270</v>
      </c>
      <c r="E352" s="19" t="s">
        <v>19</v>
      </c>
      <c r="F352" s="276">
        <v>-5.588</v>
      </c>
      <c r="G352" s="36"/>
      <c r="H352" s="41"/>
    </row>
    <row r="353" spans="1:8" s="2" customFormat="1" ht="16.8" customHeight="1">
      <c r="A353" s="36"/>
      <c r="B353" s="41"/>
      <c r="C353" s="275" t="s">
        <v>141</v>
      </c>
      <c r="D353" s="275" t="s">
        <v>201</v>
      </c>
      <c r="E353" s="19" t="s">
        <v>19</v>
      </c>
      <c r="F353" s="276">
        <v>33.89</v>
      </c>
      <c r="G353" s="36"/>
      <c r="H353" s="41"/>
    </row>
    <row r="354" spans="1:8" s="2" customFormat="1" ht="16.8" customHeight="1">
      <c r="A354" s="36"/>
      <c r="B354" s="41"/>
      <c r="C354" s="277" t="s">
        <v>1457</v>
      </c>
      <c r="D354" s="36"/>
      <c r="E354" s="36"/>
      <c r="F354" s="36"/>
      <c r="G354" s="36"/>
      <c r="H354" s="41"/>
    </row>
    <row r="355" spans="1:8" s="2" customFormat="1" ht="20.4">
      <c r="A355" s="36"/>
      <c r="B355" s="41"/>
      <c r="C355" s="275" t="s">
        <v>255</v>
      </c>
      <c r="D355" s="275" t="s">
        <v>1464</v>
      </c>
      <c r="E355" s="19" t="s">
        <v>249</v>
      </c>
      <c r="F355" s="276">
        <v>16.945</v>
      </c>
      <c r="G355" s="36"/>
      <c r="H355" s="41"/>
    </row>
    <row r="356" spans="1:8" s="2" customFormat="1" ht="20.4">
      <c r="A356" s="36"/>
      <c r="B356" s="41"/>
      <c r="C356" s="275" t="s">
        <v>280</v>
      </c>
      <c r="D356" s="275" t="s">
        <v>1471</v>
      </c>
      <c r="E356" s="19" t="s">
        <v>249</v>
      </c>
      <c r="F356" s="276">
        <v>16.945</v>
      </c>
      <c r="G356" s="36"/>
      <c r="H356" s="41"/>
    </row>
    <row r="357" spans="1:8" s="2" customFormat="1" ht="16.8" customHeight="1">
      <c r="A357" s="36"/>
      <c r="B357" s="41"/>
      <c r="C357" s="275" t="s">
        <v>320</v>
      </c>
      <c r="D357" s="275" t="s">
        <v>1462</v>
      </c>
      <c r="E357" s="19" t="s">
        <v>249</v>
      </c>
      <c r="F357" s="276">
        <v>24.639</v>
      </c>
      <c r="G357" s="36"/>
      <c r="H357" s="41"/>
    </row>
    <row r="358" spans="1:8" s="2" customFormat="1" ht="16.8" customHeight="1">
      <c r="A358" s="36"/>
      <c r="B358" s="41"/>
      <c r="C358" s="271" t="s">
        <v>252</v>
      </c>
      <c r="D358" s="272" t="s">
        <v>19</v>
      </c>
      <c r="E358" s="273" t="s">
        <v>19</v>
      </c>
      <c r="F358" s="274">
        <v>0.945</v>
      </c>
      <c r="G358" s="36"/>
      <c r="H358" s="41"/>
    </row>
    <row r="359" spans="1:8" s="2" customFormat="1" ht="16.8" customHeight="1">
      <c r="A359" s="36"/>
      <c r="B359" s="41"/>
      <c r="C359" s="271" t="s">
        <v>271</v>
      </c>
      <c r="D359" s="272" t="s">
        <v>19</v>
      </c>
      <c r="E359" s="273" t="s">
        <v>19</v>
      </c>
      <c r="F359" s="274">
        <v>16.945</v>
      </c>
      <c r="G359" s="36"/>
      <c r="H359" s="41"/>
    </row>
    <row r="360" spans="1:8" s="2" customFormat="1" ht="16.8" customHeight="1">
      <c r="A360" s="36"/>
      <c r="B360" s="41"/>
      <c r="C360" s="275" t="s">
        <v>271</v>
      </c>
      <c r="D360" s="275" t="s">
        <v>272</v>
      </c>
      <c r="E360" s="19" t="s">
        <v>19</v>
      </c>
      <c r="F360" s="276">
        <v>16.945</v>
      </c>
      <c r="G360" s="36"/>
      <c r="H360" s="41"/>
    </row>
    <row r="361" spans="1:8" s="2" customFormat="1" ht="16.8" customHeight="1">
      <c r="A361" s="36"/>
      <c r="B361" s="41"/>
      <c r="C361" s="271" t="s">
        <v>283</v>
      </c>
      <c r="D361" s="272" t="s">
        <v>19</v>
      </c>
      <c r="E361" s="273" t="s">
        <v>19</v>
      </c>
      <c r="F361" s="274">
        <v>16.945</v>
      </c>
      <c r="G361" s="36"/>
      <c r="H361" s="41"/>
    </row>
    <row r="362" spans="1:8" s="2" customFormat="1" ht="16.8" customHeight="1">
      <c r="A362" s="36"/>
      <c r="B362" s="41"/>
      <c r="C362" s="275" t="s">
        <v>283</v>
      </c>
      <c r="D362" s="275" t="s">
        <v>272</v>
      </c>
      <c r="E362" s="19" t="s">
        <v>19</v>
      </c>
      <c r="F362" s="276">
        <v>16.945</v>
      </c>
      <c r="G362" s="36"/>
      <c r="H362" s="41"/>
    </row>
    <row r="363" spans="1:8" s="2" customFormat="1" ht="16.8" customHeight="1">
      <c r="A363" s="36"/>
      <c r="B363" s="41"/>
      <c r="C363" s="271" t="s">
        <v>143</v>
      </c>
      <c r="D363" s="272" t="s">
        <v>19</v>
      </c>
      <c r="E363" s="273" t="s">
        <v>19</v>
      </c>
      <c r="F363" s="274">
        <v>1.575</v>
      </c>
      <c r="G363" s="36"/>
      <c r="H363" s="41"/>
    </row>
    <row r="364" spans="1:8" s="2" customFormat="1" ht="16.8" customHeight="1">
      <c r="A364" s="36"/>
      <c r="B364" s="41"/>
      <c r="C364" s="275" t="s">
        <v>143</v>
      </c>
      <c r="D364" s="275" t="s">
        <v>678</v>
      </c>
      <c r="E364" s="19" t="s">
        <v>19</v>
      </c>
      <c r="F364" s="276">
        <v>1.575</v>
      </c>
      <c r="G364" s="36"/>
      <c r="H364" s="41"/>
    </row>
    <row r="365" spans="1:8" s="2" customFormat="1" ht="16.8" customHeight="1">
      <c r="A365" s="36"/>
      <c r="B365" s="41"/>
      <c r="C365" s="277" t="s">
        <v>1457</v>
      </c>
      <c r="D365" s="36"/>
      <c r="E365" s="36"/>
      <c r="F365" s="36"/>
      <c r="G365" s="36"/>
      <c r="H365" s="41"/>
    </row>
    <row r="366" spans="1:8" s="2" customFormat="1" ht="20.4">
      <c r="A366" s="36"/>
      <c r="B366" s="41"/>
      <c r="C366" s="275" t="s">
        <v>247</v>
      </c>
      <c r="D366" s="275" t="s">
        <v>1472</v>
      </c>
      <c r="E366" s="19" t="s">
        <v>249</v>
      </c>
      <c r="F366" s="276">
        <v>0.945</v>
      </c>
      <c r="G366" s="36"/>
      <c r="H366" s="41"/>
    </row>
    <row r="367" spans="1:8" s="2" customFormat="1" ht="20.4">
      <c r="A367" s="36"/>
      <c r="B367" s="41"/>
      <c r="C367" s="275" t="s">
        <v>274</v>
      </c>
      <c r="D367" s="275" t="s">
        <v>1473</v>
      </c>
      <c r="E367" s="19" t="s">
        <v>249</v>
      </c>
      <c r="F367" s="276">
        <v>0.63</v>
      </c>
      <c r="G367" s="36"/>
      <c r="H367" s="41"/>
    </row>
    <row r="368" spans="1:8" s="2" customFormat="1" ht="16.8" customHeight="1">
      <c r="A368" s="36"/>
      <c r="B368" s="41"/>
      <c r="C368" s="275" t="s">
        <v>320</v>
      </c>
      <c r="D368" s="275" t="s">
        <v>1462</v>
      </c>
      <c r="E368" s="19" t="s">
        <v>249</v>
      </c>
      <c r="F368" s="276">
        <v>24.639</v>
      </c>
      <c r="G368" s="36"/>
      <c r="H368" s="41"/>
    </row>
    <row r="369" spans="1:8" s="2" customFormat="1" ht="16.8" customHeight="1">
      <c r="A369" s="36"/>
      <c r="B369" s="41"/>
      <c r="C369" s="271" t="s">
        <v>145</v>
      </c>
      <c r="D369" s="272" t="s">
        <v>19</v>
      </c>
      <c r="E369" s="273" t="s">
        <v>19</v>
      </c>
      <c r="F369" s="274">
        <v>37.729</v>
      </c>
      <c r="G369" s="36"/>
      <c r="H369" s="41"/>
    </row>
    <row r="370" spans="1:8" s="2" customFormat="1" ht="16.8" customHeight="1">
      <c r="A370" s="36"/>
      <c r="B370" s="41"/>
      <c r="C370" s="275" t="s">
        <v>19</v>
      </c>
      <c r="D370" s="275" t="s">
        <v>679</v>
      </c>
      <c r="E370" s="19" t="s">
        <v>19</v>
      </c>
      <c r="F370" s="276">
        <v>12.25</v>
      </c>
      <c r="G370" s="36"/>
      <c r="H370" s="41"/>
    </row>
    <row r="371" spans="1:8" s="2" customFormat="1" ht="16.8" customHeight="1">
      <c r="A371" s="36"/>
      <c r="B371" s="41"/>
      <c r="C371" s="275" t="s">
        <v>19</v>
      </c>
      <c r="D371" s="275" t="s">
        <v>680</v>
      </c>
      <c r="E371" s="19" t="s">
        <v>19</v>
      </c>
      <c r="F371" s="276">
        <v>25.479</v>
      </c>
      <c r="G371" s="36"/>
      <c r="H371" s="41"/>
    </row>
    <row r="372" spans="1:8" s="2" customFormat="1" ht="16.8" customHeight="1">
      <c r="A372" s="36"/>
      <c r="B372" s="41"/>
      <c r="C372" s="275" t="s">
        <v>145</v>
      </c>
      <c r="D372" s="275" t="s">
        <v>201</v>
      </c>
      <c r="E372" s="19" t="s">
        <v>19</v>
      </c>
      <c r="F372" s="276">
        <v>37.729</v>
      </c>
      <c r="G372" s="36"/>
      <c r="H372" s="41"/>
    </row>
    <row r="373" spans="1:8" s="2" customFormat="1" ht="16.8" customHeight="1">
      <c r="A373" s="36"/>
      <c r="B373" s="41"/>
      <c r="C373" s="277" t="s">
        <v>1457</v>
      </c>
      <c r="D373" s="36"/>
      <c r="E373" s="36"/>
      <c r="F373" s="36"/>
      <c r="G373" s="36"/>
      <c r="H373" s="41"/>
    </row>
    <row r="374" spans="1:8" s="2" customFormat="1" ht="20.4">
      <c r="A374" s="36"/>
      <c r="B374" s="41"/>
      <c r="C374" s="275" t="s">
        <v>255</v>
      </c>
      <c r="D374" s="275" t="s">
        <v>1464</v>
      </c>
      <c r="E374" s="19" t="s">
        <v>249</v>
      </c>
      <c r="F374" s="276">
        <v>16.945</v>
      </c>
      <c r="G374" s="36"/>
      <c r="H374" s="41"/>
    </row>
    <row r="375" spans="1:8" s="2" customFormat="1" ht="16.8" customHeight="1">
      <c r="A375" s="36"/>
      <c r="B375" s="41"/>
      <c r="C375" s="275" t="s">
        <v>297</v>
      </c>
      <c r="D375" s="275" t="s">
        <v>1465</v>
      </c>
      <c r="E375" s="19" t="s">
        <v>224</v>
      </c>
      <c r="F375" s="276">
        <v>75.458</v>
      </c>
      <c r="G375" s="36"/>
      <c r="H375" s="41"/>
    </row>
    <row r="376" spans="1:8" s="2" customFormat="1" ht="16.8" customHeight="1">
      <c r="A376" s="36"/>
      <c r="B376" s="41"/>
      <c r="C376" s="271" t="s">
        <v>668</v>
      </c>
      <c r="D376" s="272" t="s">
        <v>19</v>
      </c>
      <c r="E376" s="273" t="s">
        <v>19</v>
      </c>
      <c r="F376" s="274">
        <v>1</v>
      </c>
      <c r="G376" s="36"/>
      <c r="H376" s="41"/>
    </row>
    <row r="377" spans="1:8" s="2" customFormat="1" ht="16.8" customHeight="1">
      <c r="A377" s="36"/>
      <c r="B377" s="41"/>
      <c r="C377" s="275" t="s">
        <v>19</v>
      </c>
      <c r="D377" s="275" t="s">
        <v>77</v>
      </c>
      <c r="E377" s="19" t="s">
        <v>19</v>
      </c>
      <c r="F377" s="276">
        <v>1</v>
      </c>
      <c r="G377" s="36"/>
      <c r="H377" s="41"/>
    </row>
    <row r="378" spans="1:8" s="2" customFormat="1" ht="16.8" customHeight="1">
      <c r="A378" s="36"/>
      <c r="B378" s="41"/>
      <c r="C378" s="275" t="s">
        <v>668</v>
      </c>
      <c r="D378" s="275" t="s">
        <v>201</v>
      </c>
      <c r="E378" s="19" t="s">
        <v>19</v>
      </c>
      <c r="F378" s="276">
        <v>1</v>
      </c>
      <c r="G378" s="36"/>
      <c r="H378" s="41"/>
    </row>
    <row r="379" spans="1:8" s="2" customFormat="1" ht="16.8" customHeight="1">
      <c r="A379" s="36"/>
      <c r="B379" s="41"/>
      <c r="C379" s="277" t="s">
        <v>1457</v>
      </c>
      <c r="D379" s="36"/>
      <c r="E379" s="36"/>
      <c r="F379" s="36"/>
      <c r="G379" s="36"/>
      <c r="H379" s="41"/>
    </row>
    <row r="380" spans="1:8" s="2" customFormat="1" ht="16.8" customHeight="1">
      <c r="A380" s="36"/>
      <c r="B380" s="41"/>
      <c r="C380" s="275" t="s">
        <v>496</v>
      </c>
      <c r="D380" s="275" t="s">
        <v>1474</v>
      </c>
      <c r="E380" s="19" t="s">
        <v>410</v>
      </c>
      <c r="F380" s="276">
        <v>1</v>
      </c>
      <c r="G380" s="36"/>
      <c r="H380" s="41"/>
    </row>
    <row r="381" spans="1:8" s="2" customFormat="1" ht="16.8" customHeight="1">
      <c r="A381" s="36"/>
      <c r="B381" s="41"/>
      <c r="C381" s="275" t="s">
        <v>552</v>
      </c>
      <c r="D381" s="275" t="s">
        <v>553</v>
      </c>
      <c r="E381" s="19" t="s">
        <v>410</v>
      </c>
      <c r="F381" s="276">
        <v>1</v>
      </c>
      <c r="G381" s="36"/>
      <c r="H381" s="41"/>
    </row>
    <row r="382" spans="1:8" s="2" customFormat="1" ht="16.8" customHeight="1">
      <c r="A382" s="36"/>
      <c r="B382" s="41"/>
      <c r="C382" s="275" t="s">
        <v>544</v>
      </c>
      <c r="D382" s="275" t="s">
        <v>545</v>
      </c>
      <c r="E382" s="19" t="s">
        <v>410</v>
      </c>
      <c r="F382" s="276">
        <v>1</v>
      </c>
      <c r="G382" s="36"/>
      <c r="H382" s="41"/>
    </row>
    <row r="383" spans="1:8" s="2" customFormat="1" ht="16.8" customHeight="1">
      <c r="A383" s="36"/>
      <c r="B383" s="41"/>
      <c r="C383" s="275" t="s">
        <v>558</v>
      </c>
      <c r="D383" s="275" t="s">
        <v>559</v>
      </c>
      <c r="E383" s="19" t="s">
        <v>410</v>
      </c>
      <c r="F383" s="276">
        <v>1</v>
      </c>
      <c r="G383" s="36"/>
      <c r="H383" s="41"/>
    </row>
    <row r="384" spans="1:8" s="2" customFormat="1" ht="16.8" customHeight="1">
      <c r="A384" s="36"/>
      <c r="B384" s="41"/>
      <c r="C384" s="275" t="s">
        <v>504</v>
      </c>
      <c r="D384" s="275" t="s">
        <v>505</v>
      </c>
      <c r="E384" s="19" t="s">
        <v>410</v>
      </c>
      <c r="F384" s="276">
        <v>1.01</v>
      </c>
      <c r="G384" s="36"/>
      <c r="H384" s="41"/>
    </row>
    <row r="385" spans="1:8" s="2" customFormat="1" ht="16.8" customHeight="1">
      <c r="A385" s="36"/>
      <c r="B385" s="41"/>
      <c r="C385" s="275" t="s">
        <v>500</v>
      </c>
      <c r="D385" s="275" t="s">
        <v>501</v>
      </c>
      <c r="E385" s="19" t="s">
        <v>410</v>
      </c>
      <c r="F385" s="276">
        <v>1.01</v>
      </c>
      <c r="G385" s="36"/>
      <c r="H385" s="41"/>
    </row>
    <row r="386" spans="1:8" s="2" customFormat="1" ht="16.8" customHeight="1">
      <c r="A386" s="36"/>
      <c r="B386" s="41"/>
      <c r="C386" s="271" t="s">
        <v>148</v>
      </c>
      <c r="D386" s="272" t="s">
        <v>19</v>
      </c>
      <c r="E386" s="273" t="s">
        <v>19</v>
      </c>
      <c r="F386" s="274">
        <v>1</v>
      </c>
      <c r="G386" s="36"/>
      <c r="H386" s="41"/>
    </row>
    <row r="387" spans="1:8" s="2" customFormat="1" ht="16.8" customHeight="1">
      <c r="A387" s="36"/>
      <c r="B387" s="41"/>
      <c r="C387" s="275" t="s">
        <v>19</v>
      </c>
      <c r="D387" s="275" t="s">
        <v>77</v>
      </c>
      <c r="E387" s="19" t="s">
        <v>19</v>
      </c>
      <c r="F387" s="276">
        <v>1</v>
      </c>
      <c r="G387" s="36"/>
      <c r="H387" s="41"/>
    </row>
    <row r="388" spans="1:8" s="2" customFormat="1" ht="16.8" customHeight="1">
      <c r="A388" s="36"/>
      <c r="B388" s="41"/>
      <c r="C388" s="275" t="s">
        <v>148</v>
      </c>
      <c r="D388" s="275" t="s">
        <v>201</v>
      </c>
      <c r="E388" s="19" t="s">
        <v>19</v>
      </c>
      <c r="F388" s="276">
        <v>1</v>
      </c>
      <c r="G388" s="36"/>
      <c r="H388" s="41"/>
    </row>
    <row r="389" spans="1:8" s="2" customFormat="1" ht="16.8" customHeight="1">
      <c r="A389" s="36"/>
      <c r="B389" s="41"/>
      <c r="C389" s="277" t="s">
        <v>1457</v>
      </c>
      <c r="D389" s="36"/>
      <c r="E389" s="36"/>
      <c r="F389" s="36"/>
      <c r="G389" s="36"/>
      <c r="H389" s="41"/>
    </row>
    <row r="390" spans="1:8" s="2" customFormat="1" ht="16.8" customHeight="1">
      <c r="A390" s="36"/>
      <c r="B390" s="41"/>
      <c r="C390" s="275" t="s">
        <v>468</v>
      </c>
      <c r="D390" s="275" t="s">
        <v>1475</v>
      </c>
      <c r="E390" s="19" t="s">
        <v>410</v>
      </c>
      <c r="F390" s="276">
        <v>1</v>
      </c>
      <c r="G390" s="36"/>
      <c r="H390" s="41"/>
    </row>
    <row r="391" spans="1:8" s="2" customFormat="1" ht="16.8" customHeight="1">
      <c r="A391" s="36"/>
      <c r="B391" s="41"/>
      <c r="C391" s="275" t="s">
        <v>472</v>
      </c>
      <c r="D391" s="275" t="s">
        <v>473</v>
      </c>
      <c r="E391" s="19" t="s">
        <v>410</v>
      </c>
      <c r="F391" s="276">
        <v>1.01</v>
      </c>
      <c r="G391" s="36"/>
      <c r="H391" s="41"/>
    </row>
    <row r="392" spans="1:8" s="2" customFormat="1" ht="16.8" customHeight="1">
      <c r="A392" s="36"/>
      <c r="B392" s="41"/>
      <c r="C392" s="271" t="s">
        <v>213</v>
      </c>
      <c r="D392" s="272" t="s">
        <v>19</v>
      </c>
      <c r="E392" s="273" t="s">
        <v>19</v>
      </c>
      <c r="F392" s="274">
        <v>5.1</v>
      </c>
      <c r="G392" s="36"/>
      <c r="H392" s="41"/>
    </row>
    <row r="393" spans="1:8" s="2" customFormat="1" ht="16.8" customHeight="1">
      <c r="A393" s="36"/>
      <c r="B393" s="41"/>
      <c r="C393" s="275" t="s">
        <v>19</v>
      </c>
      <c r="D393" s="275" t="s">
        <v>211</v>
      </c>
      <c r="E393" s="19" t="s">
        <v>19</v>
      </c>
      <c r="F393" s="276">
        <v>0</v>
      </c>
      <c r="G393" s="36"/>
      <c r="H393" s="41"/>
    </row>
    <row r="394" spans="1:8" s="2" customFormat="1" ht="16.8" customHeight="1">
      <c r="A394" s="36"/>
      <c r="B394" s="41"/>
      <c r="C394" s="275" t="s">
        <v>19</v>
      </c>
      <c r="D394" s="275" t="s">
        <v>676</v>
      </c>
      <c r="E394" s="19" t="s">
        <v>19</v>
      </c>
      <c r="F394" s="276">
        <v>5.1</v>
      </c>
      <c r="G394" s="36"/>
      <c r="H394" s="41"/>
    </row>
    <row r="395" spans="1:8" s="2" customFormat="1" ht="16.8" customHeight="1">
      <c r="A395" s="36"/>
      <c r="B395" s="41"/>
      <c r="C395" s="275" t="s">
        <v>213</v>
      </c>
      <c r="D395" s="275" t="s">
        <v>201</v>
      </c>
      <c r="E395" s="19" t="s">
        <v>19</v>
      </c>
      <c r="F395" s="276">
        <v>5.1</v>
      </c>
      <c r="G395" s="36"/>
      <c r="H395" s="41"/>
    </row>
    <row r="396" spans="1:8" s="2" customFormat="1" ht="16.8" customHeight="1">
      <c r="A396" s="36"/>
      <c r="B396" s="41"/>
      <c r="C396" s="271" t="s">
        <v>149</v>
      </c>
      <c r="D396" s="272" t="s">
        <v>19</v>
      </c>
      <c r="E396" s="273" t="s">
        <v>19</v>
      </c>
      <c r="F396" s="274">
        <v>16.9</v>
      </c>
      <c r="G396" s="36"/>
      <c r="H396" s="41"/>
    </row>
    <row r="397" spans="1:8" s="2" customFormat="1" ht="16.8" customHeight="1">
      <c r="A397" s="36"/>
      <c r="B397" s="41"/>
      <c r="C397" s="275" t="s">
        <v>19</v>
      </c>
      <c r="D397" s="275" t="s">
        <v>214</v>
      </c>
      <c r="E397" s="19" t="s">
        <v>19</v>
      </c>
      <c r="F397" s="276">
        <v>0</v>
      </c>
      <c r="G397" s="36"/>
      <c r="H397" s="41"/>
    </row>
    <row r="398" spans="1:8" s="2" customFormat="1" ht="16.8" customHeight="1">
      <c r="A398" s="36"/>
      <c r="B398" s="41"/>
      <c r="C398" s="275" t="s">
        <v>19</v>
      </c>
      <c r="D398" s="275" t="s">
        <v>669</v>
      </c>
      <c r="E398" s="19" t="s">
        <v>19</v>
      </c>
      <c r="F398" s="276">
        <v>16.9</v>
      </c>
      <c r="G398" s="36"/>
      <c r="H398" s="41"/>
    </row>
    <row r="399" spans="1:8" s="2" customFormat="1" ht="16.8" customHeight="1">
      <c r="A399" s="36"/>
      <c r="B399" s="41"/>
      <c r="C399" s="275" t="s">
        <v>149</v>
      </c>
      <c r="D399" s="275" t="s">
        <v>201</v>
      </c>
      <c r="E399" s="19" t="s">
        <v>19</v>
      </c>
      <c r="F399" s="276">
        <v>16.9</v>
      </c>
      <c r="G399" s="36"/>
      <c r="H399" s="41"/>
    </row>
    <row r="400" spans="1:8" s="2" customFormat="1" ht="16.8" customHeight="1">
      <c r="A400" s="36"/>
      <c r="B400" s="41"/>
      <c r="C400" s="277" t="s">
        <v>1457</v>
      </c>
      <c r="D400" s="36"/>
      <c r="E400" s="36"/>
      <c r="F400" s="36"/>
      <c r="G400" s="36"/>
      <c r="H400" s="41"/>
    </row>
    <row r="401" spans="1:8" s="2" customFormat="1" ht="16.8" customHeight="1">
      <c r="A401" s="36"/>
      <c r="B401" s="41"/>
      <c r="C401" s="275" t="s">
        <v>193</v>
      </c>
      <c r="D401" s="275" t="s">
        <v>19</v>
      </c>
      <c r="E401" s="19" t="s">
        <v>19</v>
      </c>
      <c r="F401" s="276">
        <v>0</v>
      </c>
      <c r="G401" s="36"/>
      <c r="H401" s="41"/>
    </row>
    <row r="402" spans="1:8" s="2" customFormat="1" ht="16.8" customHeight="1">
      <c r="A402" s="36"/>
      <c r="B402" s="41"/>
      <c r="C402" s="275" t="s">
        <v>378</v>
      </c>
      <c r="D402" s="275" t="s">
        <v>1476</v>
      </c>
      <c r="E402" s="19" t="s">
        <v>224</v>
      </c>
      <c r="F402" s="276">
        <v>18.59</v>
      </c>
      <c r="G402" s="36"/>
      <c r="H402" s="41"/>
    </row>
    <row r="403" spans="1:8" s="2" customFormat="1" ht="20.4">
      <c r="A403" s="36"/>
      <c r="B403" s="41"/>
      <c r="C403" s="275" t="s">
        <v>384</v>
      </c>
      <c r="D403" s="275" t="s">
        <v>1477</v>
      </c>
      <c r="E403" s="19" t="s">
        <v>224</v>
      </c>
      <c r="F403" s="276">
        <v>18.59</v>
      </c>
      <c r="G403" s="36"/>
      <c r="H403" s="41"/>
    </row>
    <row r="404" spans="1:8" s="2" customFormat="1" ht="20.4">
      <c r="A404" s="36"/>
      <c r="B404" s="41"/>
      <c r="C404" s="275" t="s">
        <v>388</v>
      </c>
      <c r="D404" s="275" t="s">
        <v>1478</v>
      </c>
      <c r="E404" s="19" t="s">
        <v>224</v>
      </c>
      <c r="F404" s="276">
        <v>18.59</v>
      </c>
      <c r="G404" s="36"/>
      <c r="H404" s="41"/>
    </row>
    <row r="405" spans="1:8" s="2" customFormat="1" ht="20.4">
      <c r="A405" s="36"/>
      <c r="B405" s="41"/>
      <c r="C405" s="275" t="s">
        <v>393</v>
      </c>
      <c r="D405" s="275" t="s">
        <v>1479</v>
      </c>
      <c r="E405" s="19" t="s">
        <v>224</v>
      </c>
      <c r="F405" s="276">
        <v>18.59</v>
      </c>
      <c r="G405" s="36"/>
      <c r="H405" s="41"/>
    </row>
    <row r="406" spans="1:8" s="2" customFormat="1" ht="16.8" customHeight="1">
      <c r="A406" s="36"/>
      <c r="B406" s="41"/>
      <c r="C406" s="271" t="s">
        <v>209</v>
      </c>
      <c r="D406" s="272" t="s">
        <v>19</v>
      </c>
      <c r="E406" s="273" t="s">
        <v>19</v>
      </c>
      <c r="F406" s="274">
        <v>0</v>
      </c>
      <c r="G406" s="36"/>
      <c r="H406" s="41"/>
    </row>
    <row r="407" spans="1:8" s="2" customFormat="1" ht="16.8" customHeight="1">
      <c r="A407" s="36"/>
      <c r="B407" s="41"/>
      <c r="C407" s="275" t="s">
        <v>19</v>
      </c>
      <c r="D407" s="275" t="s">
        <v>208</v>
      </c>
      <c r="E407" s="19" t="s">
        <v>19</v>
      </c>
      <c r="F407" s="276">
        <v>0</v>
      </c>
      <c r="G407" s="36"/>
      <c r="H407" s="41"/>
    </row>
    <row r="408" spans="1:8" s="2" customFormat="1" ht="16.8" customHeight="1">
      <c r="A408" s="36"/>
      <c r="B408" s="41"/>
      <c r="C408" s="275" t="s">
        <v>19</v>
      </c>
      <c r="D408" s="275" t="s">
        <v>69</v>
      </c>
      <c r="E408" s="19" t="s">
        <v>19</v>
      </c>
      <c r="F408" s="276">
        <v>0</v>
      </c>
      <c r="G408" s="36"/>
      <c r="H408" s="41"/>
    </row>
    <row r="409" spans="1:8" s="2" customFormat="1" ht="16.8" customHeight="1">
      <c r="A409" s="36"/>
      <c r="B409" s="41"/>
      <c r="C409" s="275" t="s">
        <v>209</v>
      </c>
      <c r="D409" s="275" t="s">
        <v>201</v>
      </c>
      <c r="E409" s="19" t="s">
        <v>19</v>
      </c>
      <c r="F409" s="276">
        <v>0</v>
      </c>
      <c r="G409" s="36"/>
      <c r="H409" s="41"/>
    </row>
    <row r="410" spans="1:8" s="2" customFormat="1" ht="16.8" customHeight="1">
      <c r="A410" s="36"/>
      <c r="B410" s="41"/>
      <c r="C410" s="271" t="s">
        <v>207</v>
      </c>
      <c r="D410" s="272" t="s">
        <v>19</v>
      </c>
      <c r="E410" s="273" t="s">
        <v>19</v>
      </c>
      <c r="F410" s="274">
        <v>0</v>
      </c>
      <c r="G410" s="36"/>
      <c r="H410" s="41"/>
    </row>
    <row r="411" spans="1:8" s="2" customFormat="1" ht="16.8" customHeight="1">
      <c r="A411" s="36"/>
      <c r="B411" s="41"/>
      <c r="C411" s="275" t="s">
        <v>19</v>
      </c>
      <c r="D411" s="275" t="s">
        <v>206</v>
      </c>
      <c r="E411" s="19" t="s">
        <v>19</v>
      </c>
      <c r="F411" s="276">
        <v>0</v>
      </c>
      <c r="G411" s="36"/>
      <c r="H411" s="41"/>
    </row>
    <row r="412" spans="1:8" s="2" customFormat="1" ht="16.8" customHeight="1">
      <c r="A412" s="36"/>
      <c r="B412" s="41"/>
      <c r="C412" s="275" t="s">
        <v>19</v>
      </c>
      <c r="D412" s="275" t="s">
        <v>69</v>
      </c>
      <c r="E412" s="19" t="s">
        <v>19</v>
      </c>
      <c r="F412" s="276">
        <v>0</v>
      </c>
      <c r="G412" s="36"/>
      <c r="H412" s="41"/>
    </row>
    <row r="413" spans="1:8" s="2" customFormat="1" ht="16.8" customHeight="1">
      <c r="A413" s="36"/>
      <c r="B413" s="41"/>
      <c r="C413" s="275" t="s">
        <v>207</v>
      </c>
      <c r="D413" s="275" t="s">
        <v>201</v>
      </c>
      <c r="E413" s="19" t="s">
        <v>19</v>
      </c>
      <c r="F413" s="276">
        <v>0</v>
      </c>
      <c r="G413" s="36"/>
      <c r="H413" s="41"/>
    </row>
    <row r="414" spans="1:8" s="2" customFormat="1" ht="16.8" customHeight="1">
      <c r="A414" s="36"/>
      <c r="B414" s="41"/>
      <c r="C414" s="271" t="s">
        <v>151</v>
      </c>
      <c r="D414" s="272" t="s">
        <v>19</v>
      </c>
      <c r="E414" s="273" t="s">
        <v>19</v>
      </c>
      <c r="F414" s="274">
        <v>0</v>
      </c>
      <c r="G414" s="36"/>
      <c r="H414" s="41"/>
    </row>
    <row r="415" spans="1:8" s="2" customFormat="1" ht="16.8" customHeight="1">
      <c r="A415" s="36"/>
      <c r="B415" s="41"/>
      <c r="C415" s="275" t="s">
        <v>19</v>
      </c>
      <c r="D415" s="275" t="s">
        <v>215</v>
      </c>
      <c r="E415" s="19" t="s">
        <v>19</v>
      </c>
      <c r="F415" s="276">
        <v>0</v>
      </c>
      <c r="G415" s="36"/>
      <c r="H415" s="41"/>
    </row>
    <row r="416" spans="1:8" s="2" customFormat="1" ht="16.8" customHeight="1">
      <c r="A416" s="36"/>
      <c r="B416" s="41"/>
      <c r="C416" s="275" t="s">
        <v>19</v>
      </c>
      <c r="D416" s="275" t="s">
        <v>69</v>
      </c>
      <c r="E416" s="19" t="s">
        <v>19</v>
      </c>
      <c r="F416" s="276">
        <v>0</v>
      </c>
      <c r="G416" s="36"/>
      <c r="H416" s="41"/>
    </row>
    <row r="417" spans="1:8" s="2" customFormat="1" ht="16.8" customHeight="1">
      <c r="A417" s="36"/>
      <c r="B417" s="41"/>
      <c r="C417" s="275" t="s">
        <v>151</v>
      </c>
      <c r="D417" s="275" t="s">
        <v>201</v>
      </c>
      <c r="E417" s="19" t="s">
        <v>19</v>
      </c>
      <c r="F417" s="276">
        <v>0</v>
      </c>
      <c r="G417" s="36"/>
      <c r="H417" s="41"/>
    </row>
    <row r="418" spans="1:8" s="2" customFormat="1" ht="16.8" customHeight="1">
      <c r="A418" s="36"/>
      <c r="B418" s="41"/>
      <c r="C418" s="271" t="s">
        <v>218</v>
      </c>
      <c r="D418" s="272" t="s">
        <v>19</v>
      </c>
      <c r="E418" s="273" t="s">
        <v>19</v>
      </c>
      <c r="F418" s="274">
        <v>0</v>
      </c>
      <c r="G418" s="36"/>
      <c r="H418" s="41"/>
    </row>
    <row r="419" spans="1:8" s="2" customFormat="1" ht="16.8" customHeight="1">
      <c r="A419" s="36"/>
      <c r="B419" s="41"/>
      <c r="C419" s="275" t="s">
        <v>19</v>
      </c>
      <c r="D419" s="275" t="s">
        <v>217</v>
      </c>
      <c r="E419" s="19" t="s">
        <v>19</v>
      </c>
      <c r="F419" s="276">
        <v>0</v>
      </c>
      <c r="G419" s="36"/>
      <c r="H419" s="41"/>
    </row>
    <row r="420" spans="1:8" s="2" customFormat="1" ht="16.8" customHeight="1">
      <c r="A420" s="36"/>
      <c r="B420" s="41"/>
      <c r="C420" s="275" t="s">
        <v>19</v>
      </c>
      <c r="D420" s="275" t="s">
        <v>69</v>
      </c>
      <c r="E420" s="19" t="s">
        <v>19</v>
      </c>
      <c r="F420" s="276">
        <v>0</v>
      </c>
      <c r="G420" s="36"/>
      <c r="H420" s="41"/>
    </row>
    <row r="421" spans="1:8" s="2" customFormat="1" ht="16.8" customHeight="1">
      <c r="A421" s="36"/>
      <c r="B421" s="41"/>
      <c r="C421" s="275" t="s">
        <v>218</v>
      </c>
      <c r="D421" s="275" t="s">
        <v>201</v>
      </c>
      <c r="E421" s="19" t="s">
        <v>19</v>
      </c>
      <c r="F421" s="276">
        <v>0</v>
      </c>
      <c r="G421" s="36"/>
      <c r="H421" s="41"/>
    </row>
    <row r="422" spans="1:8" s="2" customFormat="1" ht="16.8" customHeight="1">
      <c r="A422" s="36"/>
      <c r="B422" s="41"/>
      <c r="C422" s="271" t="s">
        <v>220</v>
      </c>
      <c r="D422" s="272" t="s">
        <v>19</v>
      </c>
      <c r="E422" s="273" t="s">
        <v>19</v>
      </c>
      <c r="F422" s="274">
        <v>0</v>
      </c>
      <c r="G422" s="36"/>
      <c r="H422" s="41"/>
    </row>
    <row r="423" spans="1:8" s="2" customFormat="1" ht="16.8" customHeight="1">
      <c r="A423" s="36"/>
      <c r="B423" s="41"/>
      <c r="C423" s="275" t="s">
        <v>19</v>
      </c>
      <c r="D423" s="275" t="s">
        <v>219</v>
      </c>
      <c r="E423" s="19" t="s">
        <v>19</v>
      </c>
      <c r="F423" s="276">
        <v>0</v>
      </c>
      <c r="G423" s="36"/>
      <c r="H423" s="41"/>
    </row>
    <row r="424" spans="1:8" s="2" customFormat="1" ht="16.8" customHeight="1">
      <c r="A424" s="36"/>
      <c r="B424" s="41"/>
      <c r="C424" s="275" t="s">
        <v>19</v>
      </c>
      <c r="D424" s="275" t="s">
        <v>69</v>
      </c>
      <c r="E424" s="19" t="s">
        <v>19</v>
      </c>
      <c r="F424" s="276">
        <v>0</v>
      </c>
      <c r="G424" s="36"/>
      <c r="H424" s="41"/>
    </row>
    <row r="425" spans="1:8" s="2" customFormat="1" ht="16.8" customHeight="1">
      <c r="A425" s="36"/>
      <c r="B425" s="41"/>
      <c r="C425" s="275" t="s">
        <v>220</v>
      </c>
      <c r="D425" s="275" t="s">
        <v>201</v>
      </c>
      <c r="E425" s="19" t="s">
        <v>19</v>
      </c>
      <c r="F425" s="276">
        <v>0</v>
      </c>
      <c r="G425" s="36"/>
      <c r="H425" s="41"/>
    </row>
    <row r="426" spans="1:8" s="2" customFormat="1" ht="16.8" customHeight="1">
      <c r="A426" s="36"/>
      <c r="B426" s="41"/>
      <c r="C426" s="271" t="s">
        <v>153</v>
      </c>
      <c r="D426" s="272" t="s">
        <v>19</v>
      </c>
      <c r="E426" s="273" t="s">
        <v>19</v>
      </c>
      <c r="F426" s="274">
        <v>21.9</v>
      </c>
      <c r="G426" s="36"/>
      <c r="H426" s="41"/>
    </row>
    <row r="427" spans="1:8" s="2" customFormat="1" ht="16.8" customHeight="1">
      <c r="A427" s="36"/>
      <c r="B427" s="41"/>
      <c r="C427" s="275" t="s">
        <v>19</v>
      </c>
      <c r="D427" s="275" t="s">
        <v>198</v>
      </c>
      <c r="E427" s="19" t="s">
        <v>19</v>
      </c>
      <c r="F427" s="276">
        <v>0</v>
      </c>
      <c r="G427" s="36"/>
      <c r="H427" s="41"/>
    </row>
    <row r="428" spans="1:8" s="2" customFormat="1" ht="16.8" customHeight="1">
      <c r="A428" s="36"/>
      <c r="B428" s="41"/>
      <c r="C428" s="275" t="s">
        <v>19</v>
      </c>
      <c r="D428" s="275" t="s">
        <v>673</v>
      </c>
      <c r="E428" s="19" t="s">
        <v>19</v>
      </c>
      <c r="F428" s="276">
        <v>6</v>
      </c>
      <c r="G428" s="36"/>
      <c r="H428" s="41"/>
    </row>
    <row r="429" spans="1:8" s="2" customFormat="1" ht="16.8" customHeight="1">
      <c r="A429" s="36"/>
      <c r="B429" s="41"/>
      <c r="C429" s="275" t="s">
        <v>19</v>
      </c>
      <c r="D429" s="275" t="s">
        <v>674</v>
      </c>
      <c r="E429" s="19" t="s">
        <v>19</v>
      </c>
      <c r="F429" s="276">
        <v>3.2</v>
      </c>
      <c r="G429" s="36"/>
      <c r="H429" s="41"/>
    </row>
    <row r="430" spans="1:8" s="2" customFormat="1" ht="16.8" customHeight="1">
      <c r="A430" s="36"/>
      <c r="B430" s="41"/>
      <c r="C430" s="275" t="s">
        <v>19</v>
      </c>
      <c r="D430" s="275" t="s">
        <v>202</v>
      </c>
      <c r="E430" s="19" t="s">
        <v>19</v>
      </c>
      <c r="F430" s="276">
        <v>0</v>
      </c>
      <c r="G430" s="36"/>
      <c r="H430" s="41"/>
    </row>
    <row r="431" spans="1:8" s="2" customFormat="1" ht="16.8" customHeight="1">
      <c r="A431" s="36"/>
      <c r="B431" s="41"/>
      <c r="C431" s="275" t="s">
        <v>19</v>
      </c>
      <c r="D431" s="275" t="s">
        <v>675</v>
      </c>
      <c r="E431" s="19" t="s">
        <v>19</v>
      </c>
      <c r="F431" s="276">
        <v>12.7</v>
      </c>
      <c r="G431" s="36"/>
      <c r="H431" s="41"/>
    </row>
    <row r="432" spans="1:8" s="2" customFormat="1" ht="16.8" customHeight="1">
      <c r="A432" s="36"/>
      <c r="B432" s="41"/>
      <c r="C432" s="275" t="s">
        <v>19</v>
      </c>
      <c r="D432" s="275" t="s">
        <v>204</v>
      </c>
      <c r="E432" s="19" t="s">
        <v>19</v>
      </c>
      <c r="F432" s="276">
        <v>0</v>
      </c>
      <c r="G432" s="36"/>
      <c r="H432" s="41"/>
    </row>
    <row r="433" spans="1:8" s="2" customFormat="1" ht="16.8" customHeight="1">
      <c r="A433" s="36"/>
      <c r="B433" s="41"/>
      <c r="C433" s="275" t="s">
        <v>19</v>
      </c>
      <c r="D433" s="275" t="s">
        <v>69</v>
      </c>
      <c r="E433" s="19" t="s">
        <v>19</v>
      </c>
      <c r="F433" s="276">
        <v>0</v>
      </c>
      <c r="G433" s="36"/>
      <c r="H433" s="41"/>
    </row>
    <row r="434" spans="1:8" s="2" customFormat="1" ht="16.8" customHeight="1">
      <c r="A434" s="36"/>
      <c r="B434" s="41"/>
      <c r="C434" s="275" t="s">
        <v>19</v>
      </c>
      <c r="D434" s="275" t="s">
        <v>206</v>
      </c>
      <c r="E434" s="19" t="s">
        <v>19</v>
      </c>
      <c r="F434" s="276">
        <v>0</v>
      </c>
      <c r="G434" s="36"/>
      <c r="H434" s="41"/>
    </row>
    <row r="435" spans="1:8" s="2" customFormat="1" ht="16.8" customHeight="1">
      <c r="A435" s="36"/>
      <c r="B435" s="41"/>
      <c r="C435" s="275" t="s">
        <v>19</v>
      </c>
      <c r="D435" s="275" t="s">
        <v>69</v>
      </c>
      <c r="E435" s="19" t="s">
        <v>19</v>
      </c>
      <c r="F435" s="276">
        <v>0</v>
      </c>
      <c r="G435" s="36"/>
      <c r="H435" s="41"/>
    </row>
    <row r="436" spans="1:8" s="2" customFormat="1" ht="16.8" customHeight="1">
      <c r="A436" s="36"/>
      <c r="B436" s="41"/>
      <c r="C436" s="275" t="s">
        <v>19</v>
      </c>
      <c r="D436" s="275" t="s">
        <v>208</v>
      </c>
      <c r="E436" s="19" t="s">
        <v>19</v>
      </c>
      <c r="F436" s="276">
        <v>0</v>
      </c>
      <c r="G436" s="36"/>
      <c r="H436" s="41"/>
    </row>
    <row r="437" spans="1:8" s="2" customFormat="1" ht="16.8" customHeight="1">
      <c r="A437" s="36"/>
      <c r="B437" s="41"/>
      <c r="C437" s="275" t="s">
        <v>19</v>
      </c>
      <c r="D437" s="275" t="s">
        <v>69</v>
      </c>
      <c r="E437" s="19" t="s">
        <v>19</v>
      </c>
      <c r="F437" s="276">
        <v>0</v>
      </c>
      <c r="G437" s="36"/>
      <c r="H437" s="41"/>
    </row>
    <row r="438" spans="1:8" s="2" customFormat="1" ht="16.8" customHeight="1">
      <c r="A438" s="36"/>
      <c r="B438" s="41"/>
      <c r="C438" s="275" t="s">
        <v>153</v>
      </c>
      <c r="D438" s="275" t="s">
        <v>210</v>
      </c>
      <c r="E438" s="19" t="s">
        <v>19</v>
      </c>
      <c r="F438" s="276">
        <v>21.9</v>
      </c>
      <c r="G438" s="36"/>
      <c r="H438" s="41"/>
    </row>
    <row r="439" spans="1:8" s="2" customFormat="1" ht="16.8" customHeight="1">
      <c r="A439" s="36"/>
      <c r="B439" s="41"/>
      <c r="C439" s="277" t="s">
        <v>1457</v>
      </c>
      <c r="D439" s="36"/>
      <c r="E439" s="36"/>
      <c r="F439" s="36"/>
      <c r="G439" s="36"/>
      <c r="H439" s="41"/>
    </row>
    <row r="440" spans="1:8" s="2" customFormat="1" ht="16.8" customHeight="1">
      <c r="A440" s="36"/>
      <c r="B440" s="41"/>
      <c r="C440" s="275" t="s">
        <v>193</v>
      </c>
      <c r="D440" s="275" t="s">
        <v>19</v>
      </c>
      <c r="E440" s="19" t="s">
        <v>19</v>
      </c>
      <c r="F440" s="276">
        <v>0</v>
      </c>
      <c r="G440" s="36"/>
      <c r="H440" s="41"/>
    </row>
    <row r="441" spans="1:8" s="2" customFormat="1" ht="16.8" customHeight="1">
      <c r="A441" s="36"/>
      <c r="B441" s="41"/>
      <c r="C441" s="275" t="s">
        <v>329</v>
      </c>
      <c r="D441" s="275" t="s">
        <v>963</v>
      </c>
      <c r="E441" s="19" t="s">
        <v>249</v>
      </c>
      <c r="F441" s="276">
        <v>8.546</v>
      </c>
      <c r="G441" s="36"/>
      <c r="H441" s="41"/>
    </row>
    <row r="442" spans="1:8" s="2" customFormat="1" ht="16.8" customHeight="1">
      <c r="A442" s="36"/>
      <c r="B442" s="41"/>
      <c r="C442" s="275" t="s">
        <v>341</v>
      </c>
      <c r="D442" s="275" t="s">
        <v>1460</v>
      </c>
      <c r="E442" s="19" t="s">
        <v>249</v>
      </c>
      <c r="F442" s="276">
        <v>2.28</v>
      </c>
      <c r="G442" s="36"/>
      <c r="H442" s="41"/>
    </row>
    <row r="443" spans="1:8" s="2" customFormat="1" ht="16.8" customHeight="1">
      <c r="A443" s="36"/>
      <c r="B443" s="41"/>
      <c r="C443" s="275" t="s">
        <v>399</v>
      </c>
      <c r="D443" s="275" t="s">
        <v>1480</v>
      </c>
      <c r="E443" s="19" t="s">
        <v>232</v>
      </c>
      <c r="F443" s="276">
        <v>21.9</v>
      </c>
      <c r="G443" s="36"/>
      <c r="H443" s="41"/>
    </row>
    <row r="444" spans="1:8" s="2" customFormat="1" ht="16.8" customHeight="1">
      <c r="A444" s="36"/>
      <c r="B444" s="41"/>
      <c r="C444" s="275" t="s">
        <v>524</v>
      </c>
      <c r="D444" s="275" t="s">
        <v>1481</v>
      </c>
      <c r="E444" s="19" t="s">
        <v>232</v>
      </c>
      <c r="F444" s="276">
        <v>21.9</v>
      </c>
      <c r="G444" s="36"/>
      <c r="H444" s="41"/>
    </row>
    <row r="445" spans="1:8" s="2" customFormat="1" ht="16.8" customHeight="1">
      <c r="A445" s="36"/>
      <c r="B445" s="41"/>
      <c r="C445" s="275" t="s">
        <v>528</v>
      </c>
      <c r="D445" s="275" t="s">
        <v>529</v>
      </c>
      <c r="E445" s="19" t="s">
        <v>232</v>
      </c>
      <c r="F445" s="276">
        <v>21.9</v>
      </c>
      <c r="G445" s="36"/>
      <c r="H445" s="41"/>
    </row>
    <row r="446" spans="1:8" s="2" customFormat="1" ht="16.8" customHeight="1">
      <c r="A446" s="36"/>
      <c r="B446" s="41"/>
      <c r="C446" s="275" t="s">
        <v>566</v>
      </c>
      <c r="D446" s="275" t="s">
        <v>1482</v>
      </c>
      <c r="E446" s="19" t="s">
        <v>232</v>
      </c>
      <c r="F446" s="276">
        <v>21.9</v>
      </c>
      <c r="G446" s="36"/>
      <c r="H446" s="41"/>
    </row>
    <row r="447" spans="1:8" s="2" customFormat="1" ht="16.8" customHeight="1">
      <c r="A447" s="36"/>
      <c r="B447" s="41"/>
      <c r="C447" s="275" t="s">
        <v>570</v>
      </c>
      <c r="D447" s="275" t="s">
        <v>1483</v>
      </c>
      <c r="E447" s="19" t="s">
        <v>232</v>
      </c>
      <c r="F447" s="276">
        <v>21.9</v>
      </c>
      <c r="G447" s="36"/>
      <c r="H447" s="41"/>
    </row>
    <row r="448" spans="1:8" s="2" customFormat="1" ht="16.8" customHeight="1">
      <c r="A448" s="36"/>
      <c r="B448" s="41"/>
      <c r="C448" s="271" t="s">
        <v>155</v>
      </c>
      <c r="D448" s="272" t="s">
        <v>19</v>
      </c>
      <c r="E448" s="273" t="s">
        <v>19</v>
      </c>
      <c r="F448" s="274">
        <v>9.2</v>
      </c>
      <c r="G448" s="36"/>
      <c r="H448" s="41"/>
    </row>
    <row r="449" spans="1:8" s="2" customFormat="1" ht="16.8" customHeight="1">
      <c r="A449" s="36"/>
      <c r="B449" s="41"/>
      <c r="C449" s="275" t="s">
        <v>19</v>
      </c>
      <c r="D449" s="275" t="s">
        <v>198</v>
      </c>
      <c r="E449" s="19" t="s">
        <v>19</v>
      </c>
      <c r="F449" s="276">
        <v>0</v>
      </c>
      <c r="G449" s="36"/>
      <c r="H449" s="41"/>
    </row>
    <row r="450" spans="1:8" s="2" customFormat="1" ht="16.8" customHeight="1">
      <c r="A450" s="36"/>
      <c r="B450" s="41"/>
      <c r="C450" s="275" t="s">
        <v>19</v>
      </c>
      <c r="D450" s="275" t="s">
        <v>673</v>
      </c>
      <c r="E450" s="19" t="s">
        <v>19</v>
      </c>
      <c r="F450" s="276">
        <v>6</v>
      </c>
      <c r="G450" s="36"/>
      <c r="H450" s="41"/>
    </row>
    <row r="451" spans="1:8" s="2" customFormat="1" ht="16.8" customHeight="1">
      <c r="A451" s="36"/>
      <c r="B451" s="41"/>
      <c r="C451" s="275" t="s">
        <v>19</v>
      </c>
      <c r="D451" s="275" t="s">
        <v>674</v>
      </c>
      <c r="E451" s="19" t="s">
        <v>19</v>
      </c>
      <c r="F451" s="276">
        <v>3.2</v>
      </c>
      <c r="G451" s="36"/>
      <c r="H451" s="41"/>
    </row>
    <row r="452" spans="1:8" s="2" customFormat="1" ht="16.8" customHeight="1">
      <c r="A452" s="36"/>
      <c r="B452" s="41"/>
      <c r="C452" s="275" t="s">
        <v>155</v>
      </c>
      <c r="D452" s="275" t="s">
        <v>201</v>
      </c>
      <c r="E452" s="19" t="s">
        <v>19</v>
      </c>
      <c r="F452" s="276">
        <v>9.2</v>
      </c>
      <c r="G452" s="36"/>
      <c r="H452" s="41"/>
    </row>
    <row r="453" spans="1:8" s="2" customFormat="1" ht="16.8" customHeight="1">
      <c r="A453" s="36"/>
      <c r="B453" s="41"/>
      <c r="C453" s="277" t="s">
        <v>1457</v>
      </c>
      <c r="D453" s="36"/>
      <c r="E453" s="36"/>
      <c r="F453" s="36"/>
      <c r="G453" s="36"/>
      <c r="H453" s="41"/>
    </row>
    <row r="454" spans="1:8" s="2" customFormat="1" ht="16.8" customHeight="1">
      <c r="A454" s="36"/>
      <c r="B454" s="41"/>
      <c r="C454" s="275" t="s">
        <v>193</v>
      </c>
      <c r="D454" s="275" t="s">
        <v>19</v>
      </c>
      <c r="E454" s="19" t="s">
        <v>19</v>
      </c>
      <c r="F454" s="276">
        <v>0</v>
      </c>
      <c r="G454" s="36"/>
      <c r="H454" s="41"/>
    </row>
    <row r="455" spans="1:8" s="2" customFormat="1" ht="16.8" customHeight="1">
      <c r="A455" s="36"/>
      <c r="B455" s="41"/>
      <c r="C455" s="275" t="s">
        <v>242</v>
      </c>
      <c r="D455" s="275" t="s">
        <v>1085</v>
      </c>
      <c r="E455" s="19" t="s">
        <v>224</v>
      </c>
      <c r="F455" s="276">
        <v>10.12</v>
      </c>
      <c r="G455" s="36"/>
      <c r="H455" s="41"/>
    </row>
    <row r="456" spans="1:8" s="2" customFormat="1" ht="16.8" customHeight="1">
      <c r="A456" s="36"/>
      <c r="B456" s="41"/>
      <c r="C456" s="271" t="s">
        <v>205</v>
      </c>
      <c r="D456" s="272" t="s">
        <v>19</v>
      </c>
      <c r="E456" s="273" t="s">
        <v>19</v>
      </c>
      <c r="F456" s="274">
        <v>0</v>
      </c>
      <c r="G456" s="36"/>
      <c r="H456" s="41"/>
    </row>
    <row r="457" spans="1:8" s="2" customFormat="1" ht="16.8" customHeight="1">
      <c r="A457" s="36"/>
      <c r="B457" s="41"/>
      <c r="C457" s="275" t="s">
        <v>19</v>
      </c>
      <c r="D457" s="275" t="s">
        <v>204</v>
      </c>
      <c r="E457" s="19" t="s">
        <v>19</v>
      </c>
      <c r="F457" s="276">
        <v>0</v>
      </c>
      <c r="G457" s="36"/>
      <c r="H457" s="41"/>
    </row>
    <row r="458" spans="1:8" s="2" customFormat="1" ht="16.8" customHeight="1">
      <c r="A458" s="36"/>
      <c r="B458" s="41"/>
      <c r="C458" s="275" t="s">
        <v>19</v>
      </c>
      <c r="D458" s="275" t="s">
        <v>69</v>
      </c>
      <c r="E458" s="19" t="s">
        <v>19</v>
      </c>
      <c r="F458" s="276">
        <v>0</v>
      </c>
      <c r="G458" s="36"/>
      <c r="H458" s="41"/>
    </row>
    <row r="459" spans="1:8" s="2" customFormat="1" ht="16.8" customHeight="1">
      <c r="A459" s="36"/>
      <c r="B459" s="41"/>
      <c r="C459" s="275" t="s">
        <v>205</v>
      </c>
      <c r="D459" s="275" t="s">
        <v>201</v>
      </c>
      <c r="E459" s="19" t="s">
        <v>19</v>
      </c>
      <c r="F459" s="276">
        <v>0</v>
      </c>
      <c r="G459" s="36"/>
      <c r="H459" s="41"/>
    </row>
    <row r="460" spans="1:8" s="2" customFormat="1" ht="16.8" customHeight="1">
      <c r="A460" s="36"/>
      <c r="B460" s="41"/>
      <c r="C460" s="271" t="s">
        <v>157</v>
      </c>
      <c r="D460" s="272" t="s">
        <v>19</v>
      </c>
      <c r="E460" s="273" t="s">
        <v>19</v>
      </c>
      <c r="F460" s="274">
        <v>12.7</v>
      </c>
      <c r="G460" s="36"/>
      <c r="H460" s="41"/>
    </row>
    <row r="461" spans="1:8" s="2" customFormat="1" ht="16.8" customHeight="1">
      <c r="A461" s="36"/>
      <c r="B461" s="41"/>
      <c r="C461" s="275" t="s">
        <v>19</v>
      </c>
      <c r="D461" s="275" t="s">
        <v>202</v>
      </c>
      <c r="E461" s="19" t="s">
        <v>19</v>
      </c>
      <c r="F461" s="276">
        <v>0</v>
      </c>
      <c r="G461" s="36"/>
      <c r="H461" s="41"/>
    </row>
    <row r="462" spans="1:8" s="2" customFormat="1" ht="16.8" customHeight="1">
      <c r="A462" s="36"/>
      <c r="B462" s="41"/>
      <c r="C462" s="275" t="s">
        <v>19</v>
      </c>
      <c r="D462" s="275" t="s">
        <v>675</v>
      </c>
      <c r="E462" s="19" t="s">
        <v>19</v>
      </c>
      <c r="F462" s="276">
        <v>12.7</v>
      </c>
      <c r="G462" s="36"/>
      <c r="H462" s="41"/>
    </row>
    <row r="463" spans="1:8" s="2" customFormat="1" ht="16.8" customHeight="1">
      <c r="A463" s="36"/>
      <c r="B463" s="41"/>
      <c r="C463" s="275" t="s">
        <v>157</v>
      </c>
      <c r="D463" s="275" t="s">
        <v>201</v>
      </c>
      <c r="E463" s="19" t="s">
        <v>19</v>
      </c>
      <c r="F463" s="276">
        <v>12.7</v>
      </c>
      <c r="G463" s="36"/>
      <c r="H463" s="41"/>
    </row>
    <row r="464" spans="1:8" s="2" customFormat="1" ht="16.8" customHeight="1">
      <c r="A464" s="36"/>
      <c r="B464" s="41"/>
      <c r="C464" s="277" t="s">
        <v>1457</v>
      </c>
      <c r="D464" s="36"/>
      <c r="E464" s="36"/>
      <c r="F464" s="36"/>
      <c r="G464" s="36"/>
      <c r="H464" s="41"/>
    </row>
    <row r="465" spans="1:8" s="2" customFormat="1" ht="16.8" customHeight="1">
      <c r="A465" s="36"/>
      <c r="B465" s="41"/>
      <c r="C465" s="275" t="s">
        <v>193</v>
      </c>
      <c r="D465" s="275" t="s">
        <v>19</v>
      </c>
      <c r="E465" s="19" t="s">
        <v>19</v>
      </c>
      <c r="F465" s="276">
        <v>0</v>
      </c>
      <c r="G465" s="36"/>
      <c r="H465" s="41"/>
    </row>
    <row r="466" spans="1:8" s="2" customFormat="1" ht="16.8" customHeight="1">
      <c r="A466" s="36"/>
      <c r="B466" s="41"/>
      <c r="C466" s="275" t="s">
        <v>222</v>
      </c>
      <c r="D466" s="275" t="s">
        <v>1484</v>
      </c>
      <c r="E466" s="19" t="s">
        <v>224</v>
      </c>
      <c r="F466" s="276">
        <v>13.97</v>
      </c>
      <c r="G466" s="36"/>
      <c r="H466" s="41"/>
    </row>
    <row r="467" spans="1:8" s="2" customFormat="1" ht="16.8" customHeight="1">
      <c r="A467" s="36"/>
      <c r="B467" s="41"/>
      <c r="C467" s="275" t="s">
        <v>227</v>
      </c>
      <c r="D467" s="275" t="s">
        <v>1485</v>
      </c>
      <c r="E467" s="19" t="s">
        <v>224</v>
      </c>
      <c r="F467" s="276">
        <v>13.97</v>
      </c>
      <c r="G467" s="36"/>
      <c r="H467" s="41"/>
    </row>
    <row r="468" spans="1:8" s="2" customFormat="1" ht="20.4">
      <c r="A468" s="36"/>
      <c r="B468" s="41"/>
      <c r="C468" s="275" t="s">
        <v>255</v>
      </c>
      <c r="D468" s="275" t="s">
        <v>1464</v>
      </c>
      <c r="E468" s="19" t="s">
        <v>249</v>
      </c>
      <c r="F468" s="276">
        <v>16.945</v>
      </c>
      <c r="G468" s="36"/>
      <c r="H468" s="41"/>
    </row>
    <row r="469" spans="1:8" s="2" customFormat="1" ht="16.8" customHeight="1">
      <c r="A469" s="36"/>
      <c r="B469" s="41"/>
      <c r="C469" s="275" t="s">
        <v>575</v>
      </c>
      <c r="D469" s="275" t="s">
        <v>1486</v>
      </c>
      <c r="E469" s="19" t="s">
        <v>232</v>
      </c>
      <c r="F469" s="276">
        <v>25.4</v>
      </c>
      <c r="G469" s="36"/>
      <c r="H469" s="41"/>
    </row>
    <row r="470" spans="1:8" s="2" customFormat="1" ht="16.8" customHeight="1">
      <c r="A470" s="36"/>
      <c r="B470" s="41"/>
      <c r="C470" s="271" t="s">
        <v>267</v>
      </c>
      <c r="D470" s="272" t="s">
        <v>19</v>
      </c>
      <c r="E470" s="273" t="s">
        <v>19</v>
      </c>
      <c r="F470" s="274">
        <v>41.502</v>
      </c>
      <c r="G470" s="36"/>
      <c r="H470" s="41"/>
    </row>
    <row r="471" spans="1:8" s="2" customFormat="1" ht="16.8" customHeight="1">
      <c r="A471" s="36"/>
      <c r="B471" s="41"/>
      <c r="C471" s="275" t="s">
        <v>267</v>
      </c>
      <c r="D471" s="275" t="s">
        <v>268</v>
      </c>
      <c r="E471" s="19" t="s">
        <v>19</v>
      </c>
      <c r="F471" s="276">
        <v>41.502</v>
      </c>
      <c r="G471" s="36"/>
      <c r="H471" s="41"/>
    </row>
    <row r="472" spans="1:8" s="2" customFormat="1" ht="16.8" customHeight="1">
      <c r="A472" s="36"/>
      <c r="B472" s="41"/>
      <c r="C472" s="271" t="s">
        <v>1487</v>
      </c>
      <c r="D472" s="272" t="s">
        <v>19</v>
      </c>
      <c r="E472" s="273" t="s">
        <v>19</v>
      </c>
      <c r="F472" s="274">
        <v>0</v>
      </c>
      <c r="G472" s="36"/>
      <c r="H472" s="41"/>
    </row>
    <row r="473" spans="1:8" s="2" customFormat="1" ht="16.8" customHeight="1">
      <c r="A473" s="36"/>
      <c r="B473" s="41"/>
      <c r="C473" s="275" t="s">
        <v>19</v>
      </c>
      <c r="D473" s="275" t="s">
        <v>1488</v>
      </c>
      <c r="E473" s="19" t="s">
        <v>19</v>
      </c>
      <c r="F473" s="276">
        <v>0</v>
      </c>
      <c r="G473" s="36"/>
      <c r="H473" s="41"/>
    </row>
    <row r="474" spans="1:8" s="2" customFormat="1" ht="16.8" customHeight="1">
      <c r="A474" s="36"/>
      <c r="B474" s="41"/>
      <c r="C474" s="275" t="s">
        <v>1487</v>
      </c>
      <c r="D474" s="275" t="s">
        <v>201</v>
      </c>
      <c r="E474" s="19" t="s">
        <v>19</v>
      </c>
      <c r="F474" s="276">
        <v>0</v>
      </c>
      <c r="G474" s="36"/>
      <c r="H474" s="41"/>
    </row>
    <row r="475" spans="1:8" s="2" customFormat="1" ht="16.8" customHeight="1">
      <c r="A475" s="36"/>
      <c r="B475" s="41"/>
      <c r="C475" s="271" t="s">
        <v>1489</v>
      </c>
      <c r="D475" s="272" t="s">
        <v>19</v>
      </c>
      <c r="E475" s="273" t="s">
        <v>19</v>
      </c>
      <c r="F475" s="274">
        <v>0</v>
      </c>
      <c r="G475" s="36"/>
      <c r="H475" s="41"/>
    </row>
    <row r="476" spans="1:8" s="2" customFormat="1" ht="16.8" customHeight="1">
      <c r="A476" s="36"/>
      <c r="B476" s="41"/>
      <c r="C476" s="275" t="s">
        <v>19</v>
      </c>
      <c r="D476" s="275" t="s">
        <v>1490</v>
      </c>
      <c r="E476" s="19" t="s">
        <v>19</v>
      </c>
      <c r="F476" s="276">
        <v>0</v>
      </c>
      <c r="G476" s="36"/>
      <c r="H476" s="41"/>
    </row>
    <row r="477" spans="1:8" s="2" customFormat="1" ht="16.8" customHeight="1">
      <c r="A477" s="36"/>
      <c r="B477" s="41"/>
      <c r="C477" s="275" t="s">
        <v>1489</v>
      </c>
      <c r="D477" s="275" t="s">
        <v>201</v>
      </c>
      <c r="E477" s="19" t="s">
        <v>19</v>
      </c>
      <c r="F477" s="276">
        <v>0</v>
      </c>
      <c r="G477" s="36"/>
      <c r="H477" s="41"/>
    </row>
    <row r="478" spans="1:8" s="2" customFormat="1" ht="16.8" customHeight="1">
      <c r="A478" s="36"/>
      <c r="B478" s="41"/>
      <c r="C478" s="271" t="s">
        <v>327</v>
      </c>
      <c r="D478" s="272" t="s">
        <v>19</v>
      </c>
      <c r="E478" s="273" t="s">
        <v>19</v>
      </c>
      <c r="F478" s="274">
        <v>24.639</v>
      </c>
      <c r="G478" s="36"/>
      <c r="H478" s="41"/>
    </row>
    <row r="479" spans="1:8" s="2" customFormat="1" ht="16.8" customHeight="1">
      <c r="A479" s="36"/>
      <c r="B479" s="41"/>
      <c r="C479" s="275" t="s">
        <v>323</v>
      </c>
      <c r="D479" s="275" t="s">
        <v>324</v>
      </c>
      <c r="E479" s="19" t="s">
        <v>19</v>
      </c>
      <c r="F479" s="276">
        <v>23.488</v>
      </c>
      <c r="G479" s="36"/>
      <c r="H479" s="41"/>
    </row>
    <row r="480" spans="1:8" s="2" customFormat="1" ht="16.8" customHeight="1">
      <c r="A480" s="36"/>
      <c r="B480" s="41"/>
      <c r="C480" s="275" t="s">
        <v>325</v>
      </c>
      <c r="D480" s="275" t="s">
        <v>326</v>
      </c>
      <c r="E480" s="19" t="s">
        <v>19</v>
      </c>
      <c r="F480" s="276">
        <v>1.151</v>
      </c>
      <c r="G480" s="36"/>
      <c r="H480" s="41"/>
    </row>
    <row r="481" spans="1:8" s="2" customFormat="1" ht="16.8" customHeight="1">
      <c r="A481" s="36"/>
      <c r="B481" s="41"/>
      <c r="C481" s="275" t="s">
        <v>327</v>
      </c>
      <c r="D481" s="275" t="s">
        <v>210</v>
      </c>
      <c r="E481" s="19" t="s">
        <v>19</v>
      </c>
      <c r="F481" s="276">
        <v>24.639</v>
      </c>
      <c r="G481" s="36"/>
      <c r="H481" s="41"/>
    </row>
    <row r="482" spans="1:8" s="2" customFormat="1" ht="16.8" customHeight="1">
      <c r="A482" s="36"/>
      <c r="B482" s="41"/>
      <c r="C482" s="271" t="s">
        <v>325</v>
      </c>
      <c r="D482" s="272" t="s">
        <v>19</v>
      </c>
      <c r="E482" s="273" t="s">
        <v>19</v>
      </c>
      <c r="F482" s="274">
        <v>1.151</v>
      </c>
      <c r="G482" s="36"/>
      <c r="H482" s="41"/>
    </row>
    <row r="483" spans="1:8" s="2" customFormat="1" ht="16.8" customHeight="1">
      <c r="A483" s="36"/>
      <c r="B483" s="41"/>
      <c r="C483" s="275" t="s">
        <v>325</v>
      </c>
      <c r="D483" s="275" t="s">
        <v>326</v>
      </c>
      <c r="E483" s="19" t="s">
        <v>19</v>
      </c>
      <c r="F483" s="276">
        <v>1.151</v>
      </c>
      <c r="G483" s="36"/>
      <c r="H483" s="41"/>
    </row>
    <row r="484" spans="1:8" s="2" customFormat="1" ht="26.4" customHeight="1">
      <c r="A484" s="36"/>
      <c r="B484" s="41"/>
      <c r="C484" s="270" t="s">
        <v>1492</v>
      </c>
      <c r="D484" s="270" t="s">
        <v>84</v>
      </c>
      <c r="E484" s="36"/>
      <c r="F484" s="36"/>
      <c r="G484" s="36"/>
      <c r="H484" s="41"/>
    </row>
    <row r="485" spans="1:8" s="2" customFormat="1" ht="16.8" customHeight="1">
      <c r="A485" s="36"/>
      <c r="B485" s="41"/>
      <c r="C485" s="271" t="s">
        <v>1456</v>
      </c>
      <c r="D485" s="272" t="s">
        <v>19</v>
      </c>
      <c r="E485" s="273" t="s">
        <v>19</v>
      </c>
      <c r="F485" s="274">
        <v>98.56</v>
      </c>
      <c r="G485" s="36"/>
      <c r="H485" s="41"/>
    </row>
    <row r="486" spans="1:8" s="2" customFormat="1" ht="16.8" customHeight="1">
      <c r="A486" s="36"/>
      <c r="B486" s="41"/>
      <c r="C486" s="271" t="s">
        <v>115</v>
      </c>
      <c r="D486" s="272" t="s">
        <v>19</v>
      </c>
      <c r="E486" s="273" t="s">
        <v>19</v>
      </c>
      <c r="F486" s="274">
        <v>0</v>
      </c>
      <c r="G486" s="36"/>
      <c r="H486" s="41"/>
    </row>
    <row r="487" spans="1:8" s="2" customFormat="1" ht="16.8" customHeight="1">
      <c r="A487" s="36"/>
      <c r="B487" s="41"/>
      <c r="C487" s="275" t="s">
        <v>19</v>
      </c>
      <c r="D487" s="275" t="s">
        <v>452</v>
      </c>
      <c r="E487" s="19" t="s">
        <v>19</v>
      </c>
      <c r="F487" s="276">
        <v>0</v>
      </c>
      <c r="G487" s="36"/>
      <c r="H487" s="41"/>
    </row>
    <row r="488" spans="1:8" s="2" customFormat="1" ht="16.8" customHeight="1">
      <c r="A488" s="36"/>
      <c r="B488" s="41"/>
      <c r="C488" s="275" t="s">
        <v>115</v>
      </c>
      <c r="D488" s="275" t="s">
        <v>69</v>
      </c>
      <c r="E488" s="19" t="s">
        <v>19</v>
      </c>
      <c r="F488" s="276">
        <v>0</v>
      </c>
      <c r="G488" s="36"/>
      <c r="H488" s="41"/>
    </row>
    <row r="489" spans="1:8" s="2" customFormat="1" ht="16.8" customHeight="1">
      <c r="A489" s="36"/>
      <c r="B489" s="41"/>
      <c r="C489" s="271" t="s">
        <v>116</v>
      </c>
      <c r="D489" s="272" t="s">
        <v>19</v>
      </c>
      <c r="E489" s="273" t="s">
        <v>19</v>
      </c>
      <c r="F489" s="274">
        <v>1</v>
      </c>
      <c r="G489" s="36"/>
      <c r="H489" s="41"/>
    </row>
    <row r="490" spans="1:8" s="2" customFormat="1" ht="16.8" customHeight="1">
      <c r="A490" s="36"/>
      <c r="B490" s="41"/>
      <c r="C490" s="275" t="s">
        <v>19</v>
      </c>
      <c r="D490" s="275" t="s">
        <v>451</v>
      </c>
      <c r="E490" s="19" t="s">
        <v>19</v>
      </c>
      <c r="F490" s="276">
        <v>0</v>
      </c>
      <c r="G490" s="36"/>
      <c r="H490" s="41"/>
    </row>
    <row r="491" spans="1:8" s="2" customFormat="1" ht="16.8" customHeight="1">
      <c r="A491" s="36"/>
      <c r="B491" s="41"/>
      <c r="C491" s="275" t="s">
        <v>116</v>
      </c>
      <c r="D491" s="275" t="s">
        <v>77</v>
      </c>
      <c r="E491" s="19" t="s">
        <v>19</v>
      </c>
      <c r="F491" s="276">
        <v>1</v>
      </c>
      <c r="G491" s="36"/>
      <c r="H491" s="41"/>
    </row>
    <row r="492" spans="1:8" s="2" customFormat="1" ht="16.8" customHeight="1">
      <c r="A492" s="36"/>
      <c r="B492" s="41"/>
      <c r="C492" s="277" t="s">
        <v>1457</v>
      </c>
      <c r="D492" s="36"/>
      <c r="E492" s="36"/>
      <c r="F492" s="36"/>
      <c r="G492" s="36"/>
      <c r="H492" s="41"/>
    </row>
    <row r="493" spans="1:8" s="2" customFormat="1" ht="16.8" customHeight="1">
      <c r="A493" s="36"/>
      <c r="B493" s="41"/>
      <c r="C493" s="275" t="s">
        <v>447</v>
      </c>
      <c r="D493" s="275" t="s">
        <v>1458</v>
      </c>
      <c r="E493" s="19" t="s">
        <v>410</v>
      </c>
      <c r="F493" s="276">
        <v>2</v>
      </c>
      <c r="G493" s="36"/>
      <c r="H493" s="41"/>
    </row>
    <row r="494" spans="1:8" s="2" customFormat="1" ht="16.8" customHeight="1">
      <c r="A494" s="36"/>
      <c r="B494" s="41"/>
      <c r="C494" s="275" t="s">
        <v>454</v>
      </c>
      <c r="D494" s="275" t="s">
        <v>455</v>
      </c>
      <c r="E494" s="19" t="s">
        <v>410</v>
      </c>
      <c r="F494" s="276">
        <v>1.01</v>
      </c>
      <c r="G494" s="36"/>
      <c r="H494" s="41"/>
    </row>
    <row r="495" spans="1:8" s="2" customFormat="1" ht="16.8" customHeight="1">
      <c r="A495" s="36"/>
      <c r="B495" s="41"/>
      <c r="C495" s="271" t="s">
        <v>118</v>
      </c>
      <c r="D495" s="272" t="s">
        <v>19</v>
      </c>
      <c r="E495" s="273" t="s">
        <v>19</v>
      </c>
      <c r="F495" s="274">
        <v>1</v>
      </c>
      <c r="G495" s="36"/>
      <c r="H495" s="41"/>
    </row>
    <row r="496" spans="1:8" s="2" customFormat="1" ht="16.8" customHeight="1">
      <c r="A496" s="36"/>
      <c r="B496" s="41"/>
      <c r="C496" s="275" t="s">
        <v>19</v>
      </c>
      <c r="D496" s="275" t="s">
        <v>450</v>
      </c>
      <c r="E496" s="19" t="s">
        <v>19</v>
      </c>
      <c r="F496" s="276">
        <v>0</v>
      </c>
      <c r="G496" s="36"/>
      <c r="H496" s="41"/>
    </row>
    <row r="497" spans="1:8" s="2" customFormat="1" ht="16.8" customHeight="1">
      <c r="A497" s="36"/>
      <c r="B497" s="41"/>
      <c r="C497" s="275" t="s">
        <v>118</v>
      </c>
      <c r="D497" s="275" t="s">
        <v>77</v>
      </c>
      <c r="E497" s="19" t="s">
        <v>19</v>
      </c>
      <c r="F497" s="276">
        <v>1</v>
      </c>
      <c r="G497" s="36"/>
      <c r="H497" s="41"/>
    </row>
    <row r="498" spans="1:8" s="2" customFormat="1" ht="16.8" customHeight="1">
      <c r="A498" s="36"/>
      <c r="B498" s="41"/>
      <c r="C498" s="277" t="s">
        <v>1457</v>
      </c>
      <c r="D498" s="36"/>
      <c r="E498" s="36"/>
      <c r="F498" s="36"/>
      <c r="G498" s="36"/>
      <c r="H498" s="41"/>
    </row>
    <row r="499" spans="1:8" s="2" customFormat="1" ht="16.8" customHeight="1">
      <c r="A499" s="36"/>
      <c r="B499" s="41"/>
      <c r="C499" s="275" t="s">
        <v>447</v>
      </c>
      <c r="D499" s="275" t="s">
        <v>1458</v>
      </c>
      <c r="E499" s="19" t="s">
        <v>410</v>
      </c>
      <c r="F499" s="276">
        <v>2</v>
      </c>
      <c r="G499" s="36"/>
      <c r="H499" s="41"/>
    </row>
    <row r="500" spans="1:8" s="2" customFormat="1" ht="16.8" customHeight="1">
      <c r="A500" s="36"/>
      <c r="B500" s="41"/>
      <c r="C500" s="275" t="s">
        <v>463</v>
      </c>
      <c r="D500" s="275" t="s">
        <v>464</v>
      </c>
      <c r="E500" s="19" t="s">
        <v>410</v>
      </c>
      <c r="F500" s="276">
        <v>1.01</v>
      </c>
      <c r="G500" s="36"/>
      <c r="H500" s="41"/>
    </row>
    <row r="501" spans="1:8" s="2" customFormat="1" ht="16.8" customHeight="1">
      <c r="A501" s="36"/>
      <c r="B501" s="41"/>
      <c r="C501" s="271" t="s">
        <v>119</v>
      </c>
      <c r="D501" s="272" t="s">
        <v>19</v>
      </c>
      <c r="E501" s="273" t="s">
        <v>19</v>
      </c>
      <c r="F501" s="274">
        <v>0</v>
      </c>
      <c r="G501" s="36"/>
      <c r="H501" s="41"/>
    </row>
    <row r="502" spans="1:8" s="2" customFormat="1" ht="16.8" customHeight="1">
      <c r="A502" s="36"/>
      <c r="B502" s="41"/>
      <c r="C502" s="275" t="s">
        <v>119</v>
      </c>
      <c r="D502" s="275" t="s">
        <v>69</v>
      </c>
      <c r="E502" s="19" t="s">
        <v>19</v>
      </c>
      <c r="F502" s="276">
        <v>0</v>
      </c>
      <c r="G502" s="36"/>
      <c r="H502" s="41"/>
    </row>
    <row r="503" spans="1:8" s="2" customFormat="1" ht="16.8" customHeight="1">
      <c r="A503" s="36"/>
      <c r="B503" s="41"/>
      <c r="C503" s="271" t="s">
        <v>120</v>
      </c>
      <c r="D503" s="272" t="s">
        <v>19</v>
      </c>
      <c r="E503" s="273" t="s">
        <v>19</v>
      </c>
      <c r="F503" s="274">
        <v>5.71</v>
      </c>
      <c r="G503" s="36"/>
      <c r="H503" s="41"/>
    </row>
    <row r="504" spans="1:8" s="2" customFormat="1" ht="16.8" customHeight="1">
      <c r="A504" s="36"/>
      <c r="B504" s="41"/>
      <c r="C504" s="275" t="s">
        <v>122</v>
      </c>
      <c r="D504" s="275" t="s">
        <v>344</v>
      </c>
      <c r="E504" s="19" t="s">
        <v>19</v>
      </c>
      <c r="F504" s="276">
        <v>5.62</v>
      </c>
      <c r="G504" s="36"/>
      <c r="H504" s="41"/>
    </row>
    <row r="505" spans="1:8" s="2" customFormat="1" ht="16.8" customHeight="1">
      <c r="A505" s="36"/>
      <c r="B505" s="41"/>
      <c r="C505" s="275" t="s">
        <v>656</v>
      </c>
      <c r="D505" s="275" t="s">
        <v>727</v>
      </c>
      <c r="E505" s="19" t="s">
        <v>19</v>
      </c>
      <c r="F505" s="276">
        <v>0.09</v>
      </c>
      <c r="G505" s="36"/>
      <c r="H505" s="41"/>
    </row>
    <row r="506" spans="1:8" s="2" customFormat="1" ht="16.8" customHeight="1">
      <c r="A506" s="36"/>
      <c r="B506" s="41"/>
      <c r="C506" s="275" t="s">
        <v>120</v>
      </c>
      <c r="D506" s="275" t="s">
        <v>210</v>
      </c>
      <c r="E506" s="19" t="s">
        <v>19</v>
      </c>
      <c r="F506" s="276">
        <v>5.71</v>
      </c>
      <c r="G506" s="36"/>
      <c r="H506" s="41"/>
    </row>
    <row r="507" spans="1:8" s="2" customFormat="1" ht="16.8" customHeight="1">
      <c r="A507" s="36"/>
      <c r="B507" s="41"/>
      <c r="C507" s="277" t="s">
        <v>1457</v>
      </c>
      <c r="D507" s="36"/>
      <c r="E507" s="36"/>
      <c r="F507" s="36"/>
      <c r="G507" s="36"/>
      <c r="H507" s="41"/>
    </row>
    <row r="508" spans="1:8" s="2" customFormat="1" ht="16.8" customHeight="1">
      <c r="A508" s="36"/>
      <c r="B508" s="41"/>
      <c r="C508" s="275" t="s">
        <v>341</v>
      </c>
      <c r="D508" s="275" t="s">
        <v>1460</v>
      </c>
      <c r="E508" s="19" t="s">
        <v>249</v>
      </c>
      <c r="F508" s="276">
        <v>5.71</v>
      </c>
      <c r="G508" s="36"/>
      <c r="H508" s="41"/>
    </row>
    <row r="509" spans="1:8" s="2" customFormat="1" ht="20.4">
      <c r="A509" s="36"/>
      <c r="B509" s="41"/>
      <c r="C509" s="275" t="s">
        <v>306</v>
      </c>
      <c r="D509" s="275" t="s">
        <v>1461</v>
      </c>
      <c r="E509" s="19" t="s">
        <v>249</v>
      </c>
      <c r="F509" s="276">
        <v>27.118</v>
      </c>
      <c r="G509" s="36"/>
      <c r="H509" s="41"/>
    </row>
    <row r="510" spans="1:8" s="2" customFormat="1" ht="16.8" customHeight="1">
      <c r="A510" s="36"/>
      <c r="B510" s="41"/>
      <c r="C510" s="271" t="s">
        <v>122</v>
      </c>
      <c r="D510" s="272" t="s">
        <v>19</v>
      </c>
      <c r="E510" s="273" t="s">
        <v>19</v>
      </c>
      <c r="F510" s="274">
        <v>5.62</v>
      </c>
      <c r="G510" s="36"/>
      <c r="H510" s="41"/>
    </row>
    <row r="511" spans="1:8" s="2" customFormat="1" ht="16.8" customHeight="1">
      <c r="A511" s="36"/>
      <c r="B511" s="41"/>
      <c r="C511" s="275" t="s">
        <v>122</v>
      </c>
      <c r="D511" s="275" t="s">
        <v>344</v>
      </c>
      <c r="E511" s="19" t="s">
        <v>19</v>
      </c>
      <c r="F511" s="276">
        <v>5.62</v>
      </c>
      <c r="G511" s="36"/>
      <c r="H511" s="41"/>
    </row>
    <row r="512" spans="1:8" s="2" customFormat="1" ht="16.8" customHeight="1">
      <c r="A512" s="36"/>
      <c r="B512" s="41"/>
      <c r="C512" s="277" t="s">
        <v>1457</v>
      </c>
      <c r="D512" s="36"/>
      <c r="E512" s="36"/>
      <c r="F512" s="36"/>
      <c r="G512" s="36"/>
      <c r="H512" s="41"/>
    </row>
    <row r="513" spans="1:8" s="2" customFormat="1" ht="16.8" customHeight="1">
      <c r="A513" s="36"/>
      <c r="B513" s="41"/>
      <c r="C513" s="275" t="s">
        <v>341</v>
      </c>
      <c r="D513" s="275" t="s">
        <v>1460</v>
      </c>
      <c r="E513" s="19" t="s">
        <v>249</v>
      </c>
      <c r="F513" s="276">
        <v>5.71</v>
      </c>
      <c r="G513" s="36"/>
      <c r="H513" s="41"/>
    </row>
    <row r="514" spans="1:8" s="2" customFormat="1" ht="16.8" customHeight="1">
      <c r="A514" s="36"/>
      <c r="B514" s="41"/>
      <c r="C514" s="275" t="s">
        <v>320</v>
      </c>
      <c r="D514" s="275" t="s">
        <v>1462</v>
      </c>
      <c r="E514" s="19" t="s">
        <v>249</v>
      </c>
      <c r="F514" s="276">
        <v>54.675</v>
      </c>
      <c r="G514" s="36"/>
      <c r="H514" s="41"/>
    </row>
    <row r="515" spans="1:8" s="2" customFormat="1" ht="16.8" customHeight="1">
      <c r="A515" s="36"/>
      <c r="B515" s="41"/>
      <c r="C515" s="271" t="s">
        <v>656</v>
      </c>
      <c r="D515" s="272" t="s">
        <v>19</v>
      </c>
      <c r="E515" s="273" t="s">
        <v>19</v>
      </c>
      <c r="F515" s="274">
        <v>0.09</v>
      </c>
      <c r="G515" s="36"/>
      <c r="H515" s="41"/>
    </row>
    <row r="516" spans="1:8" s="2" customFormat="1" ht="16.8" customHeight="1">
      <c r="A516" s="36"/>
      <c r="B516" s="41"/>
      <c r="C516" s="275" t="s">
        <v>656</v>
      </c>
      <c r="D516" s="275" t="s">
        <v>727</v>
      </c>
      <c r="E516" s="19" t="s">
        <v>19</v>
      </c>
      <c r="F516" s="276">
        <v>0.09</v>
      </c>
      <c r="G516" s="36"/>
      <c r="H516" s="41"/>
    </row>
    <row r="517" spans="1:8" s="2" customFormat="1" ht="16.8" customHeight="1">
      <c r="A517" s="36"/>
      <c r="B517" s="41"/>
      <c r="C517" s="277" t="s">
        <v>1457</v>
      </c>
      <c r="D517" s="36"/>
      <c r="E517" s="36"/>
      <c r="F517" s="36"/>
      <c r="G517" s="36"/>
      <c r="H517" s="41"/>
    </row>
    <row r="518" spans="1:8" s="2" customFormat="1" ht="16.8" customHeight="1">
      <c r="A518" s="36"/>
      <c r="B518" s="41"/>
      <c r="C518" s="275" t="s">
        <v>341</v>
      </c>
      <c r="D518" s="275" t="s">
        <v>1460</v>
      </c>
      <c r="E518" s="19" t="s">
        <v>249</v>
      </c>
      <c r="F518" s="276">
        <v>5.71</v>
      </c>
      <c r="G518" s="36"/>
      <c r="H518" s="41"/>
    </row>
    <row r="519" spans="1:8" s="2" customFormat="1" ht="16.8" customHeight="1">
      <c r="A519" s="36"/>
      <c r="B519" s="41"/>
      <c r="C519" s="275" t="s">
        <v>320</v>
      </c>
      <c r="D519" s="275" t="s">
        <v>1462</v>
      </c>
      <c r="E519" s="19" t="s">
        <v>249</v>
      </c>
      <c r="F519" s="276">
        <v>54.675</v>
      </c>
      <c r="G519" s="36"/>
      <c r="H519" s="41"/>
    </row>
    <row r="520" spans="1:8" s="2" customFormat="1" ht="16.8" customHeight="1">
      <c r="A520" s="36"/>
      <c r="B520" s="41"/>
      <c r="C520" s="271" t="s">
        <v>124</v>
      </c>
      <c r="D520" s="272" t="s">
        <v>19</v>
      </c>
      <c r="E520" s="273" t="s">
        <v>19</v>
      </c>
      <c r="F520" s="274">
        <v>0</v>
      </c>
      <c r="G520" s="36"/>
      <c r="H520" s="41"/>
    </row>
    <row r="521" spans="1:8" s="2" customFormat="1" ht="16.8" customHeight="1">
      <c r="A521" s="36"/>
      <c r="B521" s="41"/>
      <c r="C521" s="275" t="s">
        <v>19</v>
      </c>
      <c r="D521" s="275" t="s">
        <v>416</v>
      </c>
      <c r="E521" s="19" t="s">
        <v>19</v>
      </c>
      <c r="F521" s="276">
        <v>0</v>
      </c>
      <c r="G521" s="36"/>
      <c r="H521" s="41"/>
    </row>
    <row r="522" spans="1:8" s="2" customFormat="1" ht="16.8" customHeight="1">
      <c r="A522" s="36"/>
      <c r="B522" s="41"/>
      <c r="C522" s="275" t="s">
        <v>124</v>
      </c>
      <c r="D522" s="275" t="s">
        <v>69</v>
      </c>
      <c r="E522" s="19" t="s">
        <v>19</v>
      </c>
      <c r="F522" s="276">
        <v>0</v>
      </c>
      <c r="G522" s="36"/>
      <c r="H522" s="41"/>
    </row>
    <row r="523" spans="1:8" s="2" customFormat="1" ht="16.8" customHeight="1">
      <c r="A523" s="36"/>
      <c r="B523" s="41"/>
      <c r="C523" s="271" t="s">
        <v>126</v>
      </c>
      <c r="D523" s="272" t="s">
        <v>19</v>
      </c>
      <c r="E523" s="273" t="s">
        <v>19</v>
      </c>
      <c r="F523" s="274">
        <v>0</v>
      </c>
      <c r="G523" s="36"/>
      <c r="H523" s="41"/>
    </row>
    <row r="524" spans="1:8" s="2" customFormat="1" ht="16.8" customHeight="1">
      <c r="A524" s="36"/>
      <c r="B524" s="41"/>
      <c r="C524" s="275" t="s">
        <v>19</v>
      </c>
      <c r="D524" s="275" t="s">
        <v>417</v>
      </c>
      <c r="E524" s="19" t="s">
        <v>19</v>
      </c>
      <c r="F524" s="276">
        <v>0</v>
      </c>
      <c r="G524" s="36"/>
      <c r="H524" s="41"/>
    </row>
    <row r="525" spans="1:8" s="2" customFormat="1" ht="16.8" customHeight="1">
      <c r="A525" s="36"/>
      <c r="B525" s="41"/>
      <c r="C525" s="275" t="s">
        <v>126</v>
      </c>
      <c r="D525" s="275" t="s">
        <v>69</v>
      </c>
      <c r="E525" s="19" t="s">
        <v>19</v>
      </c>
      <c r="F525" s="276">
        <v>0</v>
      </c>
      <c r="G525" s="36"/>
      <c r="H525" s="41"/>
    </row>
    <row r="526" spans="1:8" s="2" customFormat="1" ht="16.8" customHeight="1">
      <c r="A526" s="36"/>
      <c r="B526" s="41"/>
      <c r="C526" s="271" t="s">
        <v>127</v>
      </c>
      <c r="D526" s="272" t="s">
        <v>19</v>
      </c>
      <c r="E526" s="273" t="s">
        <v>19</v>
      </c>
      <c r="F526" s="274">
        <v>1</v>
      </c>
      <c r="G526" s="36"/>
      <c r="H526" s="41"/>
    </row>
    <row r="527" spans="1:8" s="2" customFormat="1" ht="16.8" customHeight="1">
      <c r="A527" s="36"/>
      <c r="B527" s="41"/>
      <c r="C527" s="275" t="s">
        <v>19</v>
      </c>
      <c r="D527" s="275" t="s">
        <v>418</v>
      </c>
      <c r="E527" s="19" t="s">
        <v>19</v>
      </c>
      <c r="F527" s="276">
        <v>0</v>
      </c>
      <c r="G527" s="36"/>
      <c r="H527" s="41"/>
    </row>
    <row r="528" spans="1:8" s="2" customFormat="1" ht="16.8" customHeight="1">
      <c r="A528" s="36"/>
      <c r="B528" s="41"/>
      <c r="C528" s="275" t="s">
        <v>127</v>
      </c>
      <c r="D528" s="275" t="s">
        <v>77</v>
      </c>
      <c r="E528" s="19" t="s">
        <v>19</v>
      </c>
      <c r="F528" s="276">
        <v>1</v>
      </c>
      <c r="G528" s="36"/>
      <c r="H528" s="41"/>
    </row>
    <row r="529" spans="1:8" s="2" customFormat="1" ht="16.8" customHeight="1">
      <c r="A529" s="36"/>
      <c r="B529" s="41"/>
      <c r="C529" s="277" t="s">
        <v>1457</v>
      </c>
      <c r="D529" s="36"/>
      <c r="E529" s="36"/>
      <c r="F529" s="36"/>
      <c r="G529" s="36"/>
      <c r="H529" s="41"/>
    </row>
    <row r="530" spans="1:8" s="2" customFormat="1" ht="20.4">
      <c r="A530" s="36"/>
      <c r="B530" s="41"/>
      <c r="C530" s="275" t="s">
        <v>413</v>
      </c>
      <c r="D530" s="275" t="s">
        <v>1463</v>
      </c>
      <c r="E530" s="19" t="s">
        <v>410</v>
      </c>
      <c r="F530" s="276">
        <v>3</v>
      </c>
      <c r="G530" s="36"/>
      <c r="H530" s="41"/>
    </row>
    <row r="531" spans="1:8" s="2" customFormat="1" ht="16.8" customHeight="1">
      <c r="A531" s="36"/>
      <c r="B531" s="41"/>
      <c r="C531" s="275" t="s">
        <v>438</v>
      </c>
      <c r="D531" s="275" t="s">
        <v>439</v>
      </c>
      <c r="E531" s="19" t="s">
        <v>410</v>
      </c>
      <c r="F531" s="276">
        <v>1.01</v>
      </c>
      <c r="G531" s="36"/>
      <c r="H531" s="41"/>
    </row>
    <row r="532" spans="1:8" s="2" customFormat="1" ht="16.8" customHeight="1">
      <c r="A532" s="36"/>
      <c r="B532" s="41"/>
      <c r="C532" s="271" t="s">
        <v>129</v>
      </c>
      <c r="D532" s="272" t="s">
        <v>19</v>
      </c>
      <c r="E532" s="273" t="s">
        <v>19</v>
      </c>
      <c r="F532" s="274">
        <v>0</v>
      </c>
      <c r="G532" s="36"/>
      <c r="H532" s="41"/>
    </row>
    <row r="533" spans="1:8" s="2" customFormat="1" ht="16.8" customHeight="1">
      <c r="A533" s="36"/>
      <c r="B533" s="41"/>
      <c r="C533" s="275" t="s">
        <v>19</v>
      </c>
      <c r="D533" s="275" t="s">
        <v>419</v>
      </c>
      <c r="E533" s="19" t="s">
        <v>19</v>
      </c>
      <c r="F533" s="276">
        <v>0</v>
      </c>
      <c r="G533" s="36"/>
      <c r="H533" s="41"/>
    </row>
    <row r="534" spans="1:8" s="2" customFormat="1" ht="16.8" customHeight="1">
      <c r="A534" s="36"/>
      <c r="B534" s="41"/>
      <c r="C534" s="275" t="s">
        <v>129</v>
      </c>
      <c r="D534" s="275" t="s">
        <v>69</v>
      </c>
      <c r="E534" s="19" t="s">
        <v>19</v>
      </c>
      <c r="F534" s="276">
        <v>0</v>
      </c>
      <c r="G534" s="36"/>
      <c r="H534" s="41"/>
    </row>
    <row r="535" spans="1:8" s="2" customFormat="1" ht="16.8" customHeight="1">
      <c r="A535" s="36"/>
      <c r="B535" s="41"/>
      <c r="C535" s="271" t="s">
        <v>420</v>
      </c>
      <c r="D535" s="272" t="s">
        <v>19</v>
      </c>
      <c r="E535" s="273" t="s">
        <v>19</v>
      </c>
      <c r="F535" s="274">
        <v>1</v>
      </c>
      <c r="G535" s="36"/>
      <c r="H535" s="41"/>
    </row>
    <row r="536" spans="1:8" s="2" customFormat="1" ht="16.8" customHeight="1">
      <c r="A536" s="36"/>
      <c r="B536" s="41"/>
      <c r="C536" s="275" t="s">
        <v>19</v>
      </c>
      <c r="D536" s="275" t="s">
        <v>416</v>
      </c>
      <c r="E536" s="19" t="s">
        <v>19</v>
      </c>
      <c r="F536" s="276">
        <v>0</v>
      </c>
      <c r="G536" s="36"/>
      <c r="H536" s="41"/>
    </row>
    <row r="537" spans="1:8" s="2" customFormat="1" ht="16.8" customHeight="1">
      <c r="A537" s="36"/>
      <c r="B537" s="41"/>
      <c r="C537" s="275" t="s">
        <v>124</v>
      </c>
      <c r="D537" s="275" t="s">
        <v>69</v>
      </c>
      <c r="E537" s="19" t="s">
        <v>19</v>
      </c>
      <c r="F537" s="276">
        <v>0</v>
      </c>
      <c r="G537" s="36"/>
      <c r="H537" s="41"/>
    </row>
    <row r="538" spans="1:8" s="2" customFormat="1" ht="16.8" customHeight="1">
      <c r="A538" s="36"/>
      <c r="B538" s="41"/>
      <c r="C538" s="275" t="s">
        <v>19</v>
      </c>
      <c r="D538" s="275" t="s">
        <v>417</v>
      </c>
      <c r="E538" s="19" t="s">
        <v>19</v>
      </c>
      <c r="F538" s="276">
        <v>0</v>
      </c>
      <c r="G538" s="36"/>
      <c r="H538" s="41"/>
    </row>
    <row r="539" spans="1:8" s="2" customFormat="1" ht="16.8" customHeight="1">
      <c r="A539" s="36"/>
      <c r="B539" s="41"/>
      <c r="C539" s="275" t="s">
        <v>126</v>
      </c>
      <c r="D539" s="275" t="s">
        <v>69</v>
      </c>
      <c r="E539" s="19" t="s">
        <v>19</v>
      </c>
      <c r="F539" s="276">
        <v>0</v>
      </c>
      <c r="G539" s="36"/>
      <c r="H539" s="41"/>
    </row>
    <row r="540" spans="1:8" s="2" customFormat="1" ht="16.8" customHeight="1">
      <c r="A540" s="36"/>
      <c r="B540" s="41"/>
      <c r="C540" s="275" t="s">
        <v>19</v>
      </c>
      <c r="D540" s="275" t="s">
        <v>418</v>
      </c>
      <c r="E540" s="19" t="s">
        <v>19</v>
      </c>
      <c r="F540" s="276">
        <v>0</v>
      </c>
      <c r="G540" s="36"/>
      <c r="H540" s="41"/>
    </row>
    <row r="541" spans="1:8" s="2" customFormat="1" ht="16.8" customHeight="1">
      <c r="A541" s="36"/>
      <c r="B541" s="41"/>
      <c r="C541" s="275" t="s">
        <v>127</v>
      </c>
      <c r="D541" s="275" t="s">
        <v>77</v>
      </c>
      <c r="E541" s="19" t="s">
        <v>19</v>
      </c>
      <c r="F541" s="276">
        <v>1</v>
      </c>
      <c r="G541" s="36"/>
      <c r="H541" s="41"/>
    </row>
    <row r="542" spans="1:8" s="2" customFormat="1" ht="16.8" customHeight="1">
      <c r="A542" s="36"/>
      <c r="B542" s="41"/>
      <c r="C542" s="275" t="s">
        <v>19</v>
      </c>
      <c r="D542" s="275" t="s">
        <v>419</v>
      </c>
      <c r="E542" s="19" t="s">
        <v>19</v>
      </c>
      <c r="F542" s="276">
        <v>0</v>
      </c>
      <c r="G542" s="36"/>
      <c r="H542" s="41"/>
    </row>
    <row r="543" spans="1:8" s="2" customFormat="1" ht="16.8" customHeight="1">
      <c r="A543" s="36"/>
      <c r="B543" s="41"/>
      <c r="C543" s="275" t="s">
        <v>129</v>
      </c>
      <c r="D543" s="275" t="s">
        <v>69</v>
      </c>
      <c r="E543" s="19" t="s">
        <v>19</v>
      </c>
      <c r="F543" s="276">
        <v>0</v>
      </c>
      <c r="G543" s="36"/>
      <c r="H543" s="41"/>
    </row>
    <row r="544" spans="1:8" s="2" customFormat="1" ht="16.8" customHeight="1">
      <c r="A544" s="36"/>
      <c r="B544" s="41"/>
      <c r="C544" s="275" t="s">
        <v>420</v>
      </c>
      <c r="D544" s="275" t="s">
        <v>201</v>
      </c>
      <c r="E544" s="19" t="s">
        <v>19</v>
      </c>
      <c r="F544" s="276">
        <v>1</v>
      </c>
      <c r="G544" s="36"/>
      <c r="H544" s="41"/>
    </row>
    <row r="545" spans="1:8" s="2" customFormat="1" ht="16.8" customHeight="1">
      <c r="A545" s="36"/>
      <c r="B545" s="41"/>
      <c r="C545" s="271" t="s">
        <v>130</v>
      </c>
      <c r="D545" s="272" t="s">
        <v>19</v>
      </c>
      <c r="E545" s="273" t="s">
        <v>19</v>
      </c>
      <c r="F545" s="274">
        <v>21.408</v>
      </c>
      <c r="G545" s="36"/>
      <c r="H545" s="41"/>
    </row>
    <row r="546" spans="1:8" s="2" customFormat="1" ht="16.8" customHeight="1">
      <c r="A546" s="36"/>
      <c r="B546" s="41"/>
      <c r="C546" s="275" t="s">
        <v>132</v>
      </c>
      <c r="D546" s="275" t="s">
        <v>332</v>
      </c>
      <c r="E546" s="19" t="s">
        <v>19</v>
      </c>
      <c r="F546" s="276">
        <v>21.074</v>
      </c>
      <c r="G546" s="36"/>
      <c r="H546" s="41"/>
    </row>
    <row r="547" spans="1:8" s="2" customFormat="1" ht="16.8" customHeight="1">
      <c r="A547" s="36"/>
      <c r="B547" s="41"/>
      <c r="C547" s="275" t="s">
        <v>133</v>
      </c>
      <c r="D547" s="275" t="s">
        <v>686</v>
      </c>
      <c r="E547" s="19" t="s">
        <v>19</v>
      </c>
      <c r="F547" s="276">
        <v>0.334</v>
      </c>
      <c r="G547" s="36"/>
      <c r="H547" s="41"/>
    </row>
    <row r="548" spans="1:8" s="2" customFormat="1" ht="16.8" customHeight="1">
      <c r="A548" s="36"/>
      <c r="B548" s="41"/>
      <c r="C548" s="275" t="s">
        <v>130</v>
      </c>
      <c r="D548" s="275" t="s">
        <v>210</v>
      </c>
      <c r="E548" s="19" t="s">
        <v>19</v>
      </c>
      <c r="F548" s="276">
        <v>21.408</v>
      </c>
      <c r="G548" s="36"/>
      <c r="H548" s="41"/>
    </row>
    <row r="549" spans="1:8" s="2" customFormat="1" ht="16.8" customHeight="1">
      <c r="A549" s="36"/>
      <c r="B549" s="41"/>
      <c r="C549" s="277" t="s">
        <v>1457</v>
      </c>
      <c r="D549" s="36"/>
      <c r="E549" s="36"/>
      <c r="F549" s="36"/>
      <c r="G549" s="36"/>
      <c r="H549" s="41"/>
    </row>
    <row r="550" spans="1:8" s="2" customFormat="1" ht="16.8" customHeight="1">
      <c r="A550" s="36"/>
      <c r="B550" s="41"/>
      <c r="C550" s="275" t="s">
        <v>329</v>
      </c>
      <c r="D550" s="275" t="s">
        <v>963</v>
      </c>
      <c r="E550" s="19" t="s">
        <v>249</v>
      </c>
      <c r="F550" s="276">
        <v>21.408</v>
      </c>
      <c r="G550" s="36"/>
      <c r="H550" s="41"/>
    </row>
    <row r="551" spans="1:8" s="2" customFormat="1" ht="20.4">
      <c r="A551" s="36"/>
      <c r="B551" s="41"/>
      <c r="C551" s="275" t="s">
        <v>306</v>
      </c>
      <c r="D551" s="275" t="s">
        <v>1461</v>
      </c>
      <c r="E551" s="19" t="s">
        <v>249</v>
      </c>
      <c r="F551" s="276">
        <v>27.118</v>
      </c>
      <c r="G551" s="36"/>
      <c r="H551" s="41"/>
    </row>
    <row r="552" spans="1:8" s="2" customFormat="1" ht="16.8" customHeight="1">
      <c r="A552" s="36"/>
      <c r="B552" s="41"/>
      <c r="C552" s="275" t="s">
        <v>335</v>
      </c>
      <c r="D552" s="275" t="s">
        <v>336</v>
      </c>
      <c r="E552" s="19" t="s">
        <v>312</v>
      </c>
      <c r="F552" s="276">
        <v>42.816</v>
      </c>
      <c r="G552" s="36"/>
      <c r="H552" s="41"/>
    </row>
    <row r="553" spans="1:8" s="2" customFormat="1" ht="16.8" customHeight="1">
      <c r="A553" s="36"/>
      <c r="B553" s="41"/>
      <c r="C553" s="271" t="s">
        <v>132</v>
      </c>
      <c r="D553" s="272" t="s">
        <v>19</v>
      </c>
      <c r="E553" s="273" t="s">
        <v>19</v>
      </c>
      <c r="F553" s="274">
        <v>21.074</v>
      </c>
      <c r="G553" s="36"/>
      <c r="H553" s="41"/>
    </row>
    <row r="554" spans="1:8" s="2" customFormat="1" ht="16.8" customHeight="1">
      <c r="A554" s="36"/>
      <c r="B554" s="41"/>
      <c r="C554" s="275" t="s">
        <v>132</v>
      </c>
      <c r="D554" s="275" t="s">
        <v>332</v>
      </c>
      <c r="E554" s="19" t="s">
        <v>19</v>
      </c>
      <c r="F554" s="276">
        <v>21.074</v>
      </c>
      <c r="G554" s="36"/>
      <c r="H554" s="41"/>
    </row>
    <row r="555" spans="1:8" s="2" customFormat="1" ht="16.8" customHeight="1">
      <c r="A555" s="36"/>
      <c r="B555" s="41"/>
      <c r="C555" s="277" t="s">
        <v>1457</v>
      </c>
      <c r="D555" s="36"/>
      <c r="E555" s="36"/>
      <c r="F555" s="36"/>
      <c r="G555" s="36"/>
      <c r="H555" s="41"/>
    </row>
    <row r="556" spans="1:8" s="2" customFormat="1" ht="16.8" customHeight="1">
      <c r="A556" s="36"/>
      <c r="B556" s="41"/>
      <c r="C556" s="275" t="s">
        <v>329</v>
      </c>
      <c r="D556" s="275" t="s">
        <v>963</v>
      </c>
      <c r="E556" s="19" t="s">
        <v>249</v>
      </c>
      <c r="F556" s="276">
        <v>21.408</v>
      </c>
      <c r="G556" s="36"/>
      <c r="H556" s="41"/>
    </row>
    <row r="557" spans="1:8" s="2" customFormat="1" ht="16.8" customHeight="1">
      <c r="A557" s="36"/>
      <c r="B557" s="41"/>
      <c r="C557" s="275" t="s">
        <v>320</v>
      </c>
      <c r="D557" s="275" t="s">
        <v>1462</v>
      </c>
      <c r="E557" s="19" t="s">
        <v>249</v>
      </c>
      <c r="F557" s="276">
        <v>54.675</v>
      </c>
      <c r="G557" s="36"/>
      <c r="H557" s="41"/>
    </row>
    <row r="558" spans="1:8" s="2" customFormat="1" ht="16.8" customHeight="1">
      <c r="A558" s="36"/>
      <c r="B558" s="41"/>
      <c r="C558" s="271" t="s">
        <v>133</v>
      </c>
      <c r="D558" s="272" t="s">
        <v>19</v>
      </c>
      <c r="E558" s="273" t="s">
        <v>19</v>
      </c>
      <c r="F558" s="274">
        <v>0.334</v>
      </c>
      <c r="G558" s="36"/>
      <c r="H558" s="41"/>
    </row>
    <row r="559" spans="1:8" s="2" customFormat="1" ht="16.8" customHeight="1">
      <c r="A559" s="36"/>
      <c r="B559" s="41"/>
      <c r="C559" s="275" t="s">
        <v>133</v>
      </c>
      <c r="D559" s="275" t="s">
        <v>686</v>
      </c>
      <c r="E559" s="19" t="s">
        <v>19</v>
      </c>
      <c r="F559" s="276">
        <v>0.334</v>
      </c>
      <c r="G559" s="36"/>
      <c r="H559" s="41"/>
    </row>
    <row r="560" spans="1:8" s="2" customFormat="1" ht="16.8" customHeight="1">
      <c r="A560" s="36"/>
      <c r="B560" s="41"/>
      <c r="C560" s="277" t="s">
        <v>1457</v>
      </c>
      <c r="D560" s="36"/>
      <c r="E560" s="36"/>
      <c r="F560" s="36"/>
      <c r="G560" s="36"/>
      <c r="H560" s="41"/>
    </row>
    <row r="561" spans="1:8" s="2" customFormat="1" ht="16.8" customHeight="1">
      <c r="A561" s="36"/>
      <c r="B561" s="41"/>
      <c r="C561" s="275" t="s">
        <v>329</v>
      </c>
      <c r="D561" s="275" t="s">
        <v>963</v>
      </c>
      <c r="E561" s="19" t="s">
        <v>249</v>
      </c>
      <c r="F561" s="276">
        <v>21.408</v>
      </c>
      <c r="G561" s="36"/>
      <c r="H561" s="41"/>
    </row>
    <row r="562" spans="1:8" s="2" customFormat="1" ht="16.8" customHeight="1">
      <c r="A562" s="36"/>
      <c r="B562" s="41"/>
      <c r="C562" s="275" t="s">
        <v>320</v>
      </c>
      <c r="D562" s="275" t="s">
        <v>1462</v>
      </c>
      <c r="E562" s="19" t="s">
        <v>249</v>
      </c>
      <c r="F562" s="276">
        <v>54.675</v>
      </c>
      <c r="G562" s="36"/>
      <c r="H562" s="41"/>
    </row>
    <row r="563" spans="1:8" s="2" customFormat="1" ht="16.8" customHeight="1">
      <c r="A563" s="36"/>
      <c r="B563" s="41"/>
      <c r="C563" s="271" t="s">
        <v>134</v>
      </c>
      <c r="D563" s="272" t="s">
        <v>19</v>
      </c>
      <c r="E563" s="273" t="s">
        <v>19</v>
      </c>
      <c r="F563" s="274">
        <v>27.118</v>
      </c>
      <c r="G563" s="36"/>
      <c r="H563" s="41"/>
    </row>
    <row r="564" spans="1:8" s="2" customFormat="1" ht="16.8" customHeight="1">
      <c r="A564" s="36"/>
      <c r="B564" s="41"/>
      <c r="C564" s="275" t="s">
        <v>134</v>
      </c>
      <c r="D564" s="275" t="s">
        <v>309</v>
      </c>
      <c r="E564" s="19" t="s">
        <v>19</v>
      </c>
      <c r="F564" s="276">
        <v>27.118</v>
      </c>
      <c r="G564" s="36"/>
      <c r="H564" s="41"/>
    </row>
    <row r="565" spans="1:8" s="2" customFormat="1" ht="16.8" customHeight="1">
      <c r="A565" s="36"/>
      <c r="B565" s="41"/>
      <c r="C565" s="277" t="s">
        <v>1457</v>
      </c>
      <c r="D565" s="36"/>
      <c r="E565" s="36"/>
      <c r="F565" s="36"/>
      <c r="G565" s="36"/>
      <c r="H565" s="41"/>
    </row>
    <row r="566" spans="1:8" s="2" customFormat="1" ht="20.4">
      <c r="A566" s="36"/>
      <c r="B566" s="41"/>
      <c r="C566" s="275" t="s">
        <v>306</v>
      </c>
      <c r="D566" s="275" t="s">
        <v>1461</v>
      </c>
      <c r="E566" s="19" t="s">
        <v>249</v>
      </c>
      <c r="F566" s="276">
        <v>27.118</v>
      </c>
      <c r="G566" s="36"/>
      <c r="H566" s="41"/>
    </row>
    <row r="567" spans="1:8" s="2" customFormat="1" ht="16.8" customHeight="1">
      <c r="A567" s="36"/>
      <c r="B567" s="41"/>
      <c r="C567" s="275" t="s">
        <v>310</v>
      </c>
      <c r="D567" s="275" t="s">
        <v>774</v>
      </c>
      <c r="E567" s="19" t="s">
        <v>312</v>
      </c>
      <c r="F567" s="276">
        <v>54.236</v>
      </c>
      <c r="G567" s="36"/>
      <c r="H567" s="41"/>
    </row>
    <row r="568" spans="1:8" s="2" customFormat="1" ht="16.8" customHeight="1">
      <c r="A568" s="36"/>
      <c r="B568" s="41"/>
      <c r="C568" s="275" t="s">
        <v>316</v>
      </c>
      <c r="D568" s="275" t="s">
        <v>777</v>
      </c>
      <c r="E568" s="19" t="s">
        <v>249</v>
      </c>
      <c r="F568" s="276">
        <v>27.118</v>
      </c>
      <c r="G568" s="36"/>
      <c r="H568" s="41"/>
    </row>
    <row r="569" spans="1:8" s="2" customFormat="1" ht="16.8" customHeight="1">
      <c r="A569" s="36"/>
      <c r="B569" s="41"/>
      <c r="C569" s="271" t="s">
        <v>136</v>
      </c>
      <c r="D569" s="272" t="s">
        <v>19</v>
      </c>
      <c r="E569" s="273" t="s">
        <v>19</v>
      </c>
      <c r="F569" s="274">
        <v>0</v>
      </c>
      <c r="G569" s="36"/>
      <c r="H569" s="41"/>
    </row>
    <row r="570" spans="1:8" s="2" customFormat="1" ht="16.8" customHeight="1">
      <c r="A570" s="36"/>
      <c r="B570" s="41"/>
      <c r="C570" s="275" t="s">
        <v>19</v>
      </c>
      <c r="D570" s="275" t="s">
        <v>245</v>
      </c>
      <c r="E570" s="19" t="s">
        <v>19</v>
      </c>
      <c r="F570" s="276">
        <v>0</v>
      </c>
      <c r="G570" s="36"/>
      <c r="H570" s="41"/>
    </row>
    <row r="571" spans="1:8" s="2" customFormat="1" ht="16.8" customHeight="1">
      <c r="A571" s="36"/>
      <c r="B571" s="41"/>
      <c r="C571" s="275" t="s">
        <v>136</v>
      </c>
      <c r="D571" s="275" t="s">
        <v>201</v>
      </c>
      <c r="E571" s="19" t="s">
        <v>19</v>
      </c>
      <c r="F571" s="276">
        <v>0</v>
      </c>
      <c r="G571" s="36"/>
      <c r="H571" s="41"/>
    </row>
    <row r="572" spans="1:8" s="2" customFormat="1" ht="16.8" customHeight="1">
      <c r="A572" s="36"/>
      <c r="B572" s="41"/>
      <c r="C572" s="277" t="s">
        <v>1457</v>
      </c>
      <c r="D572" s="36"/>
      <c r="E572" s="36"/>
      <c r="F572" s="36"/>
      <c r="G572" s="36"/>
      <c r="H572" s="41"/>
    </row>
    <row r="573" spans="1:8" s="2" customFormat="1" ht="20.4">
      <c r="A573" s="36"/>
      <c r="B573" s="41"/>
      <c r="C573" s="275" t="s">
        <v>255</v>
      </c>
      <c r="D573" s="275" t="s">
        <v>1464</v>
      </c>
      <c r="E573" s="19" t="s">
        <v>249</v>
      </c>
      <c r="F573" s="276">
        <v>40.222</v>
      </c>
      <c r="G573" s="36"/>
      <c r="H573" s="41"/>
    </row>
    <row r="574" spans="1:8" s="2" customFormat="1" ht="16.8" customHeight="1">
      <c r="A574" s="36"/>
      <c r="B574" s="41"/>
      <c r="C574" s="271" t="s">
        <v>138</v>
      </c>
      <c r="D574" s="272" t="s">
        <v>19</v>
      </c>
      <c r="E574" s="273" t="s">
        <v>19</v>
      </c>
      <c r="F574" s="274">
        <v>191.22</v>
      </c>
      <c r="G574" s="36"/>
      <c r="H574" s="41"/>
    </row>
    <row r="575" spans="1:8" s="2" customFormat="1" ht="16.8" customHeight="1">
      <c r="A575" s="36"/>
      <c r="B575" s="41"/>
      <c r="C575" s="275" t="s">
        <v>19</v>
      </c>
      <c r="D575" s="275" t="s">
        <v>300</v>
      </c>
      <c r="E575" s="19" t="s">
        <v>19</v>
      </c>
      <c r="F575" s="276">
        <v>191.22</v>
      </c>
      <c r="G575" s="36"/>
      <c r="H575" s="41"/>
    </row>
    <row r="576" spans="1:8" s="2" customFormat="1" ht="16.8" customHeight="1">
      <c r="A576" s="36"/>
      <c r="B576" s="41"/>
      <c r="C576" s="275" t="s">
        <v>138</v>
      </c>
      <c r="D576" s="275" t="s">
        <v>201</v>
      </c>
      <c r="E576" s="19" t="s">
        <v>19</v>
      </c>
      <c r="F576" s="276">
        <v>191.22</v>
      </c>
      <c r="G576" s="36"/>
      <c r="H576" s="41"/>
    </row>
    <row r="577" spans="1:8" s="2" customFormat="1" ht="16.8" customHeight="1">
      <c r="A577" s="36"/>
      <c r="B577" s="41"/>
      <c r="C577" s="277" t="s">
        <v>1457</v>
      </c>
      <c r="D577" s="36"/>
      <c r="E577" s="36"/>
      <c r="F577" s="36"/>
      <c r="G577" s="36"/>
      <c r="H577" s="41"/>
    </row>
    <row r="578" spans="1:8" s="2" customFormat="1" ht="16.8" customHeight="1">
      <c r="A578" s="36"/>
      <c r="B578" s="41"/>
      <c r="C578" s="275" t="s">
        <v>297</v>
      </c>
      <c r="D578" s="275" t="s">
        <v>1465</v>
      </c>
      <c r="E578" s="19" t="s">
        <v>224</v>
      </c>
      <c r="F578" s="276">
        <v>191.22</v>
      </c>
      <c r="G578" s="36"/>
      <c r="H578" s="41"/>
    </row>
    <row r="579" spans="1:8" s="2" customFormat="1" ht="16.8" customHeight="1">
      <c r="A579" s="36"/>
      <c r="B579" s="41"/>
      <c r="C579" s="275" t="s">
        <v>302</v>
      </c>
      <c r="D579" s="275" t="s">
        <v>1466</v>
      </c>
      <c r="E579" s="19" t="s">
        <v>224</v>
      </c>
      <c r="F579" s="276">
        <v>191.22</v>
      </c>
      <c r="G579" s="36"/>
      <c r="H579" s="41"/>
    </row>
    <row r="580" spans="1:8" s="2" customFormat="1" ht="16.8" customHeight="1">
      <c r="A580" s="36"/>
      <c r="B580" s="41"/>
      <c r="C580" s="271" t="s">
        <v>140</v>
      </c>
      <c r="D580" s="272" t="s">
        <v>19</v>
      </c>
      <c r="E580" s="273" t="s">
        <v>19</v>
      </c>
      <c r="F580" s="274">
        <v>0</v>
      </c>
      <c r="G580" s="36"/>
      <c r="H580" s="41"/>
    </row>
    <row r="581" spans="1:8" s="2" customFormat="1" ht="16.8" customHeight="1">
      <c r="A581" s="36"/>
      <c r="B581" s="41"/>
      <c r="C581" s="275" t="s">
        <v>140</v>
      </c>
      <c r="D581" s="275" t="s">
        <v>69</v>
      </c>
      <c r="E581" s="19" t="s">
        <v>19</v>
      </c>
      <c r="F581" s="276">
        <v>0</v>
      </c>
      <c r="G581" s="36"/>
      <c r="H581" s="41"/>
    </row>
    <row r="582" spans="1:8" s="2" customFormat="1" ht="16.8" customHeight="1">
      <c r="A582" s="36"/>
      <c r="B582" s="41"/>
      <c r="C582" s="271" t="s">
        <v>141</v>
      </c>
      <c r="D582" s="272" t="s">
        <v>19</v>
      </c>
      <c r="E582" s="273" t="s">
        <v>19</v>
      </c>
      <c r="F582" s="274">
        <v>80.443</v>
      </c>
      <c r="G582" s="36"/>
      <c r="H582" s="41"/>
    </row>
    <row r="583" spans="1:8" s="2" customFormat="1" ht="16.8" customHeight="1">
      <c r="A583" s="36"/>
      <c r="B583" s="41"/>
      <c r="C583" s="275" t="s">
        <v>267</v>
      </c>
      <c r="D583" s="275" t="s">
        <v>268</v>
      </c>
      <c r="E583" s="19" t="s">
        <v>19</v>
      </c>
      <c r="F583" s="276">
        <v>105.171</v>
      </c>
      <c r="G583" s="36"/>
      <c r="H583" s="41"/>
    </row>
    <row r="584" spans="1:8" s="2" customFormat="1" ht="16.8" customHeight="1">
      <c r="A584" s="36"/>
      <c r="B584" s="41"/>
      <c r="C584" s="275" t="s">
        <v>19</v>
      </c>
      <c r="D584" s="275" t="s">
        <v>269</v>
      </c>
      <c r="E584" s="19" t="s">
        <v>19</v>
      </c>
      <c r="F584" s="276">
        <v>0</v>
      </c>
      <c r="G584" s="36"/>
      <c r="H584" s="41"/>
    </row>
    <row r="585" spans="1:8" s="2" customFormat="1" ht="16.8" customHeight="1">
      <c r="A585" s="36"/>
      <c r="B585" s="41"/>
      <c r="C585" s="275" t="s">
        <v>19</v>
      </c>
      <c r="D585" s="275" t="s">
        <v>270</v>
      </c>
      <c r="E585" s="19" t="s">
        <v>19</v>
      </c>
      <c r="F585" s="276">
        <v>-24.728</v>
      </c>
      <c r="G585" s="36"/>
      <c r="H585" s="41"/>
    </row>
    <row r="586" spans="1:8" s="2" customFormat="1" ht="16.8" customHeight="1">
      <c r="A586" s="36"/>
      <c r="B586" s="41"/>
      <c r="C586" s="275" t="s">
        <v>141</v>
      </c>
      <c r="D586" s="275" t="s">
        <v>201</v>
      </c>
      <c r="E586" s="19" t="s">
        <v>19</v>
      </c>
      <c r="F586" s="276">
        <v>80.443</v>
      </c>
      <c r="G586" s="36"/>
      <c r="H586" s="41"/>
    </row>
    <row r="587" spans="1:8" s="2" customFormat="1" ht="16.8" customHeight="1">
      <c r="A587" s="36"/>
      <c r="B587" s="41"/>
      <c r="C587" s="277" t="s">
        <v>1457</v>
      </c>
      <c r="D587" s="36"/>
      <c r="E587" s="36"/>
      <c r="F587" s="36"/>
      <c r="G587" s="36"/>
      <c r="H587" s="41"/>
    </row>
    <row r="588" spans="1:8" s="2" customFormat="1" ht="20.4">
      <c r="A588" s="36"/>
      <c r="B588" s="41"/>
      <c r="C588" s="275" t="s">
        <v>255</v>
      </c>
      <c r="D588" s="275" t="s">
        <v>1464</v>
      </c>
      <c r="E588" s="19" t="s">
        <v>249</v>
      </c>
      <c r="F588" s="276">
        <v>40.222</v>
      </c>
      <c r="G588" s="36"/>
      <c r="H588" s="41"/>
    </row>
    <row r="589" spans="1:8" s="2" customFormat="1" ht="20.4">
      <c r="A589" s="36"/>
      <c r="B589" s="41"/>
      <c r="C589" s="275" t="s">
        <v>280</v>
      </c>
      <c r="D589" s="275" t="s">
        <v>1471</v>
      </c>
      <c r="E589" s="19" t="s">
        <v>249</v>
      </c>
      <c r="F589" s="276">
        <v>40.222</v>
      </c>
      <c r="G589" s="36"/>
      <c r="H589" s="41"/>
    </row>
    <row r="590" spans="1:8" s="2" customFormat="1" ht="16.8" customHeight="1">
      <c r="A590" s="36"/>
      <c r="B590" s="41"/>
      <c r="C590" s="275" t="s">
        <v>320</v>
      </c>
      <c r="D590" s="275" t="s">
        <v>1462</v>
      </c>
      <c r="E590" s="19" t="s">
        <v>249</v>
      </c>
      <c r="F590" s="276">
        <v>54.675</v>
      </c>
      <c r="G590" s="36"/>
      <c r="H590" s="41"/>
    </row>
    <row r="591" spans="1:8" s="2" customFormat="1" ht="16.8" customHeight="1">
      <c r="A591" s="36"/>
      <c r="B591" s="41"/>
      <c r="C591" s="271" t="s">
        <v>252</v>
      </c>
      <c r="D591" s="272" t="s">
        <v>19</v>
      </c>
      <c r="E591" s="273" t="s">
        <v>19</v>
      </c>
      <c r="F591" s="274">
        <v>0.81</v>
      </c>
      <c r="G591" s="36"/>
      <c r="H591" s="41"/>
    </row>
    <row r="592" spans="1:8" s="2" customFormat="1" ht="16.8" customHeight="1">
      <c r="A592" s="36"/>
      <c r="B592" s="41"/>
      <c r="C592" s="271" t="s">
        <v>271</v>
      </c>
      <c r="D592" s="272" t="s">
        <v>19</v>
      </c>
      <c r="E592" s="273" t="s">
        <v>19</v>
      </c>
      <c r="F592" s="274">
        <v>40.222</v>
      </c>
      <c r="G592" s="36"/>
      <c r="H592" s="41"/>
    </row>
    <row r="593" spans="1:8" s="2" customFormat="1" ht="16.8" customHeight="1">
      <c r="A593" s="36"/>
      <c r="B593" s="41"/>
      <c r="C593" s="275" t="s">
        <v>271</v>
      </c>
      <c r="D593" s="275" t="s">
        <v>272</v>
      </c>
      <c r="E593" s="19" t="s">
        <v>19</v>
      </c>
      <c r="F593" s="276">
        <v>40.222</v>
      </c>
      <c r="G593" s="36"/>
      <c r="H593" s="41"/>
    </row>
    <row r="594" spans="1:8" s="2" customFormat="1" ht="16.8" customHeight="1">
      <c r="A594" s="36"/>
      <c r="B594" s="41"/>
      <c r="C594" s="271" t="s">
        <v>283</v>
      </c>
      <c r="D594" s="272" t="s">
        <v>19</v>
      </c>
      <c r="E594" s="273" t="s">
        <v>19</v>
      </c>
      <c r="F594" s="274">
        <v>40.222</v>
      </c>
      <c r="G594" s="36"/>
      <c r="H594" s="41"/>
    </row>
    <row r="595" spans="1:8" s="2" customFormat="1" ht="16.8" customHeight="1">
      <c r="A595" s="36"/>
      <c r="B595" s="41"/>
      <c r="C595" s="275" t="s">
        <v>283</v>
      </c>
      <c r="D595" s="275" t="s">
        <v>272</v>
      </c>
      <c r="E595" s="19" t="s">
        <v>19</v>
      </c>
      <c r="F595" s="276">
        <v>40.222</v>
      </c>
      <c r="G595" s="36"/>
      <c r="H595" s="41"/>
    </row>
    <row r="596" spans="1:8" s="2" customFormat="1" ht="16.8" customHeight="1">
      <c r="A596" s="36"/>
      <c r="B596" s="41"/>
      <c r="C596" s="271" t="s">
        <v>143</v>
      </c>
      <c r="D596" s="272" t="s">
        <v>19</v>
      </c>
      <c r="E596" s="273" t="s">
        <v>19</v>
      </c>
      <c r="F596" s="274">
        <v>1.35</v>
      </c>
      <c r="G596" s="36"/>
      <c r="H596" s="41"/>
    </row>
    <row r="597" spans="1:8" s="2" customFormat="1" ht="16.8" customHeight="1">
      <c r="A597" s="36"/>
      <c r="B597" s="41"/>
      <c r="C597" s="275" t="s">
        <v>143</v>
      </c>
      <c r="D597" s="275" t="s">
        <v>251</v>
      </c>
      <c r="E597" s="19" t="s">
        <v>19</v>
      </c>
      <c r="F597" s="276">
        <v>1.35</v>
      </c>
      <c r="G597" s="36"/>
      <c r="H597" s="41"/>
    </row>
    <row r="598" spans="1:8" s="2" customFormat="1" ht="16.8" customHeight="1">
      <c r="A598" s="36"/>
      <c r="B598" s="41"/>
      <c r="C598" s="277" t="s">
        <v>1457</v>
      </c>
      <c r="D598" s="36"/>
      <c r="E598" s="36"/>
      <c r="F598" s="36"/>
      <c r="G598" s="36"/>
      <c r="H598" s="41"/>
    </row>
    <row r="599" spans="1:8" s="2" customFormat="1" ht="20.4">
      <c r="A599" s="36"/>
      <c r="B599" s="41"/>
      <c r="C599" s="275" t="s">
        <v>247</v>
      </c>
      <c r="D599" s="275" t="s">
        <v>1472</v>
      </c>
      <c r="E599" s="19" t="s">
        <v>249</v>
      </c>
      <c r="F599" s="276">
        <v>0.81</v>
      </c>
      <c r="G599" s="36"/>
      <c r="H599" s="41"/>
    </row>
    <row r="600" spans="1:8" s="2" customFormat="1" ht="20.4">
      <c r="A600" s="36"/>
      <c r="B600" s="41"/>
      <c r="C600" s="275" t="s">
        <v>274</v>
      </c>
      <c r="D600" s="275" t="s">
        <v>1473</v>
      </c>
      <c r="E600" s="19" t="s">
        <v>249</v>
      </c>
      <c r="F600" s="276">
        <v>0.54</v>
      </c>
      <c r="G600" s="36"/>
      <c r="H600" s="41"/>
    </row>
    <row r="601" spans="1:8" s="2" customFormat="1" ht="16.8" customHeight="1">
      <c r="A601" s="36"/>
      <c r="B601" s="41"/>
      <c r="C601" s="275" t="s">
        <v>320</v>
      </c>
      <c r="D601" s="275" t="s">
        <v>1462</v>
      </c>
      <c r="E601" s="19" t="s">
        <v>249</v>
      </c>
      <c r="F601" s="276">
        <v>54.675</v>
      </c>
      <c r="G601" s="36"/>
      <c r="H601" s="41"/>
    </row>
    <row r="602" spans="1:8" s="2" customFormat="1" ht="16.8" customHeight="1">
      <c r="A602" s="36"/>
      <c r="B602" s="41"/>
      <c r="C602" s="271" t="s">
        <v>145</v>
      </c>
      <c r="D602" s="272" t="s">
        <v>19</v>
      </c>
      <c r="E602" s="273" t="s">
        <v>19</v>
      </c>
      <c r="F602" s="274">
        <v>95.61</v>
      </c>
      <c r="G602" s="36"/>
      <c r="H602" s="41"/>
    </row>
    <row r="603" spans="1:8" s="2" customFormat="1" ht="16.8" customHeight="1">
      <c r="A603" s="36"/>
      <c r="B603" s="41"/>
      <c r="C603" s="275" t="s">
        <v>19</v>
      </c>
      <c r="D603" s="275" t="s">
        <v>715</v>
      </c>
      <c r="E603" s="19" t="s">
        <v>19</v>
      </c>
      <c r="F603" s="276">
        <v>27.475</v>
      </c>
      <c r="G603" s="36"/>
      <c r="H603" s="41"/>
    </row>
    <row r="604" spans="1:8" s="2" customFormat="1" ht="16.8" customHeight="1">
      <c r="A604" s="36"/>
      <c r="B604" s="41"/>
      <c r="C604" s="275" t="s">
        <v>19</v>
      </c>
      <c r="D604" s="275" t="s">
        <v>716</v>
      </c>
      <c r="E604" s="19" t="s">
        <v>19</v>
      </c>
      <c r="F604" s="276">
        <v>41.82</v>
      </c>
      <c r="G604" s="36"/>
      <c r="H604" s="41"/>
    </row>
    <row r="605" spans="1:8" s="2" customFormat="1" ht="16.8" customHeight="1">
      <c r="A605" s="36"/>
      <c r="B605" s="41"/>
      <c r="C605" s="275" t="s">
        <v>19</v>
      </c>
      <c r="D605" s="275" t="s">
        <v>717</v>
      </c>
      <c r="E605" s="19" t="s">
        <v>19</v>
      </c>
      <c r="F605" s="276">
        <v>26.315</v>
      </c>
      <c r="G605" s="36"/>
      <c r="H605" s="41"/>
    </row>
    <row r="606" spans="1:8" s="2" customFormat="1" ht="16.8" customHeight="1">
      <c r="A606" s="36"/>
      <c r="B606" s="41"/>
      <c r="C606" s="275" t="s">
        <v>145</v>
      </c>
      <c r="D606" s="275" t="s">
        <v>201</v>
      </c>
      <c r="E606" s="19" t="s">
        <v>19</v>
      </c>
      <c r="F606" s="276">
        <v>95.61</v>
      </c>
      <c r="G606" s="36"/>
      <c r="H606" s="41"/>
    </row>
    <row r="607" spans="1:8" s="2" customFormat="1" ht="16.8" customHeight="1">
      <c r="A607" s="36"/>
      <c r="B607" s="41"/>
      <c r="C607" s="277" t="s">
        <v>1457</v>
      </c>
      <c r="D607" s="36"/>
      <c r="E607" s="36"/>
      <c r="F607" s="36"/>
      <c r="G607" s="36"/>
      <c r="H607" s="41"/>
    </row>
    <row r="608" spans="1:8" s="2" customFormat="1" ht="20.4">
      <c r="A608" s="36"/>
      <c r="B608" s="41"/>
      <c r="C608" s="275" t="s">
        <v>255</v>
      </c>
      <c r="D608" s="275" t="s">
        <v>1464</v>
      </c>
      <c r="E608" s="19" t="s">
        <v>249</v>
      </c>
      <c r="F608" s="276">
        <v>40.222</v>
      </c>
      <c r="G608" s="36"/>
      <c r="H608" s="41"/>
    </row>
    <row r="609" spans="1:8" s="2" customFormat="1" ht="16.8" customHeight="1">
      <c r="A609" s="36"/>
      <c r="B609" s="41"/>
      <c r="C609" s="275" t="s">
        <v>297</v>
      </c>
      <c r="D609" s="275" t="s">
        <v>1465</v>
      </c>
      <c r="E609" s="19" t="s">
        <v>224</v>
      </c>
      <c r="F609" s="276">
        <v>191.22</v>
      </c>
      <c r="G609" s="36"/>
      <c r="H609" s="41"/>
    </row>
    <row r="610" spans="1:8" s="2" customFormat="1" ht="16.8" customHeight="1">
      <c r="A610" s="36"/>
      <c r="B610" s="41"/>
      <c r="C610" s="271" t="s">
        <v>147</v>
      </c>
      <c r="D610" s="272" t="s">
        <v>19</v>
      </c>
      <c r="E610" s="273" t="s">
        <v>19</v>
      </c>
      <c r="F610" s="274">
        <v>4</v>
      </c>
      <c r="G610" s="36"/>
      <c r="H610" s="41"/>
    </row>
    <row r="611" spans="1:8" s="2" customFormat="1" ht="16.8" customHeight="1">
      <c r="A611" s="36"/>
      <c r="B611" s="41"/>
      <c r="C611" s="275" t="s">
        <v>19</v>
      </c>
      <c r="D611" s="275" t="s">
        <v>195</v>
      </c>
      <c r="E611" s="19" t="s">
        <v>19</v>
      </c>
      <c r="F611" s="276">
        <v>4</v>
      </c>
      <c r="G611" s="36"/>
      <c r="H611" s="41"/>
    </row>
    <row r="612" spans="1:8" s="2" customFormat="1" ht="16.8" customHeight="1">
      <c r="A612" s="36"/>
      <c r="B612" s="41"/>
      <c r="C612" s="275" t="s">
        <v>147</v>
      </c>
      <c r="D612" s="275" t="s">
        <v>201</v>
      </c>
      <c r="E612" s="19" t="s">
        <v>19</v>
      </c>
      <c r="F612" s="276">
        <v>4</v>
      </c>
      <c r="G612" s="36"/>
      <c r="H612" s="41"/>
    </row>
    <row r="613" spans="1:8" s="2" customFormat="1" ht="16.8" customHeight="1">
      <c r="A613" s="36"/>
      <c r="B613" s="41"/>
      <c r="C613" s="277" t="s">
        <v>1457</v>
      </c>
      <c r="D613" s="36"/>
      <c r="E613" s="36"/>
      <c r="F613" s="36"/>
      <c r="G613" s="36"/>
      <c r="H613" s="41"/>
    </row>
    <row r="614" spans="1:8" s="2" customFormat="1" ht="16.8" customHeight="1">
      <c r="A614" s="36"/>
      <c r="B614" s="41"/>
      <c r="C614" s="275" t="s">
        <v>496</v>
      </c>
      <c r="D614" s="275" t="s">
        <v>1474</v>
      </c>
      <c r="E614" s="19" t="s">
        <v>410</v>
      </c>
      <c r="F614" s="276">
        <v>4</v>
      </c>
      <c r="G614" s="36"/>
      <c r="H614" s="41"/>
    </row>
    <row r="615" spans="1:8" s="2" customFormat="1" ht="16.8" customHeight="1">
      <c r="A615" s="36"/>
      <c r="B615" s="41"/>
      <c r="C615" s="275" t="s">
        <v>552</v>
      </c>
      <c r="D615" s="275" t="s">
        <v>553</v>
      </c>
      <c r="E615" s="19" t="s">
        <v>410</v>
      </c>
      <c r="F615" s="276">
        <v>4</v>
      </c>
      <c r="G615" s="36"/>
      <c r="H615" s="41"/>
    </row>
    <row r="616" spans="1:8" s="2" customFormat="1" ht="16.8" customHeight="1">
      <c r="A616" s="36"/>
      <c r="B616" s="41"/>
      <c r="C616" s="275" t="s">
        <v>544</v>
      </c>
      <c r="D616" s="275" t="s">
        <v>545</v>
      </c>
      <c r="E616" s="19" t="s">
        <v>410</v>
      </c>
      <c r="F616" s="276">
        <v>4.04</v>
      </c>
      <c r="G616" s="36"/>
      <c r="H616" s="41"/>
    </row>
    <row r="617" spans="1:8" s="2" customFormat="1" ht="16.8" customHeight="1">
      <c r="A617" s="36"/>
      <c r="B617" s="41"/>
      <c r="C617" s="275" t="s">
        <v>558</v>
      </c>
      <c r="D617" s="275" t="s">
        <v>559</v>
      </c>
      <c r="E617" s="19" t="s">
        <v>410</v>
      </c>
      <c r="F617" s="276">
        <v>4.04</v>
      </c>
      <c r="G617" s="36"/>
      <c r="H617" s="41"/>
    </row>
    <row r="618" spans="1:8" s="2" customFormat="1" ht="16.8" customHeight="1">
      <c r="A618" s="36"/>
      <c r="B618" s="41"/>
      <c r="C618" s="275" t="s">
        <v>504</v>
      </c>
      <c r="D618" s="275" t="s">
        <v>505</v>
      </c>
      <c r="E618" s="19" t="s">
        <v>410</v>
      </c>
      <c r="F618" s="276">
        <v>4.04</v>
      </c>
      <c r="G618" s="36"/>
      <c r="H618" s="41"/>
    </row>
    <row r="619" spans="1:8" s="2" customFormat="1" ht="16.8" customHeight="1">
      <c r="A619" s="36"/>
      <c r="B619" s="41"/>
      <c r="C619" s="275" t="s">
        <v>500</v>
      </c>
      <c r="D619" s="275" t="s">
        <v>501</v>
      </c>
      <c r="E619" s="19" t="s">
        <v>410</v>
      </c>
      <c r="F619" s="276">
        <v>4.04</v>
      </c>
      <c r="G619" s="36"/>
      <c r="H619" s="41"/>
    </row>
    <row r="620" spans="1:8" s="2" customFormat="1" ht="16.8" customHeight="1">
      <c r="A620" s="36"/>
      <c r="B620" s="41"/>
      <c r="C620" s="271" t="s">
        <v>148</v>
      </c>
      <c r="D620" s="272" t="s">
        <v>19</v>
      </c>
      <c r="E620" s="273" t="s">
        <v>19</v>
      </c>
      <c r="F620" s="274">
        <v>1</v>
      </c>
      <c r="G620" s="36"/>
      <c r="H620" s="41"/>
    </row>
    <row r="621" spans="1:8" s="2" customFormat="1" ht="16.8" customHeight="1">
      <c r="A621" s="36"/>
      <c r="B621" s="41"/>
      <c r="C621" s="275" t="s">
        <v>19</v>
      </c>
      <c r="D621" s="275" t="s">
        <v>77</v>
      </c>
      <c r="E621" s="19" t="s">
        <v>19</v>
      </c>
      <c r="F621" s="276">
        <v>1</v>
      </c>
      <c r="G621" s="36"/>
      <c r="H621" s="41"/>
    </row>
    <row r="622" spans="1:8" s="2" customFormat="1" ht="16.8" customHeight="1">
      <c r="A622" s="36"/>
      <c r="B622" s="41"/>
      <c r="C622" s="275" t="s">
        <v>148</v>
      </c>
      <c r="D622" s="275" t="s">
        <v>201</v>
      </c>
      <c r="E622" s="19" t="s">
        <v>19</v>
      </c>
      <c r="F622" s="276">
        <v>1</v>
      </c>
      <c r="G622" s="36"/>
      <c r="H622" s="41"/>
    </row>
    <row r="623" spans="1:8" s="2" customFormat="1" ht="16.8" customHeight="1">
      <c r="A623" s="36"/>
      <c r="B623" s="41"/>
      <c r="C623" s="277" t="s">
        <v>1457</v>
      </c>
      <c r="D623" s="36"/>
      <c r="E623" s="36"/>
      <c r="F623" s="36"/>
      <c r="G623" s="36"/>
      <c r="H623" s="41"/>
    </row>
    <row r="624" spans="1:8" s="2" customFormat="1" ht="16.8" customHeight="1">
      <c r="A624" s="36"/>
      <c r="B624" s="41"/>
      <c r="C624" s="275" t="s">
        <v>468</v>
      </c>
      <c r="D624" s="275" t="s">
        <v>1475</v>
      </c>
      <c r="E624" s="19" t="s">
        <v>410</v>
      </c>
      <c r="F624" s="276">
        <v>1</v>
      </c>
      <c r="G624" s="36"/>
      <c r="H624" s="41"/>
    </row>
    <row r="625" spans="1:8" s="2" customFormat="1" ht="16.8" customHeight="1">
      <c r="A625" s="36"/>
      <c r="B625" s="41"/>
      <c r="C625" s="275" t="s">
        <v>472</v>
      </c>
      <c r="D625" s="275" t="s">
        <v>473</v>
      </c>
      <c r="E625" s="19" t="s">
        <v>410</v>
      </c>
      <c r="F625" s="276">
        <v>1.01</v>
      </c>
      <c r="G625" s="36"/>
      <c r="H625" s="41"/>
    </row>
    <row r="626" spans="1:8" s="2" customFormat="1" ht="16.8" customHeight="1">
      <c r="A626" s="36"/>
      <c r="B626" s="41"/>
      <c r="C626" s="271" t="s">
        <v>213</v>
      </c>
      <c r="D626" s="272" t="s">
        <v>19</v>
      </c>
      <c r="E626" s="273" t="s">
        <v>19</v>
      </c>
      <c r="F626" s="274">
        <v>0</v>
      </c>
      <c r="G626" s="36"/>
      <c r="H626" s="41"/>
    </row>
    <row r="627" spans="1:8" s="2" customFormat="1" ht="16.8" customHeight="1">
      <c r="A627" s="36"/>
      <c r="B627" s="41"/>
      <c r="C627" s="275" t="s">
        <v>19</v>
      </c>
      <c r="D627" s="275" t="s">
        <v>211</v>
      </c>
      <c r="E627" s="19" t="s">
        <v>19</v>
      </c>
      <c r="F627" s="276">
        <v>0</v>
      </c>
      <c r="G627" s="36"/>
      <c r="H627" s="41"/>
    </row>
    <row r="628" spans="1:8" s="2" customFormat="1" ht="16.8" customHeight="1">
      <c r="A628" s="36"/>
      <c r="B628" s="41"/>
      <c r="C628" s="275" t="s">
        <v>19</v>
      </c>
      <c r="D628" s="275" t="s">
        <v>69</v>
      </c>
      <c r="E628" s="19" t="s">
        <v>19</v>
      </c>
      <c r="F628" s="276">
        <v>0</v>
      </c>
      <c r="G628" s="36"/>
      <c r="H628" s="41"/>
    </row>
    <row r="629" spans="1:8" s="2" customFormat="1" ht="16.8" customHeight="1">
      <c r="A629" s="36"/>
      <c r="B629" s="41"/>
      <c r="C629" s="275" t="s">
        <v>213</v>
      </c>
      <c r="D629" s="275" t="s">
        <v>201</v>
      </c>
      <c r="E629" s="19" t="s">
        <v>19</v>
      </c>
      <c r="F629" s="276">
        <v>0</v>
      </c>
      <c r="G629" s="36"/>
      <c r="H629" s="41"/>
    </row>
    <row r="630" spans="1:8" s="2" customFormat="1" ht="16.8" customHeight="1">
      <c r="A630" s="36"/>
      <c r="B630" s="41"/>
      <c r="C630" s="271" t="s">
        <v>149</v>
      </c>
      <c r="D630" s="272" t="s">
        <v>19</v>
      </c>
      <c r="E630" s="273" t="s">
        <v>19</v>
      </c>
      <c r="F630" s="274">
        <v>15.7</v>
      </c>
      <c r="G630" s="36"/>
      <c r="H630" s="41"/>
    </row>
    <row r="631" spans="1:8" s="2" customFormat="1" ht="16.8" customHeight="1">
      <c r="A631" s="36"/>
      <c r="B631" s="41"/>
      <c r="C631" s="275" t="s">
        <v>19</v>
      </c>
      <c r="D631" s="275" t="s">
        <v>214</v>
      </c>
      <c r="E631" s="19" t="s">
        <v>19</v>
      </c>
      <c r="F631" s="276">
        <v>0</v>
      </c>
      <c r="G631" s="36"/>
      <c r="H631" s="41"/>
    </row>
    <row r="632" spans="1:8" s="2" customFormat="1" ht="16.8" customHeight="1">
      <c r="A632" s="36"/>
      <c r="B632" s="41"/>
      <c r="C632" s="275" t="s">
        <v>19</v>
      </c>
      <c r="D632" s="275" t="s">
        <v>712</v>
      </c>
      <c r="E632" s="19" t="s">
        <v>19</v>
      </c>
      <c r="F632" s="276">
        <v>15.7</v>
      </c>
      <c r="G632" s="36"/>
      <c r="H632" s="41"/>
    </row>
    <row r="633" spans="1:8" s="2" customFormat="1" ht="16.8" customHeight="1">
      <c r="A633" s="36"/>
      <c r="B633" s="41"/>
      <c r="C633" s="275" t="s">
        <v>149</v>
      </c>
      <c r="D633" s="275" t="s">
        <v>201</v>
      </c>
      <c r="E633" s="19" t="s">
        <v>19</v>
      </c>
      <c r="F633" s="276">
        <v>15.7</v>
      </c>
      <c r="G633" s="36"/>
      <c r="H633" s="41"/>
    </row>
    <row r="634" spans="1:8" s="2" customFormat="1" ht="16.8" customHeight="1">
      <c r="A634" s="36"/>
      <c r="B634" s="41"/>
      <c r="C634" s="277" t="s">
        <v>1457</v>
      </c>
      <c r="D634" s="36"/>
      <c r="E634" s="36"/>
      <c r="F634" s="36"/>
      <c r="G634" s="36"/>
      <c r="H634" s="41"/>
    </row>
    <row r="635" spans="1:8" s="2" customFormat="1" ht="16.8" customHeight="1">
      <c r="A635" s="36"/>
      <c r="B635" s="41"/>
      <c r="C635" s="275" t="s">
        <v>193</v>
      </c>
      <c r="D635" s="275" t="s">
        <v>19</v>
      </c>
      <c r="E635" s="19" t="s">
        <v>19</v>
      </c>
      <c r="F635" s="276">
        <v>0</v>
      </c>
      <c r="G635" s="36"/>
      <c r="H635" s="41"/>
    </row>
    <row r="636" spans="1:8" s="2" customFormat="1" ht="16.8" customHeight="1">
      <c r="A636" s="36"/>
      <c r="B636" s="41"/>
      <c r="C636" s="275" t="s">
        <v>378</v>
      </c>
      <c r="D636" s="275" t="s">
        <v>1476</v>
      </c>
      <c r="E636" s="19" t="s">
        <v>224</v>
      </c>
      <c r="F636" s="276">
        <v>61.82</v>
      </c>
      <c r="G636" s="36"/>
      <c r="H636" s="41"/>
    </row>
    <row r="637" spans="1:8" s="2" customFormat="1" ht="20.4">
      <c r="A637" s="36"/>
      <c r="B637" s="41"/>
      <c r="C637" s="275" t="s">
        <v>384</v>
      </c>
      <c r="D637" s="275" t="s">
        <v>1477</v>
      </c>
      <c r="E637" s="19" t="s">
        <v>224</v>
      </c>
      <c r="F637" s="276">
        <v>61.82</v>
      </c>
      <c r="G637" s="36"/>
      <c r="H637" s="41"/>
    </row>
    <row r="638" spans="1:8" s="2" customFormat="1" ht="20.4">
      <c r="A638" s="36"/>
      <c r="B638" s="41"/>
      <c r="C638" s="275" t="s">
        <v>388</v>
      </c>
      <c r="D638" s="275" t="s">
        <v>1478</v>
      </c>
      <c r="E638" s="19" t="s">
        <v>224</v>
      </c>
      <c r="F638" s="276">
        <v>61.82</v>
      </c>
      <c r="G638" s="36"/>
      <c r="H638" s="41"/>
    </row>
    <row r="639" spans="1:8" s="2" customFormat="1" ht="20.4">
      <c r="A639" s="36"/>
      <c r="B639" s="41"/>
      <c r="C639" s="275" t="s">
        <v>393</v>
      </c>
      <c r="D639" s="275" t="s">
        <v>1479</v>
      </c>
      <c r="E639" s="19" t="s">
        <v>224</v>
      </c>
      <c r="F639" s="276">
        <v>61.82</v>
      </c>
      <c r="G639" s="36"/>
      <c r="H639" s="41"/>
    </row>
    <row r="640" spans="1:8" s="2" customFormat="1" ht="16.8" customHeight="1">
      <c r="A640" s="36"/>
      <c r="B640" s="41"/>
      <c r="C640" s="271" t="s">
        <v>209</v>
      </c>
      <c r="D640" s="272" t="s">
        <v>19</v>
      </c>
      <c r="E640" s="273" t="s">
        <v>19</v>
      </c>
      <c r="F640" s="274">
        <v>0</v>
      </c>
      <c r="G640" s="36"/>
      <c r="H640" s="41"/>
    </row>
    <row r="641" spans="1:8" s="2" customFormat="1" ht="16.8" customHeight="1">
      <c r="A641" s="36"/>
      <c r="B641" s="41"/>
      <c r="C641" s="275" t="s">
        <v>19</v>
      </c>
      <c r="D641" s="275" t="s">
        <v>208</v>
      </c>
      <c r="E641" s="19" t="s">
        <v>19</v>
      </c>
      <c r="F641" s="276">
        <v>0</v>
      </c>
      <c r="G641" s="36"/>
      <c r="H641" s="41"/>
    </row>
    <row r="642" spans="1:8" s="2" customFormat="1" ht="16.8" customHeight="1">
      <c r="A642" s="36"/>
      <c r="B642" s="41"/>
      <c r="C642" s="275" t="s">
        <v>19</v>
      </c>
      <c r="D642" s="275" t="s">
        <v>69</v>
      </c>
      <c r="E642" s="19" t="s">
        <v>19</v>
      </c>
      <c r="F642" s="276">
        <v>0</v>
      </c>
      <c r="G642" s="36"/>
      <c r="H642" s="41"/>
    </row>
    <row r="643" spans="1:8" s="2" customFormat="1" ht="16.8" customHeight="1">
      <c r="A643" s="36"/>
      <c r="B643" s="41"/>
      <c r="C643" s="275" t="s">
        <v>209</v>
      </c>
      <c r="D643" s="275" t="s">
        <v>201</v>
      </c>
      <c r="E643" s="19" t="s">
        <v>19</v>
      </c>
      <c r="F643" s="276">
        <v>0</v>
      </c>
      <c r="G643" s="36"/>
      <c r="H643" s="41"/>
    </row>
    <row r="644" spans="1:8" s="2" customFormat="1" ht="16.8" customHeight="1">
      <c r="A644" s="36"/>
      <c r="B644" s="41"/>
      <c r="C644" s="271" t="s">
        <v>207</v>
      </c>
      <c r="D644" s="272" t="s">
        <v>19</v>
      </c>
      <c r="E644" s="273" t="s">
        <v>19</v>
      </c>
      <c r="F644" s="274">
        <v>0</v>
      </c>
      <c r="G644" s="36"/>
      <c r="H644" s="41"/>
    </row>
    <row r="645" spans="1:8" s="2" customFormat="1" ht="16.8" customHeight="1">
      <c r="A645" s="36"/>
      <c r="B645" s="41"/>
      <c r="C645" s="275" t="s">
        <v>19</v>
      </c>
      <c r="D645" s="275" t="s">
        <v>206</v>
      </c>
      <c r="E645" s="19" t="s">
        <v>19</v>
      </c>
      <c r="F645" s="276">
        <v>0</v>
      </c>
      <c r="G645" s="36"/>
      <c r="H645" s="41"/>
    </row>
    <row r="646" spans="1:8" s="2" customFormat="1" ht="16.8" customHeight="1">
      <c r="A646" s="36"/>
      <c r="B646" s="41"/>
      <c r="C646" s="275" t="s">
        <v>19</v>
      </c>
      <c r="D646" s="275" t="s">
        <v>69</v>
      </c>
      <c r="E646" s="19" t="s">
        <v>19</v>
      </c>
      <c r="F646" s="276">
        <v>0</v>
      </c>
      <c r="G646" s="36"/>
      <c r="H646" s="41"/>
    </row>
    <row r="647" spans="1:8" s="2" customFormat="1" ht="16.8" customHeight="1">
      <c r="A647" s="36"/>
      <c r="B647" s="41"/>
      <c r="C647" s="275" t="s">
        <v>207</v>
      </c>
      <c r="D647" s="275" t="s">
        <v>201</v>
      </c>
      <c r="E647" s="19" t="s">
        <v>19</v>
      </c>
      <c r="F647" s="276">
        <v>0</v>
      </c>
      <c r="G647" s="36"/>
      <c r="H647" s="41"/>
    </row>
    <row r="648" spans="1:8" s="2" customFormat="1" ht="16.8" customHeight="1">
      <c r="A648" s="36"/>
      <c r="B648" s="41"/>
      <c r="C648" s="271" t="s">
        <v>151</v>
      </c>
      <c r="D648" s="272" t="s">
        <v>19</v>
      </c>
      <c r="E648" s="273" t="s">
        <v>19</v>
      </c>
      <c r="F648" s="274">
        <v>40.5</v>
      </c>
      <c r="G648" s="36"/>
      <c r="H648" s="41"/>
    </row>
    <row r="649" spans="1:8" s="2" customFormat="1" ht="16.8" customHeight="1">
      <c r="A649" s="36"/>
      <c r="B649" s="41"/>
      <c r="C649" s="275" t="s">
        <v>19</v>
      </c>
      <c r="D649" s="275" t="s">
        <v>215</v>
      </c>
      <c r="E649" s="19" t="s">
        <v>19</v>
      </c>
      <c r="F649" s="276">
        <v>0</v>
      </c>
      <c r="G649" s="36"/>
      <c r="H649" s="41"/>
    </row>
    <row r="650" spans="1:8" s="2" customFormat="1" ht="16.8" customHeight="1">
      <c r="A650" s="36"/>
      <c r="B650" s="41"/>
      <c r="C650" s="275" t="s">
        <v>19</v>
      </c>
      <c r="D650" s="275" t="s">
        <v>713</v>
      </c>
      <c r="E650" s="19" t="s">
        <v>19</v>
      </c>
      <c r="F650" s="276">
        <v>40.5</v>
      </c>
      <c r="G650" s="36"/>
      <c r="H650" s="41"/>
    </row>
    <row r="651" spans="1:8" s="2" customFormat="1" ht="16.8" customHeight="1">
      <c r="A651" s="36"/>
      <c r="B651" s="41"/>
      <c r="C651" s="275" t="s">
        <v>151</v>
      </c>
      <c r="D651" s="275" t="s">
        <v>201</v>
      </c>
      <c r="E651" s="19" t="s">
        <v>19</v>
      </c>
      <c r="F651" s="276">
        <v>40.5</v>
      </c>
      <c r="G651" s="36"/>
      <c r="H651" s="41"/>
    </row>
    <row r="652" spans="1:8" s="2" customFormat="1" ht="16.8" customHeight="1">
      <c r="A652" s="36"/>
      <c r="B652" s="41"/>
      <c r="C652" s="277" t="s">
        <v>1457</v>
      </c>
      <c r="D652" s="36"/>
      <c r="E652" s="36"/>
      <c r="F652" s="36"/>
      <c r="G652" s="36"/>
      <c r="H652" s="41"/>
    </row>
    <row r="653" spans="1:8" s="2" customFormat="1" ht="16.8" customHeight="1">
      <c r="A653" s="36"/>
      <c r="B653" s="41"/>
      <c r="C653" s="275" t="s">
        <v>193</v>
      </c>
      <c r="D653" s="275" t="s">
        <v>19</v>
      </c>
      <c r="E653" s="19" t="s">
        <v>19</v>
      </c>
      <c r="F653" s="276">
        <v>0</v>
      </c>
      <c r="G653" s="36"/>
      <c r="H653" s="41"/>
    </row>
    <row r="654" spans="1:8" s="2" customFormat="1" ht="16.8" customHeight="1">
      <c r="A654" s="36"/>
      <c r="B654" s="41"/>
      <c r="C654" s="275" t="s">
        <v>378</v>
      </c>
      <c r="D654" s="275" t="s">
        <v>1476</v>
      </c>
      <c r="E654" s="19" t="s">
        <v>224</v>
      </c>
      <c r="F654" s="276">
        <v>61.82</v>
      </c>
      <c r="G654" s="36"/>
      <c r="H654" s="41"/>
    </row>
    <row r="655" spans="1:8" s="2" customFormat="1" ht="20.4">
      <c r="A655" s="36"/>
      <c r="B655" s="41"/>
      <c r="C655" s="275" t="s">
        <v>384</v>
      </c>
      <c r="D655" s="275" t="s">
        <v>1477</v>
      </c>
      <c r="E655" s="19" t="s">
        <v>224</v>
      </c>
      <c r="F655" s="276">
        <v>61.82</v>
      </c>
      <c r="G655" s="36"/>
      <c r="H655" s="41"/>
    </row>
    <row r="656" spans="1:8" s="2" customFormat="1" ht="20.4">
      <c r="A656" s="36"/>
      <c r="B656" s="41"/>
      <c r="C656" s="275" t="s">
        <v>388</v>
      </c>
      <c r="D656" s="275" t="s">
        <v>1478</v>
      </c>
      <c r="E656" s="19" t="s">
        <v>224</v>
      </c>
      <c r="F656" s="276">
        <v>61.82</v>
      </c>
      <c r="G656" s="36"/>
      <c r="H656" s="41"/>
    </row>
    <row r="657" spans="1:8" s="2" customFormat="1" ht="20.4">
      <c r="A657" s="36"/>
      <c r="B657" s="41"/>
      <c r="C657" s="275" t="s">
        <v>393</v>
      </c>
      <c r="D657" s="275" t="s">
        <v>1479</v>
      </c>
      <c r="E657" s="19" t="s">
        <v>224</v>
      </c>
      <c r="F657" s="276">
        <v>61.82</v>
      </c>
      <c r="G657" s="36"/>
      <c r="H657" s="41"/>
    </row>
    <row r="658" spans="1:8" s="2" customFormat="1" ht="16.8" customHeight="1">
      <c r="A658" s="36"/>
      <c r="B658" s="41"/>
      <c r="C658" s="271" t="s">
        <v>218</v>
      </c>
      <c r="D658" s="272" t="s">
        <v>19</v>
      </c>
      <c r="E658" s="273" t="s">
        <v>19</v>
      </c>
      <c r="F658" s="274">
        <v>0</v>
      </c>
      <c r="G658" s="36"/>
      <c r="H658" s="41"/>
    </row>
    <row r="659" spans="1:8" s="2" customFormat="1" ht="16.8" customHeight="1">
      <c r="A659" s="36"/>
      <c r="B659" s="41"/>
      <c r="C659" s="275" t="s">
        <v>19</v>
      </c>
      <c r="D659" s="275" t="s">
        <v>217</v>
      </c>
      <c r="E659" s="19" t="s">
        <v>19</v>
      </c>
      <c r="F659" s="276">
        <v>0</v>
      </c>
      <c r="G659" s="36"/>
      <c r="H659" s="41"/>
    </row>
    <row r="660" spans="1:8" s="2" customFormat="1" ht="16.8" customHeight="1">
      <c r="A660" s="36"/>
      <c r="B660" s="41"/>
      <c r="C660" s="275" t="s">
        <v>19</v>
      </c>
      <c r="D660" s="275" t="s">
        <v>69</v>
      </c>
      <c r="E660" s="19" t="s">
        <v>19</v>
      </c>
      <c r="F660" s="276">
        <v>0</v>
      </c>
      <c r="G660" s="36"/>
      <c r="H660" s="41"/>
    </row>
    <row r="661" spans="1:8" s="2" customFormat="1" ht="16.8" customHeight="1">
      <c r="A661" s="36"/>
      <c r="B661" s="41"/>
      <c r="C661" s="275" t="s">
        <v>218</v>
      </c>
      <c r="D661" s="275" t="s">
        <v>201</v>
      </c>
      <c r="E661" s="19" t="s">
        <v>19</v>
      </c>
      <c r="F661" s="276">
        <v>0</v>
      </c>
      <c r="G661" s="36"/>
      <c r="H661" s="41"/>
    </row>
    <row r="662" spans="1:8" s="2" customFormat="1" ht="16.8" customHeight="1">
      <c r="A662" s="36"/>
      <c r="B662" s="41"/>
      <c r="C662" s="271" t="s">
        <v>220</v>
      </c>
      <c r="D662" s="272" t="s">
        <v>19</v>
      </c>
      <c r="E662" s="273" t="s">
        <v>19</v>
      </c>
      <c r="F662" s="274">
        <v>0</v>
      </c>
      <c r="G662" s="36"/>
      <c r="H662" s="41"/>
    </row>
    <row r="663" spans="1:8" s="2" customFormat="1" ht="16.8" customHeight="1">
      <c r="A663" s="36"/>
      <c r="B663" s="41"/>
      <c r="C663" s="275" t="s">
        <v>19</v>
      </c>
      <c r="D663" s="275" t="s">
        <v>219</v>
      </c>
      <c r="E663" s="19" t="s">
        <v>19</v>
      </c>
      <c r="F663" s="276">
        <v>0</v>
      </c>
      <c r="G663" s="36"/>
      <c r="H663" s="41"/>
    </row>
    <row r="664" spans="1:8" s="2" customFormat="1" ht="16.8" customHeight="1">
      <c r="A664" s="36"/>
      <c r="B664" s="41"/>
      <c r="C664" s="275" t="s">
        <v>19</v>
      </c>
      <c r="D664" s="275" t="s">
        <v>69</v>
      </c>
      <c r="E664" s="19" t="s">
        <v>19</v>
      </c>
      <c r="F664" s="276">
        <v>0</v>
      </c>
      <c r="G664" s="36"/>
      <c r="H664" s="41"/>
    </row>
    <row r="665" spans="1:8" s="2" customFormat="1" ht="16.8" customHeight="1">
      <c r="A665" s="36"/>
      <c r="B665" s="41"/>
      <c r="C665" s="275" t="s">
        <v>220</v>
      </c>
      <c r="D665" s="275" t="s">
        <v>201</v>
      </c>
      <c r="E665" s="19" t="s">
        <v>19</v>
      </c>
      <c r="F665" s="276">
        <v>0</v>
      </c>
      <c r="G665" s="36"/>
      <c r="H665" s="41"/>
    </row>
    <row r="666" spans="1:8" s="2" customFormat="1" ht="16.8" customHeight="1">
      <c r="A666" s="36"/>
      <c r="B666" s="41"/>
      <c r="C666" s="271" t="s">
        <v>153</v>
      </c>
      <c r="D666" s="272" t="s">
        <v>19</v>
      </c>
      <c r="E666" s="273" t="s">
        <v>19</v>
      </c>
      <c r="F666" s="274">
        <v>56.2</v>
      </c>
      <c r="G666" s="36"/>
      <c r="H666" s="41"/>
    </row>
    <row r="667" spans="1:8" s="2" customFormat="1" ht="16.8" customHeight="1">
      <c r="A667" s="36"/>
      <c r="B667" s="41"/>
      <c r="C667" s="275" t="s">
        <v>19</v>
      </c>
      <c r="D667" s="275" t="s">
        <v>198</v>
      </c>
      <c r="E667" s="19" t="s">
        <v>19</v>
      </c>
      <c r="F667" s="276">
        <v>0</v>
      </c>
      <c r="G667" s="36"/>
      <c r="H667" s="41"/>
    </row>
    <row r="668" spans="1:8" s="2" customFormat="1" ht="16.8" customHeight="1">
      <c r="A668" s="36"/>
      <c r="B668" s="41"/>
      <c r="C668" s="275" t="s">
        <v>19</v>
      </c>
      <c r="D668" s="275" t="s">
        <v>69</v>
      </c>
      <c r="E668" s="19" t="s">
        <v>19</v>
      </c>
      <c r="F668" s="276">
        <v>0</v>
      </c>
      <c r="G668" s="36"/>
      <c r="H668" s="41"/>
    </row>
    <row r="669" spans="1:8" s="2" customFormat="1" ht="16.8" customHeight="1">
      <c r="A669" s="36"/>
      <c r="B669" s="41"/>
      <c r="C669" s="275" t="s">
        <v>19</v>
      </c>
      <c r="D669" s="275" t="s">
        <v>202</v>
      </c>
      <c r="E669" s="19" t="s">
        <v>19</v>
      </c>
      <c r="F669" s="276">
        <v>0</v>
      </c>
      <c r="G669" s="36"/>
      <c r="H669" s="41"/>
    </row>
    <row r="670" spans="1:8" s="2" customFormat="1" ht="16.8" customHeight="1">
      <c r="A670" s="36"/>
      <c r="B670" s="41"/>
      <c r="C670" s="275" t="s">
        <v>19</v>
      </c>
      <c r="D670" s="275" t="s">
        <v>714</v>
      </c>
      <c r="E670" s="19" t="s">
        <v>19</v>
      </c>
      <c r="F670" s="276">
        <v>56.2</v>
      </c>
      <c r="G670" s="36"/>
      <c r="H670" s="41"/>
    </row>
    <row r="671" spans="1:8" s="2" customFormat="1" ht="16.8" customHeight="1">
      <c r="A671" s="36"/>
      <c r="B671" s="41"/>
      <c r="C671" s="275" t="s">
        <v>19</v>
      </c>
      <c r="D671" s="275" t="s">
        <v>204</v>
      </c>
      <c r="E671" s="19" t="s">
        <v>19</v>
      </c>
      <c r="F671" s="276">
        <v>0</v>
      </c>
      <c r="G671" s="36"/>
      <c r="H671" s="41"/>
    </row>
    <row r="672" spans="1:8" s="2" customFormat="1" ht="16.8" customHeight="1">
      <c r="A672" s="36"/>
      <c r="B672" s="41"/>
      <c r="C672" s="275" t="s">
        <v>19</v>
      </c>
      <c r="D672" s="275" t="s">
        <v>69</v>
      </c>
      <c r="E672" s="19" t="s">
        <v>19</v>
      </c>
      <c r="F672" s="276">
        <v>0</v>
      </c>
      <c r="G672" s="36"/>
      <c r="H672" s="41"/>
    </row>
    <row r="673" spans="1:8" s="2" customFormat="1" ht="16.8" customHeight="1">
      <c r="A673" s="36"/>
      <c r="B673" s="41"/>
      <c r="C673" s="275" t="s">
        <v>19</v>
      </c>
      <c r="D673" s="275" t="s">
        <v>206</v>
      </c>
      <c r="E673" s="19" t="s">
        <v>19</v>
      </c>
      <c r="F673" s="276">
        <v>0</v>
      </c>
      <c r="G673" s="36"/>
      <c r="H673" s="41"/>
    </row>
    <row r="674" spans="1:8" s="2" customFormat="1" ht="16.8" customHeight="1">
      <c r="A674" s="36"/>
      <c r="B674" s="41"/>
      <c r="C674" s="275" t="s">
        <v>19</v>
      </c>
      <c r="D674" s="275" t="s">
        <v>69</v>
      </c>
      <c r="E674" s="19" t="s">
        <v>19</v>
      </c>
      <c r="F674" s="276">
        <v>0</v>
      </c>
      <c r="G674" s="36"/>
      <c r="H674" s="41"/>
    </row>
    <row r="675" spans="1:8" s="2" customFormat="1" ht="16.8" customHeight="1">
      <c r="A675" s="36"/>
      <c r="B675" s="41"/>
      <c r="C675" s="275" t="s">
        <v>19</v>
      </c>
      <c r="D675" s="275" t="s">
        <v>208</v>
      </c>
      <c r="E675" s="19" t="s">
        <v>19</v>
      </c>
      <c r="F675" s="276">
        <v>0</v>
      </c>
      <c r="G675" s="36"/>
      <c r="H675" s="41"/>
    </row>
    <row r="676" spans="1:8" s="2" customFormat="1" ht="16.8" customHeight="1">
      <c r="A676" s="36"/>
      <c r="B676" s="41"/>
      <c r="C676" s="275" t="s">
        <v>19</v>
      </c>
      <c r="D676" s="275" t="s">
        <v>69</v>
      </c>
      <c r="E676" s="19" t="s">
        <v>19</v>
      </c>
      <c r="F676" s="276">
        <v>0</v>
      </c>
      <c r="G676" s="36"/>
      <c r="H676" s="41"/>
    </row>
    <row r="677" spans="1:8" s="2" customFormat="1" ht="16.8" customHeight="1">
      <c r="A677" s="36"/>
      <c r="B677" s="41"/>
      <c r="C677" s="275" t="s">
        <v>153</v>
      </c>
      <c r="D677" s="275" t="s">
        <v>210</v>
      </c>
      <c r="E677" s="19" t="s">
        <v>19</v>
      </c>
      <c r="F677" s="276">
        <v>56.2</v>
      </c>
      <c r="G677" s="36"/>
      <c r="H677" s="41"/>
    </row>
    <row r="678" spans="1:8" s="2" customFormat="1" ht="16.8" customHeight="1">
      <c r="A678" s="36"/>
      <c r="B678" s="41"/>
      <c r="C678" s="277" t="s">
        <v>1457</v>
      </c>
      <c r="D678" s="36"/>
      <c r="E678" s="36"/>
      <c r="F678" s="36"/>
      <c r="G678" s="36"/>
      <c r="H678" s="41"/>
    </row>
    <row r="679" spans="1:8" s="2" customFormat="1" ht="16.8" customHeight="1">
      <c r="A679" s="36"/>
      <c r="B679" s="41"/>
      <c r="C679" s="275" t="s">
        <v>193</v>
      </c>
      <c r="D679" s="275" t="s">
        <v>19</v>
      </c>
      <c r="E679" s="19" t="s">
        <v>19</v>
      </c>
      <c r="F679" s="276">
        <v>0</v>
      </c>
      <c r="G679" s="36"/>
      <c r="H679" s="41"/>
    </row>
    <row r="680" spans="1:8" s="2" customFormat="1" ht="16.8" customHeight="1">
      <c r="A680" s="36"/>
      <c r="B680" s="41"/>
      <c r="C680" s="275" t="s">
        <v>329</v>
      </c>
      <c r="D680" s="275" t="s">
        <v>963</v>
      </c>
      <c r="E680" s="19" t="s">
        <v>249</v>
      </c>
      <c r="F680" s="276">
        <v>21.408</v>
      </c>
      <c r="G680" s="36"/>
      <c r="H680" s="41"/>
    </row>
    <row r="681" spans="1:8" s="2" customFormat="1" ht="16.8" customHeight="1">
      <c r="A681" s="36"/>
      <c r="B681" s="41"/>
      <c r="C681" s="275" t="s">
        <v>341</v>
      </c>
      <c r="D681" s="275" t="s">
        <v>1460</v>
      </c>
      <c r="E681" s="19" t="s">
        <v>249</v>
      </c>
      <c r="F681" s="276">
        <v>5.71</v>
      </c>
      <c r="G681" s="36"/>
      <c r="H681" s="41"/>
    </row>
    <row r="682" spans="1:8" s="2" customFormat="1" ht="16.8" customHeight="1">
      <c r="A682" s="36"/>
      <c r="B682" s="41"/>
      <c r="C682" s="275" t="s">
        <v>399</v>
      </c>
      <c r="D682" s="275" t="s">
        <v>1480</v>
      </c>
      <c r="E682" s="19" t="s">
        <v>232</v>
      </c>
      <c r="F682" s="276">
        <v>56.2</v>
      </c>
      <c r="G682" s="36"/>
      <c r="H682" s="41"/>
    </row>
    <row r="683" spans="1:8" s="2" customFormat="1" ht="16.8" customHeight="1">
      <c r="A683" s="36"/>
      <c r="B683" s="41"/>
      <c r="C683" s="275" t="s">
        <v>524</v>
      </c>
      <c r="D683" s="275" t="s">
        <v>1481</v>
      </c>
      <c r="E683" s="19" t="s">
        <v>232</v>
      </c>
      <c r="F683" s="276">
        <v>56.2</v>
      </c>
      <c r="G683" s="36"/>
      <c r="H683" s="41"/>
    </row>
    <row r="684" spans="1:8" s="2" customFormat="1" ht="16.8" customHeight="1">
      <c r="A684" s="36"/>
      <c r="B684" s="41"/>
      <c r="C684" s="275" t="s">
        <v>528</v>
      </c>
      <c r="D684" s="275" t="s">
        <v>529</v>
      </c>
      <c r="E684" s="19" t="s">
        <v>232</v>
      </c>
      <c r="F684" s="276">
        <v>56.2</v>
      </c>
      <c r="G684" s="36"/>
      <c r="H684" s="41"/>
    </row>
    <row r="685" spans="1:8" s="2" customFormat="1" ht="16.8" customHeight="1">
      <c r="A685" s="36"/>
      <c r="B685" s="41"/>
      <c r="C685" s="275" t="s">
        <v>566</v>
      </c>
      <c r="D685" s="275" t="s">
        <v>1482</v>
      </c>
      <c r="E685" s="19" t="s">
        <v>232</v>
      </c>
      <c r="F685" s="276">
        <v>56.2</v>
      </c>
      <c r="G685" s="36"/>
      <c r="H685" s="41"/>
    </row>
    <row r="686" spans="1:8" s="2" customFormat="1" ht="16.8" customHeight="1">
      <c r="A686" s="36"/>
      <c r="B686" s="41"/>
      <c r="C686" s="275" t="s">
        <v>570</v>
      </c>
      <c r="D686" s="275" t="s">
        <v>1483</v>
      </c>
      <c r="E686" s="19" t="s">
        <v>232</v>
      </c>
      <c r="F686" s="276">
        <v>56.2</v>
      </c>
      <c r="G686" s="36"/>
      <c r="H686" s="41"/>
    </row>
    <row r="687" spans="1:8" s="2" customFormat="1" ht="16.8" customHeight="1">
      <c r="A687" s="36"/>
      <c r="B687" s="41"/>
      <c r="C687" s="271" t="s">
        <v>155</v>
      </c>
      <c r="D687" s="272" t="s">
        <v>19</v>
      </c>
      <c r="E687" s="273" t="s">
        <v>19</v>
      </c>
      <c r="F687" s="274">
        <v>0</v>
      </c>
      <c r="G687" s="36"/>
      <c r="H687" s="41"/>
    </row>
    <row r="688" spans="1:8" s="2" customFormat="1" ht="16.8" customHeight="1">
      <c r="A688" s="36"/>
      <c r="B688" s="41"/>
      <c r="C688" s="275" t="s">
        <v>19</v>
      </c>
      <c r="D688" s="275" t="s">
        <v>198</v>
      </c>
      <c r="E688" s="19" t="s">
        <v>19</v>
      </c>
      <c r="F688" s="276">
        <v>0</v>
      </c>
      <c r="G688" s="36"/>
      <c r="H688" s="41"/>
    </row>
    <row r="689" spans="1:8" s="2" customFormat="1" ht="16.8" customHeight="1">
      <c r="A689" s="36"/>
      <c r="B689" s="41"/>
      <c r="C689" s="275" t="s">
        <v>19</v>
      </c>
      <c r="D689" s="275" t="s">
        <v>69</v>
      </c>
      <c r="E689" s="19" t="s">
        <v>19</v>
      </c>
      <c r="F689" s="276">
        <v>0</v>
      </c>
      <c r="G689" s="36"/>
      <c r="H689" s="41"/>
    </row>
    <row r="690" spans="1:8" s="2" customFormat="1" ht="16.8" customHeight="1">
      <c r="A690" s="36"/>
      <c r="B690" s="41"/>
      <c r="C690" s="275" t="s">
        <v>155</v>
      </c>
      <c r="D690" s="275" t="s">
        <v>201</v>
      </c>
      <c r="E690" s="19" t="s">
        <v>19</v>
      </c>
      <c r="F690" s="276">
        <v>0</v>
      </c>
      <c r="G690" s="36"/>
      <c r="H690" s="41"/>
    </row>
    <row r="691" spans="1:8" s="2" customFormat="1" ht="16.8" customHeight="1">
      <c r="A691" s="36"/>
      <c r="B691" s="41"/>
      <c r="C691" s="271" t="s">
        <v>205</v>
      </c>
      <c r="D691" s="272" t="s">
        <v>19</v>
      </c>
      <c r="E691" s="273" t="s">
        <v>19</v>
      </c>
      <c r="F691" s="274">
        <v>0</v>
      </c>
      <c r="G691" s="36"/>
      <c r="H691" s="41"/>
    </row>
    <row r="692" spans="1:8" s="2" customFormat="1" ht="16.8" customHeight="1">
      <c r="A692" s="36"/>
      <c r="B692" s="41"/>
      <c r="C692" s="275" t="s">
        <v>19</v>
      </c>
      <c r="D692" s="275" t="s">
        <v>204</v>
      </c>
      <c r="E692" s="19" t="s">
        <v>19</v>
      </c>
      <c r="F692" s="276">
        <v>0</v>
      </c>
      <c r="G692" s="36"/>
      <c r="H692" s="41"/>
    </row>
    <row r="693" spans="1:8" s="2" customFormat="1" ht="16.8" customHeight="1">
      <c r="A693" s="36"/>
      <c r="B693" s="41"/>
      <c r="C693" s="275" t="s">
        <v>19</v>
      </c>
      <c r="D693" s="275" t="s">
        <v>69</v>
      </c>
      <c r="E693" s="19" t="s">
        <v>19</v>
      </c>
      <c r="F693" s="276">
        <v>0</v>
      </c>
      <c r="G693" s="36"/>
      <c r="H693" s="41"/>
    </row>
    <row r="694" spans="1:8" s="2" customFormat="1" ht="16.8" customHeight="1">
      <c r="A694" s="36"/>
      <c r="B694" s="41"/>
      <c r="C694" s="275" t="s">
        <v>205</v>
      </c>
      <c r="D694" s="275" t="s">
        <v>201</v>
      </c>
      <c r="E694" s="19" t="s">
        <v>19</v>
      </c>
      <c r="F694" s="276">
        <v>0</v>
      </c>
      <c r="G694" s="36"/>
      <c r="H694" s="41"/>
    </row>
    <row r="695" spans="1:8" s="2" customFormat="1" ht="16.8" customHeight="1">
      <c r="A695" s="36"/>
      <c r="B695" s="41"/>
      <c r="C695" s="271" t="s">
        <v>157</v>
      </c>
      <c r="D695" s="272" t="s">
        <v>19</v>
      </c>
      <c r="E695" s="273" t="s">
        <v>19</v>
      </c>
      <c r="F695" s="274">
        <v>56.2</v>
      </c>
      <c r="G695" s="36"/>
      <c r="H695" s="41"/>
    </row>
    <row r="696" spans="1:8" s="2" customFormat="1" ht="16.8" customHeight="1">
      <c r="A696" s="36"/>
      <c r="B696" s="41"/>
      <c r="C696" s="275" t="s">
        <v>19</v>
      </c>
      <c r="D696" s="275" t="s">
        <v>202</v>
      </c>
      <c r="E696" s="19" t="s">
        <v>19</v>
      </c>
      <c r="F696" s="276">
        <v>0</v>
      </c>
      <c r="G696" s="36"/>
      <c r="H696" s="41"/>
    </row>
    <row r="697" spans="1:8" s="2" customFormat="1" ht="16.8" customHeight="1">
      <c r="A697" s="36"/>
      <c r="B697" s="41"/>
      <c r="C697" s="275" t="s">
        <v>19</v>
      </c>
      <c r="D697" s="275" t="s">
        <v>714</v>
      </c>
      <c r="E697" s="19" t="s">
        <v>19</v>
      </c>
      <c r="F697" s="276">
        <v>56.2</v>
      </c>
      <c r="G697" s="36"/>
      <c r="H697" s="41"/>
    </row>
    <row r="698" spans="1:8" s="2" customFormat="1" ht="16.8" customHeight="1">
      <c r="A698" s="36"/>
      <c r="B698" s="41"/>
      <c r="C698" s="275" t="s">
        <v>157</v>
      </c>
      <c r="D698" s="275" t="s">
        <v>201</v>
      </c>
      <c r="E698" s="19" t="s">
        <v>19</v>
      </c>
      <c r="F698" s="276">
        <v>56.2</v>
      </c>
      <c r="G698" s="36"/>
      <c r="H698" s="41"/>
    </row>
    <row r="699" spans="1:8" s="2" customFormat="1" ht="16.8" customHeight="1">
      <c r="A699" s="36"/>
      <c r="B699" s="41"/>
      <c r="C699" s="277" t="s">
        <v>1457</v>
      </c>
      <c r="D699" s="36"/>
      <c r="E699" s="36"/>
      <c r="F699" s="36"/>
      <c r="G699" s="36"/>
      <c r="H699" s="41"/>
    </row>
    <row r="700" spans="1:8" s="2" customFormat="1" ht="16.8" customHeight="1">
      <c r="A700" s="36"/>
      <c r="B700" s="41"/>
      <c r="C700" s="275" t="s">
        <v>193</v>
      </c>
      <c r="D700" s="275" t="s">
        <v>19</v>
      </c>
      <c r="E700" s="19" t="s">
        <v>19</v>
      </c>
      <c r="F700" s="276">
        <v>0</v>
      </c>
      <c r="G700" s="36"/>
      <c r="H700" s="41"/>
    </row>
    <row r="701" spans="1:8" s="2" customFormat="1" ht="16.8" customHeight="1">
      <c r="A701" s="36"/>
      <c r="B701" s="41"/>
      <c r="C701" s="275" t="s">
        <v>222</v>
      </c>
      <c r="D701" s="275" t="s">
        <v>1484</v>
      </c>
      <c r="E701" s="19" t="s">
        <v>224</v>
      </c>
      <c r="F701" s="276">
        <v>61.82</v>
      </c>
      <c r="G701" s="36"/>
      <c r="H701" s="41"/>
    </row>
    <row r="702" spans="1:8" s="2" customFormat="1" ht="16.8" customHeight="1">
      <c r="A702" s="36"/>
      <c r="B702" s="41"/>
      <c r="C702" s="275" t="s">
        <v>227</v>
      </c>
      <c r="D702" s="275" t="s">
        <v>1485</v>
      </c>
      <c r="E702" s="19" t="s">
        <v>224</v>
      </c>
      <c r="F702" s="276">
        <v>61.82</v>
      </c>
      <c r="G702" s="36"/>
      <c r="H702" s="41"/>
    </row>
    <row r="703" spans="1:8" s="2" customFormat="1" ht="20.4">
      <c r="A703" s="36"/>
      <c r="B703" s="41"/>
      <c r="C703" s="275" t="s">
        <v>255</v>
      </c>
      <c r="D703" s="275" t="s">
        <v>1464</v>
      </c>
      <c r="E703" s="19" t="s">
        <v>249</v>
      </c>
      <c r="F703" s="276">
        <v>40.222</v>
      </c>
      <c r="G703" s="36"/>
      <c r="H703" s="41"/>
    </row>
    <row r="704" spans="1:8" s="2" customFormat="1" ht="16.8" customHeight="1">
      <c r="A704" s="36"/>
      <c r="B704" s="41"/>
      <c r="C704" s="275" t="s">
        <v>575</v>
      </c>
      <c r="D704" s="275" t="s">
        <v>1486</v>
      </c>
      <c r="E704" s="19" t="s">
        <v>232</v>
      </c>
      <c r="F704" s="276">
        <v>112.4</v>
      </c>
      <c r="G704" s="36"/>
      <c r="H704" s="41"/>
    </row>
    <row r="705" spans="1:8" s="2" customFormat="1" ht="16.8" customHeight="1">
      <c r="A705" s="36"/>
      <c r="B705" s="41"/>
      <c r="C705" s="271" t="s">
        <v>267</v>
      </c>
      <c r="D705" s="272" t="s">
        <v>19</v>
      </c>
      <c r="E705" s="273" t="s">
        <v>19</v>
      </c>
      <c r="F705" s="274">
        <v>105.171</v>
      </c>
      <c r="G705" s="36"/>
      <c r="H705" s="41"/>
    </row>
    <row r="706" spans="1:8" s="2" customFormat="1" ht="16.8" customHeight="1">
      <c r="A706" s="36"/>
      <c r="B706" s="41"/>
      <c r="C706" s="275" t="s">
        <v>267</v>
      </c>
      <c r="D706" s="275" t="s">
        <v>268</v>
      </c>
      <c r="E706" s="19" t="s">
        <v>19</v>
      </c>
      <c r="F706" s="276">
        <v>105.171</v>
      </c>
      <c r="G706" s="36"/>
      <c r="H706" s="41"/>
    </row>
    <row r="707" spans="1:8" s="2" customFormat="1" ht="16.8" customHeight="1">
      <c r="A707" s="36"/>
      <c r="B707" s="41"/>
      <c r="C707" s="271" t="s">
        <v>159</v>
      </c>
      <c r="D707" s="272" t="s">
        <v>19</v>
      </c>
      <c r="E707" s="273" t="s">
        <v>19</v>
      </c>
      <c r="F707" s="274">
        <v>2</v>
      </c>
      <c r="G707" s="36"/>
      <c r="H707" s="41"/>
    </row>
    <row r="708" spans="1:8" s="2" customFormat="1" ht="16.8" customHeight="1">
      <c r="A708" s="36"/>
      <c r="B708" s="41"/>
      <c r="C708" s="275" t="s">
        <v>19</v>
      </c>
      <c r="D708" s="275" t="s">
        <v>421</v>
      </c>
      <c r="E708" s="19" t="s">
        <v>19</v>
      </c>
      <c r="F708" s="276">
        <v>0</v>
      </c>
      <c r="G708" s="36"/>
      <c r="H708" s="41"/>
    </row>
    <row r="709" spans="1:8" s="2" customFormat="1" ht="16.8" customHeight="1">
      <c r="A709" s="36"/>
      <c r="B709" s="41"/>
      <c r="C709" s="275" t="s">
        <v>159</v>
      </c>
      <c r="D709" s="275" t="s">
        <v>79</v>
      </c>
      <c r="E709" s="19" t="s">
        <v>19</v>
      </c>
      <c r="F709" s="276">
        <v>2</v>
      </c>
      <c r="G709" s="36"/>
      <c r="H709" s="41"/>
    </row>
    <row r="710" spans="1:8" s="2" customFormat="1" ht="16.8" customHeight="1">
      <c r="A710" s="36"/>
      <c r="B710" s="41"/>
      <c r="C710" s="277" t="s">
        <v>1457</v>
      </c>
      <c r="D710" s="36"/>
      <c r="E710" s="36"/>
      <c r="F710" s="36"/>
      <c r="G710" s="36"/>
      <c r="H710" s="41"/>
    </row>
    <row r="711" spans="1:8" s="2" customFormat="1" ht="20.4">
      <c r="A711" s="36"/>
      <c r="B711" s="41"/>
      <c r="C711" s="275" t="s">
        <v>413</v>
      </c>
      <c r="D711" s="275" t="s">
        <v>1463</v>
      </c>
      <c r="E711" s="19" t="s">
        <v>410</v>
      </c>
      <c r="F711" s="276">
        <v>3</v>
      </c>
      <c r="G711" s="36"/>
      <c r="H711" s="41"/>
    </row>
    <row r="712" spans="1:8" s="2" customFormat="1" ht="20.4">
      <c r="A712" s="36"/>
      <c r="B712" s="41"/>
      <c r="C712" s="275" t="s">
        <v>423</v>
      </c>
      <c r="D712" s="275" t="s">
        <v>424</v>
      </c>
      <c r="E712" s="19" t="s">
        <v>410</v>
      </c>
      <c r="F712" s="276">
        <v>2.02</v>
      </c>
      <c r="G712" s="36"/>
      <c r="H712" s="41"/>
    </row>
    <row r="713" spans="1:8" s="2" customFormat="1" ht="16.8" customHeight="1">
      <c r="A713" s="36"/>
      <c r="B713" s="41"/>
      <c r="C713" s="271" t="s">
        <v>1487</v>
      </c>
      <c r="D713" s="272" t="s">
        <v>19</v>
      </c>
      <c r="E713" s="273" t="s">
        <v>19</v>
      </c>
      <c r="F713" s="274">
        <v>0</v>
      </c>
      <c r="G713" s="36"/>
      <c r="H713" s="41"/>
    </row>
    <row r="714" spans="1:8" s="2" customFormat="1" ht="16.8" customHeight="1">
      <c r="A714" s="36"/>
      <c r="B714" s="41"/>
      <c r="C714" s="275" t="s">
        <v>19</v>
      </c>
      <c r="D714" s="275" t="s">
        <v>1488</v>
      </c>
      <c r="E714" s="19" t="s">
        <v>19</v>
      </c>
      <c r="F714" s="276">
        <v>0</v>
      </c>
      <c r="G714" s="36"/>
      <c r="H714" s="41"/>
    </row>
    <row r="715" spans="1:8" s="2" customFormat="1" ht="16.8" customHeight="1">
      <c r="A715" s="36"/>
      <c r="B715" s="41"/>
      <c r="C715" s="275" t="s">
        <v>1487</v>
      </c>
      <c r="D715" s="275" t="s">
        <v>201</v>
      </c>
      <c r="E715" s="19" t="s">
        <v>19</v>
      </c>
      <c r="F715" s="276">
        <v>0</v>
      </c>
      <c r="G715" s="36"/>
      <c r="H715" s="41"/>
    </row>
    <row r="716" spans="1:8" s="2" customFormat="1" ht="16.8" customHeight="1">
      <c r="A716" s="36"/>
      <c r="B716" s="41"/>
      <c r="C716" s="271" t="s">
        <v>1489</v>
      </c>
      <c r="D716" s="272" t="s">
        <v>19</v>
      </c>
      <c r="E716" s="273" t="s">
        <v>19</v>
      </c>
      <c r="F716" s="274">
        <v>0</v>
      </c>
      <c r="G716" s="36"/>
      <c r="H716" s="41"/>
    </row>
    <row r="717" spans="1:8" s="2" customFormat="1" ht="16.8" customHeight="1">
      <c r="A717" s="36"/>
      <c r="B717" s="41"/>
      <c r="C717" s="275" t="s">
        <v>19</v>
      </c>
      <c r="D717" s="275" t="s">
        <v>1490</v>
      </c>
      <c r="E717" s="19" t="s">
        <v>19</v>
      </c>
      <c r="F717" s="276">
        <v>0</v>
      </c>
      <c r="G717" s="36"/>
      <c r="H717" s="41"/>
    </row>
    <row r="718" spans="1:8" s="2" customFormat="1" ht="16.8" customHeight="1">
      <c r="A718" s="36"/>
      <c r="B718" s="41"/>
      <c r="C718" s="275" t="s">
        <v>1489</v>
      </c>
      <c r="D718" s="275" t="s">
        <v>201</v>
      </c>
      <c r="E718" s="19" t="s">
        <v>19</v>
      </c>
      <c r="F718" s="276">
        <v>0</v>
      </c>
      <c r="G718" s="36"/>
      <c r="H718" s="41"/>
    </row>
    <row r="719" spans="1:8" s="2" customFormat="1" ht="16.8" customHeight="1">
      <c r="A719" s="36"/>
      <c r="B719" s="41"/>
      <c r="C719" s="271" t="s">
        <v>327</v>
      </c>
      <c r="D719" s="272" t="s">
        <v>19</v>
      </c>
      <c r="E719" s="273" t="s">
        <v>19</v>
      </c>
      <c r="F719" s="274">
        <v>54.675</v>
      </c>
      <c r="G719" s="36"/>
      <c r="H719" s="41"/>
    </row>
    <row r="720" spans="1:8" s="2" customFormat="1" ht="16.8" customHeight="1">
      <c r="A720" s="36"/>
      <c r="B720" s="41"/>
      <c r="C720" s="275" t="s">
        <v>323</v>
      </c>
      <c r="D720" s="275" t="s">
        <v>324</v>
      </c>
      <c r="E720" s="19" t="s">
        <v>19</v>
      </c>
      <c r="F720" s="276">
        <v>53.749</v>
      </c>
      <c r="G720" s="36"/>
      <c r="H720" s="41"/>
    </row>
    <row r="721" spans="1:8" s="2" customFormat="1" ht="16.8" customHeight="1">
      <c r="A721" s="36"/>
      <c r="B721" s="41"/>
      <c r="C721" s="275" t="s">
        <v>325</v>
      </c>
      <c r="D721" s="275" t="s">
        <v>326</v>
      </c>
      <c r="E721" s="19" t="s">
        <v>19</v>
      </c>
      <c r="F721" s="276">
        <v>0.926</v>
      </c>
      <c r="G721" s="36"/>
      <c r="H721" s="41"/>
    </row>
    <row r="722" spans="1:8" s="2" customFormat="1" ht="16.8" customHeight="1">
      <c r="A722" s="36"/>
      <c r="B722" s="41"/>
      <c r="C722" s="275" t="s">
        <v>327</v>
      </c>
      <c r="D722" s="275" t="s">
        <v>210</v>
      </c>
      <c r="E722" s="19" t="s">
        <v>19</v>
      </c>
      <c r="F722" s="276">
        <v>54.675</v>
      </c>
      <c r="G722" s="36"/>
      <c r="H722" s="41"/>
    </row>
    <row r="723" spans="1:8" s="2" customFormat="1" ht="16.8" customHeight="1">
      <c r="A723" s="36"/>
      <c r="B723" s="41"/>
      <c r="C723" s="271" t="s">
        <v>325</v>
      </c>
      <c r="D723" s="272" t="s">
        <v>19</v>
      </c>
      <c r="E723" s="273" t="s">
        <v>19</v>
      </c>
      <c r="F723" s="274">
        <v>0.926</v>
      </c>
      <c r="G723" s="36"/>
      <c r="H723" s="41"/>
    </row>
    <row r="724" spans="1:8" s="2" customFormat="1" ht="16.8" customHeight="1">
      <c r="A724" s="36"/>
      <c r="B724" s="41"/>
      <c r="C724" s="275" t="s">
        <v>325</v>
      </c>
      <c r="D724" s="275" t="s">
        <v>326</v>
      </c>
      <c r="E724" s="19" t="s">
        <v>19</v>
      </c>
      <c r="F724" s="276">
        <v>0.926</v>
      </c>
      <c r="G724" s="36"/>
      <c r="H724" s="41"/>
    </row>
    <row r="725" spans="1:8" s="2" customFormat="1" ht="7.35" customHeight="1">
      <c r="A725" s="36"/>
      <c r="B725" s="136"/>
      <c r="C725" s="137"/>
      <c r="D725" s="137"/>
      <c r="E725" s="137"/>
      <c r="F725" s="137"/>
      <c r="G725" s="137"/>
      <c r="H725" s="41"/>
    </row>
    <row r="726" spans="1:8" s="2" customFormat="1" ht="10.2">
      <c r="A726" s="36"/>
      <c r="B726" s="36"/>
      <c r="C726" s="36"/>
      <c r="D726" s="36"/>
      <c r="E726" s="36"/>
      <c r="F726" s="36"/>
      <c r="G726" s="36"/>
      <c r="H726" s="36"/>
    </row>
  </sheetData>
  <sheetProtection algorithmName="SHA-512" hashValue="XF2G8GDT4SbMbuO7D6D6O0nkAJB8g/fNlTU2r/l65tWhI5SrrCMzHkJG9EEOHO7OZOThqCHt2vb3PQQi+ynUYw==" saltValue="Nrp/hRm1+qh4M4aceStxXyFDAzmYpmyGxHDXfXAYxKIBNTzbnEdjpitwWPBTN8QMqdOVwZ2RgqBhxkltjWaAe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8" customWidth="1"/>
    <col min="2" max="2" width="1.7109375" style="278" customWidth="1"/>
    <col min="3" max="4" width="5.00390625" style="278" customWidth="1"/>
    <col min="5" max="5" width="11.7109375" style="278" customWidth="1"/>
    <col min="6" max="6" width="9.140625" style="278" customWidth="1"/>
    <col min="7" max="7" width="5.00390625" style="278" customWidth="1"/>
    <col min="8" max="8" width="77.8515625" style="278" customWidth="1"/>
    <col min="9" max="10" width="20.00390625" style="278" customWidth="1"/>
    <col min="11" max="11" width="1.7109375" style="278" customWidth="1"/>
  </cols>
  <sheetData>
    <row r="1" s="1" customFormat="1" ht="37.5" customHeight="1"/>
    <row r="2" spans="2:11" s="1" customFormat="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7" customFormat="1" ht="45" customHeight="1">
      <c r="B3" s="282"/>
      <c r="C3" s="418" t="s">
        <v>1493</v>
      </c>
      <c r="D3" s="418"/>
      <c r="E3" s="418"/>
      <c r="F3" s="418"/>
      <c r="G3" s="418"/>
      <c r="H3" s="418"/>
      <c r="I3" s="418"/>
      <c r="J3" s="418"/>
      <c r="K3" s="283"/>
    </row>
    <row r="4" spans="2:11" s="1" customFormat="1" ht="25.5" customHeight="1">
      <c r="B4" s="284"/>
      <c r="C4" s="423" t="s">
        <v>1494</v>
      </c>
      <c r="D4" s="423"/>
      <c r="E4" s="423"/>
      <c r="F4" s="423"/>
      <c r="G4" s="423"/>
      <c r="H4" s="423"/>
      <c r="I4" s="423"/>
      <c r="J4" s="423"/>
      <c r="K4" s="285"/>
    </row>
    <row r="5" spans="2:11" s="1" customFormat="1" ht="5.25" customHeight="1">
      <c r="B5" s="284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4"/>
      <c r="C6" s="422" t="s">
        <v>1495</v>
      </c>
      <c r="D6" s="422"/>
      <c r="E6" s="422"/>
      <c r="F6" s="422"/>
      <c r="G6" s="422"/>
      <c r="H6" s="422"/>
      <c r="I6" s="422"/>
      <c r="J6" s="422"/>
      <c r="K6" s="285"/>
    </row>
    <row r="7" spans="2:11" s="1" customFormat="1" ht="15" customHeight="1">
      <c r="B7" s="288"/>
      <c r="C7" s="422" t="s">
        <v>1496</v>
      </c>
      <c r="D7" s="422"/>
      <c r="E7" s="422"/>
      <c r="F7" s="422"/>
      <c r="G7" s="422"/>
      <c r="H7" s="422"/>
      <c r="I7" s="422"/>
      <c r="J7" s="422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422" t="s">
        <v>1497</v>
      </c>
      <c r="D9" s="422"/>
      <c r="E9" s="422"/>
      <c r="F9" s="422"/>
      <c r="G9" s="422"/>
      <c r="H9" s="422"/>
      <c r="I9" s="422"/>
      <c r="J9" s="422"/>
      <c r="K9" s="285"/>
    </row>
    <row r="10" spans="2:11" s="1" customFormat="1" ht="15" customHeight="1">
      <c r="B10" s="288"/>
      <c r="C10" s="287"/>
      <c r="D10" s="422" t="s">
        <v>1498</v>
      </c>
      <c r="E10" s="422"/>
      <c r="F10" s="422"/>
      <c r="G10" s="422"/>
      <c r="H10" s="422"/>
      <c r="I10" s="422"/>
      <c r="J10" s="422"/>
      <c r="K10" s="285"/>
    </row>
    <row r="11" spans="2:11" s="1" customFormat="1" ht="15" customHeight="1">
      <c r="B11" s="288"/>
      <c r="C11" s="289"/>
      <c r="D11" s="422" t="s">
        <v>1499</v>
      </c>
      <c r="E11" s="422"/>
      <c r="F11" s="422"/>
      <c r="G11" s="422"/>
      <c r="H11" s="422"/>
      <c r="I11" s="422"/>
      <c r="J11" s="422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1500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422" t="s">
        <v>1501</v>
      </c>
      <c r="E15" s="422"/>
      <c r="F15" s="422"/>
      <c r="G15" s="422"/>
      <c r="H15" s="422"/>
      <c r="I15" s="422"/>
      <c r="J15" s="422"/>
      <c r="K15" s="285"/>
    </row>
    <row r="16" spans="2:11" s="1" customFormat="1" ht="15" customHeight="1">
      <c r="B16" s="288"/>
      <c r="C16" s="289"/>
      <c r="D16" s="422" t="s">
        <v>1502</v>
      </c>
      <c r="E16" s="422"/>
      <c r="F16" s="422"/>
      <c r="G16" s="422"/>
      <c r="H16" s="422"/>
      <c r="I16" s="422"/>
      <c r="J16" s="422"/>
      <c r="K16" s="285"/>
    </row>
    <row r="17" spans="2:11" s="1" customFormat="1" ht="15" customHeight="1">
      <c r="B17" s="288"/>
      <c r="C17" s="289"/>
      <c r="D17" s="422" t="s">
        <v>1503</v>
      </c>
      <c r="E17" s="422"/>
      <c r="F17" s="422"/>
      <c r="G17" s="422"/>
      <c r="H17" s="422"/>
      <c r="I17" s="422"/>
      <c r="J17" s="422"/>
      <c r="K17" s="285"/>
    </row>
    <row r="18" spans="2:11" s="1" customFormat="1" ht="15" customHeight="1">
      <c r="B18" s="288"/>
      <c r="C18" s="289"/>
      <c r="D18" s="289"/>
      <c r="E18" s="291" t="s">
        <v>76</v>
      </c>
      <c r="F18" s="422" t="s">
        <v>1504</v>
      </c>
      <c r="G18" s="422"/>
      <c r="H18" s="422"/>
      <c r="I18" s="422"/>
      <c r="J18" s="422"/>
      <c r="K18" s="285"/>
    </row>
    <row r="19" spans="2:11" s="1" customFormat="1" ht="15" customHeight="1">
      <c r="B19" s="288"/>
      <c r="C19" s="289"/>
      <c r="D19" s="289"/>
      <c r="E19" s="291" t="s">
        <v>1505</v>
      </c>
      <c r="F19" s="422" t="s">
        <v>1506</v>
      </c>
      <c r="G19" s="422"/>
      <c r="H19" s="422"/>
      <c r="I19" s="422"/>
      <c r="J19" s="422"/>
      <c r="K19" s="285"/>
    </row>
    <row r="20" spans="2:11" s="1" customFormat="1" ht="15" customHeight="1">
      <c r="B20" s="288"/>
      <c r="C20" s="289"/>
      <c r="D20" s="289"/>
      <c r="E20" s="291" t="s">
        <v>1507</v>
      </c>
      <c r="F20" s="422" t="s">
        <v>1508</v>
      </c>
      <c r="G20" s="422"/>
      <c r="H20" s="422"/>
      <c r="I20" s="422"/>
      <c r="J20" s="422"/>
      <c r="K20" s="285"/>
    </row>
    <row r="21" spans="2:11" s="1" customFormat="1" ht="15" customHeight="1">
      <c r="B21" s="288"/>
      <c r="C21" s="289"/>
      <c r="D21" s="289"/>
      <c r="E21" s="291" t="s">
        <v>1509</v>
      </c>
      <c r="F21" s="422" t="s">
        <v>104</v>
      </c>
      <c r="G21" s="422"/>
      <c r="H21" s="422"/>
      <c r="I21" s="422"/>
      <c r="J21" s="422"/>
      <c r="K21" s="285"/>
    </row>
    <row r="22" spans="2:11" s="1" customFormat="1" ht="15" customHeight="1">
      <c r="B22" s="288"/>
      <c r="C22" s="289"/>
      <c r="D22" s="289"/>
      <c r="E22" s="291" t="s">
        <v>1510</v>
      </c>
      <c r="F22" s="422" t="s">
        <v>1511</v>
      </c>
      <c r="G22" s="422"/>
      <c r="H22" s="422"/>
      <c r="I22" s="422"/>
      <c r="J22" s="422"/>
      <c r="K22" s="285"/>
    </row>
    <row r="23" spans="2:11" s="1" customFormat="1" ht="15" customHeight="1">
      <c r="B23" s="288"/>
      <c r="C23" s="289"/>
      <c r="D23" s="289"/>
      <c r="E23" s="291" t="s">
        <v>91</v>
      </c>
      <c r="F23" s="422" t="s">
        <v>1512</v>
      </c>
      <c r="G23" s="422"/>
      <c r="H23" s="422"/>
      <c r="I23" s="422"/>
      <c r="J23" s="422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422" t="s">
        <v>1513</v>
      </c>
      <c r="D25" s="422"/>
      <c r="E25" s="422"/>
      <c r="F25" s="422"/>
      <c r="G25" s="422"/>
      <c r="H25" s="422"/>
      <c r="I25" s="422"/>
      <c r="J25" s="422"/>
      <c r="K25" s="285"/>
    </row>
    <row r="26" spans="2:11" s="1" customFormat="1" ht="15" customHeight="1">
      <c r="B26" s="288"/>
      <c r="C26" s="422" t="s">
        <v>1514</v>
      </c>
      <c r="D26" s="422"/>
      <c r="E26" s="422"/>
      <c r="F26" s="422"/>
      <c r="G26" s="422"/>
      <c r="H26" s="422"/>
      <c r="I26" s="422"/>
      <c r="J26" s="422"/>
      <c r="K26" s="285"/>
    </row>
    <row r="27" spans="2:11" s="1" customFormat="1" ht="15" customHeight="1">
      <c r="B27" s="288"/>
      <c r="C27" s="287"/>
      <c r="D27" s="422" t="s">
        <v>1515</v>
      </c>
      <c r="E27" s="422"/>
      <c r="F27" s="422"/>
      <c r="G27" s="422"/>
      <c r="H27" s="422"/>
      <c r="I27" s="422"/>
      <c r="J27" s="422"/>
      <c r="K27" s="285"/>
    </row>
    <row r="28" spans="2:11" s="1" customFormat="1" ht="15" customHeight="1">
      <c r="B28" s="288"/>
      <c r="C28" s="289"/>
      <c r="D28" s="422" t="s">
        <v>1516</v>
      </c>
      <c r="E28" s="422"/>
      <c r="F28" s="422"/>
      <c r="G28" s="422"/>
      <c r="H28" s="422"/>
      <c r="I28" s="422"/>
      <c r="J28" s="422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422" t="s">
        <v>1517</v>
      </c>
      <c r="E30" s="422"/>
      <c r="F30" s="422"/>
      <c r="G30" s="422"/>
      <c r="H30" s="422"/>
      <c r="I30" s="422"/>
      <c r="J30" s="422"/>
      <c r="K30" s="285"/>
    </row>
    <row r="31" spans="2:11" s="1" customFormat="1" ht="15" customHeight="1">
      <c r="B31" s="288"/>
      <c r="C31" s="289"/>
      <c r="D31" s="422" t="s">
        <v>1518</v>
      </c>
      <c r="E31" s="422"/>
      <c r="F31" s="422"/>
      <c r="G31" s="422"/>
      <c r="H31" s="422"/>
      <c r="I31" s="422"/>
      <c r="J31" s="422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422" t="s">
        <v>1519</v>
      </c>
      <c r="E33" s="422"/>
      <c r="F33" s="422"/>
      <c r="G33" s="422"/>
      <c r="H33" s="422"/>
      <c r="I33" s="422"/>
      <c r="J33" s="422"/>
      <c r="K33" s="285"/>
    </row>
    <row r="34" spans="2:11" s="1" customFormat="1" ht="15" customHeight="1">
      <c r="B34" s="288"/>
      <c r="C34" s="289"/>
      <c r="D34" s="422" t="s">
        <v>1520</v>
      </c>
      <c r="E34" s="422"/>
      <c r="F34" s="422"/>
      <c r="G34" s="422"/>
      <c r="H34" s="422"/>
      <c r="I34" s="422"/>
      <c r="J34" s="422"/>
      <c r="K34" s="285"/>
    </row>
    <row r="35" spans="2:11" s="1" customFormat="1" ht="15" customHeight="1">
      <c r="B35" s="288"/>
      <c r="C35" s="289"/>
      <c r="D35" s="422" t="s">
        <v>1521</v>
      </c>
      <c r="E35" s="422"/>
      <c r="F35" s="422"/>
      <c r="G35" s="422"/>
      <c r="H35" s="422"/>
      <c r="I35" s="422"/>
      <c r="J35" s="422"/>
      <c r="K35" s="285"/>
    </row>
    <row r="36" spans="2:11" s="1" customFormat="1" ht="15" customHeight="1">
      <c r="B36" s="288"/>
      <c r="C36" s="289"/>
      <c r="D36" s="287"/>
      <c r="E36" s="290" t="s">
        <v>177</v>
      </c>
      <c r="F36" s="287"/>
      <c r="G36" s="422" t="s">
        <v>1522</v>
      </c>
      <c r="H36" s="422"/>
      <c r="I36" s="422"/>
      <c r="J36" s="422"/>
      <c r="K36" s="285"/>
    </row>
    <row r="37" spans="2:11" s="1" customFormat="1" ht="30.75" customHeight="1">
      <c r="B37" s="288"/>
      <c r="C37" s="289"/>
      <c r="D37" s="287"/>
      <c r="E37" s="290" t="s">
        <v>1523</v>
      </c>
      <c r="F37" s="287"/>
      <c r="G37" s="422" t="s">
        <v>1524</v>
      </c>
      <c r="H37" s="422"/>
      <c r="I37" s="422"/>
      <c r="J37" s="422"/>
      <c r="K37" s="285"/>
    </row>
    <row r="38" spans="2:11" s="1" customFormat="1" ht="15" customHeight="1">
      <c r="B38" s="288"/>
      <c r="C38" s="289"/>
      <c r="D38" s="287"/>
      <c r="E38" s="290" t="s">
        <v>50</v>
      </c>
      <c r="F38" s="287"/>
      <c r="G38" s="422" t="s">
        <v>1525</v>
      </c>
      <c r="H38" s="422"/>
      <c r="I38" s="422"/>
      <c r="J38" s="422"/>
      <c r="K38" s="285"/>
    </row>
    <row r="39" spans="2:11" s="1" customFormat="1" ht="15" customHeight="1">
      <c r="B39" s="288"/>
      <c r="C39" s="289"/>
      <c r="D39" s="287"/>
      <c r="E39" s="290" t="s">
        <v>51</v>
      </c>
      <c r="F39" s="287"/>
      <c r="G39" s="422" t="s">
        <v>1526</v>
      </c>
      <c r="H39" s="422"/>
      <c r="I39" s="422"/>
      <c r="J39" s="422"/>
      <c r="K39" s="285"/>
    </row>
    <row r="40" spans="2:11" s="1" customFormat="1" ht="15" customHeight="1">
      <c r="B40" s="288"/>
      <c r="C40" s="289"/>
      <c r="D40" s="287"/>
      <c r="E40" s="290" t="s">
        <v>178</v>
      </c>
      <c r="F40" s="287"/>
      <c r="G40" s="422" t="s">
        <v>1527</v>
      </c>
      <c r="H40" s="422"/>
      <c r="I40" s="422"/>
      <c r="J40" s="422"/>
      <c r="K40" s="285"/>
    </row>
    <row r="41" spans="2:11" s="1" customFormat="1" ht="15" customHeight="1">
      <c r="B41" s="288"/>
      <c r="C41" s="289"/>
      <c r="D41" s="287"/>
      <c r="E41" s="290" t="s">
        <v>179</v>
      </c>
      <c r="F41" s="287"/>
      <c r="G41" s="422" t="s">
        <v>1528</v>
      </c>
      <c r="H41" s="422"/>
      <c r="I41" s="422"/>
      <c r="J41" s="422"/>
      <c r="K41" s="285"/>
    </row>
    <row r="42" spans="2:11" s="1" customFormat="1" ht="15" customHeight="1">
      <c r="B42" s="288"/>
      <c r="C42" s="289"/>
      <c r="D42" s="287"/>
      <c r="E42" s="290" t="s">
        <v>1529</v>
      </c>
      <c r="F42" s="287"/>
      <c r="G42" s="422" t="s">
        <v>1530</v>
      </c>
      <c r="H42" s="422"/>
      <c r="I42" s="422"/>
      <c r="J42" s="422"/>
      <c r="K42" s="285"/>
    </row>
    <row r="43" spans="2:11" s="1" customFormat="1" ht="15" customHeight="1">
      <c r="B43" s="288"/>
      <c r="C43" s="289"/>
      <c r="D43" s="287"/>
      <c r="E43" s="290"/>
      <c r="F43" s="287"/>
      <c r="G43" s="422" t="s">
        <v>1531</v>
      </c>
      <c r="H43" s="422"/>
      <c r="I43" s="422"/>
      <c r="J43" s="422"/>
      <c r="K43" s="285"/>
    </row>
    <row r="44" spans="2:11" s="1" customFormat="1" ht="15" customHeight="1">
      <c r="B44" s="288"/>
      <c r="C44" s="289"/>
      <c r="D44" s="287"/>
      <c r="E44" s="290" t="s">
        <v>1532</v>
      </c>
      <c r="F44" s="287"/>
      <c r="G44" s="422" t="s">
        <v>1533</v>
      </c>
      <c r="H44" s="422"/>
      <c r="I44" s="422"/>
      <c r="J44" s="422"/>
      <c r="K44" s="285"/>
    </row>
    <row r="45" spans="2:11" s="1" customFormat="1" ht="15" customHeight="1">
      <c r="B45" s="288"/>
      <c r="C45" s="289"/>
      <c r="D45" s="287"/>
      <c r="E45" s="290" t="s">
        <v>181</v>
      </c>
      <c r="F45" s="287"/>
      <c r="G45" s="422" t="s">
        <v>1534</v>
      </c>
      <c r="H45" s="422"/>
      <c r="I45" s="422"/>
      <c r="J45" s="422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422" t="s">
        <v>1535</v>
      </c>
      <c r="E47" s="422"/>
      <c r="F47" s="422"/>
      <c r="G47" s="422"/>
      <c r="H47" s="422"/>
      <c r="I47" s="422"/>
      <c r="J47" s="422"/>
      <c r="K47" s="285"/>
    </row>
    <row r="48" spans="2:11" s="1" customFormat="1" ht="15" customHeight="1">
      <c r="B48" s="288"/>
      <c r="C48" s="289"/>
      <c r="D48" s="289"/>
      <c r="E48" s="422" t="s">
        <v>1536</v>
      </c>
      <c r="F48" s="422"/>
      <c r="G48" s="422"/>
      <c r="H48" s="422"/>
      <c r="I48" s="422"/>
      <c r="J48" s="422"/>
      <c r="K48" s="285"/>
    </row>
    <row r="49" spans="2:11" s="1" customFormat="1" ht="15" customHeight="1">
      <c r="B49" s="288"/>
      <c r="C49" s="289"/>
      <c r="D49" s="289"/>
      <c r="E49" s="422" t="s">
        <v>1537</v>
      </c>
      <c r="F49" s="422"/>
      <c r="G49" s="422"/>
      <c r="H49" s="422"/>
      <c r="I49" s="422"/>
      <c r="J49" s="422"/>
      <c r="K49" s="285"/>
    </row>
    <row r="50" spans="2:11" s="1" customFormat="1" ht="15" customHeight="1">
      <c r="B50" s="288"/>
      <c r="C50" s="289"/>
      <c r="D50" s="289"/>
      <c r="E50" s="422" t="s">
        <v>1538</v>
      </c>
      <c r="F50" s="422"/>
      <c r="G50" s="422"/>
      <c r="H50" s="422"/>
      <c r="I50" s="422"/>
      <c r="J50" s="422"/>
      <c r="K50" s="285"/>
    </row>
    <row r="51" spans="2:11" s="1" customFormat="1" ht="15" customHeight="1">
      <c r="B51" s="288"/>
      <c r="C51" s="289"/>
      <c r="D51" s="422" t="s">
        <v>1539</v>
      </c>
      <c r="E51" s="422"/>
      <c r="F51" s="422"/>
      <c r="G51" s="422"/>
      <c r="H51" s="422"/>
      <c r="I51" s="422"/>
      <c r="J51" s="422"/>
      <c r="K51" s="285"/>
    </row>
    <row r="52" spans="2:11" s="1" customFormat="1" ht="25.5" customHeight="1">
      <c r="B52" s="284"/>
      <c r="C52" s="423" t="s">
        <v>1540</v>
      </c>
      <c r="D52" s="423"/>
      <c r="E52" s="423"/>
      <c r="F52" s="423"/>
      <c r="G52" s="423"/>
      <c r="H52" s="423"/>
      <c r="I52" s="423"/>
      <c r="J52" s="423"/>
      <c r="K52" s="285"/>
    </row>
    <row r="53" spans="2:11" s="1" customFormat="1" ht="5.25" customHeight="1">
      <c r="B53" s="284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4"/>
      <c r="C54" s="422" t="s">
        <v>1541</v>
      </c>
      <c r="D54" s="422"/>
      <c r="E54" s="422"/>
      <c r="F54" s="422"/>
      <c r="G54" s="422"/>
      <c r="H54" s="422"/>
      <c r="I54" s="422"/>
      <c r="J54" s="422"/>
      <c r="K54" s="285"/>
    </row>
    <row r="55" spans="2:11" s="1" customFormat="1" ht="15" customHeight="1">
      <c r="B55" s="284"/>
      <c r="C55" s="422" t="s">
        <v>1542</v>
      </c>
      <c r="D55" s="422"/>
      <c r="E55" s="422"/>
      <c r="F55" s="422"/>
      <c r="G55" s="422"/>
      <c r="H55" s="422"/>
      <c r="I55" s="422"/>
      <c r="J55" s="422"/>
      <c r="K55" s="285"/>
    </row>
    <row r="56" spans="2:11" s="1" customFormat="1" ht="12.75" customHeight="1">
      <c r="B56" s="284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4"/>
      <c r="C57" s="422" t="s">
        <v>1543</v>
      </c>
      <c r="D57" s="422"/>
      <c r="E57" s="422"/>
      <c r="F57" s="422"/>
      <c r="G57" s="422"/>
      <c r="H57" s="422"/>
      <c r="I57" s="422"/>
      <c r="J57" s="422"/>
      <c r="K57" s="285"/>
    </row>
    <row r="58" spans="2:11" s="1" customFormat="1" ht="15" customHeight="1">
      <c r="B58" s="284"/>
      <c r="C58" s="289"/>
      <c r="D58" s="422" t="s">
        <v>1544</v>
      </c>
      <c r="E58" s="422"/>
      <c r="F58" s="422"/>
      <c r="G58" s="422"/>
      <c r="H58" s="422"/>
      <c r="I58" s="422"/>
      <c r="J58" s="422"/>
      <c r="K58" s="285"/>
    </row>
    <row r="59" spans="2:11" s="1" customFormat="1" ht="15" customHeight="1">
      <c r="B59" s="284"/>
      <c r="C59" s="289"/>
      <c r="D59" s="422" t="s">
        <v>1545</v>
      </c>
      <c r="E59" s="422"/>
      <c r="F59" s="422"/>
      <c r="G59" s="422"/>
      <c r="H59" s="422"/>
      <c r="I59" s="422"/>
      <c r="J59" s="422"/>
      <c r="K59" s="285"/>
    </row>
    <row r="60" spans="2:11" s="1" customFormat="1" ht="15" customHeight="1">
      <c r="B60" s="284"/>
      <c r="C60" s="289"/>
      <c r="D60" s="422" t="s">
        <v>1546</v>
      </c>
      <c r="E60" s="422"/>
      <c r="F60" s="422"/>
      <c r="G60" s="422"/>
      <c r="H60" s="422"/>
      <c r="I60" s="422"/>
      <c r="J60" s="422"/>
      <c r="K60" s="285"/>
    </row>
    <row r="61" spans="2:11" s="1" customFormat="1" ht="15" customHeight="1">
      <c r="B61" s="284"/>
      <c r="C61" s="289"/>
      <c r="D61" s="422" t="s">
        <v>1547</v>
      </c>
      <c r="E61" s="422"/>
      <c r="F61" s="422"/>
      <c r="G61" s="422"/>
      <c r="H61" s="422"/>
      <c r="I61" s="422"/>
      <c r="J61" s="422"/>
      <c r="K61" s="285"/>
    </row>
    <row r="62" spans="2:11" s="1" customFormat="1" ht="15" customHeight="1">
      <c r="B62" s="284"/>
      <c r="C62" s="289"/>
      <c r="D62" s="424" t="s">
        <v>1548</v>
      </c>
      <c r="E62" s="424"/>
      <c r="F62" s="424"/>
      <c r="G62" s="424"/>
      <c r="H62" s="424"/>
      <c r="I62" s="424"/>
      <c r="J62" s="424"/>
      <c r="K62" s="285"/>
    </row>
    <row r="63" spans="2:11" s="1" customFormat="1" ht="15" customHeight="1">
      <c r="B63" s="284"/>
      <c r="C63" s="289"/>
      <c r="D63" s="422" t="s">
        <v>1549</v>
      </c>
      <c r="E63" s="422"/>
      <c r="F63" s="422"/>
      <c r="G63" s="422"/>
      <c r="H63" s="422"/>
      <c r="I63" s="422"/>
      <c r="J63" s="422"/>
      <c r="K63" s="285"/>
    </row>
    <row r="64" spans="2:11" s="1" customFormat="1" ht="12.75" customHeight="1">
      <c r="B64" s="284"/>
      <c r="C64" s="289"/>
      <c r="D64" s="289"/>
      <c r="E64" s="292"/>
      <c r="F64" s="289"/>
      <c r="G64" s="289"/>
      <c r="H64" s="289"/>
      <c r="I64" s="289"/>
      <c r="J64" s="289"/>
      <c r="K64" s="285"/>
    </row>
    <row r="65" spans="2:11" s="1" customFormat="1" ht="15" customHeight="1">
      <c r="B65" s="284"/>
      <c r="C65" s="289"/>
      <c r="D65" s="422" t="s">
        <v>1550</v>
      </c>
      <c r="E65" s="422"/>
      <c r="F65" s="422"/>
      <c r="G65" s="422"/>
      <c r="H65" s="422"/>
      <c r="I65" s="422"/>
      <c r="J65" s="422"/>
      <c r="K65" s="285"/>
    </row>
    <row r="66" spans="2:11" s="1" customFormat="1" ht="15" customHeight="1">
      <c r="B66" s="284"/>
      <c r="C66" s="289"/>
      <c r="D66" s="424" t="s">
        <v>1551</v>
      </c>
      <c r="E66" s="424"/>
      <c r="F66" s="424"/>
      <c r="G66" s="424"/>
      <c r="H66" s="424"/>
      <c r="I66" s="424"/>
      <c r="J66" s="424"/>
      <c r="K66" s="285"/>
    </row>
    <row r="67" spans="2:11" s="1" customFormat="1" ht="15" customHeight="1">
      <c r="B67" s="284"/>
      <c r="C67" s="289"/>
      <c r="D67" s="422" t="s">
        <v>1552</v>
      </c>
      <c r="E67" s="422"/>
      <c r="F67" s="422"/>
      <c r="G67" s="422"/>
      <c r="H67" s="422"/>
      <c r="I67" s="422"/>
      <c r="J67" s="422"/>
      <c r="K67" s="285"/>
    </row>
    <row r="68" spans="2:11" s="1" customFormat="1" ht="15" customHeight="1">
      <c r="B68" s="284"/>
      <c r="C68" s="289"/>
      <c r="D68" s="422" t="s">
        <v>1553</v>
      </c>
      <c r="E68" s="422"/>
      <c r="F68" s="422"/>
      <c r="G68" s="422"/>
      <c r="H68" s="422"/>
      <c r="I68" s="422"/>
      <c r="J68" s="422"/>
      <c r="K68" s="285"/>
    </row>
    <row r="69" spans="2:11" s="1" customFormat="1" ht="15" customHeight="1">
      <c r="B69" s="284"/>
      <c r="C69" s="289"/>
      <c r="D69" s="422" t="s">
        <v>1554</v>
      </c>
      <c r="E69" s="422"/>
      <c r="F69" s="422"/>
      <c r="G69" s="422"/>
      <c r="H69" s="422"/>
      <c r="I69" s="422"/>
      <c r="J69" s="422"/>
      <c r="K69" s="285"/>
    </row>
    <row r="70" spans="2:11" s="1" customFormat="1" ht="15" customHeight="1">
      <c r="B70" s="284"/>
      <c r="C70" s="289"/>
      <c r="D70" s="422" t="s">
        <v>1555</v>
      </c>
      <c r="E70" s="422"/>
      <c r="F70" s="422"/>
      <c r="G70" s="422"/>
      <c r="H70" s="422"/>
      <c r="I70" s="422"/>
      <c r="J70" s="422"/>
      <c r="K70" s="285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417" t="s">
        <v>1556</v>
      </c>
      <c r="D75" s="417"/>
      <c r="E75" s="417"/>
      <c r="F75" s="417"/>
      <c r="G75" s="417"/>
      <c r="H75" s="417"/>
      <c r="I75" s="417"/>
      <c r="J75" s="417"/>
      <c r="K75" s="302"/>
    </row>
    <row r="76" spans="2:11" s="1" customFormat="1" ht="17.25" customHeight="1">
      <c r="B76" s="301"/>
      <c r="C76" s="303" t="s">
        <v>1557</v>
      </c>
      <c r="D76" s="303"/>
      <c r="E76" s="303"/>
      <c r="F76" s="303" t="s">
        <v>1558</v>
      </c>
      <c r="G76" s="304"/>
      <c r="H76" s="303" t="s">
        <v>51</v>
      </c>
      <c r="I76" s="303" t="s">
        <v>54</v>
      </c>
      <c r="J76" s="303" t="s">
        <v>1559</v>
      </c>
      <c r="K76" s="302"/>
    </row>
    <row r="77" spans="2:11" s="1" customFormat="1" ht="17.25" customHeight="1">
      <c r="B77" s="301"/>
      <c r="C77" s="305" t="s">
        <v>1560</v>
      </c>
      <c r="D77" s="305"/>
      <c r="E77" s="305"/>
      <c r="F77" s="306" t="s">
        <v>1561</v>
      </c>
      <c r="G77" s="307"/>
      <c r="H77" s="305"/>
      <c r="I77" s="305"/>
      <c r="J77" s="305" t="s">
        <v>1562</v>
      </c>
      <c r="K77" s="302"/>
    </row>
    <row r="78" spans="2:11" s="1" customFormat="1" ht="5.25" customHeight="1">
      <c r="B78" s="301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1"/>
      <c r="C79" s="290" t="s">
        <v>50</v>
      </c>
      <c r="D79" s="310"/>
      <c r="E79" s="310"/>
      <c r="F79" s="311" t="s">
        <v>89</v>
      </c>
      <c r="G79" s="312"/>
      <c r="H79" s="290" t="s">
        <v>1563</v>
      </c>
      <c r="I79" s="290" t="s">
        <v>1564</v>
      </c>
      <c r="J79" s="290">
        <v>20</v>
      </c>
      <c r="K79" s="302"/>
    </row>
    <row r="80" spans="2:11" s="1" customFormat="1" ht="15" customHeight="1">
      <c r="B80" s="301"/>
      <c r="C80" s="290" t="s">
        <v>1565</v>
      </c>
      <c r="D80" s="290"/>
      <c r="E80" s="290"/>
      <c r="F80" s="311" t="s">
        <v>89</v>
      </c>
      <c r="G80" s="312"/>
      <c r="H80" s="290" t="s">
        <v>1566</v>
      </c>
      <c r="I80" s="290" t="s">
        <v>1564</v>
      </c>
      <c r="J80" s="290">
        <v>120</v>
      </c>
      <c r="K80" s="302"/>
    </row>
    <row r="81" spans="2:11" s="1" customFormat="1" ht="15" customHeight="1">
      <c r="B81" s="313"/>
      <c r="C81" s="290" t="s">
        <v>1567</v>
      </c>
      <c r="D81" s="290"/>
      <c r="E81" s="290"/>
      <c r="F81" s="311" t="s">
        <v>1568</v>
      </c>
      <c r="G81" s="312"/>
      <c r="H81" s="290" t="s">
        <v>1569</v>
      </c>
      <c r="I81" s="290" t="s">
        <v>1564</v>
      </c>
      <c r="J81" s="290">
        <v>50</v>
      </c>
      <c r="K81" s="302"/>
    </row>
    <row r="82" spans="2:11" s="1" customFormat="1" ht="15" customHeight="1">
      <c r="B82" s="313"/>
      <c r="C82" s="290" t="s">
        <v>1570</v>
      </c>
      <c r="D82" s="290"/>
      <c r="E82" s="290"/>
      <c r="F82" s="311" t="s">
        <v>89</v>
      </c>
      <c r="G82" s="312"/>
      <c r="H82" s="290" t="s">
        <v>1571</v>
      </c>
      <c r="I82" s="290" t="s">
        <v>1572</v>
      </c>
      <c r="J82" s="290"/>
      <c r="K82" s="302"/>
    </row>
    <row r="83" spans="2:11" s="1" customFormat="1" ht="15" customHeight="1">
      <c r="B83" s="313"/>
      <c r="C83" s="314" t="s">
        <v>1573</v>
      </c>
      <c r="D83" s="314"/>
      <c r="E83" s="314"/>
      <c r="F83" s="315" t="s">
        <v>1568</v>
      </c>
      <c r="G83" s="314"/>
      <c r="H83" s="314" t="s">
        <v>1574</v>
      </c>
      <c r="I83" s="314" t="s">
        <v>1564</v>
      </c>
      <c r="J83" s="314">
        <v>15</v>
      </c>
      <c r="K83" s="302"/>
    </row>
    <row r="84" spans="2:11" s="1" customFormat="1" ht="15" customHeight="1">
      <c r="B84" s="313"/>
      <c r="C84" s="314" t="s">
        <v>1575</v>
      </c>
      <c r="D84" s="314"/>
      <c r="E84" s="314"/>
      <c r="F84" s="315" t="s">
        <v>1568</v>
      </c>
      <c r="G84" s="314"/>
      <c r="H84" s="314" t="s">
        <v>1576</v>
      </c>
      <c r="I84" s="314" t="s">
        <v>1564</v>
      </c>
      <c r="J84" s="314">
        <v>15</v>
      </c>
      <c r="K84" s="302"/>
    </row>
    <row r="85" spans="2:11" s="1" customFormat="1" ht="15" customHeight="1">
      <c r="B85" s="313"/>
      <c r="C85" s="314" t="s">
        <v>1577</v>
      </c>
      <c r="D85" s="314"/>
      <c r="E85" s="314"/>
      <c r="F85" s="315" t="s">
        <v>1568</v>
      </c>
      <c r="G85" s="314"/>
      <c r="H85" s="314" t="s">
        <v>1578</v>
      </c>
      <c r="I85" s="314" t="s">
        <v>1564</v>
      </c>
      <c r="J85" s="314">
        <v>20</v>
      </c>
      <c r="K85" s="302"/>
    </row>
    <row r="86" spans="2:11" s="1" customFormat="1" ht="15" customHeight="1">
      <c r="B86" s="313"/>
      <c r="C86" s="314" t="s">
        <v>1579</v>
      </c>
      <c r="D86" s="314"/>
      <c r="E86" s="314"/>
      <c r="F86" s="315" t="s">
        <v>1568</v>
      </c>
      <c r="G86" s="314"/>
      <c r="H86" s="314" t="s">
        <v>1580</v>
      </c>
      <c r="I86" s="314" t="s">
        <v>1564</v>
      </c>
      <c r="J86" s="314">
        <v>20</v>
      </c>
      <c r="K86" s="302"/>
    </row>
    <row r="87" spans="2:11" s="1" customFormat="1" ht="15" customHeight="1">
      <c r="B87" s="313"/>
      <c r="C87" s="290" t="s">
        <v>1581</v>
      </c>
      <c r="D87" s="290"/>
      <c r="E87" s="290"/>
      <c r="F87" s="311" t="s">
        <v>1568</v>
      </c>
      <c r="G87" s="312"/>
      <c r="H87" s="290" t="s">
        <v>1582</v>
      </c>
      <c r="I87" s="290" t="s">
        <v>1564</v>
      </c>
      <c r="J87" s="290">
        <v>50</v>
      </c>
      <c r="K87" s="302"/>
    </row>
    <row r="88" spans="2:11" s="1" customFormat="1" ht="15" customHeight="1">
      <c r="B88" s="313"/>
      <c r="C88" s="290" t="s">
        <v>1583</v>
      </c>
      <c r="D88" s="290"/>
      <c r="E88" s="290"/>
      <c r="F88" s="311" t="s">
        <v>1568</v>
      </c>
      <c r="G88" s="312"/>
      <c r="H88" s="290" t="s">
        <v>1584</v>
      </c>
      <c r="I88" s="290" t="s">
        <v>1564</v>
      </c>
      <c r="J88" s="290">
        <v>20</v>
      </c>
      <c r="K88" s="302"/>
    </row>
    <row r="89" spans="2:11" s="1" customFormat="1" ht="15" customHeight="1">
      <c r="B89" s="313"/>
      <c r="C89" s="290" t="s">
        <v>1585</v>
      </c>
      <c r="D89" s="290"/>
      <c r="E89" s="290"/>
      <c r="F89" s="311" t="s">
        <v>1568</v>
      </c>
      <c r="G89" s="312"/>
      <c r="H89" s="290" t="s">
        <v>1586</v>
      </c>
      <c r="I89" s="290" t="s">
        <v>1564</v>
      </c>
      <c r="J89" s="290">
        <v>20</v>
      </c>
      <c r="K89" s="302"/>
    </row>
    <row r="90" spans="2:11" s="1" customFormat="1" ht="15" customHeight="1">
      <c r="B90" s="313"/>
      <c r="C90" s="290" t="s">
        <v>1587</v>
      </c>
      <c r="D90" s="290"/>
      <c r="E90" s="290"/>
      <c r="F90" s="311" t="s">
        <v>1568</v>
      </c>
      <c r="G90" s="312"/>
      <c r="H90" s="290" t="s">
        <v>1588</v>
      </c>
      <c r="I90" s="290" t="s">
        <v>1564</v>
      </c>
      <c r="J90" s="290">
        <v>50</v>
      </c>
      <c r="K90" s="302"/>
    </row>
    <row r="91" spans="2:11" s="1" customFormat="1" ht="15" customHeight="1">
      <c r="B91" s="313"/>
      <c r="C91" s="290" t="s">
        <v>1589</v>
      </c>
      <c r="D91" s="290"/>
      <c r="E91" s="290"/>
      <c r="F91" s="311" t="s">
        <v>1568</v>
      </c>
      <c r="G91" s="312"/>
      <c r="H91" s="290" t="s">
        <v>1589</v>
      </c>
      <c r="I91" s="290" t="s">
        <v>1564</v>
      </c>
      <c r="J91" s="290">
        <v>50</v>
      </c>
      <c r="K91" s="302"/>
    </row>
    <row r="92" spans="2:11" s="1" customFormat="1" ht="15" customHeight="1">
      <c r="B92" s="313"/>
      <c r="C92" s="290" t="s">
        <v>1590</v>
      </c>
      <c r="D92" s="290"/>
      <c r="E92" s="290"/>
      <c r="F92" s="311" t="s">
        <v>1568</v>
      </c>
      <c r="G92" s="312"/>
      <c r="H92" s="290" t="s">
        <v>1591</v>
      </c>
      <c r="I92" s="290" t="s">
        <v>1564</v>
      </c>
      <c r="J92" s="290">
        <v>255</v>
      </c>
      <c r="K92" s="302"/>
    </row>
    <row r="93" spans="2:11" s="1" customFormat="1" ht="15" customHeight="1">
      <c r="B93" s="313"/>
      <c r="C93" s="290" t="s">
        <v>1592</v>
      </c>
      <c r="D93" s="290"/>
      <c r="E93" s="290"/>
      <c r="F93" s="311" t="s">
        <v>89</v>
      </c>
      <c r="G93" s="312"/>
      <c r="H93" s="290" t="s">
        <v>1593</v>
      </c>
      <c r="I93" s="290" t="s">
        <v>1594</v>
      </c>
      <c r="J93" s="290"/>
      <c r="K93" s="302"/>
    </row>
    <row r="94" spans="2:11" s="1" customFormat="1" ht="15" customHeight="1">
      <c r="B94" s="313"/>
      <c r="C94" s="290" t="s">
        <v>1595</v>
      </c>
      <c r="D94" s="290"/>
      <c r="E94" s="290"/>
      <c r="F94" s="311" t="s">
        <v>89</v>
      </c>
      <c r="G94" s="312"/>
      <c r="H94" s="290" t="s">
        <v>1596</v>
      </c>
      <c r="I94" s="290" t="s">
        <v>1597</v>
      </c>
      <c r="J94" s="290"/>
      <c r="K94" s="302"/>
    </row>
    <row r="95" spans="2:11" s="1" customFormat="1" ht="15" customHeight="1">
      <c r="B95" s="313"/>
      <c r="C95" s="290" t="s">
        <v>1598</v>
      </c>
      <c r="D95" s="290"/>
      <c r="E95" s="290"/>
      <c r="F95" s="311" t="s">
        <v>89</v>
      </c>
      <c r="G95" s="312"/>
      <c r="H95" s="290" t="s">
        <v>1598</v>
      </c>
      <c r="I95" s="290" t="s">
        <v>1597</v>
      </c>
      <c r="J95" s="290"/>
      <c r="K95" s="302"/>
    </row>
    <row r="96" spans="2:11" s="1" customFormat="1" ht="15" customHeight="1">
      <c r="B96" s="313"/>
      <c r="C96" s="290" t="s">
        <v>35</v>
      </c>
      <c r="D96" s="290"/>
      <c r="E96" s="290"/>
      <c r="F96" s="311" t="s">
        <v>89</v>
      </c>
      <c r="G96" s="312"/>
      <c r="H96" s="290" t="s">
        <v>1599</v>
      </c>
      <c r="I96" s="290" t="s">
        <v>1597</v>
      </c>
      <c r="J96" s="290"/>
      <c r="K96" s="302"/>
    </row>
    <row r="97" spans="2:11" s="1" customFormat="1" ht="15" customHeight="1">
      <c r="B97" s="313"/>
      <c r="C97" s="290" t="s">
        <v>45</v>
      </c>
      <c r="D97" s="290"/>
      <c r="E97" s="290"/>
      <c r="F97" s="311" t="s">
        <v>89</v>
      </c>
      <c r="G97" s="312"/>
      <c r="H97" s="290" t="s">
        <v>1600</v>
      </c>
      <c r="I97" s="290" t="s">
        <v>1597</v>
      </c>
      <c r="J97" s="290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417" t="s">
        <v>1601</v>
      </c>
      <c r="D102" s="417"/>
      <c r="E102" s="417"/>
      <c r="F102" s="417"/>
      <c r="G102" s="417"/>
      <c r="H102" s="417"/>
      <c r="I102" s="417"/>
      <c r="J102" s="417"/>
      <c r="K102" s="302"/>
    </row>
    <row r="103" spans="2:11" s="1" customFormat="1" ht="17.25" customHeight="1">
      <c r="B103" s="301"/>
      <c r="C103" s="303" t="s">
        <v>1557</v>
      </c>
      <c r="D103" s="303"/>
      <c r="E103" s="303"/>
      <c r="F103" s="303" t="s">
        <v>1558</v>
      </c>
      <c r="G103" s="304"/>
      <c r="H103" s="303" t="s">
        <v>51</v>
      </c>
      <c r="I103" s="303" t="s">
        <v>54</v>
      </c>
      <c r="J103" s="303" t="s">
        <v>1559</v>
      </c>
      <c r="K103" s="302"/>
    </row>
    <row r="104" spans="2:11" s="1" customFormat="1" ht="17.25" customHeight="1">
      <c r="B104" s="301"/>
      <c r="C104" s="305" t="s">
        <v>1560</v>
      </c>
      <c r="D104" s="305"/>
      <c r="E104" s="305"/>
      <c r="F104" s="306" t="s">
        <v>1561</v>
      </c>
      <c r="G104" s="307"/>
      <c r="H104" s="305"/>
      <c r="I104" s="305"/>
      <c r="J104" s="305" t="s">
        <v>1562</v>
      </c>
      <c r="K104" s="302"/>
    </row>
    <row r="105" spans="2:11" s="1" customFormat="1" ht="5.25" customHeight="1">
      <c r="B105" s="301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1"/>
      <c r="C106" s="290" t="s">
        <v>50</v>
      </c>
      <c r="D106" s="310"/>
      <c r="E106" s="310"/>
      <c r="F106" s="311" t="s">
        <v>89</v>
      </c>
      <c r="G106" s="290"/>
      <c r="H106" s="290" t="s">
        <v>1602</v>
      </c>
      <c r="I106" s="290" t="s">
        <v>1564</v>
      </c>
      <c r="J106" s="290">
        <v>20</v>
      </c>
      <c r="K106" s="302"/>
    </row>
    <row r="107" spans="2:11" s="1" customFormat="1" ht="15" customHeight="1">
      <c r="B107" s="301"/>
      <c r="C107" s="290" t="s">
        <v>1565</v>
      </c>
      <c r="D107" s="290"/>
      <c r="E107" s="290"/>
      <c r="F107" s="311" t="s">
        <v>89</v>
      </c>
      <c r="G107" s="290"/>
      <c r="H107" s="290" t="s">
        <v>1602</v>
      </c>
      <c r="I107" s="290" t="s">
        <v>1564</v>
      </c>
      <c r="J107" s="290">
        <v>120</v>
      </c>
      <c r="K107" s="302"/>
    </row>
    <row r="108" spans="2:11" s="1" customFormat="1" ht="15" customHeight="1">
      <c r="B108" s="313"/>
      <c r="C108" s="290" t="s">
        <v>1567</v>
      </c>
      <c r="D108" s="290"/>
      <c r="E108" s="290"/>
      <c r="F108" s="311" t="s">
        <v>1568</v>
      </c>
      <c r="G108" s="290"/>
      <c r="H108" s="290" t="s">
        <v>1602</v>
      </c>
      <c r="I108" s="290" t="s">
        <v>1564</v>
      </c>
      <c r="J108" s="290">
        <v>50</v>
      </c>
      <c r="K108" s="302"/>
    </row>
    <row r="109" spans="2:11" s="1" customFormat="1" ht="15" customHeight="1">
      <c r="B109" s="313"/>
      <c r="C109" s="290" t="s">
        <v>1570</v>
      </c>
      <c r="D109" s="290"/>
      <c r="E109" s="290"/>
      <c r="F109" s="311" t="s">
        <v>89</v>
      </c>
      <c r="G109" s="290"/>
      <c r="H109" s="290" t="s">
        <v>1602</v>
      </c>
      <c r="I109" s="290" t="s">
        <v>1572</v>
      </c>
      <c r="J109" s="290"/>
      <c r="K109" s="302"/>
    </row>
    <row r="110" spans="2:11" s="1" customFormat="1" ht="15" customHeight="1">
      <c r="B110" s="313"/>
      <c r="C110" s="290" t="s">
        <v>1581</v>
      </c>
      <c r="D110" s="290"/>
      <c r="E110" s="290"/>
      <c r="F110" s="311" t="s">
        <v>1568</v>
      </c>
      <c r="G110" s="290"/>
      <c r="H110" s="290" t="s">
        <v>1602</v>
      </c>
      <c r="I110" s="290" t="s">
        <v>1564</v>
      </c>
      <c r="J110" s="290">
        <v>50</v>
      </c>
      <c r="K110" s="302"/>
    </row>
    <row r="111" spans="2:11" s="1" customFormat="1" ht="15" customHeight="1">
      <c r="B111" s="313"/>
      <c r="C111" s="290" t="s">
        <v>1589</v>
      </c>
      <c r="D111" s="290"/>
      <c r="E111" s="290"/>
      <c r="F111" s="311" t="s">
        <v>1568</v>
      </c>
      <c r="G111" s="290"/>
      <c r="H111" s="290" t="s">
        <v>1602</v>
      </c>
      <c r="I111" s="290" t="s">
        <v>1564</v>
      </c>
      <c r="J111" s="290">
        <v>50</v>
      </c>
      <c r="K111" s="302"/>
    </row>
    <row r="112" spans="2:11" s="1" customFormat="1" ht="15" customHeight="1">
      <c r="B112" s="313"/>
      <c r="C112" s="290" t="s">
        <v>1587</v>
      </c>
      <c r="D112" s="290"/>
      <c r="E112" s="290"/>
      <c r="F112" s="311" t="s">
        <v>1568</v>
      </c>
      <c r="G112" s="290"/>
      <c r="H112" s="290" t="s">
        <v>1602</v>
      </c>
      <c r="I112" s="290" t="s">
        <v>1564</v>
      </c>
      <c r="J112" s="290">
        <v>50</v>
      </c>
      <c r="K112" s="302"/>
    </row>
    <row r="113" spans="2:11" s="1" customFormat="1" ht="15" customHeight="1">
      <c r="B113" s="313"/>
      <c r="C113" s="290" t="s">
        <v>50</v>
      </c>
      <c r="D113" s="290"/>
      <c r="E113" s="290"/>
      <c r="F113" s="311" t="s">
        <v>89</v>
      </c>
      <c r="G113" s="290"/>
      <c r="H113" s="290" t="s">
        <v>1603</v>
      </c>
      <c r="I113" s="290" t="s">
        <v>1564</v>
      </c>
      <c r="J113" s="290">
        <v>20</v>
      </c>
      <c r="K113" s="302"/>
    </row>
    <row r="114" spans="2:11" s="1" customFormat="1" ht="15" customHeight="1">
      <c r="B114" s="313"/>
      <c r="C114" s="290" t="s">
        <v>1604</v>
      </c>
      <c r="D114" s="290"/>
      <c r="E114" s="290"/>
      <c r="F114" s="311" t="s">
        <v>89</v>
      </c>
      <c r="G114" s="290"/>
      <c r="H114" s="290" t="s">
        <v>1605</v>
      </c>
      <c r="I114" s="290" t="s">
        <v>1564</v>
      </c>
      <c r="J114" s="290">
        <v>120</v>
      </c>
      <c r="K114" s="302"/>
    </row>
    <row r="115" spans="2:11" s="1" customFormat="1" ht="15" customHeight="1">
      <c r="B115" s="313"/>
      <c r="C115" s="290" t="s">
        <v>35</v>
      </c>
      <c r="D115" s="290"/>
      <c r="E115" s="290"/>
      <c r="F115" s="311" t="s">
        <v>89</v>
      </c>
      <c r="G115" s="290"/>
      <c r="H115" s="290" t="s">
        <v>1606</v>
      </c>
      <c r="I115" s="290" t="s">
        <v>1597</v>
      </c>
      <c r="J115" s="290"/>
      <c r="K115" s="302"/>
    </row>
    <row r="116" spans="2:11" s="1" customFormat="1" ht="15" customHeight="1">
      <c r="B116" s="313"/>
      <c r="C116" s="290" t="s">
        <v>45</v>
      </c>
      <c r="D116" s="290"/>
      <c r="E116" s="290"/>
      <c r="F116" s="311" t="s">
        <v>89</v>
      </c>
      <c r="G116" s="290"/>
      <c r="H116" s="290" t="s">
        <v>1607</v>
      </c>
      <c r="I116" s="290" t="s">
        <v>1597</v>
      </c>
      <c r="J116" s="290"/>
      <c r="K116" s="302"/>
    </row>
    <row r="117" spans="2:11" s="1" customFormat="1" ht="15" customHeight="1">
      <c r="B117" s="313"/>
      <c r="C117" s="290" t="s">
        <v>54</v>
      </c>
      <c r="D117" s="290"/>
      <c r="E117" s="290"/>
      <c r="F117" s="311" t="s">
        <v>89</v>
      </c>
      <c r="G117" s="290"/>
      <c r="H117" s="290" t="s">
        <v>1608</v>
      </c>
      <c r="I117" s="290" t="s">
        <v>1609</v>
      </c>
      <c r="J117" s="290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418" t="s">
        <v>1610</v>
      </c>
      <c r="D122" s="418"/>
      <c r="E122" s="418"/>
      <c r="F122" s="418"/>
      <c r="G122" s="418"/>
      <c r="H122" s="418"/>
      <c r="I122" s="418"/>
      <c r="J122" s="418"/>
      <c r="K122" s="330"/>
    </row>
    <row r="123" spans="2:11" s="1" customFormat="1" ht="17.25" customHeight="1">
      <c r="B123" s="331"/>
      <c r="C123" s="303" t="s">
        <v>1557</v>
      </c>
      <c r="D123" s="303"/>
      <c r="E123" s="303"/>
      <c r="F123" s="303" t="s">
        <v>1558</v>
      </c>
      <c r="G123" s="304"/>
      <c r="H123" s="303" t="s">
        <v>51</v>
      </c>
      <c r="I123" s="303" t="s">
        <v>54</v>
      </c>
      <c r="J123" s="303" t="s">
        <v>1559</v>
      </c>
      <c r="K123" s="332"/>
    </row>
    <row r="124" spans="2:11" s="1" customFormat="1" ht="17.25" customHeight="1">
      <c r="B124" s="331"/>
      <c r="C124" s="305" t="s">
        <v>1560</v>
      </c>
      <c r="D124" s="305"/>
      <c r="E124" s="305"/>
      <c r="F124" s="306" t="s">
        <v>1561</v>
      </c>
      <c r="G124" s="307"/>
      <c r="H124" s="305"/>
      <c r="I124" s="305"/>
      <c r="J124" s="305" t="s">
        <v>1562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90" t="s">
        <v>1565</v>
      </c>
      <c r="D126" s="310"/>
      <c r="E126" s="310"/>
      <c r="F126" s="311" t="s">
        <v>89</v>
      </c>
      <c r="G126" s="290"/>
      <c r="H126" s="290" t="s">
        <v>1602</v>
      </c>
      <c r="I126" s="290" t="s">
        <v>1564</v>
      </c>
      <c r="J126" s="290">
        <v>120</v>
      </c>
      <c r="K126" s="336"/>
    </row>
    <row r="127" spans="2:11" s="1" customFormat="1" ht="15" customHeight="1">
      <c r="B127" s="333"/>
      <c r="C127" s="290" t="s">
        <v>1611</v>
      </c>
      <c r="D127" s="290"/>
      <c r="E127" s="290"/>
      <c r="F127" s="311" t="s">
        <v>89</v>
      </c>
      <c r="G127" s="290"/>
      <c r="H127" s="290" t="s">
        <v>1612</v>
      </c>
      <c r="I127" s="290" t="s">
        <v>1564</v>
      </c>
      <c r="J127" s="290" t="s">
        <v>1613</v>
      </c>
      <c r="K127" s="336"/>
    </row>
    <row r="128" spans="2:11" s="1" customFormat="1" ht="15" customHeight="1">
      <c r="B128" s="333"/>
      <c r="C128" s="290" t="s">
        <v>91</v>
      </c>
      <c r="D128" s="290"/>
      <c r="E128" s="290"/>
      <c r="F128" s="311" t="s">
        <v>89</v>
      </c>
      <c r="G128" s="290"/>
      <c r="H128" s="290" t="s">
        <v>1614</v>
      </c>
      <c r="I128" s="290" t="s">
        <v>1564</v>
      </c>
      <c r="J128" s="290" t="s">
        <v>1613</v>
      </c>
      <c r="K128" s="336"/>
    </row>
    <row r="129" spans="2:11" s="1" customFormat="1" ht="15" customHeight="1">
      <c r="B129" s="333"/>
      <c r="C129" s="290" t="s">
        <v>1573</v>
      </c>
      <c r="D129" s="290"/>
      <c r="E129" s="290"/>
      <c r="F129" s="311" t="s">
        <v>1568</v>
      </c>
      <c r="G129" s="290"/>
      <c r="H129" s="290" t="s">
        <v>1574</v>
      </c>
      <c r="I129" s="290" t="s">
        <v>1564</v>
      </c>
      <c r="J129" s="290">
        <v>15</v>
      </c>
      <c r="K129" s="336"/>
    </row>
    <row r="130" spans="2:11" s="1" customFormat="1" ht="15" customHeight="1">
      <c r="B130" s="333"/>
      <c r="C130" s="314" t="s">
        <v>1575</v>
      </c>
      <c r="D130" s="314"/>
      <c r="E130" s="314"/>
      <c r="F130" s="315" t="s">
        <v>1568</v>
      </c>
      <c r="G130" s="314"/>
      <c r="H130" s="314" t="s">
        <v>1576</v>
      </c>
      <c r="I130" s="314" t="s">
        <v>1564</v>
      </c>
      <c r="J130" s="314">
        <v>15</v>
      </c>
      <c r="K130" s="336"/>
    </row>
    <row r="131" spans="2:11" s="1" customFormat="1" ht="15" customHeight="1">
      <c r="B131" s="333"/>
      <c r="C131" s="314" t="s">
        <v>1577</v>
      </c>
      <c r="D131" s="314"/>
      <c r="E131" s="314"/>
      <c r="F131" s="315" t="s">
        <v>1568</v>
      </c>
      <c r="G131" s="314"/>
      <c r="H131" s="314" t="s">
        <v>1578</v>
      </c>
      <c r="I131" s="314" t="s">
        <v>1564</v>
      </c>
      <c r="J131" s="314">
        <v>20</v>
      </c>
      <c r="K131" s="336"/>
    </row>
    <row r="132" spans="2:11" s="1" customFormat="1" ht="15" customHeight="1">
      <c r="B132" s="333"/>
      <c r="C132" s="314" t="s">
        <v>1579</v>
      </c>
      <c r="D132" s="314"/>
      <c r="E132" s="314"/>
      <c r="F132" s="315" t="s">
        <v>1568</v>
      </c>
      <c r="G132" s="314"/>
      <c r="H132" s="314" t="s">
        <v>1580</v>
      </c>
      <c r="I132" s="314" t="s">
        <v>1564</v>
      </c>
      <c r="J132" s="314">
        <v>20</v>
      </c>
      <c r="K132" s="336"/>
    </row>
    <row r="133" spans="2:11" s="1" customFormat="1" ht="15" customHeight="1">
      <c r="B133" s="333"/>
      <c r="C133" s="290" t="s">
        <v>1567</v>
      </c>
      <c r="D133" s="290"/>
      <c r="E133" s="290"/>
      <c r="F133" s="311" t="s">
        <v>1568</v>
      </c>
      <c r="G133" s="290"/>
      <c r="H133" s="290" t="s">
        <v>1602</v>
      </c>
      <c r="I133" s="290" t="s">
        <v>1564</v>
      </c>
      <c r="J133" s="290">
        <v>50</v>
      </c>
      <c r="K133" s="336"/>
    </row>
    <row r="134" spans="2:11" s="1" customFormat="1" ht="15" customHeight="1">
      <c r="B134" s="333"/>
      <c r="C134" s="290" t="s">
        <v>1581</v>
      </c>
      <c r="D134" s="290"/>
      <c r="E134" s="290"/>
      <c r="F134" s="311" t="s">
        <v>1568</v>
      </c>
      <c r="G134" s="290"/>
      <c r="H134" s="290" t="s">
        <v>1602</v>
      </c>
      <c r="I134" s="290" t="s">
        <v>1564</v>
      </c>
      <c r="J134" s="290">
        <v>50</v>
      </c>
      <c r="K134" s="336"/>
    </row>
    <row r="135" spans="2:11" s="1" customFormat="1" ht="15" customHeight="1">
      <c r="B135" s="333"/>
      <c r="C135" s="290" t="s">
        <v>1587</v>
      </c>
      <c r="D135" s="290"/>
      <c r="E135" s="290"/>
      <c r="F135" s="311" t="s">
        <v>1568</v>
      </c>
      <c r="G135" s="290"/>
      <c r="H135" s="290" t="s">
        <v>1602</v>
      </c>
      <c r="I135" s="290" t="s">
        <v>1564</v>
      </c>
      <c r="J135" s="290">
        <v>50</v>
      </c>
      <c r="K135" s="336"/>
    </row>
    <row r="136" spans="2:11" s="1" customFormat="1" ht="15" customHeight="1">
      <c r="B136" s="333"/>
      <c r="C136" s="290" t="s">
        <v>1589</v>
      </c>
      <c r="D136" s="290"/>
      <c r="E136" s="290"/>
      <c r="F136" s="311" t="s">
        <v>1568</v>
      </c>
      <c r="G136" s="290"/>
      <c r="H136" s="290" t="s">
        <v>1602</v>
      </c>
      <c r="I136" s="290" t="s">
        <v>1564</v>
      </c>
      <c r="J136" s="290">
        <v>50</v>
      </c>
      <c r="K136" s="336"/>
    </row>
    <row r="137" spans="2:11" s="1" customFormat="1" ht="15" customHeight="1">
      <c r="B137" s="333"/>
      <c r="C137" s="290" t="s">
        <v>1590</v>
      </c>
      <c r="D137" s="290"/>
      <c r="E137" s="290"/>
      <c r="F137" s="311" t="s">
        <v>1568</v>
      </c>
      <c r="G137" s="290"/>
      <c r="H137" s="290" t="s">
        <v>1615</v>
      </c>
      <c r="I137" s="290" t="s">
        <v>1564</v>
      </c>
      <c r="J137" s="290">
        <v>255</v>
      </c>
      <c r="K137" s="336"/>
    </row>
    <row r="138" spans="2:11" s="1" customFormat="1" ht="15" customHeight="1">
      <c r="B138" s="333"/>
      <c r="C138" s="290" t="s">
        <v>1592</v>
      </c>
      <c r="D138" s="290"/>
      <c r="E138" s="290"/>
      <c r="F138" s="311" t="s">
        <v>89</v>
      </c>
      <c r="G138" s="290"/>
      <c r="H138" s="290" t="s">
        <v>1616</v>
      </c>
      <c r="I138" s="290" t="s">
        <v>1594</v>
      </c>
      <c r="J138" s="290"/>
      <c r="K138" s="336"/>
    </row>
    <row r="139" spans="2:11" s="1" customFormat="1" ht="15" customHeight="1">
      <c r="B139" s="333"/>
      <c r="C139" s="290" t="s">
        <v>1595</v>
      </c>
      <c r="D139" s="290"/>
      <c r="E139" s="290"/>
      <c r="F139" s="311" t="s">
        <v>89</v>
      </c>
      <c r="G139" s="290"/>
      <c r="H139" s="290" t="s">
        <v>1617</v>
      </c>
      <c r="I139" s="290" t="s">
        <v>1597</v>
      </c>
      <c r="J139" s="290"/>
      <c r="K139" s="336"/>
    </row>
    <row r="140" spans="2:11" s="1" customFormat="1" ht="15" customHeight="1">
      <c r="B140" s="333"/>
      <c r="C140" s="290" t="s">
        <v>1598</v>
      </c>
      <c r="D140" s="290"/>
      <c r="E140" s="290"/>
      <c r="F140" s="311" t="s">
        <v>89</v>
      </c>
      <c r="G140" s="290"/>
      <c r="H140" s="290" t="s">
        <v>1598</v>
      </c>
      <c r="I140" s="290" t="s">
        <v>1597</v>
      </c>
      <c r="J140" s="290"/>
      <c r="K140" s="336"/>
    </row>
    <row r="141" spans="2:11" s="1" customFormat="1" ht="15" customHeight="1">
      <c r="B141" s="333"/>
      <c r="C141" s="290" t="s">
        <v>35</v>
      </c>
      <c r="D141" s="290"/>
      <c r="E141" s="290"/>
      <c r="F141" s="311" t="s">
        <v>89</v>
      </c>
      <c r="G141" s="290"/>
      <c r="H141" s="290" t="s">
        <v>1618</v>
      </c>
      <c r="I141" s="290" t="s">
        <v>1597</v>
      </c>
      <c r="J141" s="290"/>
      <c r="K141" s="336"/>
    </row>
    <row r="142" spans="2:11" s="1" customFormat="1" ht="15" customHeight="1">
      <c r="B142" s="333"/>
      <c r="C142" s="290" t="s">
        <v>1619</v>
      </c>
      <c r="D142" s="290"/>
      <c r="E142" s="290"/>
      <c r="F142" s="311" t="s">
        <v>89</v>
      </c>
      <c r="G142" s="290"/>
      <c r="H142" s="290" t="s">
        <v>1620</v>
      </c>
      <c r="I142" s="290" t="s">
        <v>1597</v>
      </c>
      <c r="J142" s="290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417" t="s">
        <v>1621</v>
      </c>
      <c r="D147" s="417"/>
      <c r="E147" s="417"/>
      <c r="F147" s="417"/>
      <c r="G147" s="417"/>
      <c r="H147" s="417"/>
      <c r="I147" s="417"/>
      <c r="J147" s="417"/>
      <c r="K147" s="302"/>
    </row>
    <row r="148" spans="2:11" s="1" customFormat="1" ht="17.25" customHeight="1">
      <c r="B148" s="301"/>
      <c r="C148" s="303" t="s">
        <v>1557</v>
      </c>
      <c r="D148" s="303"/>
      <c r="E148" s="303"/>
      <c r="F148" s="303" t="s">
        <v>1558</v>
      </c>
      <c r="G148" s="304"/>
      <c r="H148" s="303" t="s">
        <v>51</v>
      </c>
      <c r="I148" s="303" t="s">
        <v>54</v>
      </c>
      <c r="J148" s="303" t="s">
        <v>1559</v>
      </c>
      <c r="K148" s="302"/>
    </row>
    <row r="149" spans="2:11" s="1" customFormat="1" ht="17.25" customHeight="1">
      <c r="B149" s="301"/>
      <c r="C149" s="305" t="s">
        <v>1560</v>
      </c>
      <c r="D149" s="305"/>
      <c r="E149" s="305"/>
      <c r="F149" s="306" t="s">
        <v>1561</v>
      </c>
      <c r="G149" s="307"/>
      <c r="H149" s="305"/>
      <c r="I149" s="305"/>
      <c r="J149" s="305" t="s">
        <v>1562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1565</v>
      </c>
      <c r="D151" s="290"/>
      <c r="E151" s="290"/>
      <c r="F151" s="341" t="s">
        <v>89</v>
      </c>
      <c r="G151" s="290"/>
      <c r="H151" s="340" t="s">
        <v>1602</v>
      </c>
      <c r="I151" s="340" t="s">
        <v>1564</v>
      </c>
      <c r="J151" s="340">
        <v>120</v>
      </c>
      <c r="K151" s="336"/>
    </row>
    <row r="152" spans="2:11" s="1" customFormat="1" ht="15" customHeight="1">
      <c r="B152" s="313"/>
      <c r="C152" s="340" t="s">
        <v>1611</v>
      </c>
      <c r="D152" s="290"/>
      <c r="E152" s="290"/>
      <c r="F152" s="341" t="s">
        <v>89</v>
      </c>
      <c r="G152" s="290"/>
      <c r="H152" s="340" t="s">
        <v>1622</v>
      </c>
      <c r="I152" s="340" t="s">
        <v>1564</v>
      </c>
      <c r="J152" s="340" t="s">
        <v>1613</v>
      </c>
      <c r="K152" s="336"/>
    </row>
    <row r="153" spans="2:11" s="1" customFormat="1" ht="15" customHeight="1">
      <c r="B153" s="313"/>
      <c r="C153" s="340" t="s">
        <v>91</v>
      </c>
      <c r="D153" s="290"/>
      <c r="E153" s="290"/>
      <c r="F153" s="341" t="s">
        <v>89</v>
      </c>
      <c r="G153" s="290"/>
      <c r="H153" s="340" t="s">
        <v>1623</v>
      </c>
      <c r="I153" s="340" t="s">
        <v>1564</v>
      </c>
      <c r="J153" s="340" t="s">
        <v>1613</v>
      </c>
      <c r="K153" s="336"/>
    </row>
    <row r="154" spans="2:11" s="1" customFormat="1" ht="15" customHeight="1">
      <c r="B154" s="313"/>
      <c r="C154" s="340" t="s">
        <v>1567</v>
      </c>
      <c r="D154" s="290"/>
      <c r="E154" s="290"/>
      <c r="F154" s="341" t="s">
        <v>1568</v>
      </c>
      <c r="G154" s="290"/>
      <c r="H154" s="340" t="s">
        <v>1602</v>
      </c>
      <c r="I154" s="340" t="s">
        <v>1564</v>
      </c>
      <c r="J154" s="340">
        <v>50</v>
      </c>
      <c r="K154" s="336"/>
    </row>
    <row r="155" spans="2:11" s="1" customFormat="1" ht="15" customHeight="1">
      <c r="B155" s="313"/>
      <c r="C155" s="340" t="s">
        <v>1570</v>
      </c>
      <c r="D155" s="290"/>
      <c r="E155" s="290"/>
      <c r="F155" s="341" t="s">
        <v>89</v>
      </c>
      <c r="G155" s="290"/>
      <c r="H155" s="340" t="s">
        <v>1602</v>
      </c>
      <c r="I155" s="340" t="s">
        <v>1572</v>
      </c>
      <c r="J155" s="340"/>
      <c r="K155" s="336"/>
    </row>
    <row r="156" spans="2:11" s="1" customFormat="1" ht="15" customHeight="1">
      <c r="B156" s="313"/>
      <c r="C156" s="340" t="s">
        <v>1581</v>
      </c>
      <c r="D156" s="290"/>
      <c r="E156" s="290"/>
      <c r="F156" s="341" t="s">
        <v>1568</v>
      </c>
      <c r="G156" s="290"/>
      <c r="H156" s="340" t="s">
        <v>1602</v>
      </c>
      <c r="I156" s="340" t="s">
        <v>1564</v>
      </c>
      <c r="J156" s="340">
        <v>50</v>
      </c>
      <c r="K156" s="336"/>
    </row>
    <row r="157" spans="2:11" s="1" customFormat="1" ht="15" customHeight="1">
      <c r="B157" s="313"/>
      <c r="C157" s="340" t="s">
        <v>1589</v>
      </c>
      <c r="D157" s="290"/>
      <c r="E157" s="290"/>
      <c r="F157" s="341" t="s">
        <v>1568</v>
      </c>
      <c r="G157" s="290"/>
      <c r="H157" s="340" t="s">
        <v>1602</v>
      </c>
      <c r="I157" s="340" t="s">
        <v>1564</v>
      </c>
      <c r="J157" s="340">
        <v>50</v>
      </c>
      <c r="K157" s="336"/>
    </row>
    <row r="158" spans="2:11" s="1" customFormat="1" ht="15" customHeight="1">
      <c r="B158" s="313"/>
      <c r="C158" s="340" t="s">
        <v>1587</v>
      </c>
      <c r="D158" s="290"/>
      <c r="E158" s="290"/>
      <c r="F158" s="341" t="s">
        <v>1568</v>
      </c>
      <c r="G158" s="290"/>
      <c r="H158" s="340" t="s">
        <v>1602</v>
      </c>
      <c r="I158" s="340" t="s">
        <v>1564</v>
      </c>
      <c r="J158" s="340">
        <v>50</v>
      </c>
      <c r="K158" s="336"/>
    </row>
    <row r="159" spans="2:11" s="1" customFormat="1" ht="15" customHeight="1">
      <c r="B159" s="313"/>
      <c r="C159" s="340" t="s">
        <v>161</v>
      </c>
      <c r="D159" s="290"/>
      <c r="E159" s="290"/>
      <c r="F159" s="341" t="s">
        <v>89</v>
      </c>
      <c r="G159" s="290"/>
      <c r="H159" s="340" t="s">
        <v>1624</v>
      </c>
      <c r="I159" s="340" t="s">
        <v>1564</v>
      </c>
      <c r="J159" s="340" t="s">
        <v>1625</v>
      </c>
      <c r="K159" s="336"/>
    </row>
    <row r="160" spans="2:11" s="1" customFormat="1" ht="15" customHeight="1">
      <c r="B160" s="313"/>
      <c r="C160" s="340" t="s">
        <v>1626</v>
      </c>
      <c r="D160" s="290"/>
      <c r="E160" s="290"/>
      <c r="F160" s="341" t="s">
        <v>89</v>
      </c>
      <c r="G160" s="290"/>
      <c r="H160" s="340" t="s">
        <v>1627</v>
      </c>
      <c r="I160" s="340" t="s">
        <v>1597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pans="2:11" s="1" customFormat="1" ht="45" customHeight="1">
      <c r="B165" s="282"/>
      <c r="C165" s="418" t="s">
        <v>1628</v>
      </c>
      <c r="D165" s="418"/>
      <c r="E165" s="418"/>
      <c r="F165" s="418"/>
      <c r="G165" s="418"/>
      <c r="H165" s="418"/>
      <c r="I165" s="418"/>
      <c r="J165" s="418"/>
      <c r="K165" s="283"/>
    </row>
    <row r="166" spans="2:11" s="1" customFormat="1" ht="17.25" customHeight="1">
      <c r="B166" s="282"/>
      <c r="C166" s="303" t="s">
        <v>1557</v>
      </c>
      <c r="D166" s="303"/>
      <c r="E166" s="303"/>
      <c r="F166" s="303" t="s">
        <v>1558</v>
      </c>
      <c r="G166" s="345"/>
      <c r="H166" s="346" t="s">
        <v>51</v>
      </c>
      <c r="I166" s="346" t="s">
        <v>54</v>
      </c>
      <c r="J166" s="303" t="s">
        <v>1559</v>
      </c>
      <c r="K166" s="283"/>
    </row>
    <row r="167" spans="2:11" s="1" customFormat="1" ht="17.25" customHeight="1">
      <c r="B167" s="284"/>
      <c r="C167" s="305" t="s">
        <v>1560</v>
      </c>
      <c r="D167" s="305"/>
      <c r="E167" s="305"/>
      <c r="F167" s="306" t="s">
        <v>1561</v>
      </c>
      <c r="G167" s="347"/>
      <c r="H167" s="348"/>
      <c r="I167" s="348"/>
      <c r="J167" s="305" t="s">
        <v>1562</v>
      </c>
      <c r="K167" s="285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90" t="s">
        <v>1565</v>
      </c>
      <c r="D169" s="290"/>
      <c r="E169" s="290"/>
      <c r="F169" s="311" t="s">
        <v>89</v>
      </c>
      <c r="G169" s="290"/>
      <c r="H169" s="290" t="s">
        <v>1602</v>
      </c>
      <c r="I169" s="290" t="s">
        <v>1564</v>
      </c>
      <c r="J169" s="290">
        <v>120</v>
      </c>
      <c r="K169" s="336"/>
    </row>
    <row r="170" spans="2:11" s="1" customFormat="1" ht="15" customHeight="1">
      <c r="B170" s="313"/>
      <c r="C170" s="290" t="s">
        <v>1611</v>
      </c>
      <c r="D170" s="290"/>
      <c r="E170" s="290"/>
      <c r="F170" s="311" t="s">
        <v>89</v>
      </c>
      <c r="G170" s="290"/>
      <c r="H170" s="290" t="s">
        <v>1612</v>
      </c>
      <c r="I170" s="290" t="s">
        <v>1564</v>
      </c>
      <c r="J170" s="290" t="s">
        <v>1613</v>
      </c>
      <c r="K170" s="336"/>
    </row>
    <row r="171" spans="2:11" s="1" customFormat="1" ht="15" customHeight="1">
      <c r="B171" s="313"/>
      <c r="C171" s="290" t="s">
        <v>91</v>
      </c>
      <c r="D171" s="290"/>
      <c r="E171" s="290"/>
      <c r="F171" s="311" t="s">
        <v>89</v>
      </c>
      <c r="G171" s="290"/>
      <c r="H171" s="290" t="s">
        <v>1629</v>
      </c>
      <c r="I171" s="290" t="s">
        <v>1564</v>
      </c>
      <c r="J171" s="290" t="s">
        <v>1613</v>
      </c>
      <c r="K171" s="336"/>
    </row>
    <row r="172" spans="2:11" s="1" customFormat="1" ht="15" customHeight="1">
      <c r="B172" s="313"/>
      <c r="C172" s="290" t="s">
        <v>1567</v>
      </c>
      <c r="D172" s="290"/>
      <c r="E172" s="290"/>
      <c r="F172" s="311" t="s">
        <v>1568</v>
      </c>
      <c r="G172" s="290"/>
      <c r="H172" s="290" t="s">
        <v>1629</v>
      </c>
      <c r="I172" s="290" t="s">
        <v>1564</v>
      </c>
      <c r="J172" s="290">
        <v>50</v>
      </c>
      <c r="K172" s="336"/>
    </row>
    <row r="173" spans="2:11" s="1" customFormat="1" ht="15" customHeight="1">
      <c r="B173" s="313"/>
      <c r="C173" s="290" t="s">
        <v>1570</v>
      </c>
      <c r="D173" s="290"/>
      <c r="E173" s="290"/>
      <c r="F173" s="311" t="s">
        <v>89</v>
      </c>
      <c r="G173" s="290"/>
      <c r="H173" s="290" t="s">
        <v>1629</v>
      </c>
      <c r="I173" s="290" t="s">
        <v>1572</v>
      </c>
      <c r="J173" s="290"/>
      <c r="K173" s="336"/>
    </row>
    <row r="174" spans="2:11" s="1" customFormat="1" ht="15" customHeight="1">
      <c r="B174" s="313"/>
      <c r="C174" s="290" t="s">
        <v>1581</v>
      </c>
      <c r="D174" s="290"/>
      <c r="E174" s="290"/>
      <c r="F174" s="311" t="s">
        <v>1568</v>
      </c>
      <c r="G174" s="290"/>
      <c r="H174" s="290" t="s">
        <v>1629</v>
      </c>
      <c r="I174" s="290" t="s">
        <v>1564</v>
      </c>
      <c r="J174" s="290">
        <v>50</v>
      </c>
      <c r="K174" s="336"/>
    </row>
    <row r="175" spans="2:11" s="1" customFormat="1" ht="15" customHeight="1">
      <c r="B175" s="313"/>
      <c r="C175" s="290" t="s">
        <v>1589</v>
      </c>
      <c r="D175" s="290"/>
      <c r="E175" s="290"/>
      <c r="F175" s="311" t="s">
        <v>1568</v>
      </c>
      <c r="G175" s="290"/>
      <c r="H175" s="290" t="s">
        <v>1629</v>
      </c>
      <c r="I175" s="290" t="s">
        <v>1564</v>
      </c>
      <c r="J175" s="290">
        <v>50</v>
      </c>
      <c r="K175" s="336"/>
    </row>
    <row r="176" spans="2:11" s="1" customFormat="1" ht="15" customHeight="1">
      <c r="B176" s="313"/>
      <c r="C176" s="290" t="s">
        <v>1587</v>
      </c>
      <c r="D176" s="290"/>
      <c r="E176" s="290"/>
      <c r="F176" s="311" t="s">
        <v>1568</v>
      </c>
      <c r="G176" s="290"/>
      <c r="H176" s="290" t="s">
        <v>1629</v>
      </c>
      <c r="I176" s="290" t="s">
        <v>1564</v>
      </c>
      <c r="J176" s="290">
        <v>50</v>
      </c>
      <c r="K176" s="336"/>
    </row>
    <row r="177" spans="2:11" s="1" customFormat="1" ht="15" customHeight="1">
      <c r="B177" s="313"/>
      <c r="C177" s="290" t="s">
        <v>177</v>
      </c>
      <c r="D177" s="290"/>
      <c r="E177" s="290"/>
      <c r="F177" s="311" t="s">
        <v>89</v>
      </c>
      <c r="G177" s="290"/>
      <c r="H177" s="290" t="s">
        <v>1630</v>
      </c>
      <c r="I177" s="290" t="s">
        <v>1631</v>
      </c>
      <c r="J177" s="290"/>
      <c r="K177" s="336"/>
    </row>
    <row r="178" spans="2:11" s="1" customFormat="1" ht="15" customHeight="1">
      <c r="B178" s="313"/>
      <c r="C178" s="290" t="s">
        <v>54</v>
      </c>
      <c r="D178" s="290"/>
      <c r="E178" s="290"/>
      <c r="F178" s="311" t="s">
        <v>89</v>
      </c>
      <c r="G178" s="290"/>
      <c r="H178" s="290" t="s">
        <v>1632</v>
      </c>
      <c r="I178" s="290" t="s">
        <v>1633</v>
      </c>
      <c r="J178" s="290">
        <v>1</v>
      </c>
      <c r="K178" s="336"/>
    </row>
    <row r="179" spans="2:11" s="1" customFormat="1" ht="15" customHeight="1">
      <c r="B179" s="313"/>
      <c r="C179" s="290" t="s">
        <v>50</v>
      </c>
      <c r="D179" s="290"/>
      <c r="E179" s="290"/>
      <c r="F179" s="311" t="s">
        <v>89</v>
      </c>
      <c r="G179" s="290"/>
      <c r="H179" s="290" t="s">
        <v>1634</v>
      </c>
      <c r="I179" s="290" t="s">
        <v>1564</v>
      </c>
      <c r="J179" s="290">
        <v>20</v>
      </c>
      <c r="K179" s="336"/>
    </row>
    <row r="180" spans="2:11" s="1" customFormat="1" ht="15" customHeight="1">
      <c r="B180" s="313"/>
      <c r="C180" s="290" t="s">
        <v>51</v>
      </c>
      <c r="D180" s="290"/>
      <c r="E180" s="290"/>
      <c r="F180" s="311" t="s">
        <v>89</v>
      </c>
      <c r="G180" s="290"/>
      <c r="H180" s="290" t="s">
        <v>1635</v>
      </c>
      <c r="I180" s="290" t="s">
        <v>1564</v>
      </c>
      <c r="J180" s="290">
        <v>255</v>
      </c>
      <c r="K180" s="336"/>
    </row>
    <row r="181" spans="2:11" s="1" customFormat="1" ht="15" customHeight="1">
      <c r="B181" s="313"/>
      <c r="C181" s="290" t="s">
        <v>178</v>
      </c>
      <c r="D181" s="290"/>
      <c r="E181" s="290"/>
      <c r="F181" s="311" t="s">
        <v>89</v>
      </c>
      <c r="G181" s="290"/>
      <c r="H181" s="290" t="s">
        <v>1527</v>
      </c>
      <c r="I181" s="290" t="s">
        <v>1564</v>
      </c>
      <c r="J181" s="290">
        <v>10</v>
      </c>
      <c r="K181" s="336"/>
    </row>
    <row r="182" spans="2:11" s="1" customFormat="1" ht="15" customHeight="1">
      <c r="B182" s="313"/>
      <c r="C182" s="290" t="s">
        <v>179</v>
      </c>
      <c r="D182" s="290"/>
      <c r="E182" s="290"/>
      <c r="F182" s="311" t="s">
        <v>89</v>
      </c>
      <c r="G182" s="290"/>
      <c r="H182" s="290" t="s">
        <v>1636</v>
      </c>
      <c r="I182" s="290" t="s">
        <v>1597</v>
      </c>
      <c r="J182" s="290"/>
      <c r="K182" s="336"/>
    </row>
    <row r="183" spans="2:11" s="1" customFormat="1" ht="15" customHeight="1">
      <c r="B183" s="313"/>
      <c r="C183" s="290" t="s">
        <v>1637</v>
      </c>
      <c r="D183" s="290"/>
      <c r="E183" s="290"/>
      <c r="F183" s="311" t="s">
        <v>89</v>
      </c>
      <c r="G183" s="290"/>
      <c r="H183" s="290" t="s">
        <v>1638</v>
      </c>
      <c r="I183" s="290" t="s">
        <v>1597</v>
      </c>
      <c r="J183" s="290"/>
      <c r="K183" s="336"/>
    </row>
    <row r="184" spans="2:11" s="1" customFormat="1" ht="15" customHeight="1">
      <c r="B184" s="313"/>
      <c r="C184" s="290" t="s">
        <v>1626</v>
      </c>
      <c r="D184" s="290"/>
      <c r="E184" s="290"/>
      <c r="F184" s="311" t="s">
        <v>89</v>
      </c>
      <c r="G184" s="290"/>
      <c r="H184" s="290" t="s">
        <v>1639</v>
      </c>
      <c r="I184" s="290" t="s">
        <v>1597</v>
      </c>
      <c r="J184" s="290"/>
      <c r="K184" s="336"/>
    </row>
    <row r="185" spans="2:11" s="1" customFormat="1" ht="15" customHeight="1">
      <c r="B185" s="313"/>
      <c r="C185" s="290" t="s">
        <v>181</v>
      </c>
      <c r="D185" s="290"/>
      <c r="E185" s="290"/>
      <c r="F185" s="311" t="s">
        <v>1568</v>
      </c>
      <c r="G185" s="290"/>
      <c r="H185" s="290" t="s">
        <v>1640</v>
      </c>
      <c r="I185" s="290" t="s">
        <v>1564</v>
      </c>
      <c r="J185" s="290">
        <v>50</v>
      </c>
      <c r="K185" s="336"/>
    </row>
    <row r="186" spans="2:11" s="1" customFormat="1" ht="15" customHeight="1">
      <c r="B186" s="313"/>
      <c r="C186" s="290" t="s">
        <v>1641</v>
      </c>
      <c r="D186" s="290"/>
      <c r="E186" s="290"/>
      <c r="F186" s="311" t="s">
        <v>1568</v>
      </c>
      <c r="G186" s="290"/>
      <c r="H186" s="290" t="s">
        <v>1642</v>
      </c>
      <c r="I186" s="290" t="s">
        <v>1643</v>
      </c>
      <c r="J186" s="290"/>
      <c r="K186" s="336"/>
    </row>
    <row r="187" spans="2:11" s="1" customFormat="1" ht="15" customHeight="1">
      <c r="B187" s="313"/>
      <c r="C187" s="290" t="s">
        <v>1644</v>
      </c>
      <c r="D187" s="290"/>
      <c r="E187" s="290"/>
      <c r="F187" s="311" t="s">
        <v>1568</v>
      </c>
      <c r="G187" s="290"/>
      <c r="H187" s="290" t="s">
        <v>1645</v>
      </c>
      <c r="I187" s="290" t="s">
        <v>1643</v>
      </c>
      <c r="J187" s="290"/>
      <c r="K187" s="336"/>
    </row>
    <row r="188" spans="2:11" s="1" customFormat="1" ht="15" customHeight="1">
      <c r="B188" s="313"/>
      <c r="C188" s="290" t="s">
        <v>1646</v>
      </c>
      <c r="D188" s="290"/>
      <c r="E188" s="290"/>
      <c r="F188" s="311" t="s">
        <v>1568</v>
      </c>
      <c r="G188" s="290"/>
      <c r="H188" s="290" t="s">
        <v>1647</v>
      </c>
      <c r="I188" s="290" t="s">
        <v>1643</v>
      </c>
      <c r="J188" s="290"/>
      <c r="K188" s="336"/>
    </row>
    <row r="189" spans="2:11" s="1" customFormat="1" ht="15" customHeight="1">
      <c r="B189" s="313"/>
      <c r="C189" s="349" t="s">
        <v>1648</v>
      </c>
      <c r="D189" s="290"/>
      <c r="E189" s="290"/>
      <c r="F189" s="311" t="s">
        <v>1568</v>
      </c>
      <c r="G189" s="290"/>
      <c r="H189" s="290" t="s">
        <v>1649</v>
      </c>
      <c r="I189" s="290" t="s">
        <v>1650</v>
      </c>
      <c r="J189" s="350" t="s">
        <v>1651</v>
      </c>
      <c r="K189" s="336"/>
    </row>
    <row r="190" spans="2:11" s="1" customFormat="1" ht="15" customHeight="1">
      <c r="B190" s="313"/>
      <c r="C190" s="349" t="s">
        <v>39</v>
      </c>
      <c r="D190" s="290"/>
      <c r="E190" s="290"/>
      <c r="F190" s="311" t="s">
        <v>89</v>
      </c>
      <c r="G190" s="290"/>
      <c r="H190" s="287" t="s">
        <v>1652</v>
      </c>
      <c r="I190" s="290" t="s">
        <v>1653</v>
      </c>
      <c r="J190" s="290"/>
      <c r="K190" s="336"/>
    </row>
    <row r="191" spans="2:11" s="1" customFormat="1" ht="15" customHeight="1">
      <c r="B191" s="313"/>
      <c r="C191" s="349" t="s">
        <v>1654</v>
      </c>
      <c r="D191" s="290"/>
      <c r="E191" s="290"/>
      <c r="F191" s="311" t="s">
        <v>89</v>
      </c>
      <c r="G191" s="290"/>
      <c r="H191" s="290" t="s">
        <v>1655</v>
      </c>
      <c r="I191" s="290" t="s">
        <v>1597</v>
      </c>
      <c r="J191" s="290"/>
      <c r="K191" s="336"/>
    </row>
    <row r="192" spans="2:11" s="1" customFormat="1" ht="15" customHeight="1">
      <c r="B192" s="313"/>
      <c r="C192" s="349" t="s">
        <v>1656</v>
      </c>
      <c r="D192" s="290"/>
      <c r="E192" s="290"/>
      <c r="F192" s="311" t="s">
        <v>89</v>
      </c>
      <c r="G192" s="290"/>
      <c r="H192" s="290" t="s">
        <v>1657</v>
      </c>
      <c r="I192" s="290" t="s">
        <v>1597</v>
      </c>
      <c r="J192" s="290"/>
      <c r="K192" s="336"/>
    </row>
    <row r="193" spans="2:11" s="1" customFormat="1" ht="15" customHeight="1">
      <c r="B193" s="313"/>
      <c r="C193" s="349" t="s">
        <v>1658</v>
      </c>
      <c r="D193" s="290"/>
      <c r="E193" s="290"/>
      <c r="F193" s="311" t="s">
        <v>1568</v>
      </c>
      <c r="G193" s="290"/>
      <c r="H193" s="290" t="s">
        <v>1659</v>
      </c>
      <c r="I193" s="290" t="s">
        <v>1597</v>
      </c>
      <c r="J193" s="290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2">
      <c r="B198" s="279"/>
      <c r="C198" s="280"/>
      <c r="D198" s="280"/>
      <c r="E198" s="280"/>
      <c r="F198" s="280"/>
      <c r="G198" s="280"/>
      <c r="H198" s="280"/>
      <c r="I198" s="280"/>
      <c r="J198" s="280"/>
      <c r="K198" s="281"/>
    </row>
    <row r="199" spans="2:11" s="1" customFormat="1" ht="22.2">
      <c r="B199" s="282"/>
      <c r="C199" s="418" t="s">
        <v>1660</v>
      </c>
      <c r="D199" s="418"/>
      <c r="E199" s="418"/>
      <c r="F199" s="418"/>
      <c r="G199" s="418"/>
      <c r="H199" s="418"/>
      <c r="I199" s="418"/>
      <c r="J199" s="418"/>
      <c r="K199" s="283"/>
    </row>
    <row r="200" spans="2:11" s="1" customFormat="1" ht="25.5" customHeight="1">
      <c r="B200" s="282"/>
      <c r="C200" s="352" t="s">
        <v>1661</v>
      </c>
      <c r="D200" s="352"/>
      <c r="E200" s="352"/>
      <c r="F200" s="352" t="s">
        <v>1662</v>
      </c>
      <c r="G200" s="353"/>
      <c r="H200" s="419" t="s">
        <v>1663</v>
      </c>
      <c r="I200" s="419"/>
      <c r="J200" s="419"/>
      <c r="K200" s="283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90" t="s">
        <v>1653</v>
      </c>
      <c r="D202" s="290"/>
      <c r="E202" s="290"/>
      <c r="F202" s="311" t="s">
        <v>40</v>
      </c>
      <c r="G202" s="290"/>
      <c r="H202" s="420" t="s">
        <v>1664</v>
      </c>
      <c r="I202" s="420"/>
      <c r="J202" s="420"/>
      <c r="K202" s="336"/>
    </row>
    <row r="203" spans="2:11" s="1" customFormat="1" ht="15" customHeight="1">
      <c r="B203" s="313"/>
      <c r="C203" s="290"/>
      <c r="D203" s="290"/>
      <c r="E203" s="290"/>
      <c r="F203" s="311" t="s">
        <v>41</v>
      </c>
      <c r="G203" s="290"/>
      <c r="H203" s="420" t="s">
        <v>1665</v>
      </c>
      <c r="I203" s="420"/>
      <c r="J203" s="420"/>
      <c r="K203" s="336"/>
    </row>
    <row r="204" spans="2:11" s="1" customFormat="1" ht="15" customHeight="1">
      <c r="B204" s="313"/>
      <c r="C204" s="290"/>
      <c r="D204" s="290"/>
      <c r="E204" s="290"/>
      <c r="F204" s="311" t="s">
        <v>44</v>
      </c>
      <c r="G204" s="290"/>
      <c r="H204" s="420" t="s">
        <v>1666</v>
      </c>
      <c r="I204" s="420"/>
      <c r="J204" s="420"/>
      <c r="K204" s="336"/>
    </row>
    <row r="205" spans="2:11" s="1" customFormat="1" ht="15" customHeight="1">
      <c r="B205" s="313"/>
      <c r="C205" s="290"/>
      <c r="D205" s="290"/>
      <c r="E205" s="290"/>
      <c r="F205" s="311" t="s">
        <v>42</v>
      </c>
      <c r="G205" s="290"/>
      <c r="H205" s="420" t="s">
        <v>1667</v>
      </c>
      <c r="I205" s="420"/>
      <c r="J205" s="420"/>
      <c r="K205" s="336"/>
    </row>
    <row r="206" spans="2:11" s="1" customFormat="1" ht="15" customHeight="1">
      <c r="B206" s="313"/>
      <c r="C206" s="290"/>
      <c r="D206" s="290"/>
      <c r="E206" s="290"/>
      <c r="F206" s="311" t="s">
        <v>43</v>
      </c>
      <c r="G206" s="290"/>
      <c r="H206" s="420" t="s">
        <v>1668</v>
      </c>
      <c r="I206" s="420"/>
      <c r="J206" s="420"/>
      <c r="K206" s="336"/>
    </row>
    <row r="207" spans="2:11" s="1" customFormat="1" ht="15" customHeight="1">
      <c r="B207" s="313"/>
      <c r="C207" s="290"/>
      <c r="D207" s="290"/>
      <c r="E207" s="290"/>
      <c r="F207" s="311"/>
      <c r="G207" s="290"/>
      <c r="H207" s="290"/>
      <c r="I207" s="290"/>
      <c r="J207" s="290"/>
      <c r="K207" s="336"/>
    </row>
    <row r="208" spans="2:11" s="1" customFormat="1" ht="15" customHeight="1">
      <c r="B208" s="313"/>
      <c r="C208" s="290" t="s">
        <v>1609</v>
      </c>
      <c r="D208" s="290"/>
      <c r="E208" s="290"/>
      <c r="F208" s="311" t="s">
        <v>76</v>
      </c>
      <c r="G208" s="290"/>
      <c r="H208" s="420" t="s">
        <v>1669</v>
      </c>
      <c r="I208" s="420"/>
      <c r="J208" s="420"/>
      <c r="K208" s="336"/>
    </row>
    <row r="209" spans="2:11" s="1" customFormat="1" ht="15" customHeight="1">
      <c r="B209" s="313"/>
      <c r="C209" s="290"/>
      <c r="D209" s="290"/>
      <c r="E209" s="290"/>
      <c r="F209" s="311" t="s">
        <v>1507</v>
      </c>
      <c r="G209" s="290"/>
      <c r="H209" s="420" t="s">
        <v>1508</v>
      </c>
      <c r="I209" s="420"/>
      <c r="J209" s="420"/>
      <c r="K209" s="336"/>
    </row>
    <row r="210" spans="2:11" s="1" customFormat="1" ht="15" customHeight="1">
      <c r="B210" s="313"/>
      <c r="C210" s="290"/>
      <c r="D210" s="290"/>
      <c r="E210" s="290"/>
      <c r="F210" s="311" t="s">
        <v>1505</v>
      </c>
      <c r="G210" s="290"/>
      <c r="H210" s="420" t="s">
        <v>1670</v>
      </c>
      <c r="I210" s="420"/>
      <c r="J210" s="420"/>
      <c r="K210" s="336"/>
    </row>
    <row r="211" spans="2:11" s="1" customFormat="1" ht="15" customHeight="1">
      <c r="B211" s="354"/>
      <c r="C211" s="290"/>
      <c r="D211" s="290"/>
      <c r="E211" s="290"/>
      <c r="F211" s="311" t="s">
        <v>1509</v>
      </c>
      <c r="G211" s="349"/>
      <c r="H211" s="421" t="s">
        <v>104</v>
      </c>
      <c r="I211" s="421"/>
      <c r="J211" s="421"/>
      <c r="K211" s="355"/>
    </row>
    <row r="212" spans="2:11" s="1" customFormat="1" ht="15" customHeight="1">
      <c r="B212" s="354"/>
      <c r="C212" s="290"/>
      <c r="D212" s="290"/>
      <c r="E212" s="290"/>
      <c r="F212" s="311" t="s">
        <v>1510</v>
      </c>
      <c r="G212" s="349"/>
      <c r="H212" s="421" t="s">
        <v>1047</v>
      </c>
      <c r="I212" s="421"/>
      <c r="J212" s="421"/>
      <c r="K212" s="355"/>
    </row>
    <row r="213" spans="2:11" s="1" customFormat="1" ht="15" customHeight="1">
      <c r="B213" s="354"/>
      <c r="C213" s="290"/>
      <c r="D213" s="290"/>
      <c r="E213" s="290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90" t="s">
        <v>1633</v>
      </c>
      <c r="D214" s="290"/>
      <c r="E214" s="290"/>
      <c r="F214" s="311">
        <v>1</v>
      </c>
      <c r="G214" s="349"/>
      <c r="H214" s="421" t="s">
        <v>1671</v>
      </c>
      <c r="I214" s="421"/>
      <c r="J214" s="421"/>
      <c r="K214" s="355"/>
    </row>
    <row r="215" spans="2:11" s="1" customFormat="1" ht="15" customHeight="1">
      <c r="B215" s="354"/>
      <c r="C215" s="290"/>
      <c r="D215" s="290"/>
      <c r="E215" s="290"/>
      <c r="F215" s="311">
        <v>2</v>
      </c>
      <c r="G215" s="349"/>
      <c r="H215" s="421" t="s">
        <v>1672</v>
      </c>
      <c r="I215" s="421"/>
      <c r="J215" s="421"/>
      <c r="K215" s="355"/>
    </row>
    <row r="216" spans="2:11" s="1" customFormat="1" ht="15" customHeight="1">
      <c r="B216" s="354"/>
      <c r="C216" s="290"/>
      <c r="D216" s="290"/>
      <c r="E216" s="290"/>
      <c r="F216" s="311">
        <v>3</v>
      </c>
      <c r="G216" s="349"/>
      <c r="H216" s="421" t="s">
        <v>1673</v>
      </c>
      <c r="I216" s="421"/>
      <c r="J216" s="421"/>
      <c r="K216" s="355"/>
    </row>
    <row r="217" spans="2:11" s="1" customFormat="1" ht="15" customHeight="1">
      <c r="B217" s="354"/>
      <c r="C217" s="290"/>
      <c r="D217" s="290"/>
      <c r="E217" s="290"/>
      <c r="F217" s="311">
        <v>4</v>
      </c>
      <c r="G217" s="349"/>
      <c r="H217" s="421" t="s">
        <v>1674</v>
      </c>
      <c r="I217" s="421"/>
      <c r="J217" s="421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78</v>
      </c>
      <c r="AZ2" s="110" t="s">
        <v>115</v>
      </c>
      <c r="BA2" s="110" t="s">
        <v>19</v>
      </c>
      <c r="BB2" s="110" t="s">
        <v>19</v>
      </c>
      <c r="BC2" s="110" t="s">
        <v>79</v>
      </c>
      <c r="BD2" s="110" t="s">
        <v>79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79</v>
      </c>
      <c r="AZ3" s="110" t="s">
        <v>116</v>
      </c>
      <c r="BA3" s="110" t="s">
        <v>19</v>
      </c>
      <c r="BB3" s="110" t="s">
        <v>19</v>
      </c>
      <c r="BC3" s="110" t="s">
        <v>77</v>
      </c>
      <c r="BD3" s="110" t="s">
        <v>79</v>
      </c>
    </row>
    <row r="4" spans="2:56" s="1" customFormat="1" ht="24.9" customHeight="1">
      <c r="B4" s="22"/>
      <c r="D4" s="113" t="s">
        <v>117</v>
      </c>
      <c r="L4" s="22"/>
      <c r="M4" s="114" t="s">
        <v>10</v>
      </c>
      <c r="AT4" s="19" t="s">
        <v>4</v>
      </c>
      <c r="AZ4" s="110" t="s">
        <v>118</v>
      </c>
      <c r="BA4" s="110" t="s">
        <v>19</v>
      </c>
      <c r="BB4" s="110" t="s">
        <v>19</v>
      </c>
      <c r="BC4" s="110" t="s">
        <v>95</v>
      </c>
      <c r="BD4" s="110" t="s">
        <v>79</v>
      </c>
    </row>
    <row r="5" spans="2:56" s="1" customFormat="1" ht="6.9" customHeight="1">
      <c r="B5" s="22"/>
      <c r="L5" s="22"/>
      <c r="AZ5" s="110" t="s">
        <v>119</v>
      </c>
      <c r="BA5" s="110" t="s">
        <v>19</v>
      </c>
      <c r="BB5" s="110" t="s">
        <v>19</v>
      </c>
      <c r="BC5" s="110" t="s">
        <v>79</v>
      </c>
      <c r="BD5" s="110" t="s">
        <v>79</v>
      </c>
    </row>
    <row r="6" spans="2:56" s="1" customFormat="1" ht="12" customHeight="1">
      <c r="B6" s="22"/>
      <c r="D6" s="115" t="s">
        <v>16</v>
      </c>
      <c r="L6" s="22"/>
      <c r="AZ6" s="110" t="s">
        <v>120</v>
      </c>
      <c r="BA6" s="110" t="s">
        <v>19</v>
      </c>
      <c r="BB6" s="110" t="s">
        <v>19</v>
      </c>
      <c r="BC6" s="110" t="s">
        <v>121</v>
      </c>
      <c r="BD6" s="110" t="s">
        <v>79</v>
      </c>
    </row>
    <row r="7" spans="2:56" s="1" customFormat="1" ht="16.5" customHeight="1">
      <c r="B7" s="22"/>
      <c r="E7" s="404" t="str">
        <f>'Rekapitulace stavby'!K6</f>
        <v>Vrchlabí - Liščí kopec - I.etapa</v>
      </c>
      <c r="F7" s="405"/>
      <c r="G7" s="405"/>
      <c r="H7" s="405"/>
      <c r="L7" s="22"/>
      <c r="AZ7" s="110" t="s">
        <v>122</v>
      </c>
      <c r="BA7" s="110" t="s">
        <v>19</v>
      </c>
      <c r="BB7" s="110" t="s">
        <v>19</v>
      </c>
      <c r="BC7" s="110" t="s">
        <v>121</v>
      </c>
      <c r="BD7" s="110" t="s">
        <v>79</v>
      </c>
    </row>
    <row r="8" spans="1:56" s="2" customFormat="1" ht="12" customHeight="1">
      <c r="A8" s="36"/>
      <c r="B8" s="41"/>
      <c r="C8" s="36"/>
      <c r="D8" s="115" t="s">
        <v>123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10" t="s">
        <v>124</v>
      </c>
      <c r="BA8" s="110" t="s">
        <v>19</v>
      </c>
      <c r="BB8" s="110" t="s">
        <v>19</v>
      </c>
      <c r="BC8" s="110" t="s">
        <v>79</v>
      </c>
      <c r="BD8" s="110" t="s">
        <v>79</v>
      </c>
    </row>
    <row r="9" spans="1:56" s="2" customFormat="1" ht="16.5" customHeight="1">
      <c r="A9" s="36"/>
      <c r="B9" s="41"/>
      <c r="C9" s="36"/>
      <c r="D9" s="36"/>
      <c r="E9" s="406" t="s">
        <v>125</v>
      </c>
      <c r="F9" s="407"/>
      <c r="G9" s="407"/>
      <c r="H9" s="407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10" t="s">
        <v>126</v>
      </c>
      <c r="BA9" s="110" t="s">
        <v>19</v>
      </c>
      <c r="BB9" s="110" t="s">
        <v>19</v>
      </c>
      <c r="BC9" s="110" t="s">
        <v>77</v>
      </c>
      <c r="BD9" s="110" t="s">
        <v>79</v>
      </c>
    </row>
    <row r="10" spans="1:56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10" t="s">
        <v>127</v>
      </c>
      <c r="BA10" s="110" t="s">
        <v>19</v>
      </c>
      <c r="BB10" s="110" t="s">
        <v>19</v>
      </c>
      <c r="BC10" s="110" t="s">
        <v>128</v>
      </c>
      <c r="BD10" s="110" t="s">
        <v>79</v>
      </c>
    </row>
    <row r="11" spans="1:56" s="2" customFormat="1" ht="12" customHeight="1">
      <c r="A11" s="36"/>
      <c r="B11" s="41"/>
      <c r="C11" s="36"/>
      <c r="D11" s="115" t="s">
        <v>18</v>
      </c>
      <c r="E11" s="36"/>
      <c r="F11" s="105" t="s">
        <v>19</v>
      </c>
      <c r="G11" s="36"/>
      <c r="H11" s="36"/>
      <c r="I11" s="115" t="s">
        <v>20</v>
      </c>
      <c r="J11" s="105" t="s">
        <v>19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10" t="s">
        <v>129</v>
      </c>
      <c r="BA11" s="110" t="s">
        <v>19</v>
      </c>
      <c r="BB11" s="110" t="s">
        <v>19</v>
      </c>
      <c r="BC11" s="110" t="s">
        <v>79</v>
      </c>
      <c r="BD11" s="110" t="s">
        <v>79</v>
      </c>
    </row>
    <row r="12" spans="1:56" s="2" customFormat="1" ht="12" customHeight="1">
      <c r="A12" s="36"/>
      <c r="B12" s="41"/>
      <c r="C12" s="36"/>
      <c r="D12" s="115" t="s">
        <v>21</v>
      </c>
      <c r="E12" s="36"/>
      <c r="F12" s="105" t="s">
        <v>22</v>
      </c>
      <c r="G12" s="36"/>
      <c r="H12" s="36"/>
      <c r="I12" s="115" t="s">
        <v>23</v>
      </c>
      <c r="J12" s="117" t="str">
        <f>'Rekapitulace stavby'!AN8</f>
        <v>2. 2. 2021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10" t="s">
        <v>130</v>
      </c>
      <c r="BA12" s="110" t="s">
        <v>19</v>
      </c>
      <c r="BB12" s="110" t="s">
        <v>19</v>
      </c>
      <c r="BC12" s="110" t="s">
        <v>131</v>
      </c>
      <c r="BD12" s="110" t="s">
        <v>79</v>
      </c>
    </row>
    <row r="13" spans="1:56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10" t="s">
        <v>132</v>
      </c>
      <c r="BA13" s="110" t="s">
        <v>19</v>
      </c>
      <c r="BB13" s="110" t="s">
        <v>19</v>
      </c>
      <c r="BC13" s="110" t="s">
        <v>131</v>
      </c>
      <c r="BD13" s="110" t="s">
        <v>79</v>
      </c>
    </row>
    <row r="14" spans="1:56" s="2" customFormat="1" ht="12" customHeight="1">
      <c r="A14" s="36"/>
      <c r="B14" s="41"/>
      <c r="C14" s="36"/>
      <c r="D14" s="115" t="s">
        <v>25</v>
      </c>
      <c r="E14" s="36"/>
      <c r="F14" s="36"/>
      <c r="G14" s="36"/>
      <c r="H14" s="36"/>
      <c r="I14" s="115" t="s">
        <v>26</v>
      </c>
      <c r="J14" s="105" t="str">
        <f>IF('Rekapitulace stavby'!AN10="","",'Rekapitulace stavby'!AN10)</f>
        <v/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10" t="s">
        <v>133</v>
      </c>
      <c r="BA14" s="110" t="s">
        <v>19</v>
      </c>
      <c r="BB14" s="110" t="s">
        <v>19</v>
      </c>
      <c r="BC14" s="110" t="s">
        <v>69</v>
      </c>
      <c r="BD14" s="110" t="s">
        <v>79</v>
      </c>
    </row>
    <row r="15" spans="1:56" s="2" customFormat="1" ht="18" customHeight="1">
      <c r="A15" s="36"/>
      <c r="B15" s="41"/>
      <c r="C15" s="36"/>
      <c r="D15" s="36"/>
      <c r="E15" s="105" t="str">
        <f>IF('Rekapitulace stavby'!E11="","",'Rekapitulace stavby'!E11)</f>
        <v xml:space="preserve"> </v>
      </c>
      <c r="F15" s="36"/>
      <c r="G15" s="36"/>
      <c r="H15" s="36"/>
      <c r="I15" s="115" t="s">
        <v>27</v>
      </c>
      <c r="J15" s="105" t="str">
        <f>IF('Rekapitulace stavby'!AN11="","",'Rekapitulace stavby'!AN11)</f>
        <v/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10" t="s">
        <v>134</v>
      </c>
      <c r="BA15" s="110" t="s">
        <v>19</v>
      </c>
      <c r="BB15" s="110" t="s">
        <v>19</v>
      </c>
      <c r="BC15" s="110" t="s">
        <v>135</v>
      </c>
      <c r="BD15" s="110" t="s">
        <v>79</v>
      </c>
    </row>
    <row r="16" spans="1:5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10" t="s">
        <v>136</v>
      </c>
      <c r="BA16" s="110" t="s">
        <v>19</v>
      </c>
      <c r="BB16" s="110" t="s">
        <v>19</v>
      </c>
      <c r="BC16" s="110" t="s">
        <v>137</v>
      </c>
      <c r="BD16" s="110" t="s">
        <v>79</v>
      </c>
    </row>
    <row r="17" spans="1:56" s="2" customFormat="1" ht="12" customHeight="1">
      <c r="A17" s="36"/>
      <c r="B17" s="41"/>
      <c r="C17" s="36"/>
      <c r="D17" s="115" t="s">
        <v>28</v>
      </c>
      <c r="E17" s="36"/>
      <c r="F17" s="36"/>
      <c r="G17" s="36"/>
      <c r="H17" s="36"/>
      <c r="I17" s="115" t="s">
        <v>26</v>
      </c>
      <c r="J17" s="32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10" t="s">
        <v>138</v>
      </c>
      <c r="BA17" s="110" t="s">
        <v>19</v>
      </c>
      <c r="BB17" s="110" t="s">
        <v>19</v>
      </c>
      <c r="BC17" s="110" t="s">
        <v>139</v>
      </c>
      <c r="BD17" s="110" t="s">
        <v>79</v>
      </c>
    </row>
    <row r="18" spans="1:56" s="2" customFormat="1" ht="18" customHeight="1">
      <c r="A18" s="36"/>
      <c r="B18" s="41"/>
      <c r="C18" s="36"/>
      <c r="D18" s="36"/>
      <c r="E18" s="408" t="str">
        <f>'Rekapitulace stavby'!E14</f>
        <v>Vyplň údaj</v>
      </c>
      <c r="F18" s="409"/>
      <c r="G18" s="409"/>
      <c r="H18" s="409"/>
      <c r="I18" s="115" t="s">
        <v>27</v>
      </c>
      <c r="J18" s="32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10" t="s">
        <v>140</v>
      </c>
      <c r="BA18" s="110" t="s">
        <v>19</v>
      </c>
      <c r="BB18" s="110" t="s">
        <v>19</v>
      </c>
      <c r="BC18" s="110" t="s">
        <v>79</v>
      </c>
      <c r="BD18" s="110" t="s">
        <v>79</v>
      </c>
    </row>
    <row r="19" spans="1:56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10" t="s">
        <v>141</v>
      </c>
      <c r="BA19" s="110" t="s">
        <v>19</v>
      </c>
      <c r="BB19" s="110" t="s">
        <v>19</v>
      </c>
      <c r="BC19" s="110" t="s">
        <v>142</v>
      </c>
      <c r="BD19" s="110" t="s">
        <v>79</v>
      </c>
    </row>
    <row r="20" spans="1:56" s="2" customFormat="1" ht="12" customHeight="1">
      <c r="A20" s="36"/>
      <c r="B20" s="41"/>
      <c r="C20" s="36"/>
      <c r="D20" s="115" t="s">
        <v>30</v>
      </c>
      <c r="E20" s="36"/>
      <c r="F20" s="36"/>
      <c r="G20" s="36"/>
      <c r="H20" s="36"/>
      <c r="I20" s="115" t="s">
        <v>26</v>
      </c>
      <c r="J20" s="105" t="str">
        <f>IF('Rekapitulace stavby'!AN16="","",'Rekapitulace stavby'!AN16)</f>
        <v/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10" t="s">
        <v>143</v>
      </c>
      <c r="BA20" s="110" t="s">
        <v>19</v>
      </c>
      <c r="BB20" s="110" t="s">
        <v>19</v>
      </c>
      <c r="BC20" s="110" t="s">
        <v>144</v>
      </c>
      <c r="BD20" s="110" t="s">
        <v>79</v>
      </c>
    </row>
    <row r="21" spans="1:56" s="2" customFormat="1" ht="18" customHeight="1">
      <c r="A21" s="36"/>
      <c r="B21" s="41"/>
      <c r="C21" s="36"/>
      <c r="D21" s="36"/>
      <c r="E21" s="105" t="str">
        <f>IF('Rekapitulace stavby'!E17="","",'Rekapitulace stavby'!E17)</f>
        <v xml:space="preserve"> </v>
      </c>
      <c r="F21" s="36"/>
      <c r="G21" s="36"/>
      <c r="H21" s="36"/>
      <c r="I21" s="115" t="s">
        <v>27</v>
      </c>
      <c r="J21" s="105" t="str">
        <f>IF('Rekapitulace stavby'!AN17="","",'Rekapitulace stavby'!AN17)</f>
        <v/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10" t="s">
        <v>145</v>
      </c>
      <c r="BA21" s="110" t="s">
        <v>19</v>
      </c>
      <c r="BB21" s="110" t="s">
        <v>19</v>
      </c>
      <c r="BC21" s="110" t="s">
        <v>146</v>
      </c>
      <c r="BD21" s="110" t="s">
        <v>79</v>
      </c>
    </row>
    <row r="22" spans="1:56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Z22" s="110" t="s">
        <v>147</v>
      </c>
      <c r="BA22" s="110" t="s">
        <v>19</v>
      </c>
      <c r="BB22" s="110" t="s">
        <v>19</v>
      </c>
      <c r="BC22" s="110" t="s">
        <v>77</v>
      </c>
      <c r="BD22" s="110" t="s">
        <v>79</v>
      </c>
    </row>
    <row r="23" spans="1:56" s="2" customFormat="1" ht="12" customHeight="1">
      <c r="A23" s="36"/>
      <c r="B23" s="41"/>
      <c r="C23" s="36"/>
      <c r="D23" s="115" t="s">
        <v>32</v>
      </c>
      <c r="E23" s="36"/>
      <c r="F23" s="36"/>
      <c r="G23" s="36"/>
      <c r="H23" s="36"/>
      <c r="I23" s="115" t="s">
        <v>26</v>
      </c>
      <c r="J23" s="105" t="str">
        <f>IF('Rekapitulace stavby'!AN19="","",'Rekapitulace stavby'!AN19)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Z23" s="110" t="s">
        <v>148</v>
      </c>
      <c r="BA23" s="110" t="s">
        <v>19</v>
      </c>
      <c r="BB23" s="110" t="s">
        <v>19</v>
      </c>
      <c r="BC23" s="110" t="s">
        <v>95</v>
      </c>
      <c r="BD23" s="110" t="s">
        <v>79</v>
      </c>
    </row>
    <row r="24" spans="1:56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5" t="s">
        <v>27</v>
      </c>
      <c r="J24" s="105" t="str">
        <f>IF('Rekapitulace stavby'!AN20="","",'Rekapitulace stavby'!AN20)</f>
        <v/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Z24" s="110" t="s">
        <v>149</v>
      </c>
      <c r="BA24" s="110" t="s">
        <v>19</v>
      </c>
      <c r="BB24" s="110" t="s">
        <v>19</v>
      </c>
      <c r="BC24" s="110" t="s">
        <v>150</v>
      </c>
      <c r="BD24" s="110" t="s">
        <v>79</v>
      </c>
    </row>
    <row r="25" spans="1:56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Z25" s="110" t="s">
        <v>151</v>
      </c>
      <c r="BA25" s="110" t="s">
        <v>19</v>
      </c>
      <c r="BB25" s="110" t="s">
        <v>19</v>
      </c>
      <c r="BC25" s="110" t="s">
        <v>152</v>
      </c>
      <c r="BD25" s="110" t="s">
        <v>79</v>
      </c>
    </row>
    <row r="26" spans="1:56" s="2" customFormat="1" ht="12" customHeight="1">
      <c r="A26" s="36"/>
      <c r="B26" s="41"/>
      <c r="C26" s="36"/>
      <c r="D26" s="115" t="s">
        <v>33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Z26" s="110" t="s">
        <v>153</v>
      </c>
      <c r="BA26" s="110" t="s">
        <v>19</v>
      </c>
      <c r="BB26" s="110" t="s">
        <v>19</v>
      </c>
      <c r="BC26" s="110" t="s">
        <v>154</v>
      </c>
      <c r="BD26" s="110" t="s">
        <v>79</v>
      </c>
    </row>
    <row r="27" spans="1:56" s="8" customFormat="1" ht="16.5" customHeight="1">
      <c r="A27" s="118"/>
      <c r="B27" s="119"/>
      <c r="C27" s="118"/>
      <c r="D27" s="118"/>
      <c r="E27" s="410" t="s">
        <v>19</v>
      </c>
      <c r="F27" s="410"/>
      <c r="G27" s="410"/>
      <c r="H27" s="410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Z27" s="121" t="s">
        <v>155</v>
      </c>
      <c r="BA27" s="121" t="s">
        <v>19</v>
      </c>
      <c r="BB27" s="121" t="s">
        <v>19</v>
      </c>
      <c r="BC27" s="121" t="s">
        <v>156</v>
      </c>
      <c r="BD27" s="121" t="s">
        <v>79</v>
      </c>
    </row>
    <row r="28" spans="1:56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Z28" s="110" t="s">
        <v>157</v>
      </c>
      <c r="BA28" s="110" t="s">
        <v>19</v>
      </c>
      <c r="BB28" s="110" t="s">
        <v>19</v>
      </c>
      <c r="BC28" s="110" t="s">
        <v>158</v>
      </c>
      <c r="BD28" s="110" t="s">
        <v>79</v>
      </c>
    </row>
    <row r="29" spans="1:56" s="2" customFormat="1" ht="6.9" customHeight="1">
      <c r="A29" s="36"/>
      <c r="B29" s="41"/>
      <c r="C29" s="36"/>
      <c r="D29" s="122"/>
      <c r="E29" s="122"/>
      <c r="F29" s="122"/>
      <c r="G29" s="122"/>
      <c r="H29" s="122"/>
      <c r="I29" s="122"/>
      <c r="J29" s="122"/>
      <c r="K29" s="122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Z29" s="110" t="s">
        <v>159</v>
      </c>
      <c r="BA29" s="110" t="s">
        <v>19</v>
      </c>
      <c r="BB29" s="110" t="s">
        <v>19</v>
      </c>
      <c r="BC29" s="110" t="s">
        <v>79</v>
      </c>
      <c r="BD29" s="110" t="s">
        <v>79</v>
      </c>
    </row>
    <row r="30" spans="1:31" s="2" customFormat="1" ht="25.35" customHeight="1">
      <c r="A30" s="36"/>
      <c r="B30" s="41"/>
      <c r="C30" s="36"/>
      <c r="D30" s="123" t="s">
        <v>35</v>
      </c>
      <c r="E30" s="36"/>
      <c r="F30" s="36"/>
      <c r="G30" s="36"/>
      <c r="H30" s="36"/>
      <c r="I30" s="36"/>
      <c r="J30" s="124">
        <f>ROUND(J91,2)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5" t="s">
        <v>37</v>
      </c>
      <c r="G32" s="36"/>
      <c r="H32" s="36"/>
      <c r="I32" s="125" t="s">
        <v>36</v>
      </c>
      <c r="J32" s="125" t="s">
        <v>38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6" t="s">
        <v>39</v>
      </c>
      <c r="E33" s="115" t="s">
        <v>40</v>
      </c>
      <c r="F33" s="127">
        <f>ROUND((SUM(BE91:BE403)),2)</f>
        <v>0</v>
      </c>
      <c r="G33" s="36"/>
      <c r="H33" s="36"/>
      <c r="I33" s="128">
        <v>0.21</v>
      </c>
      <c r="J33" s="127">
        <f>ROUND(((SUM(BE91:BE403))*I33),2)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5" t="s">
        <v>41</v>
      </c>
      <c r="F34" s="127">
        <f>ROUND((SUM(BF91:BF403)),2)</f>
        <v>0</v>
      </c>
      <c r="G34" s="36"/>
      <c r="H34" s="36"/>
      <c r="I34" s="128">
        <v>0.15</v>
      </c>
      <c r="J34" s="127">
        <f>ROUND(((SUM(BF91:BF403))*I34),2)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5" t="s">
        <v>42</v>
      </c>
      <c r="F35" s="127">
        <f>ROUND((SUM(BG91:BG403)),2)</f>
        <v>0</v>
      </c>
      <c r="G35" s="36"/>
      <c r="H35" s="36"/>
      <c r="I35" s="128">
        <v>0.21</v>
      </c>
      <c r="J35" s="127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5" t="s">
        <v>43</v>
      </c>
      <c r="F36" s="127">
        <f>ROUND((SUM(BH91:BH403)),2)</f>
        <v>0</v>
      </c>
      <c r="G36" s="36"/>
      <c r="H36" s="36"/>
      <c r="I36" s="128">
        <v>0.15</v>
      </c>
      <c r="J36" s="127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5" t="s">
        <v>44</v>
      </c>
      <c r="F37" s="127">
        <f>ROUND((SUM(BI91:BI403)),2)</f>
        <v>0</v>
      </c>
      <c r="G37" s="36"/>
      <c r="H37" s="36"/>
      <c r="I37" s="128">
        <v>0</v>
      </c>
      <c r="J37" s="127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1"/>
      <c r="J39" s="134">
        <f>SUM(J30:J37)</f>
        <v>0</v>
      </c>
      <c r="K39" s="135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160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1" t="str">
        <f>E7</f>
        <v>Vrchlabí - Liščí kopec - I.etapa</v>
      </c>
      <c r="F48" s="412"/>
      <c r="G48" s="412"/>
      <c r="H48" s="412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4" t="str">
        <f>E9</f>
        <v>01 - ul. Liščí kopec</v>
      </c>
      <c r="F50" s="413"/>
      <c r="G50" s="413"/>
      <c r="H50" s="413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2. 2. 2021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 xml:space="preserve"> 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32</v>
      </c>
      <c r="J55" s="34" t="str">
        <f>E24</f>
        <v xml:space="preserve"> 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0" t="s">
        <v>161</v>
      </c>
      <c r="D57" s="141"/>
      <c r="E57" s="141"/>
      <c r="F57" s="141"/>
      <c r="G57" s="141"/>
      <c r="H57" s="141"/>
      <c r="I57" s="141"/>
      <c r="J57" s="142" t="s">
        <v>162</v>
      </c>
      <c r="K57" s="141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43" t="s">
        <v>67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163</v>
      </c>
    </row>
    <row r="60" spans="2:12" s="9" customFormat="1" ht="24.9" customHeight="1">
      <c r="B60" s="144"/>
      <c r="C60" s="145"/>
      <c r="D60" s="146" t="s">
        <v>164</v>
      </c>
      <c r="E60" s="147"/>
      <c r="F60" s="147"/>
      <c r="G60" s="147"/>
      <c r="H60" s="147"/>
      <c r="I60" s="147"/>
      <c r="J60" s="148">
        <f>J92</f>
        <v>0</v>
      </c>
      <c r="K60" s="145"/>
      <c r="L60" s="149"/>
    </row>
    <row r="61" spans="2:12" s="10" customFormat="1" ht="19.95" customHeight="1">
      <c r="B61" s="150"/>
      <c r="C61" s="99"/>
      <c r="D61" s="151" t="s">
        <v>165</v>
      </c>
      <c r="E61" s="152"/>
      <c r="F61" s="152"/>
      <c r="G61" s="152"/>
      <c r="H61" s="152"/>
      <c r="I61" s="152"/>
      <c r="J61" s="153">
        <f>J128</f>
        <v>0</v>
      </c>
      <c r="K61" s="99"/>
      <c r="L61" s="154"/>
    </row>
    <row r="62" spans="2:12" s="10" customFormat="1" ht="19.95" customHeight="1">
      <c r="B62" s="150"/>
      <c r="C62" s="99"/>
      <c r="D62" s="151" t="s">
        <v>166</v>
      </c>
      <c r="E62" s="152"/>
      <c r="F62" s="152"/>
      <c r="G62" s="152"/>
      <c r="H62" s="152"/>
      <c r="I62" s="152"/>
      <c r="J62" s="153">
        <f>J201</f>
        <v>0</v>
      </c>
      <c r="K62" s="99"/>
      <c r="L62" s="154"/>
    </row>
    <row r="63" spans="2:12" s="10" customFormat="1" ht="19.95" customHeight="1">
      <c r="B63" s="150"/>
      <c r="C63" s="99"/>
      <c r="D63" s="151" t="s">
        <v>167</v>
      </c>
      <c r="E63" s="152"/>
      <c r="F63" s="152"/>
      <c r="G63" s="152"/>
      <c r="H63" s="152"/>
      <c r="I63" s="152"/>
      <c r="J63" s="153">
        <f>J241</f>
        <v>0</v>
      </c>
      <c r="K63" s="99"/>
      <c r="L63" s="154"/>
    </row>
    <row r="64" spans="2:12" s="10" customFormat="1" ht="19.95" customHeight="1">
      <c r="B64" s="150"/>
      <c r="C64" s="99"/>
      <c r="D64" s="151" t="s">
        <v>168</v>
      </c>
      <c r="E64" s="152"/>
      <c r="F64" s="152"/>
      <c r="G64" s="152"/>
      <c r="H64" s="152"/>
      <c r="I64" s="152"/>
      <c r="J64" s="153">
        <f>J260</f>
        <v>0</v>
      </c>
      <c r="K64" s="99"/>
      <c r="L64" s="154"/>
    </row>
    <row r="65" spans="2:12" s="10" customFormat="1" ht="19.95" customHeight="1">
      <c r="B65" s="150"/>
      <c r="C65" s="99"/>
      <c r="D65" s="151" t="s">
        <v>169</v>
      </c>
      <c r="E65" s="152"/>
      <c r="F65" s="152"/>
      <c r="G65" s="152"/>
      <c r="H65" s="152"/>
      <c r="I65" s="152"/>
      <c r="J65" s="153">
        <f>J378</f>
        <v>0</v>
      </c>
      <c r="K65" s="99"/>
      <c r="L65" s="154"/>
    </row>
    <row r="66" spans="2:12" s="10" customFormat="1" ht="19.95" customHeight="1">
      <c r="B66" s="150"/>
      <c r="C66" s="99"/>
      <c r="D66" s="151" t="s">
        <v>170</v>
      </c>
      <c r="E66" s="152"/>
      <c r="F66" s="152"/>
      <c r="G66" s="152"/>
      <c r="H66" s="152"/>
      <c r="I66" s="152"/>
      <c r="J66" s="153">
        <f>J385</f>
        <v>0</v>
      </c>
      <c r="K66" s="99"/>
      <c r="L66" s="154"/>
    </row>
    <row r="67" spans="2:12" s="10" customFormat="1" ht="19.95" customHeight="1">
      <c r="B67" s="150"/>
      <c r="C67" s="99"/>
      <c r="D67" s="151" t="s">
        <v>171</v>
      </c>
      <c r="E67" s="152"/>
      <c r="F67" s="152"/>
      <c r="G67" s="152"/>
      <c r="H67" s="152"/>
      <c r="I67" s="152"/>
      <c r="J67" s="153">
        <f>J390</f>
        <v>0</v>
      </c>
      <c r="K67" s="99"/>
      <c r="L67" s="154"/>
    </row>
    <row r="68" spans="2:12" s="9" customFormat="1" ht="24.9" customHeight="1">
      <c r="B68" s="144"/>
      <c r="C68" s="145"/>
      <c r="D68" s="146" t="s">
        <v>172</v>
      </c>
      <c r="E68" s="147"/>
      <c r="F68" s="147"/>
      <c r="G68" s="147"/>
      <c r="H68" s="147"/>
      <c r="I68" s="147"/>
      <c r="J68" s="148">
        <f>J392</f>
        <v>0</v>
      </c>
      <c r="K68" s="145"/>
      <c r="L68" s="149"/>
    </row>
    <row r="69" spans="2:12" s="10" customFormat="1" ht="19.95" customHeight="1">
      <c r="B69" s="150"/>
      <c r="C69" s="99"/>
      <c r="D69" s="151" t="s">
        <v>173</v>
      </c>
      <c r="E69" s="152"/>
      <c r="F69" s="152"/>
      <c r="G69" s="152"/>
      <c r="H69" s="152"/>
      <c r="I69" s="152"/>
      <c r="J69" s="153">
        <f>J393</f>
        <v>0</v>
      </c>
      <c r="K69" s="99"/>
      <c r="L69" s="154"/>
    </row>
    <row r="70" spans="2:12" s="10" customFormat="1" ht="19.95" customHeight="1">
      <c r="B70" s="150"/>
      <c r="C70" s="99"/>
      <c r="D70" s="151" t="s">
        <v>174</v>
      </c>
      <c r="E70" s="152"/>
      <c r="F70" s="152"/>
      <c r="G70" s="152"/>
      <c r="H70" s="152"/>
      <c r="I70" s="152"/>
      <c r="J70" s="153">
        <f>J397</f>
        <v>0</v>
      </c>
      <c r="K70" s="99"/>
      <c r="L70" s="154"/>
    </row>
    <row r="71" spans="2:12" s="10" customFormat="1" ht="19.95" customHeight="1">
      <c r="B71" s="150"/>
      <c r="C71" s="99"/>
      <c r="D71" s="151" t="s">
        <v>175</v>
      </c>
      <c r="E71" s="152"/>
      <c r="F71" s="152"/>
      <c r="G71" s="152"/>
      <c r="H71" s="152"/>
      <c r="I71" s="152"/>
      <c r="J71" s="153">
        <f>J402</f>
        <v>0</v>
      </c>
      <c r="K71" s="99"/>
      <c r="L71" s="154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" customHeight="1">
      <c r="A78" s="36"/>
      <c r="B78" s="37"/>
      <c r="C78" s="25" t="s">
        <v>176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11" t="str">
        <f>E7</f>
        <v>Vrchlabí - Liščí kopec - I.etapa</v>
      </c>
      <c r="F81" s="412"/>
      <c r="G81" s="412"/>
      <c r="H81" s="412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123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64" t="str">
        <f>E9</f>
        <v>01 - ul. Liščí kopec</v>
      </c>
      <c r="F83" s="413"/>
      <c r="G83" s="413"/>
      <c r="H83" s="413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F12</f>
        <v xml:space="preserve"> </v>
      </c>
      <c r="G85" s="38"/>
      <c r="H85" s="38"/>
      <c r="I85" s="31" t="s">
        <v>23</v>
      </c>
      <c r="J85" s="61" t="str">
        <f>IF(J12="","",J12)</f>
        <v>2. 2. 2021</v>
      </c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15" customHeight="1">
      <c r="A87" s="36"/>
      <c r="B87" s="37"/>
      <c r="C87" s="31" t="s">
        <v>25</v>
      </c>
      <c r="D87" s="38"/>
      <c r="E87" s="38"/>
      <c r="F87" s="29" t="str">
        <f>E15</f>
        <v xml:space="preserve"> </v>
      </c>
      <c r="G87" s="38"/>
      <c r="H87" s="38"/>
      <c r="I87" s="31" t="s">
        <v>30</v>
      </c>
      <c r="J87" s="34" t="str">
        <f>E21</f>
        <v xml:space="preserve"> 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15" customHeight="1">
      <c r="A88" s="36"/>
      <c r="B88" s="37"/>
      <c r="C88" s="31" t="s">
        <v>28</v>
      </c>
      <c r="D88" s="38"/>
      <c r="E88" s="38"/>
      <c r="F88" s="29" t="str">
        <f>IF(E18="","",E18)</f>
        <v>Vyplň údaj</v>
      </c>
      <c r="G88" s="38"/>
      <c r="H88" s="38"/>
      <c r="I88" s="31" t="s">
        <v>32</v>
      </c>
      <c r="J88" s="34" t="str">
        <f>E24</f>
        <v xml:space="preserve"> 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5"/>
      <c r="B90" s="156"/>
      <c r="C90" s="157" t="s">
        <v>177</v>
      </c>
      <c r="D90" s="158" t="s">
        <v>54</v>
      </c>
      <c r="E90" s="158" t="s">
        <v>50</v>
      </c>
      <c r="F90" s="158" t="s">
        <v>51</v>
      </c>
      <c r="G90" s="158" t="s">
        <v>178</v>
      </c>
      <c r="H90" s="158" t="s">
        <v>179</v>
      </c>
      <c r="I90" s="158" t="s">
        <v>180</v>
      </c>
      <c r="J90" s="159" t="s">
        <v>162</v>
      </c>
      <c r="K90" s="160" t="s">
        <v>181</v>
      </c>
      <c r="L90" s="161"/>
      <c r="M90" s="70" t="s">
        <v>19</v>
      </c>
      <c r="N90" s="71" t="s">
        <v>39</v>
      </c>
      <c r="O90" s="71" t="s">
        <v>182</v>
      </c>
      <c r="P90" s="71" t="s">
        <v>183</v>
      </c>
      <c r="Q90" s="71" t="s">
        <v>184</v>
      </c>
      <c r="R90" s="71" t="s">
        <v>185</v>
      </c>
      <c r="S90" s="71" t="s">
        <v>186</v>
      </c>
      <c r="T90" s="72" t="s">
        <v>187</v>
      </c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1:63" s="2" customFormat="1" ht="22.8" customHeight="1">
      <c r="A91" s="36"/>
      <c r="B91" s="37"/>
      <c r="C91" s="77" t="s">
        <v>188</v>
      </c>
      <c r="D91" s="38"/>
      <c r="E91" s="38"/>
      <c r="F91" s="38"/>
      <c r="G91" s="38"/>
      <c r="H91" s="38"/>
      <c r="I91" s="38"/>
      <c r="J91" s="162">
        <f>BK91</f>
        <v>0</v>
      </c>
      <c r="K91" s="38"/>
      <c r="L91" s="41"/>
      <c r="M91" s="73"/>
      <c r="N91" s="163"/>
      <c r="O91" s="74"/>
      <c r="P91" s="164">
        <f>P92+P392</f>
        <v>0</v>
      </c>
      <c r="Q91" s="74"/>
      <c r="R91" s="164">
        <f>R92+R392</f>
        <v>240.768283997</v>
      </c>
      <c r="S91" s="74"/>
      <c r="T91" s="165">
        <f>T92+T392</f>
        <v>85.4336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68</v>
      </c>
      <c r="AU91" s="19" t="s">
        <v>163</v>
      </c>
      <c r="BK91" s="166">
        <f>BK92+BK392</f>
        <v>0</v>
      </c>
    </row>
    <row r="92" spans="2:63" s="12" customFormat="1" ht="25.95" customHeight="1">
      <c r="B92" s="167"/>
      <c r="C92" s="168"/>
      <c r="D92" s="169" t="s">
        <v>68</v>
      </c>
      <c r="E92" s="170" t="s">
        <v>189</v>
      </c>
      <c r="F92" s="170" t="s">
        <v>190</v>
      </c>
      <c r="G92" s="168"/>
      <c r="H92" s="168"/>
      <c r="I92" s="171"/>
      <c r="J92" s="172">
        <f>BK92</f>
        <v>0</v>
      </c>
      <c r="K92" s="168"/>
      <c r="L92" s="173"/>
      <c r="M92" s="174"/>
      <c r="N92" s="175"/>
      <c r="O92" s="175"/>
      <c r="P92" s="176">
        <f>P93+SUM(P94:P128)+P201+P241+P260+P378+P385+P390</f>
        <v>0</v>
      </c>
      <c r="Q92" s="175"/>
      <c r="R92" s="176">
        <f>R93+SUM(R94:R128)+R201+R241+R260+R378+R385+R390</f>
        <v>240.768283997</v>
      </c>
      <c r="S92" s="175"/>
      <c r="T92" s="177">
        <f>T93+SUM(T94:T128)+T201+T241+T260+T378+T385+T390</f>
        <v>85.4336</v>
      </c>
      <c r="AR92" s="178" t="s">
        <v>77</v>
      </c>
      <c r="AT92" s="179" t="s">
        <v>68</v>
      </c>
      <c r="AU92" s="179" t="s">
        <v>69</v>
      </c>
      <c r="AY92" s="178" t="s">
        <v>191</v>
      </c>
      <c r="BK92" s="180">
        <f>BK93+SUM(BK94:BK128)+BK201+BK241+BK260+BK378+BK385+BK390</f>
        <v>0</v>
      </c>
    </row>
    <row r="93" spans="1:65" s="2" customFormat="1" ht="16.5" customHeight="1">
      <c r="A93" s="36"/>
      <c r="B93" s="37"/>
      <c r="C93" s="181" t="s">
        <v>77</v>
      </c>
      <c r="D93" s="181" t="s">
        <v>192</v>
      </c>
      <c r="E93" s="182" t="s">
        <v>193</v>
      </c>
      <c r="F93" s="183" t="s">
        <v>194</v>
      </c>
      <c r="G93" s="184" t="s">
        <v>19</v>
      </c>
      <c r="H93" s="185">
        <v>0</v>
      </c>
      <c r="I93" s="186"/>
      <c r="J93" s="187">
        <f>ROUND(I93*H93,2)</f>
        <v>0</v>
      </c>
      <c r="K93" s="188"/>
      <c r="L93" s="41"/>
      <c r="M93" s="189" t="s">
        <v>19</v>
      </c>
      <c r="N93" s="190" t="s">
        <v>40</v>
      </c>
      <c r="O93" s="66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3" t="s">
        <v>195</v>
      </c>
      <c r="AT93" s="193" t="s">
        <v>192</v>
      </c>
      <c r="AU93" s="193" t="s">
        <v>77</v>
      </c>
      <c r="AY93" s="19" t="s">
        <v>191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19" t="s">
        <v>77</v>
      </c>
      <c r="BK93" s="194">
        <f>ROUND(I93*H93,2)</f>
        <v>0</v>
      </c>
      <c r="BL93" s="19" t="s">
        <v>195</v>
      </c>
      <c r="BM93" s="193" t="s">
        <v>196</v>
      </c>
    </row>
    <row r="94" spans="2:51" s="13" customFormat="1" ht="10.2">
      <c r="B94" s="195"/>
      <c r="C94" s="196"/>
      <c r="D94" s="197" t="s">
        <v>197</v>
      </c>
      <c r="E94" s="198" t="s">
        <v>19</v>
      </c>
      <c r="F94" s="199" t="s">
        <v>198</v>
      </c>
      <c r="G94" s="196"/>
      <c r="H94" s="198" t="s">
        <v>19</v>
      </c>
      <c r="I94" s="200"/>
      <c r="J94" s="196"/>
      <c r="K94" s="196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197</v>
      </c>
      <c r="AU94" s="205" t="s">
        <v>77</v>
      </c>
      <c r="AV94" s="13" t="s">
        <v>77</v>
      </c>
      <c r="AW94" s="13" t="s">
        <v>31</v>
      </c>
      <c r="AX94" s="13" t="s">
        <v>69</v>
      </c>
      <c r="AY94" s="205" t="s">
        <v>191</v>
      </c>
    </row>
    <row r="95" spans="2:51" s="14" customFormat="1" ht="10.2">
      <c r="B95" s="206"/>
      <c r="C95" s="207"/>
      <c r="D95" s="197" t="s">
        <v>197</v>
      </c>
      <c r="E95" s="208" t="s">
        <v>19</v>
      </c>
      <c r="F95" s="209" t="s">
        <v>199</v>
      </c>
      <c r="G95" s="207"/>
      <c r="H95" s="210">
        <v>72.6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197</v>
      </c>
      <c r="AU95" s="216" t="s">
        <v>77</v>
      </c>
      <c r="AV95" s="14" t="s">
        <v>79</v>
      </c>
      <c r="AW95" s="14" t="s">
        <v>31</v>
      </c>
      <c r="AX95" s="14" t="s">
        <v>69</v>
      </c>
      <c r="AY95" s="216" t="s">
        <v>191</v>
      </c>
    </row>
    <row r="96" spans="2:51" s="14" customFormat="1" ht="10.2">
      <c r="B96" s="206"/>
      <c r="C96" s="207"/>
      <c r="D96" s="197" t="s">
        <v>197</v>
      </c>
      <c r="E96" s="208" t="s">
        <v>19</v>
      </c>
      <c r="F96" s="209" t="s">
        <v>200</v>
      </c>
      <c r="G96" s="207"/>
      <c r="H96" s="210">
        <v>20.2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197</v>
      </c>
      <c r="AU96" s="216" t="s">
        <v>77</v>
      </c>
      <c r="AV96" s="14" t="s">
        <v>79</v>
      </c>
      <c r="AW96" s="14" t="s">
        <v>31</v>
      </c>
      <c r="AX96" s="14" t="s">
        <v>69</v>
      </c>
      <c r="AY96" s="216" t="s">
        <v>191</v>
      </c>
    </row>
    <row r="97" spans="2:51" s="15" customFormat="1" ht="10.2">
      <c r="B97" s="217"/>
      <c r="C97" s="218"/>
      <c r="D97" s="197" t="s">
        <v>197</v>
      </c>
      <c r="E97" s="219" t="s">
        <v>155</v>
      </c>
      <c r="F97" s="220" t="s">
        <v>201</v>
      </c>
      <c r="G97" s="218"/>
      <c r="H97" s="221">
        <v>92.8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197</v>
      </c>
      <c r="AU97" s="227" t="s">
        <v>77</v>
      </c>
      <c r="AV97" s="15" t="s">
        <v>95</v>
      </c>
      <c r="AW97" s="15" t="s">
        <v>31</v>
      </c>
      <c r="AX97" s="15" t="s">
        <v>69</v>
      </c>
      <c r="AY97" s="227" t="s">
        <v>191</v>
      </c>
    </row>
    <row r="98" spans="2:51" s="13" customFormat="1" ht="10.2">
      <c r="B98" s="195"/>
      <c r="C98" s="196"/>
      <c r="D98" s="197" t="s">
        <v>197</v>
      </c>
      <c r="E98" s="198" t="s">
        <v>19</v>
      </c>
      <c r="F98" s="199" t="s">
        <v>202</v>
      </c>
      <c r="G98" s="196"/>
      <c r="H98" s="198" t="s">
        <v>19</v>
      </c>
      <c r="I98" s="200"/>
      <c r="J98" s="196"/>
      <c r="K98" s="196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197</v>
      </c>
      <c r="AU98" s="205" t="s">
        <v>77</v>
      </c>
      <c r="AV98" s="13" t="s">
        <v>77</v>
      </c>
      <c r="AW98" s="13" t="s">
        <v>31</v>
      </c>
      <c r="AX98" s="13" t="s">
        <v>69</v>
      </c>
      <c r="AY98" s="205" t="s">
        <v>191</v>
      </c>
    </row>
    <row r="99" spans="2:51" s="14" customFormat="1" ht="10.2">
      <c r="B99" s="206"/>
      <c r="C99" s="207"/>
      <c r="D99" s="197" t="s">
        <v>197</v>
      </c>
      <c r="E99" s="208" t="s">
        <v>19</v>
      </c>
      <c r="F99" s="209" t="s">
        <v>203</v>
      </c>
      <c r="G99" s="207"/>
      <c r="H99" s="210">
        <v>89.6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197</v>
      </c>
      <c r="AU99" s="216" t="s">
        <v>77</v>
      </c>
      <c r="AV99" s="14" t="s">
        <v>79</v>
      </c>
      <c r="AW99" s="14" t="s">
        <v>31</v>
      </c>
      <c r="AX99" s="14" t="s">
        <v>69</v>
      </c>
      <c r="AY99" s="216" t="s">
        <v>191</v>
      </c>
    </row>
    <row r="100" spans="2:51" s="15" customFormat="1" ht="10.2">
      <c r="B100" s="217"/>
      <c r="C100" s="218"/>
      <c r="D100" s="197" t="s">
        <v>197</v>
      </c>
      <c r="E100" s="219" t="s">
        <v>157</v>
      </c>
      <c r="F100" s="220" t="s">
        <v>201</v>
      </c>
      <c r="G100" s="218"/>
      <c r="H100" s="221">
        <v>89.6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197</v>
      </c>
      <c r="AU100" s="227" t="s">
        <v>77</v>
      </c>
      <c r="AV100" s="15" t="s">
        <v>95</v>
      </c>
      <c r="AW100" s="15" t="s">
        <v>31</v>
      </c>
      <c r="AX100" s="15" t="s">
        <v>69</v>
      </c>
      <c r="AY100" s="227" t="s">
        <v>191</v>
      </c>
    </row>
    <row r="101" spans="2:51" s="13" customFormat="1" ht="10.2">
      <c r="B101" s="195"/>
      <c r="C101" s="196"/>
      <c r="D101" s="197" t="s">
        <v>197</v>
      </c>
      <c r="E101" s="198" t="s">
        <v>19</v>
      </c>
      <c r="F101" s="199" t="s">
        <v>204</v>
      </c>
      <c r="G101" s="196"/>
      <c r="H101" s="198" t="s">
        <v>19</v>
      </c>
      <c r="I101" s="200"/>
      <c r="J101" s="196"/>
      <c r="K101" s="196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197</v>
      </c>
      <c r="AU101" s="205" t="s">
        <v>77</v>
      </c>
      <c r="AV101" s="13" t="s">
        <v>77</v>
      </c>
      <c r="AW101" s="13" t="s">
        <v>31</v>
      </c>
      <c r="AX101" s="13" t="s">
        <v>69</v>
      </c>
      <c r="AY101" s="205" t="s">
        <v>191</v>
      </c>
    </row>
    <row r="102" spans="2:51" s="14" customFormat="1" ht="10.2">
      <c r="B102" s="206"/>
      <c r="C102" s="207"/>
      <c r="D102" s="197" t="s">
        <v>197</v>
      </c>
      <c r="E102" s="208" t="s">
        <v>19</v>
      </c>
      <c r="F102" s="209" t="s">
        <v>69</v>
      </c>
      <c r="G102" s="207"/>
      <c r="H102" s="210">
        <v>0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197</v>
      </c>
      <c r="AU102" s="216" t="s">
        <v>77</v>
      </c>
      <c r="AV102" s="14" t="s">
        <v>79</v>
      </c>
      <c r="AW102" s="14" t="s">
        <v>31</v>
      </c>
      <c r="AX102" s="14" t="s">
        <v>69</v>
      </c>
      <c r="AY102" s="216" t="s">
        <v>191</v>
      </c>
    </row>
    <row r="103" spans="2:51" s="15" customFormat="1" ht="10.2">
      <c r="B103" s="217"/>
      <c r="C103" s="218"/>
      <c r="D103" s="197" t="s">
        <v>197</v>
      </c>
      <c r="E103" s="219" t="s">
        <v>205</v>
      </c>
      <c r="F103" s="220" t="s">
        <v>201</v>
      </c>
      <c r="G103" s="218"/>
      <c r="H103" s="221">
        <v>0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197</v>
      </c>
      <c r="AU103" s="227" t="s">
        <v>77</v>
      </c>
      <c r="AV103" s="15" t="s">
        <v>95</v>
      </c>
      <c r="AW103" s="15" t="s">
        <v>31</v>
      </c>
      <c r="AX103" s="15" t="s">
        <v>69</v>
      </c>
      <c r="AY103" s="227" t="s">
        <v>191</v>
      </c>
    </row>
    <row r="104" spans="2:51" s="13" customFormat="1" ht="10.2">
      <c r="B104" s="195"/>
      <c r="C104" s="196"/>
      <c r="D104" s="197" t="s">
        <v>197</v>
      </c>
      <c r="E104" s="198" t="s">
        <v>19</v>
      </c>
      <c r="F104" s="199" t="s">
        <v>206</v>
      </c>
      <c r="G104" s="196"/>
      <c r="H104" s="198" t="s">
        <v>19</v>
      </c>
      <c r="I104" s="200"/>
      <c r="J104" s="196"/>
      <c r="K104" s="196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197</v>
      </c>
      <c r="AU104" s="205" t="s">
        <v>77</v>
      </c>
      <c r="AV104" s="13" t="s">
        <v>77</v>
      </c>
      <c r="AW104" s="13" t="s">
        <v>31</v>
      </c>
      <c r="AX104" s="13" t="s">
        <v>69</v>
      </c>
      <c r="AY104" s="205" t="s">
        <v>191</v>
      </c>
    </row>
    <row r="105" spans="2:51" s="14" customFormat="1" ht="10.2">
      <c r="B105" s="206"/>
      <c r="C105" s="207"/>
      <c r="D105" s="197" t="s">
        <v>197</v>
      </c>
      <c r="E105" s="208" t="s">
        <v>19</v>
      </c>
      <c r="F105" s="209" t="s">
        <v>69</v>
      </c>
      <c r="G105" s="207"/>
      <c r="H105" s="210">
        <v>0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197</v>
      </c>
      <c r="AU105" s="216" t="s">
        <v>77</v>
      </c>
      <c r="AV105" s="14" t="s">
        <v>79</v>
      </c>
      <c r="AW105" s="14" t="s">
        <v>31</v>
      </c>
      <c r="AX105" s="14" t="s">
        <v>69</v>
      </c>
      <c r="AY105" s="216" t="s">
        <v>191</v>
      </c>
    </row>
    <row r="106" spans="2:51" s="15" customFormat="1" ht="10.2">
      <c r="B106" s="217"/>
      <c r="C106" s="218"/>
      <c r="D106" s="197" t="s">
        <v>197</v>
      </c>
      <c r="E106" s="219" t="s">
        <v>207</v>
      </c>
      <c r="F106" s="220" t="s">
        <v>201</v>
      </c>
      <c r="G106" s="218"/>
      <c r="H106" s="221">
        <v>0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197</v>
      </c>
      <c r="AU106" s="227" t="s">
        <v>77</v>
      </c>
      <c r="AV106" s="15" t="s">
        <v>95</v>
      </c>
      <c r="AW106" s="15" t="s">
        <v>31</v>
      </c>
      <c r="AX106" s="15" t="s">
        <v>69</v>
      </c>
      <c r="AY106" s="227" t="s">
        <v>191</v>
      </c>
    </row>
    <row r="107" spans="2:51" s="13" customFormat="1" ht="10.2">
      <c r="B107" s="195"/>
      <c r="C107" s="196"/>
      <c r="D107" s="197" t="s">
        <v>197</v>
      </c>
      <c r="E107" s="198" t="s">
        <v>19</v>
      </c>
      <c r="F107" s="199" t="s">
        <v>208</v>
      </c>
      <c r="G107" s="196"/>
      <c r="H107" s="198" t="s">
        <v>19</v>
      </c>
      <c r="I107" s="200"/>
      <c r="J107" s="196"/>
      <c r="K107" s="196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197</v>
      </c>
      <c r="AU107" s="205" t="s">
        <v>77</v>
      </c>
      <c r="AV107" s="13" t="s">
        <v>77</v>
      </c>
      <c r="AW107" s="13" t="s">
        <v>31</v>
      </c>
      <c r="AX107" s="13" t="s">
        <v>69</v>
      </c>
      <c r="AY107" s="205" t="s">
        <v>191</v>
      </c>
    </row>
    <row r="108" spans="2:51" s="14" customFormat="1" ht="10.2">
      <c r="B108" s="206"/>
      <c r="C108" s="207"/>
      <c r="D108" s="197" t="s">
        <v>197</v>
      </c>
      <c r="E108" s="208" t="s">
        <v>19</v>
      </c>
      <c r="F108" s="209" t="s">
        <v>69</v>
      </c>
      <c r="G108" s="207"/>
      <c r="H108" s="210">
        <v>0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197</v>
      </c>
      <c r="AU108" s="216" t="s">
        <v>77</v>
      </c>
      <c r="AV108" s="14" t="s">
        <v>79</v>
      </c>
      <c r="AW108" s="14" t="s">
        <v>31</v>
      </c>
      <c r="AX108" s="14" t="s">
        <v>69</v>
      </c>
      <c r="AY108" s="216" t="s">
        <v>191</v>
      </c>
    </row>
    <row r="109" spans="2:51" s="15" customFormat="1" ht="10.2">
      <c r="B109" s="217"/>
      <c r="C109" s="218"/>
      <c r="D109" s="197" t="s">
        <v>197</v>
      </c>
      <c r="E109" s="219" t="s">
        <v>209</v>
      </c>
      <c r="F109" s="220" t="s">
        <v>201</v>
      </c>
      <c r="G109" s="218"/>
      <c r="H109" s="221">
        <v>0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197</v>
      </c>
      <c r="AU109" s="227" t="s">
        <v>77</v>
      </c>
      <c r="AV109" s="15" t="s">
        <v>95</v>
      </c>
      <c r="AW109" s="15" t="s">
        <v>31</v>
      </c>
      <c r="AX109" s="15" t="s">
        <v>69</v>
      </c>
      <c r="AY109" s="227" t="s">
        <v>191</v>
      </c>
    </row>
    <row r="110" spans="2:51" s="16" customFormat="1" ht="10.2">
      <c r="B110" s="228"/>
      <c r="C110" s="229"/>
      <c r="D110" s="197" t="s">
        <v>197</v>
      </c>
      <c r="E110" s="230" t="s">
        <v>153</v>
      </c>
      <c r="F110" s="231" t="s">
        <v>210</v>
      </c>
      <c r="G110" s="229"/>
      <c r="H110" s="232">
        <v>182.4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197</v>
      </c>
      <c r="AU110" s="238" t="s">
        <v>77</v>
      </c>
      <c r="AV110" s="16" t="s">
        <v>195</v>
      </c>
      <c r="AW110" s="16" t="s">
        <v>31</v>
      </c>
      <c r="AX110" s="16" t="s">
        <v>69</v>
      </c>
      <c r="AY110" s="238" t="s">
        <v>191</v>
      </c>
    </row>
    <row r="111" spans="2:51" s="13" customFormat="1" ht="10.2">
      <c r="B111" s="195"/>
      <c r="C111" s="196"/>
      <c r="D111" s="197" t="s">
        <v>197</v>
      </c>
      <c r="E111" s="198" t="s">
        <v>19</v>
      </c>
      <c r="F111" s="199" t="s">
        <v>211</v>
      </c>
      <c r="G111" s="196"/>
      <c r="H111" s="198" t="s">
        <v>19</v>
      </c>
      <c r="I111" s="200"/>
      <c r="J111" s="196"/>
      <c r="K111" s="196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197</v>
      </c>
      <c r="AU111" s="205" t="s">
        <v>77</v>
      </c>
      <c r="AV111" s="13" t="s">
        <v>77</v>
      </c>
      <c r="AW111" s="13" t="s">
        <v>31</v>
      </c>
      <c r="AX111" s="13" t="s">
        <v>69</v>
      </c>
      <c r="AY111" s="205" t="s">
        <v>191</v>
      </c>
    </row>
    <row r="112" spans="2:51" s="14" customFormat="1" ht="10.2">
      <c r="B112" s="206"/>
      <c r="C112" s="207"/>
      <c r="D112" s="197" t="s">
        <v>197</v>
      </c>
      <c r="E112" s="208" t="s">
        <v>19</v>
      </c>
      <c r="F112" s="209" t="s">
        <v>212</v>
      </c>
      <c r="G112" s="207"/>
      <c r="H112" s="210">
        <v>93.08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197</v>
      </c>
      <c r="AU112" s="216" t="s">
        <v>77</v>
      </c>
      <c r="AV112" s="14" t="s">
        <v>79</v>
      </c>
      <c r="AW112" s="14" t="s">
        <v>31</v>
      </c>
      <c r="AX112" s="14" t="s">
        <v>69</v>
      </c>
      <c r="AY112" s="216" t="s">
        <v>191</v>
      </c>
    </row>
    <row r="113" spans="2:51" s="15" customFormat="1" ht="10.2">
      <c r="B113" s="217"/>
      <c r="C113" s="218"/>
      <c r="D113" s="197" t="s">
        <v>197</v>
      </c>
      <c r="E113" s="219" t="s">
        <v>213</v>
      </c>
      <c r="F113" s="220" t="s">
        <v>201</v>
      </c>
      <c r="G113" s="218"/>
      <c r="H113" s="221">
        <v>93.08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197</v>
      </c>
      <c r="AU113" s="227" t="s">
        <v>77</v>
      </c>
      <c r="AV113" s="15" t="s">
        <v>95</v>
      </c>
      <c r="AW113" s="15" t="s">
        <v>31</v>
      </c>
      <c r="AX113" s="15" t="s">
        <v>69</v>
      </c>
      <c r="AY113" s="227" t="s">
        <v>191</v>
      </c>
    </row>
    <row r="114" spans="2:51" s="13" customFormat="1" ht="10.2">
      <c r="B114" s="195"/>
      <c r="C114" s="196"/>
      <c r="D114" s="197" t="s">
        <v>197</v>
      </c>
      <c r="E114" s="198" t="s">
        <v>19</v>
      </c>
      <c r="F114" s="199" t="s">
        <v>214</v>
      </c>
      <c r="G114" s="196"/>
      <c r="H114" s="198" t="s">
        <v>19</v>
      </c>
      <c r="I114" s="200"/>
      <c r="J114" s="196"/>
      <c r="K114" s="196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197</v>
      </c>
      <c r="AU114" s="205" t="s">
        <v>77</v>
      </c>
      <c r="AV114" s="13" t="s">
        <v>77</v>
      </c>
      <c r="AW114" s="13" t="s">
        <v>31</v>
      </c>
      <c r="AX114" s="13" t="s">
        <v>69</v>
      </c>
      <c r="AY114" s="205" t="s">
        <v>191</v>
      </c>
    </row>
    <row r="115" spans="2:51" s="14" customFormat="1" ht="10.2">
      <c r="B115" s="206"/>
      <c r="C115" s="207"/>
      <c r="D115" s="197" t="s">
        <v>197</v>
      </c>
      <c r="E115" s="208" t="s">
        <v>19</v>
      </c>
      <c r="F115" s="209" t="s">
        <v>150</v>
      </c>
      <c r="G115" s="207"/>
      <c r="H115" s="210">
        <v>76.2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197</v>
      </c>
      <c r="AU115" s="216" t="s">
        <v>77</v>
      </c>
      <c r="AV115" s="14" t="s">
        <v>79</v>
      </c>
      <c r="AW115" s="14" t="s">
        <v>31</v>
      </c>
      <c r="AX115" s="14" t="s">
        <v>69</v>
      </c>
      <c r="AY115" s="216" t="s">
        <v>191</v>
      </c>
    </row>
    <row r="116" spans="2:51" s="15" customFormat="1" ht="10.2">
      <c r="B116" s="217"/>
      <c r="C116" s="218"/>
      <c r="D116" s="197" t="s">
        <v>197</v>
      </c>
      <c r="E116" s="219" t="s">
        <v>149</v>
      </c>
      <c r="F116" s="220" t="s">
        <v>201</v>
      </c>
      <c r="G116" s="218"/>
      <c r="H116" s="221">
        <v>76.2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197</v>
      </c>
      <c r="AU116" s="227" t="s">
        <v>77</v>
      </c>
      <c r="AV116" s="15" t="s">
        <v>95</v>
      </c>
      <c r="AW116" s="15" t="s">
        <v>31</v>
      </c>
      <c r="AX116" s="15" t="s">
        <v>69</v>
      </c>
      <c r="AY116" s="227" t="s">
        <v>191</v>
      </c>
    </row>
    <row r="117" spans="2:51" s="13" customFormat="1" ht="10.2">
      <c r="B117" s="195"/>
      <c r="C117" s="196"/>
      <c r="D117" s="197" t="s">
        <v>197</v>
      </c>
      <c r="E117" s="198" t="s">
        <v>19</v>
      </c>
      <c r="F117" s="199" t="s">
        <v>215</v>
      </c>
      <c r="G117" s="196"/>
      <c r="H117" s="198" t="s">
        <v>19</v>
      </c>
      <c r="I117" s="200"/>
      <c r="J117" s="196"/>
      <c r="K117" s="196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197</v>
      </c>
      <c r="AU117" s="205" t="s">
        <v>77</v>
      </c>
      <c r="AV117" s="13" t="s">
        <v>77</v>
      </c>
      <c r="AW117" s="13" t="s">
        <v>31</v>
      </c>
      <c r="AX117" s="13" t="s">
        <v>69</v>
      </c>
      <c r="AY117" s="205" t="s">
        <v>191</v>
      </c>
    </row>
    <row r="118" spans="2:51" s="14" customFormat="1" ht="10.2">
      <c r="B118" s="206"/>
      <c r="C118" s="207"/>
      <c r="D118" s="197" t="s">
        <v>197</v>
      </c>
      <c r="E118" s="208" t="s">
        <v>19</v>
      </c>
      <c r="F118" s="209" t="s">
        <v>216</v>
      </c>
      <c r="G118" s="207"/>
      <c r="H118" s="210">
        <v>12.7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197</v>
      </c>
      <c r="AU118" s="216" t="s">
        <v>77</v>
      </c>
      <c r="AV118" s="14" t="s">
        <v>79</v>
      </c>
      <c r="AW118" s="14" t="s">
        <v>31</v>
      </c>
      <c r="AX118" s="14" t="s">
        <v>69</v>
      </c>
      <c r="AY118" s="216" t="s">
        <v>191</v>
      </c>
    </row>
    <row r="119" spans="2:51" s="15" customFormat="1" ht="10.2">
      <c r="B119" s="217"/>
      <c r="C119" s="218"/>
      <c r="D119" s="197" t="s">
        <v>197</v>
      </c>
      <c r="E119" s="219" t="s">
        <v>151</v>
      </c>
      <c r="F119" s="220" t="s">
        <v>201</v>
      </c>
      <c r="G119" s="218"/>
      <c r="H119" s="221">
        <v>12.7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197</v>
      </c>
      <c r="AU119" s="227" t="s">
        <v>77</v>
      </c>
      <c r="AV119" s="15" t="s">
        <v>95</v>
      </c>
      <c r="AW119" s="15" t="s">
        <v>31</v>
      </c>
      <c r="AX119" s="15" t="s">
        <v>69</v>
      </c>
      <c r="AY119" s="227" t="s">
        <v>191</v>
      </c>
    </row>
    <row r="120" spans="2:51" s="13" customFormat="1" ht="10.2">
      <c r="B120" s="195"/>
      <c r="C120" s="196"/>
      <c r="D120" s="197" t="s">
        <v>197</v>
      </c>
      <c r="E120" s="198" t="s">
        <v>19</v>
      </c>
      <c r="F120" s="199" t="s">
        <v>217</v>
      </c>
      <c r="G120" s="196"/>
      <c r="H120" s="198" t="s">
        <v>19</v>
      </c>
      <c r="I120" s="200"/>
      <c r="J120" s="196"/>
      <c r="K120" s="196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197</v>
      </c>
      <c r="AU120" s="205" t="s">
        <v>77</v>
      </c>
      <c r="AV120" s="13" t="s">
        <v>77</v>
      </c>
      <c r="AW120" s="13" t="s">
        <v>31</v>
      </c>
      <c r="AX120" s="13" t="s">
        <v>69</v>
      </c>
      <c r="AY120" s="205" t="s">
        <v>191</v>
      </c>
    </row>
    <row r="121" spans="2:51" s="14" customFormat="1" ht="10.2">
      <c r="B121" s="206"/>
      <c r="C121" s="207"/>
      <c r="D121" s="197" t="s">
        <v>197</v>
      </c>
      <c r="E121" s="208" t="s">
        <v>19</v>
      </c>
      <c r="F121" s="209" t="s">
        <v>69</v>
      </c>
      <c r="G121" s="207"/>
      <c r="H121" s="210">
        <v>0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197</v>
      </c>
      <c r="AU121" s="216" t="s">
        <v>77</v>
      </c>
      <c r="AV121" s="14" t="s">
        <v>79</v>
      </c>
      <c r="AW121" s="14" t="s">
        <v>31</v>
      </c>
      <c r="AX121" s="14" t="s">
        <v>69</v>
      </c>
      <c r="AY121" s="216" t="s">
        <v>191</v>
      </c>
    </row>
    <row r="122" spans="2:51" s="15" customFormat="1" ht="10.2">
      <c r="B122" s="217"/>
      <c r="C122" s="218"/>
      <c r="D122" s="197" t="s">
        <v>197</v>
      </c>
      <c r="E122" s="219" t="s">
        <v>218</v>
      </c>
      <c r="F122" s="220" t="s">
        <v>201</v>
      </c>
      <c r="G122" s="218"/>
      <c r="H122" s="221">
        <v>0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197</v>
      </c>
      <c r="AU122" s="227" t="s">
        <v>77</v>
      </c>
      <c r="AV122" s="15" t="s">
        <v>95</v>
      </c>
      <c r="AW122" s="15" t="s">
        <v>31</v>
      </c>
      <c r="AX122" s="15" t="s">
        <v>69</v>
      </c>
      <c r="AY122" s="227" t="s">
        <v>191</v>
      </c>
    </row>
    <row r="123" spans="2:51" s="13" customFormat="1" ht="10.2">
      <c r="B123" s="195"/>
      <c r="C123" s="196"/>
      <c r="D123" s="197" t="s">
        <v>197</v>
      </c>
      <c r="E123" s="198" t="s">
        <v>19</v>
      </c>
      <c r="F123" s="199" t="s">
        <v>219</v>
      </c>
      <c r="G123" s="196"/>
      <c r="H123" s="198" t="s">
        <v>19</v>
      </c>
      <c r="I123" s="200"/>
      <c r="J123" s="196"/>
      <c r="K123" s="196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197</v>
      </c>
      <c r="AU123" s="205" t="s">
        <v>77</v>
      </c>
      <c r="AV123" s="13" t="s">
        <v>77</v>
      </c>
      <c r="AW123" s="13" t="s">
        <v>31</v>
      </c>
      <c r="AX123" s="13" t="s">
        <v>69</v>
      </c>
      <c r="AY123" s="205" t="s">
        <v>191</v>
      </c>
    </row>
    <row r="124" spans="2:51" s="14" customFormat="1" ht="10.2">
      <c r="B124" s="206"/>
      <c r="C124" s="207"/>
      <c r="D124" s="197" t="s">
        <v>197</v>
      </c>
      <c r="E124" s="208" t="s">
        <v>19</v>
      </c>
      <c r="F124" s="209" t="s">
        <v>69</v>
      </c>
      <c r="G124" s="207"/>
      <c r="H124" s="210">
        <v>0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197</v>
      </c>
      <c r="AU124" s="216" t="s">
        <v>77</v>
      </c>
      <c r="AV124" s="14" t="s">
        <v>79</v>
      </c>
      <c r="AW124" s="14" t="s">
        <v>31</v>
      </c>
      <c r="AX124" s="14" t="s">
        <v>69</v>
      </c>
      <c r="AY124" s="216" t="s">
        <v>191</v>
      </c>
    </row>
    <row r="125" spans="2:51" s="15" customFormat="1" ht="10.2">
      <c r="B125" s="217"/>
      <c r="C125" s="218"/>
      <c r="D125" s="197" t="s">
        <v>197</v>
      </c>
      <c r="E125" s="219" t="s">
        <v>220</v>
      </c>
      <c r="F125" s="220" t="s">
        <v>201</v>
      </c>
      <c r="G125" s="218"/>
      <c r="H125" s="221">
        <v>0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197</v>
      </c>
      <c r="AU125" s="227" t="s">
        <v>77</v>
      </c>
      <c r="AV125" s="15" t="s">
        <v>95</v>
      </c>
      <c r="AW125" s="15" t="s">
        <v>31</v>
      </c>
      <c r="AX125" s="15" t="s">
        <v>69</v>
      </c>
      <c r="AY125" s="227" t="s">
        <v>191</v>
      </c>
    </row>
    <row r="126" spans="2:51" s="16" customFormat="1" ht="10.2">
      <c r="B126" s="228"/>
      <c r="C126" s="229"/>
      <c r="D126" s="197" t="s">
        <v>197</v>
      </c>
      <c r="E126" s="230" t="s">
        <v>19</v>
      </c>
      <c r="F126" s="231" t="s">
        <v>210</v>
      </c>
      <c r="G126" s="229"/>
      <c r="H126" s="232">
        <v>181.98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197</v>
      </c>
      <c r="AU126" s="238" t="s">
        <v>77</v>
      </c>
      <c r="AV126" s="16" t="s">
        <v>195</v>
      </c>
      <c r="AW126" s="16" t="s">
        <v>31</v>
      </c>
      <c r="AX126" s="16" t="s">
        <v>69</v>
      </c>
      <c r="AY126" s="238" t="s">
        <v>191</v>
      </c>
    </row>
    <row r="127" spans="2:51" s="14" customFormat="1" ht="10.2">
      <c r="B127" s="206"/>
      <c r="C127" s="207"/>
      <c r="D127" s="197" t="s">
        <v>197</v>
      </c>
      <c r="E127" s="208" t="s">
        <v>19</v>
      </c>
      <c r="F127" s="209" t="s">
        <v>69</v>
      </c>
      <c r="G127" s="207"/>
      <c r="H127" s="210">
        <v>0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197</v>
      </c>
      <c r="AU127" s="216" t="s">
        <v>77</v>
      </c>
      <c r="AV127" s="14" t="s">
        <v>79</v>
      </c>
      <c r="AW127" s="14" t="s">
        <v>31</v>
      </c>
      <c r="AX127" s="14" t="s">
        <v>77</v>
      </c>
      <c r="AY127" s="216" t="s">
        <v>191</v>
      </c>
    </row>
    <row r="128" spans="2:63" s="12" customFormat="1" ht="22.8" customHeight="1">
      <c r="B128" s="167"/>
      <c r="C128" s="168"/>
      <c r="D128" s="169" t="s">
        <v>68</v>
      </c>
      <c r="E128" s="239" t="s">
        <v>77</v>
      </c>
      <c r="F128" s="239" t="s">
        <v>221</v>
      </c>
      <c r="G128" s="168"/>
      <c r="H128" s="168"/>
      <c r="I128" s="171"/>
      <c r="J128" s="240">
        <f>BK128</f>
        <v>0</v>
      </c>
      <c r="K128" s="168"/>
      <c r="L128" s="173"/>
      <c r="M128" s="174"/>
      <c r="N128" s="175"/>
      <c r="O128" s="175"/>
      <c r="P128" s="176">
        <f>SUM(P129:P200)</f>
        <v>0</v>
      </c>
      <c r="Q128" s="175"/>
      <c r="R128" s="176">
        <f>SUM(R129:R200)</f>
        <v>137.74798728</v>
      </c>
      <c r="S128" s="175"/>
      <c r="T128" s="177">
        <f>SUM(T129:T200)</f>
        <v>79.8336</v>
      </c>
      <c r="AR128" s="178" t="s">
        <v>77</v>
      </c>
      <c r="AT128" s="179" t="s">
        <v>68</v>
      </c>
      <c r="AU128" s="179" t="s">
        <v>77</v>
      </c>
      <c r="AY128" s="178" t="s">
        <v>191</v>
      </c>
      <c r="BK128" s="180">
        <f>SUM(BK129:BK200)</f>
        <v>0</v>
      </c>
    </row>
    <row r="129" spans="1:65" s="2" customFormat="1" ht="66.75" customHeight="1">
      <c r="A129" s="36"/>
      <c r="B129" s="37"/>
      <c r="C129" s="181" t="s">
        <v>79</v>
      </c>
      <c r="D129" s="181" t="s">
        <v>192</v>
      </c>
      <c r="E129" s="182" t="s">
        <v>222</v>
      </c>
      <c r="F129" s="183" t="s">
        <v>223</v>
      </c>
      <c r="G129" s="184" t="s">
        <v>224</v>
      </c>
      <c r="H129" s="185">
        <v>98.56</v>
      </c>
      <c r="I129" s="186"/>
      <c r="J129" s="187">
        <f>ROUND(I129*H129,2)</f>
        <v>0</v>
      </c>
      <c r="K129" s="188"/>
      <c r="L129" s="41"/>
      <c r="M129" s="189" t="s">
        <v>19</v>
      </c>
      <c r="N129" s="190" t="s">
        <v>40</v>
      </c>
      <c r="O129" s="66"/>
      <c r="P129" s="191">
        <f>O129*H129</f>
        <v>0</v>
      </c>
      <c r="Q129" s="191">
        <v>0</v>
      </c>
      <c r="R129" s="191">
        <f>Q129*H129</f>
        <v>0</v>
      </c>
      <c r="S129" s="191">
        <v>0.58</v>
      </c>
      <c r="T129" s="192">
        <f>S129*H129</f>
        <v>57.1648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3" t="s">
        <v>195</v>
      </c>
      <c r="AT129" s="193" t="s">
        <v>192</v>
      </c>
      <c r="AU129" s="193" t="s">
        <v>79</v>
      </c>
      <c r="AY129" s="19" t="s">
        <v>191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9" t="s">
        <v>77</v>
      </c>
      <c r="BK129" s="194">
        <f>ROUND(I129*H129,2)</f>
        <v>0</v>
      </c>
      <c r="BL129" s="19" t="s">
        <v>195</v>
      </c>
      <c r="BM129" s="193" t="s">
        <v>225</v>
      </c>
    </row>
    <row r="130" spans="2:51" s="14" customFormat="1" ht="10.2">
      <c r="B130" s="206"/>
      <c r="C130" s="207"/>
      <c r="D130" s="197" t="s">
        <v>197</v>
      </c>
      <c r="E130" s="208" t="s">
        <v>19</v>
      </c>
      <c r="F130" s="209" t="s">
        <v>226</v>
      </c>
      <c r="G130" s="207"/>
      <c r="H130" s="210">
        <v>98.56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197</v>
      </c>
      <c r="AU130" s="216" t="s">
        <v>79</v>
      </c>
      <c r="AV130" s="14" t="s">
        <v>79</v>
      </c>
      <c r="AW130" s="14" t="s">
        <v>31</v>
      </c>
      <c r="AX130" s="14" t="s">
        <v>69</v>
      </c>
      <c r="AY130" s="216" t="s">
        <v>191</v>
      </c>
    </row>
    <row r="131" spans="2:51" s="15" customFormat="1" ht="10.2">
      <c r="B131" s="217"/>
      <c r="C131" s="218"/>
      <c r="D131" s="197" t="s">
        <v>197</v>
      </c>
      <c r="E131" s="219" t="s">
        <v>19</v>
      </c>
      <c r="F131" s="220" t="s">
        <v>201</v>
      </c>
      <c r="G131" s="218"/>
      <c r="H131" s="221">
        <v>98.56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197</v>
      </c>
      <c r="AU131" s="227" t="s">
        <v>79</v>
      </c>
      <c r="AV131" s="15" t="s">
        <v>95</v>
      </c>
      <c r="AW131" s="15" t="s">
        <v>31</v>
      </c>
      <c r="AX131" s="15" t="s">
        <v>77</v>
      </c>
      <c r="AY131" s="227" t="s">
        <v>191</v>
      </c>
    </row>
    <row r="132" spans="1:65" s="2" customFormat="1" ht="55.5" customHeight="1">
      <c r="A132" s="36"/>
      <c r="B132" s="37"/>
      <c r="C132" s="181" t="s">
        <v>95</v>
      </c>
      <c r="D132" s="181" t="s">
        <v>192</v>
      </c>
      <c r="E132" s="182" t="s">
        <v>227</v>
      </c>
      <c r="F132" s="183" t="s">
        <v>228</v>
      </c>
      <c r="G132" s="184" t="s">
        <v>224</v>
      </c>
      <c r="H132" s="185">
        <v>98.56</v>
      </c>
      <c r="I132" s="186"/>
      <c r="J132" s="187">
        <f>ROUND(I132*H132,2)</f>
        <v>0</v>
      </c>
      <c r="K132" s="188"/>
      <c r="L132" s="41"/>
      <c r="M132" s="189" t="s">
        <v>19</v>
      </c>
      <c r="N132" s="190" t="s">
        <v>40</v>
      </c>
      <c r="O132" s="66"/>
      <c r="P132" s="191">
        <f>O132*H132</f>
        <v>0</v>
      </c>
      <c r="Q132" s="191">
        <v>0.00016</v>
      </c>
      <c r="R132" s="191">
        <f>Q132*H132</f>
        <v>0.0157696</v>
      </c>
      <c r="S132" s="191">
        <v>0.23</v>
      </c>
      <c r="T132" s="192">
        <f>S132*H132</f>
        <v>22.6688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3" t="s">
        <v>195</v>
      </c>
      <c r="AT132" s="193" t="s">
        <v>192</v>
      </c>
      <c r="AU132" s="193" t="s">
        <v>79</v>
      </c>
      <c r="AY132" s="19" t="s">
        <v>191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9" t="s">
        <v>77</v>
      </c>
      <c r="BK132" s="194">
        <f>ROUND(I132*H132,2)</f>
        <v>0</v>
      </c>
      <c r="BL132" s="19" t="s">
        <v>195</v>
      </c>
      <c r="BM132" s="193" t="s">
        <v>229</v>
      </c>
    </row>
    <row r="133" spans="2:51" s="14" customFormat="1" ht="10.2">
      <c r="B133" s="206"/>
      <c r="C133" s="207"/>
      <c r="D133" s="197" t="s">
        <v>197</v>
      </c>
      <c r="E133" s="208" t="s">
        <v>19</v>
      </c>
      <c r="F133" s="209" t="s">
        <v>226</v>
      </c>
      <c r="G133" s="207"/>
      <c r="H133" s="210">
        <v>98.56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197</v>
      </c>
      <c r="AU133" s="216" t="s">
        <v>79</v>
      </c>
      <c r="AV133" s="14" t="s">
        <v>79</v>
      </c>
      <c r="AW133" s="14" t="s">
        <v>31</v>
      </c>
      <c r="AX133" s="14" t="s">
        <v>77</v>
      </c>
      <c r="AY133" s="216" t="s">
        <v>191</v>
      </c>
    </row>
    <row r="134" spans="1:65" s="2" customFormat="1" ht="90" customHeight="1">
      <c r="A134" s="36"/>
      <c r="B134" s="37"/>
      <c r="C134" s="181" t="s">
        <v>195</v>
      </c>
      <c r="D134" s="181" t="s">
        <v>192</v>
      </c>
      <c r="E134" s="182" t="s">
        <v>230</v>
      </c>
      <c r="F134" s="183" t="s">
        <v>231</v>
      </c>
      <c r="G134" s="184" t="s">
        <v>232</v>
      </c>
      <c r="H134" s="185">
        <v>1.1</v>
      </c>
      <c r="I134" s="186"/>
      <c r="J134" s="187">
        <f>ROUND(I134*H134,2)</f>
        <v>0</v>
      </c>
      <c r="K134" s="188"/>
      <c r="L134" s="41"/>
      <c r="M134" s="189" t="s">
        <v>19</v>
      </c>
      <c r="N134" s="190" t="s">
        <v>40</v>
      </c>
      <c r="O134" s="66"/>
      <c r="P134" s="191">
        <f>O134*H134</f>
        <v>0</v>
      </c>
      <c r="Q134" s="191">
        <v>0.0369</v>
      </c>
      <c r="R134" s="191">
        <f>Q134*H134</f>
        <v>0.04059000000000001</v>
      </c>
      <c r="S134" s="191">
        <v>0</v>
      </c>
      <c r="T134" s="19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3" t="s">
        <v>195</v>
      </c>
      <c r="AT134" s="193" t="s">
        <v>192</v>
      </c>
      <c r="AU134" s="193" t="s">
        <v>79</v>
      </c>
      <c r="AY134" s="19" t="s">
        <v>191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9" t="s">
        <v>77</v>
      </c>
      <c r="BK134" s="194">
        <f>ROUND(I134*H134,2)</f>
        <v>0</v>
      </c>
      <c r="BL134" s="19" t="s">
        <v>195</v>
      </c>
      <c r="BM134" s="193" t="s">
        <v>233</v>
      </c>
    </row>
    <row r="135" spans="2:51" s="13" customFormat="1" ht="10.2">
      <c r="B135" s="195"/>
      <c r="C135" s="196"/>
      <c r="D135" s="197" t="s">
        <v>197</v>
      </c>
      <c r="E135" s="198" t="s">
        <v>19</v>
      </c>
      <c r="F135" s="199" t="s">
        <v>234</v>
      </c>
      <c r="G135" s="196"/>
      <c r="H135" s="198" t="s">
        <v>19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197</v>
      </c>
      <c r="AU135" s="205" t="s">
        <v>79</v>
      </c>
      <c r="AV135" s="13" t="s">
        <v>77</v>
      </c>
      <c r="AW135" s="13" t="s">
        <v>31</v>
      </c>
      <c r="AX135" s="13" t="s">
        <v>69</v>
      </c>
      <c r="AY135" s="205" t="s">
        <v>191</v>
      </c>
    </row>
    <row r="136" spans="2:51" s="14" customFormat="1" ht="10.2">
      <c r="B136" s="206"/>
      <c r="C136" s="207"/>
      <c r="D136" s="197" t="s">
        <v>197</v>
      </c>
      <c r="E136" s="208" t="s">
        <v>19</v>
      </c>
      <c r="F136" s="209" t="s">
        <v>235</v>
      </c>
      <c r="G136" s="207"/>
      <c r="H136" s="210">
        <v>1.1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197</v>
      </c>
      <c r="AU136" s="216" t="s">
        <v>79</v>
      </c>
      <c r="AV136" s="14" t="s">
        <v>79</v>
      </c>
      <c r="AW136" s="14" t="s">
        <v>31</v>
      </c>
      <c r="AX136" s="14" t="s">
        <v>69</v>
      </c>
      <c r="AY136" s="216" t="s">
        <v>191</v>
      </c>
    </row>
    <row r="137" spans="2:51" s="15" customFormat="1" ht="10.2">
      <c r="B137" s="217"/>
      <c r="C137" s="218"/>
      <c r="D137" s="197" t="s">
        <v>197</v>
      </c>
      <c r="E137" s="219" t="s">
        <v>19</v>
      </c>
      <c r="F137" s="220" t="s">
        <v>201</v>
      </c>
      <c r="G137" s="218"/>
      <c r="H137" s="221">
        <v>1.1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197</v>
      </c>
      <c r="AU137" s="227" t="s">
        <v>79</v>
      </c>
      <c r="AV137" s="15" t="s">
        <v>95</v>
      </c>
      <c r="AW137" s="15" t="s">
        <v>31</v>
      </c>
      <c r="AX137" s="15" t="s">
        <v>77</v>
      </c>
      <c r="AY137" s="227" t="s">
        <v>191</v>
      </c>
    </row>
    <row r="138" spans="1:65" s="2" customFormat="1" ht="90" customHeight="1">
      <c r="A138" s="36"/>
      <c r="B138" s="37"/>
      <c r="C138" s="181" t="s">
        <v>128</v>
      </c>
      <c r="D138" s="181" t="s">
        <v>192</v>
      </c>
      <c r="E138" s="182" t="s">
        <v>236</v>
      </c>
      <c r="F138" s="183" t="s">
        <v>237</v>
      </c>
      <c r="G138" s="184" t="s">
        <v>232</v>
      </c>
      <c r="H138" s="185">
        <v>11</v>
      </c>
      <c r="I138" s="186"/>
      <c r="J138" s="187">
        <f>ROUND(I138*H138,2)</f>
        <v>0</v>
      </c>
      <c r="K138" s="188"/>
      <c r="L138" s="41"/>
      <c r="M138" s="189" t="s">
        <v>19</v>
      </c>
      <c r="N138" s="190" t="s">
        <v>40</v>
      </c>
      <c r="O138" s="66"/>
      <c r="P138" s="191">
        <f>O138*H138</f>
        <v>0</v>
      </c>
      <c r="Q138" s="191">
        <v>0.0369</v>
      </c>
      <c r="R138" s="191">
        <f>Q138*H138</f>
        <v>0.40590000000000004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195</v>
      </c>
      <c r="AT138" s="193" t="s">
        <v>192</v>
      </c>
      <c r="AU138" s="193" t="s">
        <v>79</v>
      </c>
      <c r="AY138" s="19" t="s">
        <v>191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9" t="s">
        <v>77</v>
      </c>
      <c r="BK138" s="194">
        <f>ROUND(I138*H138,2)</f>
        <v>0</v>
      </c>
      <c r="BL138" s="19" t="s">
        <v>195</v>
      </c>
      <c r="BM138" s="193" t="s">
        <v>238</v>
      </c>
    </row>
    <row r="139" spans="2:51" s="13" customFormat="1" ht="10.2">
      <c r="B139" s="195"/>
      <c r="C139" s="196"/>
      <c r="D139" s="197" t="s">
        <v>197</v>
      </c>
      <c r="E139" s="198" t="s">
        <v>19</v>
      </c>
      <c r="F139" s="199" t="s">
        <v>239</v>
      </c>
      <c r="G139" s="196"/>
      <c r="H139" s="198" t="s">
        <v>19</v>
      </c>
      <c r="I139" s="200"/>
      <c r="J139" s="196"/>
      <c r="K139" s="196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197</v>
      </c>
      <c r="AU139" s="205" t="s">
        <v>79</v>
      </c>
      <c r="AV139" s="13" t="s">
        <v>77</v>
      </c>
      <c r="AW139" s="13" t="s">
        <v>31</v>
      </c>
      <c r="AX139" s="13" t="s">
        <v>69</v>
      </c>
      <c r="AY139" s="205" t="s">
        <v>191</v>
      </c>
    </row>
    <row r="140" spans="2:51" s="14" customFormat="1" ht="10.2">
      <c r="B140" s="206"/>
      <c r="C140" s="207"/>
      <c r="D140" s="197" t="s">
        <v>197</v>
      </c>
      <c r="E140" s="208" t="s">
        <v>19</v>
      </c>
      <c r="F140" s="209" t="s">
        <v>240</v>
      </c>
      <c r="G140" s="207"/>
      <c r="H140" s="210">
        <v>11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197</v>
      </c>
      <c r="AU140" s="216" t="s">
        <v>79</v>
      </c>
      <c r="AV140" s="14" t="s">
        <v>79</v>
      </c>
      <c r="AW140" s="14" t="s">
        <v>31</v>
      </c>
      <c r="AX140" s="14" t="s">
        <v>77</v>
      </c>
      <c r="AY140" s="216" t="s">
        <v>191</v>
      </c>
    </row>
    <row r="141" spans="1:65" s="2" customFormat="1" ht="24.15" customHeight="1">
      <c r="A141" s="36"/>
      <c r="B141" s="37"/>
      <c r="C141" s="181" t="s">
        <v>241</v>
      </c>
      <c r="D141" s="181" t="s">
        <v>192</v>
      </c>
      <c r="E141" s="182" t="s">
        <v>242</v>
      </c>
      <c r="F141" s="183" t="s">
        <v>243</v>
      </c>
      <c r="G141" s="184" t="s">
        <v>224</v>
      </c>
      <c r="H141" s="185">
        <v>102.08</v>
      </c>
      <c r="I141" s="186"/>
      <c r="J141" s="187">
        <f>ROUND(I141*H141,2)</f>
        <v>0</v>
      </c>
      <c r="K141" s="188"/>
      <c r="L141" s="41"/>
      <c r="M141" s="189" t="s">
        <v>19</v>
      </c>
      <c r="N141" s="190" t="s">
        <v>40</v>
      </c>
      <c r="O141" s="66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195</v>
      </c>
      <c r="AT141" s="193" t="s">
        <v>192</v>
      </c>
      <c r="AU141" s="193" t="s">
        <v>79</v>
      </c>
      <c r="AY141" s="19" t="s">
        <v>191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9" t="s">
        <v>77</v>
      </c>
      <c r="BK141" s="194">
        <f>ROUND(I141*H141,2)</f>
        <v>0</v>
      </c>
      <c r="BL141" s="19" t="s">
        <v>195</v>
      </c>
      <c r="BM141" s="193" t="s">
        <v>244</v>
      </c>
    </row>
    <row r="142" spans="2:51" s="14" customFormat="1" ht="10.2">
      <c r="B142" s="206"/>
      <c r="C142" s="207"/>
      <c r="D142" s="197" t="s">
        <v>197</v>
      </c>
      <c r="E142" s="208" t="s">
        <v>19</v>
      </c>
      <c r="F142" s="209" t="s">
        <v>245</v>
      </c>
      <c r="G142" s="207"/>
      <c r="H142" s="210">
        <v>102.08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197</v>
      </c>
      <c r="AU142" s="216" t="s">
        <v>79</v>
      </c>
      <c r="AV142" s="14" t="s">
        <v>79</v>
      </c>
      <c r="AW142" s="14" t="s">
        <v>31</v>
      </c>
      <c r="AX142" s="14" t="s">
        <v>69</v>
      </c>
      <c r="AY142" s="216" t="s">
        <v>191</v>
      </c>
    </row>
    <row r="143" spans="2:51" s="15" customFormat="1" ht="10.2">
      <c r="B143" s="217"/>
      <c r="C143" s="218"/>
      <c r="D143" s="197" t="s">
        <v>197</v>
      </c>
      <c r="E143" s="219" t="s">
        <v>136</v>
      </c>
      <c r="F143" s="220" t="s">
        <v>201</v>
      </c>
      <c r="G143" s="218"/>
      <c r="H143" s="221">
        <v>102.08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197</v>
      </c>
      <c r="AU143" s="227" t="s">
        <v>79</v>
      </c>
      <c r="AV143" s="15" t="s">
        <v>95</v>
      </c>
      <c r="AW143" s="15" t="s">
        <v>31</v>
      </c>
      <c r="AX143" s="15" t="s">
        <v>77</v>
      </c>
      <c r="AY143" s="227" t="s">
        <v>191</v>
      </c>
    </row>
    <row r="144" spans="1:65" s="2" customFormat="1" ht="44.25" customHeight="1">
      <c r="A144" s="36"/>
      <c r="B144" s="37"/>
      <c r="C144" s="181" t="s">
        <v>246</v>
      </c>
      <c r="D144" s="181" t="s">
        <v>192</v>
      </c>
      <c r="E144" s="182" t="s">
        <v>247</v>
      </c>
      <c r="F144" s="183" t="s">
        <v>248</v>
      </c>
      <c r="G144" s="184" t="s">
        <v>249</v>
      </c>
      <c r="H144" s="185">
        <v>0.81</v>
      </c>
      <c r="I144" s="186"/>
      <c r="J144" s="187">
        <f>ROUND(I144*H144,2)</f>
        <v>0</v>
      </c>
      <c r="K144" s="188"/>
      <c r="L144" s="41"/>
      <c r="M144" s="189" t="s">
        <v>19</v>
      </c>
      <c r="N144" s="190" t="s">
        <v>40</v>
      </c>
      <c r="O144" s="66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3" t="s">
        <v>195</v>
      </c>
      <c r="AT144" s="193" t="s">
        <v>192</v>
      </c>
      <c r="AU144" s="193" t="s">
        <v>79</v>
      </c>
      <c r="AY144" s="19" t="s">
        <v>191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9" t="s">
        <v>77</v>
      </c>
      <c r="BK144" s="194">
        <f>ROUND(I144*H144,2)</f>
        <v>0</v>
      </c>
      <c r="BL144" s="19" t="s">
        <v>195</v>
      </c>
      <c r="BM144" s="193" t="s">
        <v>250</v>
      </c>
    </row>
    <row r="145" spans="2:51" s="14" customFormat="1" ht="10.2">
      <c r="B145" s="206"/>
      <c r="C145" s="207"/>
      <c r="D145" s="197" t="s">
        <v>197</v>
      </c>
      <c r="E145" s="208" t="s">
        <v>143</v>
      </c>
      <c r="F145" s="209" t="s">
        <v>251</v>
      </c>
      <c r="G145" s="207"/>
      <c r="H145" s="210">
        <v>1.35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197</v>
      </c>
      <c r="AU145" s="216" t="s">
        <v>79</v>
      </c>
      <c r="AV145" s="14" t="s">
        <v>79</v>
      </c>
      <c r="AW145" s="14" t="s">
        <v>31</v>
      </c>
      <c r="AX145" s="14" t="s">
        <v>69</v>
      </c>
      <c r="AY145" s="216" t="s">
        <v>191</v>
      </c>
    </row>
    <row r="146" spans="2:51" s="14" customFormat="1" ht="10.2">
      <c r="B146" s="206"/>
      <c r="C146" s="207"/>
      <c r="D146" s="197" t="s">
        <v>197</v>
      </c>
      <c r="E146" s="208" t="s">
        <v>252</v>
      </c>
      <c r="F146" s="209" t="s">
        <v>253</v>
      </c>
      <c r="G146" s="207"/>
      <c r="H146" s="210">
        <v>0.81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197</v>
      </c>
      <c r="AU146" s="216" t="s">
        <v>79</v>
      </c>
      <c r="AV146" s="14" t="s">
        <v>79</v>
      </c>
      <c r="AW146" s="14" t="s">
        <v>31</v>
      </c>
      <c r="AX146" s="14" t="s">
        <v>77</v>
      </c>
      <c r="AY146" s="216" t="s">
        <v>191</v>
      </c>
    </row>
    <row r="147" spans="1:65" s="2" customFormat="1" ht="49.05" customHeight="1">
      <c r="A147" s="36"/>
      <c r="B147" s="37"/>
      <c r="C147" s="181" t="s">
        <v>254</v>
      </c>
      <c r="D147" s="181" t="s">
        <v>192</v>
      </c>
      <c r="E147" s="182" t="s">
        <v>255</v>
      </c>
      <c r="F147" s="183" t="s">
        <v>256</v>
      </c>
      <c r="G147" s="184" t="s">
        <v>249</v>
      </c>
      <c r="H147" s="185">
        <v>132.372</v>
      </c>
      <c r="I147" s="186"/>
      <c r="J147" s="187">
        <f>ROUND(I147*H147,2)</f>
        <v>0</v>
      </c>
      <c r="K147" s="188"/>
      <c r="L147" s="41"/>
      <c r="M147" s="189" t="s">
        <v>19</v>
      </c>
      <c r="N147" s="190" t="s">
        <v>40</v>
      </c>
      <c r="O147" s="66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3" t="s">
        <v>195</v>
      </c>
      <c r="AT147" s="193" t="s">
        <v>192</v>
      </c>
      <c r="AU147" s="193" t="s">
        <v>79</v>
      </c>
      <c r="AY147" s="19" t="s">
        <v>191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9" t="s">
        <v>77</v>
      </c>
      <c r="BK147" s="194">
        <f>ROUND(I147*H147,2)</f>
        <v>0</v>
      </c>
      <c r="BL147" s="19" t="s">
        <v>195</v>
      </c>
      <c r="BM147" s="193" t="s">
        <v>257</v>
      </c>
    </row>
    <row r="148" spans="2:51" s="14" customFormat="1" ht="10.2">
      <c r="B148" s="206"/>
      <c r="C148" s="207"/>
      <c r="D148" s="197" t="s">
        <v>197</v>
      </c>
      <c r="E148" s="208" t="s">
        <v>19</v>
      </c>
      <c r="F148" s="209" t="s">
        <v>258</v>
      </c>
      <c r="G148" s="207"/>
      <c r="H148" s="210">
        <v>30.668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197</v>
      </c>
      <c r="AU148" s="216" t="s">
        <v>79</v>
      </c>
      <c r="AV148" s="14" t="s">
        <v>79</v>
      </c>
      <c r="AW148" s="14" t="s">
        <v>31</v>
      </c>
      <c r="AX148" s="14" t="s">
        <v>69</v>
      </c>
      <c r="AY148" s="216" t="s">
        <v>191</v>
      </c>
    </row>
    <row r="149" spans="2:51" s="14" customFormat="1" ht="10.2">
      <c r="B149" s="206"/>
      <c r="C149" s="207"/>
      <c r="D149" s="197" t="s">
        <v>197</v>
      </c>
      <c r="E149" s="208" t="s">
        <v>19</v>
      </c>
      <c r="F149" s="209" t="s">
        <v>259</v>
      </c>
      <c r="G149" s="207"/>
      <c r="H149" s="210">
        <v>34.884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197</v>
      </c>
      <c r="AU149" s="216" t="s">
        <v>79</v>
      </c>
      <c r="AV149" s="14" t="s">
        <v>79</v>
      </c>
      <c r="AW149" s="14" t="s">
        <v>31</v>
      </c>
      <c r="AX149" s="14" t="s">
        <v>69</v>
      </c>
      <c r="AY149" s="216" t="s">
        <v>191</v>
      </c>
    </row>
    <row r="150" spans="2:51" s="14" customFormat="1" ht="10.2">
      <c r="B150" s="206"/>
      <c r="C150" s="207"/>
      <c r="D150" s="197" t="s">
        <v>197</v>
      </c>
      <c r="E150" s="208" t="s">
        <v>19</v>
      </c>
      <c r="F150" s="209" t="s">
        <v>260</v>
      </c>
      <c r="G150" s="207"/>
      <c r="H150" s="210">
        <v>45.461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197</v>
      </c>
      <c r="AU150" s="216" t="s">
        <v>79</v>
      </c>
      <c r="AV150" s="14" t="s">
        <v>79</v>
      </c>
      <c r="AW150" s="14" t="s">
        <v>31</v>
      </c>
      <c r="AX150" s="14" t="s">
        <v>69</v>
      </c>
      <c r="AY150" s="216" t="s">
        <v>191</v>
      </c>
    </row>
    <row r="151" spans="2:51" s="14" customFormat="1" ht="10.2">
      <c r="B151" s="206"/>
      <c r="C151" s="207"/>
      <c r="D151" s="197" t="s">
        <v>197</v>
      </c>
      <c r="E151" s="208" t="s">
        <v>19</v>
      </c>
      <c r="F151" s="209" t="s">
        <v>261</v>
      </c>
      <c r="G151" s="207"/>
      <c r="H151" s="210">
        <v>20.938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197</v>
      </c>
      <c r="AU151" s="216" t="s">
        <v>79</v>
      </c>
      <c r="AV151" s="14" t="s">
        <v>79</v>
      </c>
      <c r="AW151" s="14" t="s">
        <v>31</v>
      </c>
      <c r="AX151" s="14" t="s">
        <v>69</v>
      </c>
      <c r="AY151" s="216" t="s">
        <v>191</v>
      </c>
    </row>
    <row r="152" spans="2:51" s="14" customFormat="1" ht="10.2">
      <c r="B152" s="206"/>
      <c r="C152" s="207"/>
      <c r="D152" s="197" t="s">
        <v>197</v>
      </c>
      <c r="E152" s="208" t="s">
        <v>19</v>
      </c>
      <c r="F152" s="209" t="s">
        <v>262</v>
      </c>
      <c r="G152" s="207"/>
      <c r="H152" s="210">
        <v>46.56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197</v>
      </c>
      <c r="AU152" s="216" t="s">
        <v>79</v>
      </c>
      <c r="AV152" s="14" t="s">
        <v>79</v>
      </c>
      <c r="AW152" s="14" t="s">
        <v>31</v>
      </c>
      <c r="AX152" s="14" t="s">
        <v>69</v>
      </c>
      <c r="AY152" s="216" t="s">
        <v>191</v>
      </c>
    </row>
    <row r="153" spans="2:51" s="14" customFormat="1" ht="10.2">
      <c r="B153" s="206"/>
      <c r="C153" s="207"/>
      <c r="D153" s="197" t="s">
        <v>197</v>
      </c>
      <c r="E153" s="208" t="s">
        <v>19</v>
      </c>
      <c r="F153" s="209" t="s">
        <v>263</v>
      </c>
      <c r="G153" s="207"/>
      <c r="H153" s="210">
        <v>61.387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197</v>
      </c>
      <c r="AU153" s="216" t="s">
        <v>79</v>
      </c>
      <c r="AV153" s="14" t="s">
        <v>79</v>
      </c>
      <c r="AW153" s="14" t="s">
        <v>31</v>
      </c>
      <c r="AX153" s="14" t="s">
        <v>69</v>
      </c>
      <c r="AY153" s="216" t="s">
        <v>191</v>
      </c>
    </row>
    <row r="154" spans="2:51" s="14" customFormat="1" ht="10.2">
      <c r="B154" s="206"/>
      <c r="C154" s="207"/>
      <c r="D154" s="197" t="s">
        <v>197</v>
      </c>
      <c r="E154" s="208" t="s">
        <v>19</v>
      </c>
      <c r="F154" s="209" t="s">
        <v>264</v>
      </c>
      <c r="G154" s="207"/>
      <c r="H154" s="210">
        <v>18.84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197</v>
      </c>
      <c r="AU154" s="216" t="s">
        <v>79</v>
      </c>
      <c r="AV154" s="14" t="s">
        <v>79</v>
      </c>
      <c r="AW154" s="14" t="s">
        <v>31</v>
      </c>
      <c r="AX154" s="14" t="s">
        <v>69</v>
      </c>
      <c r="AY154" s="216" t="s">
        <v>191</v>
      </c>
    </row>
    <row r="155" spans="2:51" s="14" customFormat="1" ht="10.2">
      <c r="B155" s="206"/>
      <c r="C155" s="207"/>
      <c r="D155" s="197" t="s">
        <v>197</v>
      </c>
      <c r="E155" s="208" t="s">
        <v>19</v>
      </c>
      <c r="F155" s="209" t="s">
        <v>265</v>
      </c>
      <c r="G155" s="207"/>
      <c r="H155" s="210">
        <v>18.411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197</v>
      </c>
      <c r="AU155" s="216" t="s">
        <v>79</v>
      </c>
      <c r="AV155" s="14" t="s">
        <v>79</v>
      </c>
      <c r="AW155" s="14" t="s">
        <v>31</v>
      </c>
      <c r="AX155" s="14" t="s">
        <v>69</v>
      </c>
      <c r="AY155" s="216" t="s">
        <v>191</v>
      </c>
    </row>
    <row r="156" spans="2:51" s="14" customFormat="1" ht="10.2">
      <c r="B156" s="206"/>
      <c r="C156" s="207"/>
      <c r="D156" s="197" t="s">
        <v>197</v>
      </c>
      <c r="E156" s="208" t="s">
        <v>19</v>
      </c>
      <c r="F156" s="209" t="s">
        <v>266</v>
      </c>
      <c r="G156" s="207"/>
      <c r="H156" s="210">
        <v>17.927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197</v>
      </c>
      <c r="AU156" s="216" t="s">
        <v>79</v>
      </c>
      <c r="AV156" s="14" t="s">
        <v>79</v>
      </c>
      <c r="AW156" s="14" t="s">
        <v>31</v>
      </c>
      <c r="AX156" s="14" t="s">
        <v>69</v>
      </c>
      <c r="AY156" s="216" t="s">
        <v>191</v>
      </c>
    </row>
    <row r="157" spans="2:51" s="15" customFormat="1" ht="10.2">
      <c r="B157" s="217"/>
      <c r="C157" s="218"/>
      <c r="D157" s="197" t="s">
        <v>197</v>
      </c>
      <c r="E157" s="219" t="s">
        <v>145</v>
      </c>
      <c r="F157" s="220" t="s">
        <v>201</v>
      </c>
      <c r="G157" s="218"/>
      <c r="H157" s="221">
        <v>295.076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197</v>
      </c>
      <c r="AU157" s="227" t="s">
        <v>79</v>
      </c>
      <c r="AV157" s="15" t="s">
        <v>95</v>
      </c>
      <c r="AW157" s="15" t="s">
        <v>31</v>
      </c>
      <c r="AX157" s="15" t="s">
        <v>69</v>
      </c>
      <c r="AY157" s="227" t="s">
        <v>191</v>
      </c>
    </row>
    <row r="158" spans="2:51" s="14" customFormat="1" ht="10.2">
      <c r="B158" s="206"/>
      <c r="C158" s="207"/>
      <c r="D158" s="197" t="s">
        <v>197</v>
      </c>
      <c r="E158" s="208" t="s">
        <v>267</v>
      </c>
      <c r="F158" s="209" t="s">
        <v>268</v>
      </c>
      <c r="G158" s="207"/>
      <c r="H158" s="210">
        <v>324.584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197</v>
      </c>
      <c r="AU158" s="216" t="s">
        <v>79</v>
      </c>
      <c r="AV158" s="14" t="s">
        <v>79</v>
      </c>
      <c r="AW158" s="14" t="s">
        <v>31</v>
      </c>
      <c r="AX158" s="14" t="s">
        <v>69</v>
      </c>
      <c r="AY158" s="216" t="s">
        <v>191</v>
      </c>
    </row>
    <row r="159" spans="2:51" s="14" customFormat="1" ht="10.2">
      <c r="B159" s="206"/>
      <c r="C159" s="207"/>
      <c r="D159" s="197" t="s">
        <v>197</v>
      </c>
      <c r="E159" s="208" t="s">
        <v>19</v>
      </c>
      <c r="F159" s="209" t="s">
        <v>269</v>
      </c>
      <c r="G159" s="207"/>
      <c r="H159" s="210">
        <v>-20.416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197</v>
      </c>
      <c r="AU159" s="216" t="s">
        <v>79</v>
      </c>
      <c r="AV159" s="14" t="s">
        <v>79</v>
      </c>
      <c r="AW159" s="14" t="s">
        <v>31</v>
      </c>
      <c r="AX159" s="14" t="s">
        <v>69</v>
      </c>
      <c r="AY159" s="216" t="s">
        <v>191</v>
      </c>
    </row>
    <row r="160" spans="2:51" s="14" customFormat="1" ht="10.2">
      <c r="B160" s="206"/>
      <c r="C160" s="207"/>
      <c r="D160" s="197" t="s">
        <v>197</v>
      </c>
      <c r="E160" s="208" t="s">
        <v>19</v>
      </c>
      <c r="F160" s="209" t="s">
        <v>270</v>
      </c>
      <c r="G160" s="207"/>
      <c r="H160" s="210">
        <v>-39.424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197</v>
      </c>
      <c r="AU160" s="216" t="s">
        <v>79</v>
      </c>
      <c r="AV160" s="14" t="s">
        <v>79</v>
      </c>
      <c r="AW160" s="14" t="s">
        <v>31</v>
      </c>
      <c r="AX160" s="14" t="s">
        <v>69</v>
      </c>
      <c r="AY160" s="216" t="s">
        <v>191</v>
      </c>
    </row>
    <row r="161" spans="2:51" s="15" customFormat="1" ht="10.2">
      <c r="B161" s="217"/>
      <c r="C161" s="218"/>
      <c r="D161" s="197" t="s">
        <v>197</v>
      </c>
      <c r="E161" s="219" t="s">
        <v>141</v>
      </c>
      <c r="F161" s="220" t="s">
        <v>201</v>
      </c>
      <c r="G161" s="218"/>
      <c r="H161" s="221">
        <v>264.744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197</v>
      </c>
      <c r="AU161" s="227" t="s">
        <v>79</v>
      </c>
      <c r="AV161" s="15" t="s">
        <v>95</v>
      </c>
      <c r="AW161" s="15" t="s">
        <v>31</v>
      </c>
      <c r="AX161" s="15" t="s">
        <v>69</v>
      </c>
      <c r="AY161" s="227" t="s">
        <v>191</v>
      </c>
    </row>
    <row r="162" spans="2:51" s="14" customFormat="1" ht="10.2">
      <c r="B162" s="206"/>
      <c r="C162" s="207"/>
      <c r="D162" s="197" t="s">
        <v>197</v>
      </c>
      <c r="E162" s="208" t="s">
        <v>271</v>
      </c>
      <c r="F162" s="209" t="s">
        <v>272</v>
      </c>
      <c r="G162" s="207"/>
      <c r="H162" s="210">
        <v>132.372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197</v>
      </c>
      <c r="AU162" s="216" t="s">
        <v>79</v>
      </c>
      <c r="AV162" s="14" t="s">
        <v>79</v>
      </c>
      <c r="AW162" s="14" t="s">
        <v>31</v>
      </c>
      <c r="AX162" s="14" t="s">
        <v>77</v>
      </c>
      <c r="AY162" s="216" t="s">
        <v>191</v>
      </c>
    </row>
    <row r="163" spans="1:65" s="2" customFormat="1" ht="44.25" customHeight="1">
      <c r="A163" s="36"/>
      <c r="B163" s="37"/>
      <c r="C163" s="181" t="s">
        <v>273</v>
      </c>
      <c r="D163" s="181" t="s">
        <v>192</v>
      </c>
      <c r="E163" s="182" t="s">
        <v>274</v>
      </c>
      <c r="F163" s="183" t="s">
        <v>275</v>
      </c>
      <c r="G163" s="184" t="s">
        <v>249</v>
      </c>
      <c r="H163" s="185">
        <v>0.54</v>
      </c>
      <c r="I163" s="186"/>
      <c r="J163" s="187">
        <f>ROUND(I163*H163,2)</f>
        <v>0</v>
      </c>
      <c r="K163" s="188"/>
      <c r="L163" s="41"/>
      <c r="M163" s="189" t="s">
        <v>19</v>
      </c>
      <c r="N163" s="190" t="s">
        <v>40</v>
      </c>
      <c r="O163" s="66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3" t="s">
        <v>195</v>
      </c>
      <c r="AT163" s="193" t="s">
        <v>192</v>
      </c>
      <c r="AU163" s="193" t="s">
        <v>79</v>
      </c>
      <c r="AY163" s="19" t="s">
        <v>191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9" t="s">
        <v>77</v>
      </c>
      <c r="BK163" s="194">
        <f>ROUND(I163*H163,2)</f>
        <v>0</v>
      </c>
      <c r="BL163" s="19" t="s">
        <v>195</v>
      </c>
      <c r="BM163" s="193" t="s">
        <v>276</v>
      </c>
    </row>
    <row r="164" spans="2:51" s="14" customFormat="1" ht="10.2">
      <c r="B164" s="206"/>
      <c r="C164" s="207"/>
      <c r="D164" s="197" t="s">
        <v>197</v>
      </c>
      <c r="E164" s="208" t="s">
        <v>277</v>
      </c>
      <c r="F164" s="209" t="s">
        <v>278</v>
      </c>
      <c r="G164" s="207"/>
      <c r="H164" s="210">
        <v>0.54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197</v>
      </c>
      <c r="AU164" s="216" t="s">
        <v>79</v>
      </c>
      <c r="AV164" s="14" t="s">
        <v>79</v>
      </c>
      <c r="AW164" s="14" t="s">
        <v>31</v>
      </c>
      <c r="AX164" s="14" t="s">
        <v>77</v>
      </c>
      <c r="AY164" s="216" t="s">
        <v>191</v>
      </c>
    </row>
    <row r="165" spans="1:65" s="2" customFormat="1" ht="49.05" customHeight="1">
      <c r="A165" s="36"/>
      <c r="B165" s="37"/>
      <c r="C165" s="181" t="s">
        <v>279</v>
      </c>
      <c r="D165" s="181" t="s">
        <v>192</v>
      </c>
      <c r="E165" s="182" t="s">
        <v>280</v>
      </c>
      <c r="F165" s="183" t="s">
        <v>281</v>
      </c>
      <c r="G165" s="184" t="s">
        <v>249</v>
      </c>
      <c r="H165" s="185">
        <v>132.372</v>
      </c>
      <c r="I165" s="186"/>
      <c r="J165" s="187">
        <f>ROUND(I165*H165,2)</f>
        <v>0</v>
      </c>
      <c r="K165" s="188"/>
      <c r="L165" s="41"/>
      <c r="M165" s="189" t="s">
        <v>19</v>
      </c>
      <c r="N165" s="190" t="s">
        <v>40</v>
      </c>
      <c r="O165" s="66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3" t="s">
        <v>195</v>
      </c>
      <c r="AT165" s="193" t="s">
        <v>192</v>
      </c>
      <c r="AU165" s="193" t="s">
        <v>79</v>
      </c>
      <c r="AY165" s="19" t="s">
        <v>191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9" t="s">
        <v>77</v>
      </c>
      <c r="BK165" s="194">
        <f>ROUND(I165*H165,2)</f>
        <v>0</v>
      </c>
      <c r="BL165" s="19" t="s">
        <v>195</v>
      </c>
      <c r="BM165" s="193" t="s">
        <v>282</v>
      </c>
    </row>
    <row r="166" spans="2:51" s="14" customFormat="1" ht="10.2">
      <c r="B166" s="206"/>
      <c r="C166" s="207"/>
      <c r="D166" s="197" t="s">
        <v>197</v>
      </c>
      <c r="E166" s="208" t="s">
        <v>283</v>
      </c>
      <c r="F166" s="209" t="s">
        <v>272</v>
      </c>
      <c r="G166" s="207"/>
      <c r="H166" s="210">
        <v>132.372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197</v>
      </c>
      <c r="AU166" s="216" t="s">
        <v>79</v>
      </c>
      <c r="AV166" s="14" t="s">
        <v>79</v>
      </c>
      <c r="AW166" s="14" t="s">
        <v>31</v>
      </c>
      <c r="AX166" s="14" t="s">
        <v>77</v>
      </c>
      <c r="AY166" s="216" t="s">
        <v>191</v>
      </c>
    </row>
    <row r="167" spans="1:65" s="2" customFormat="1" ht="37.8" customHeight="1">
      <c r="A167" s="36"/>
      <c r="B167" s="37"/>
      <c r="C167" s="181" t="s">
        <v>284</v>
      </c>
      <c r="D167" s="181" t="s">
        <v>192</v>
      </c>
      <c r="E167" s="182" t="s">
        <v>285</v>
      </c>
      <c r="F167" s="183" t="s">
        <v>286</v>
      </c>
      <c r="G167" s="184" t="s">
        <v>249</v>
      </c>
      <c r="H167" s="185">
        <v>122.393</v>
      </c>
      <c r="I167" s="186"/>
      <c r="J167" s="187">
        <f>ROUND(I167*H167,2)</f>
        <v>0</v>
      </c>
      <c r="K167" s="188"/>
      <c r="L167" s="41"/>
      <c r="M167" s="189" t="s">
        <v>19</v>
      </c>
      <c r="N167" s="190" t="s">
        <v>40</v>
      </c>
      <c r="O167" s="66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3" t="s">
        <v>195</v>
      </c>
      <c r="AT167" s="193" t="s">
        <v>192</v>
      </c>
      <c r="AU167" s="193" t="s">
        <v>79</v>
      </c>
      <c r="AY167" s="19" t="s">
        <v>191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9" t="s">
        <v>77</v>
      </c>
      <c r="BK167" s="194">
        <f>ROUND(I167*H167,2)</f>
        <v>0</v>
      </c>
      <c r="BL167" s="19" t="s">
        <v>195</v>
      </c>
      <c r="BM167" s="193" t="s">
        <v>287</v>
      </c>
    </row>
    <row r="168" spans="2:51" s="13" customFormat="1" ht="10.2">
      <c r="B168" s="195"/>
      <c r="C168" s="196"/>
      <c r="D168" s="197" t="s">
        <v>197</v>
      </c>
      <c r="E168" s="198" t="s">
        <v>19</v>
      </c>
      <c r="F168" s="199" t="s">
        <v>288</v>
      </c>
      <c r="G168" s="196"/>
      <c r="H168" s="198" t="s">
        <v>19</v>
      </c>
      <c r="I168" s="200"/>
      <c r="J168" s="196"/>
      <c r="K168" s="196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197</v>
      </c>
      <c r="AU168" s="205" t="s">
        <v>79</v>
      </c>
      <c r="AV168" s="13" t="s">
        <v>77</v>
      </c>
      <c r="AW168" s="13" t="s">
        <v>31</v>
      </c>
      <c r="AX168" s="13" t="s">
        <v>69</v>
      </c>
      <c r="AY168" s="205" t="s">
        <v>191</v>
      </c>
    </row>
    <row r="169" spans="2:51" s="14" customFormat="1" ht="10.2">
      <c r="B169" s="206"/>
      <c r="C169" s="207"/>
      <c r="D169" s="197" t="s">
        <v>197</v>
      </c>
      <c r="E169" s="208" t="s">
        <v>19</v>
      </c>
      <c r="F169" s="209" t="s">
        <v>289</v>
      </c>
      <c r="G169" s="207"/>
      <c r="H169" s="210">
        <v>79.609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197</v>
      </c>
      <c r="AU169" s="216" t="s">
        <v>79</v>
      </c>
      <c r="AV169" s="14" t="s">
        <v>79</v>
      </c>
      <c r="AW169" s="14" t="s">
        <v>31</v>
      </c>
      <c r="AX169" s="14" t="s">
        <v>69</v>
      </c>
      <c r="AY169" s="216" t="s">
        <v>191</v>
      </c>
    </row>
    <row r="170" spans="2:51" s="13" customFormat="1" ht="10.2">
      <c r="B170" s="195"/>
      <c r="C170" s="196"/>
      <c r="D170" s="197" t="s">
        <v>197</v>
      </c>
      <c r="E170" s="198" t="s">
        <v>19</v>
      </c>
      <c r="F170" s="199" t="s">
        <v>290</v>
      </c>
      <c r="G170" s="196"/>
      <c r="H170" s="198" t="s">
        <v>19</v>
      </c>
      <c r="I170" s="200"/>
      <c r="J170" s="196"/>
      <c r="K170" s="196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197</v>
      </c>
      <c r="AU170" s="205" t="s">
        <v>79</v>
      </c>
      <c r="AV170" s="13" t="s">
        <v>77</v>
      </c>
      <c r="AW170" s="13" t="s">
        <v>31</v>
      </c>
      <c r="AX170" s="13" t="s">
        <v>69</v>
      </c>
      <c r="AY170" s="205" t="s">
        <v>191</v>
      </c>
    </row>
    <row r="171" spans="2:51" s="14" customFormat="1" ht="10.2">
      <c r="B171" s="206"/>
      <c r="C171" s="207"/>
      <c r="D171" s="197" t="s">
        <v>197</v>
      </c>
      <c r="E171" s="208" t="s">
        <v>19</v>
      </c>
      <c r="F171" s="209" t="s">
        <v>291</v>
      </c>
      <c r="G171" s="207"/>
      <c r="H171" s="210">
        <v>33.529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197</v>
      </c>
      <c r="AU171" s="216" t="s">
        <v>79</v>
      </c>
      <c r="AV171" s="14" t="s">
        <v>79</v>
      </c>
      <c r="AW171" s="14" t="s">
        <v>31</v>
      </c>
      <c r="AX171" s="14" t="s">
        <v>69</v>
      </c>
      <c r="AY171" s="216" t="s">
        <v>191</v>
      </c>
    </row>
    <row r="172" spans="2:51" s="13" customFormat="1" ht="10.2">
      <c r="B172" s="195"/>
      <c r="C172" s="196"/>
      <c r="D172" s="197" t="s">
        <v>197</v>
      </c>
      <c r="E172" s="198" t="s">
        <v>19</v>
      </c>
      <c r="F172" s="199" t="s">
        <v>292</v>
      </c>
      <c r="G172" s="196"/>
      <c r="H172" s="198" t="s">
        <v>19</v>
      </c>
      <c r="I172" s="200"/>
      <c r="J172" s="196"/>
      <c r="K172" s="196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197</v>
      </c>
      <c r="AU172" s="205" t="s">
        <v>79</v>
      </c>
      <c r="AV172" s="13" t="s">
        <v>77</v>
      </c>
      <c r="AW172" s="13" t="s">
        <v>31</v>
      </c>
      <c r="AX172" s="13" t="s">
        <v>69</v>
      </c>
      <c r="AY172" s="205" t="s">
        <v>191</v>
      </c>
    </row>
    <row r="173" spans="2:51" s="14" customFormat="1" ht="10.2">
      <c r="B173" s="206"/>
      <c r="C173" s="207"/>
      <c r="D173" s="197" t="s">
        <v>197</v>
      </c>
      <c r="E173" s="208" t="s">
        <v>19</v>
      </c>
      <c r="F173" s="209" t="s">
        <v>293</v>
      </c>
      <c r="G173" s="207"/>
      <c r="H173" s="210">
        <v>3.52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197</v>
      </c>
      <c r="AU173" s="216" t="s">
        <v>79</v>
      </c>
      <c r="AV173" s="14" t="s">
        <v>79</v>
      </c>
      <c r="AW173" s="14" t="s">
        <v>31</v>
      </c>
      <c r="AX173" s="14" t="s">
        <v>69</v>
      </c>
      <c r="AY173" s="216" t="s">
        <v>191</v>
      </c>
    </row>
    <row r="174" spans="2:51" s="13" customFormat="1" ht="10.2">
      <c r="B174" s="195"/>
      <c r="C174" s="196"/>
      <c r="D174" s="197" t="s">
        <v>197</v>
      </c>
      <c r="E174" s="198" t="s">
        <v>19</v>
      </c>
      <c r="F174" s="199" t="s">
        <v>294</v>
      </c>
      <c r="G174" s="196"/>
      <c r="H174" s="198" t="s">
        <v>19</v>
      </c>
      <c r="I174" s="200"/>
      <c r="J174" s="196"/>
      <c r="K174" s="196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197</v>
      </c>
      <c r="AU174" s="205" t="s">
        <v>79</v>
      </c>
      <c r="AV174" s="13" t="s">
        <v>77</v>
      </c>
      <c r="AW174" s="13" t="s">
        <v>31</v>
      </c>
      <c r="AX174" s="13" t="s">
        <v>69</v>
      </c>
      <c r="AY174" s="205" t="s">
        <v>191</v>
      </c>
    </row>
    <row r="175" spans="2:51" s="14" customFormat="1" ht="10.2">
      <c r="B175" s="206"/>
      <c r="C175" s="207"/>
      <c r="D175" s="197" t="s">
        <v>197</v>
      </c>
      <c r="E175" s="208" t="s">
        <v>19</v>
      </c>
      <c r="F175" s="209" t="s">
        <v>295</v>
      </c>
      <c r="G175" s="207"/>
      <c r="H175" s="210">
        <v>5.735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197</v>
      </c>
      <c r="AU175" s="216" t="s">
        <v>79</v>
      </c>
      <c r="AV175" s="14" t="s">
        <v>79</v>
      </c>
      <c r="AW175" s="14" t="s">
        <v>31</v>
      </c>
      <c r="AX175" s="14" t="s">
        <v>69</v>
      </c>
      <c r="AY175" s="216" t="s">
        <v>191</v>
      </c>
    </row>
    <row r="176" spans="2:51" s="15" customFormat="1" ht="10.2">
      <c r="B176" s="217"/>
      <c r="C176" s="218"/>
      <c r="D176" s="197" t="s">
        <v>197</v>
      </c>
      <c r="E176" s="219" t="s">
        <v>19</v>
      </c>
      <c r="F176" s="220" t="s">
        <v>201</v>
      </c>
      <c r="G176" s="218"/>
      <c r="H176" s="221">
        <v>122.393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197</v>
      </c>
      <c r="AU176" s="227" t="s">
        <v>79</v>
      </c>
      <c r="AV176" s="15" t="s">
        <v>95</v>
      </c>
      <c r="AW176" s="15" t="s">
        <v>31</v>
      </c>
      <c r="AX176" s="15" t="s">
        <v>69</v>
      </c>
      <c r="AY176" s="227" t="s">
        <v>191</v>
      </c>
    </row>
    <row r="177" spans="2:51" s="16" customFormat="1" ht="10.2">
      <c r="B177" s="228"/>
      <c r="C177" s="229"/>
      <c r="D177" s="197" t="s">
        <v>197</v>
      </c>
      <c r="E177" s="230" t="s">
        <v>19</v>
      </c>
      <c r="F177" s="231" t="s">
        <v>210</v>
      </c>
      <c r="G177" s="229"/>
      <c r="H177" s="232">
        <v>122.393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197</v>
      </c>
      <c r="AU177" s="238" t="s">
        <v>79</v>
      </c>
      <c r="AV177" s="16" t="s">
        <v>195</v>
      </c>
      <c r="AW177" s="16" t="s">
        <v>31</v>
      </c>
      <c r="AX177" s="16" t="s">
        <v>77</v>
      </c>
      <c r="AY177" s="238" t="s">
        <v>191</v>
      </c>
    </row>
    <row r="178" spans="1:65" s="2" customFormat="1" ht="37.8" customHeight="1">
      <c r="A178" s="36"/>
      <c r="B178" s="37"/>
      <c r="C178" s="181" t="s">
        <v>296</v>
      </c>
      <c r="D178" s="181" t="s">
        <v>192</v>
      </c>
      <c r="E178" s="182" t="s">
        <v>297</v>
      </c>
      <c r="F178" s="183" t="s">
        <v>298</v>
      </c>
      <c r="G178" s="184" t="s">
        <v>224</v>
      </c>
      <c r="H178" s="185">
        <v>590.152</v>
      </c>
      <c r="I178" s="186"/>
      <c r="J178" s="187">
        <f>ROUND(I178*H178,2)</f>
        <v>0</v>
      </c>
      <c r="K178" s="188"/>
      <c r="L178" s="41"/>
      <c r="M178" s="189" t="s">
        <v>19</v>
      </c>
      <c r="N178" s="190" t="s">
        <v>40</v>
      </c>
      <c r="O178" s="66"/>
      <c r="P178" s="191">
        <f>O178*H178</f>
        <v>0</v>
      </c>
      <c r="Q178" s="191">
        <v>0.00084</v>
      </c>
      <c r="R178" s="191">
        <f>Q178*H178</f>
        <v>0.49572768000000006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195</v>
      </c>
      <c r="AT178" s="193" t="s">
        <v>192</v>
      </c>
      <c r="AU178" s="193" t="s">
        <v>79</v>
      </c>
      <c r="AY178" s="19" t="s">
        <v>191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9" t="s">
        <v>77</v>
      </c>
      <c r="BK178" s="194">
        <f>ROUND(I178*H178,2)</f>
        <v>0</v>
      </c>
      <c r="BL178" s="19" t="s">
        <v>195</v>
      </c>
      <c r="BM178" s="193" t="s">
        <v>299</v>
      </c>
    </row>
    <row r="179" spans="2:51" s="14" customFormat="1" ht="10.2">
      <c r="B179" s="206"/>
      <c r="C179" s="207"/>
      <c r="D179" s="197" t="s">
        <v>197</v>
      </c>
      <c r="E179" s="208" t="s">
        <v>19</v>
      </c>
      <c r="F179" s="209" t="s">
        <v>300</v>
      </c>
      <c r="G179" s="207"/>
      <c r="H179" s="210">
        <v>590.152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197</v>
      </c>
      <c r="AU179" s="216" t="s">
        <v>79</v>
      </c>
      <c r="AV179" s="14" t="s">
        <v>79</v>
      </c>
      <c r="AW179" s="14" t="s">
        <v>31</v>
      </c>
      <c r="AX179" s="14" t="s">
        <v>69</v>
      </c>
      <c r="AY179" s="216" t="s">
        <v>191</v>
      </c>
    </row>
    <row r="180" spans="2:51" s="15" customFormat="1" ht="10.2">
      <c r="B180" s="217"/>
      <c r="C180" s="218"/>
      <c r="D180" s="197" t="s">
        <v>197</v>
      </c>
      <c r="E180" s="219" t="s">
        <v>138</v>
      </c>
      <c r="F180" s="220" t="s">
        <v>201</v>
      </c>
      <c r="G180" s="218"/>
      <c r="H180" s="221">
        <v>590.152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197</v>
      </c>
      <c r="AU180" s="227" t="s">
        <v>79</v>
      </c>
      <c r="AV180" s="15" t="s">
        <v>95</v>
      </c>
      <c r="AW180" s="15" t="s">
        <v>31</v>
      </c>
      <c r="AX180" s="15" t="s">
        <v>77</v>
      </c>
      <c r="AY180" s="227" t="s">
        <v>191</v>
      </c>
    </row>
    <row r="181" spans="1:65" s="2" customFormat="1" ht="44.25" customHeight="1">
      <c r="A181" s="36"/>
      <c r="B181" s="37"/>
      <c r="C181" s="181" t="s">
        <v>301</v>
      </c>
      <c r="D181" s="181" t="s">
        <v>192</v>
      </c>
      <c r="E181" s="182" t="s">
        <v>302</v>
      </c>
      <c r="F181" s="183" t="s">
        <v>303</v>
      </c>
      <c r="G181" s="184" t="s">
        <v>224</v>
      </c>
      <c r="H181" s="185">
        <v>590.152</v>
      </c>
      <c r="I181" s="186"/>
      <c r="J181" s="187">
        <f>ROUND(I181*H181,2)</f>
        <v>0</v>
      </c>
      <c r="K181" s="188"/>
      <c r="L181" s="41"/>
      <c r="M181" s="189" t="s">
        <v>19</v>
      </c>
      <c r="N181" s="190" t="s">
        <v>40</v>
      </c>
      <c r="O181" s="66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3" t="s">
        <v>195</v>
      </c>
      <c r="AT181" s="193" t="s">
        <v>192</v>
      </c>
      <c r="AU181" s="193" t="s">
        <v>79</v>
      </c>
      <c r="AY181" s="19" t="s">
        <v>191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9" t="s">
        <v>77</v>
      </c>
      <c r="BK181" s="194">
        <f>ROUND(I181*H181,2)</f>
        <v>0</v>
      </c>
      <c r="BL181" s="19" t="s">
        <v>195</v>
      </c>
      <c r="BM181" s="193" t="s">
        <v>304</v>
      </c>
    </row>
    <row r="182" spans="2:51" s="14" customFormat="1" ht="10.2">
      <c r="B182" s="206"/>
      <c r="C182" s="207"/>
      <c r="D182" s="197" t="s">
        <v>197</v>
      </c>
      <c r="E182" s="208" t="s">
        <v>19</v>
      </c>
      <c r="F182" s="209" t="s">
        <v>138</v>
      </c>
      <c r="G182" s="207"/>
      <c r="H182" s="210">
        <v>590.152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197</v>
      </c>
      <c r="AU182" s="216" t="s">
        <v>79</v>
      </c>
      <c r="AV182" s="14" t="s">
        <v>79</v>
      </c>
      <c r="AW182" s="14" t="s">
        <v>31</v>
      </c>
      <c r="AX182" s="14" t="s">
        <v>77</v>
      </c>
      <c r="AY182" s="216" t="s">
        <v>191</v>
      </c>
    </row>
    <row r="183" spans="1:65" s="2" customFormat="1" ht="66.75" customHeight="1">
      <c r="A183" s="36"/>
      <c r="B183" s="37"/>
      <c r="C183" s="181" t="s">
        <v>305</v>
      </c>
      <c r="D183" s="181" t="s">
        <v>192</v>
      </c>
      <c r="E183" s="182" t="s">
        <v>306</v>
      </c>
      <c r="F183" s="183" t="s">
        <v>307</v>
      </c>
      <c r="G183" s="184" t="s">
        <v>249</v>
      </c>
      <c r="H183" s="185">
        <v>86.635</v>
      </c>
      <c r="I183" s="186"/>
      <c r="J183" s="187">
        <f>ROUND(I183*H183,2)</f>
        <v>0</v>
      </c>
      <c r="K183" s="188"/>
      <c r="L183" s="41"/>
      <c r="M183" s="189" t="s">
        <v>19</v>
      </c>
      <c r="N183" s="190" t="s">
        <v>40</v>
      </c>
      <c r="O183" s="66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3" t="s">
        <v>195</v>
      </c>
      <c r="AT183" s="193" t="s">
        <v>192</v>
      </c>
      <c r="AU183" s="193" t="s">
        <v>79</v>
      </c>
      <c r="AY183" s="19" t="s">
        <v>191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9" t="s">
        <v>77</v>
      </c>
      <c r="BK183" s="194">
        <f>ROUND(I183*H183,2)</f>
        <v>0</v>
      </c>
      <c r="BL183" s="19" t="s">
        <v>195</v>
      </c>
      <c r="BM183" s="193" t="s">
        <v>308</v>
      </c>
    </row>
    <row r="184" spans="2:51" s="14" customFormat="1" ht="10.2">
      <c r="B184" s="206"/>
      <c r="C184" s="207"/>
      <c r="D184" s="197" t="s">
        <v>197</v>
      </c>
      <c r="E184" s="208" t="s">
        <v>134</v>
      </c>
      <c r="F184" s="209" t="s">
        <v>309</v>
      </c>
      <c r="G184" s="207"/>
      <c r="H184" s="210">
        <v>86.635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197</v>
      </c>
      <c r="AU184" s="216" t="s">
        <v>79</v>
      </c>
      <c r="AV184" s="14" t="s">
        <v>79</v>
      </c>
      <c r="AW184" s="14" t="s">
        <v>31</v>
      </c>
      <c r="AX184" s="14" t="s">
        <v>77</v>
      </c>
      <c r="AY184" s="216" t="s">
        <v>191</v>
      </c>
    </row>
    <row r="185" spans="1:65" s="2" customFormat="1" ht="44.25" customHeight="1">
      <c r="A185" s="36"/>
      <c r="B185" s="37"/>
      <c r="C185" s="181" t="s">
        <v>8</v>
      </c>
      <c r="D185" s="181" t="s">
        <v>192</v>
      </c>
      <c r="E185" s="182" t="s">
        <v>310</v>
      </c>
      <c r="F185" s="183" t="s">
        <v>311</v>
      </c>
      <c r="G185" s="184" t="s">
        <v>312</v>
      </c>
      <c r="H185" s="185">
        <v>173.27</v>
      </c>
      <c r="I185" s="186"/>
      <c r="J185" s="187">
        <f>ROUND(I185*H185,2)</f>
        <v>0</v>
      </c>
      <c r="K185" s="188"/>
      <c r="L185" s="41"/>
      <c r="M185" s="189" t="s">
        <v>19</v>
      </c>
      <c r="N185" s="190" t="s">
        <v>40</v>
      </c>
      <c r="O185" s="66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3" t="s">
        <v>195</v>
      </c>
      <c r="AT185" s="193" t="s">
        <v>192</v>
      </c>
      <c r="AU185" s="193" t="s">
        <v>79</v>
      </c>
      <c r="AY185" s="19" t="s">
        <v>191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9" t="s">
        <v>77</v>
      </c>
      <c r="BK185" s="194">
        <f>ROUND(I185*H185,2)</f>
        <v>0</v>
      </c>
      <c r="BL185" s="19" t="s">
        <v>195</v>
      </c>
      <c r="BM185" s="193" t="s">
        <v>313</v>
      </c>
    </row>
    <row r="186" spans="2:51" s="14" customFormat="1" ht="10.2">
      <c r="B186" s="206"/>
      <c r="C186" s="207"/>
      <c r="D186" s="197" t="s">
        <v>197</v>
      </c>
      <c r="E186" s="208" t="s">
        <v>19</v>
      </c>
      <c r="F186" s="209" t="s">
        <v>134</v>
      </c>
      <c r="G186" s="207"/>
      <c r="H186" s="210">
        <v>86.635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197</v>
      </c>
      <c r="AU186" s="216" t="s">
        <v>79</v>
      </c>
      <c r="AV186" s="14" t="s">
        <v>79</v>
      </c>
      <c r="AW186" s="14" t="s">
        <v>31</v>
      </c>
      <c r="AX186" s="14" t="s">
        <v>77</v>
      </c>
      <c r="AY186" s="216" t="s">
        <v>191</v>
      </c>
    </row>
    <row r="187" spans="2:51" s="14" customFormat="1" ht="10.2">
      <c r="B187" s="206"/>
      <c r="C187" s="207"/>
      <c r="D187" s="197" t="s">
        <v>197</v>
      </c>
      <c r="E187" s="207"/>
      <c r="F187" s="209" t="s">
        <v>314</v>
      </c>
      <c r="G187" s="207"/>
      <c r="H187" s="210">
        <v>173.27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197</v>
      </c>
      <c r="AU187" s="216" t="s">
        <v>79</v>
      </c>
      <c r="AV187" s="14" t="s">
        <v>79</v>
      </c>
      <c r="AW187" s="14" t="s">
        <v>4</v>
      </c>
      <c r="AX187" s="14" t="s">
        <v>77</v>
      </c>
      <c r="AY187" s="216" t="s">
        <v>191</v>
      </c>
    </row>
    <row r="188" spans="1:65" s="2" customFormat="1" ht="37.8" customHeight="1">
      <c r="A188" s="36"/>
      <c r="B188" s="37"/>
      <c r="C188" s="181" t="s">
        <v>315</v>
      </c>
      <c r="D188" s="181" t="s">
        <v>192</v>
      </c>
      <c r="E188" s="182" t="s">
        <v>316</v>
      </c>
      <c r="F188" s="183" t="s">
        <v>317</v>
      </c>
      <c r="G188" s="184" t="s">
        <v>249</v>
      </c>
      <c r="H188" s="185">
        <v>86.635</v>
      </c>
      <c r="I188" s="186"/>
      <c r="J188" s="187">
        <f>ROUND(I188*H188,2)</f>
        <v>0</v>
      </c>
      <c r="K188" s="188"/>
      <c r="L188" s="41"/>
      <c r="M188" s="189" t="s">
        <v>19</v>
      </c>
      <c r="N188" s="190" t="s">
        <v>40</v>
      </c>
      <c r="O188" s="66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3" t="s">
        <v>195</v>
      </c>
      <c r="AT188" s="193" t="s">
        <v>192</v>
      </c>
      <c r="AU188" s="193" t="s">
        <v>79</v>
      </c>
      <c r="AY188" s="19" t="s">
        <v>191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9" t="s">
        <v>77</v>
      </c>
      <c r="BK188" s="194">
        <f>ROUND(I188*H188,2)</f>
        <v>0</v>
      </c>
      <c r="BL188" s="19" t="s">
        <v>195</v>
      </c>
      <c r="BM188" s="193" t="s">
        <v>318</v>
      </c>
    </row>
    <row r="189" spans="2:51" s="14" customFormat="1" ht="10.2">
      <c r="B189" s="206"/>
      <c r="C189" s="207"/>
      <c r="D189" s="197" t="s">
        <v>197</v>
      </c>
      <c r="E189" s="208" t="s">
        <v>19</v>
      </c>
      <c r="F189" s="209" t="s">
        <v>134</v>
      </c>
      <c r="G189" s="207"/>
      <c r="H189" s="210">
        <v>86.635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197</v>
      </c>
      <c r="AU189" s="216" t="s">
        <v>79</v>
      </c>
      <c r="AV189" s="14" t="s">
        <v>79</v>
      </c>
      <c r="AW189" s="14" t="s">
        <v>31</v>
      </c>
      <c r="AX189" s="14" t="s">
        <v>77</v>
      </c>
      <c r="AY189" s="216" t="s">
        <v>191</v>
      </c>
    </row>
    <row r="190" spans="1:65" s="2" customFormat="1" ht="44.25" customHeight="1">
      <c r="A190" s="36"/>
      <c r="B190" s="37"/>
      <c r="C190" s="181" t="s">
        <v>319</v>
      </c>
      <c r="D190" s="181" t="s">
        <v>192</v>
      </c>
      <c r="E190" s="182" t="s">
        <v>320</v>
      </c>
      <c r="F190" s="183" t="s">
        <v>321</v>
      </c>
      <c r="G190" s="184" t="s">
        <v>249</v>
      </c>
      <c r="H190" s="185">
        <v>178.109</v>
      </c>
      <c r="I190" s="186"/>
      <c r="J190" s="187">
        <f>ROUND(I190*H190,2)</f>
        <v>0</v>
      </c>
      <c r="K190" s="188"/>
      <c r="L190" s="41"/>
      <c r="M190" s="189" t="s">
        <v>19</v>
      </c>
      <c r="N190" s="190" t="s">
        <v>40</v>
      </c>
      <c r="O190" s="66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3" t="s">
        <v>195</v>
      </c>
      <c r="AT190" s="193" t="s">
        <v>192</v>
      </c>
      <c r="AU190" s="193" t="s">
        <v>79</v>
      </c>
      <c r="AY190" s="19" t="s">
        <v>191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9" t="s">
        <v>77</v>
      </c>
      <c r="BK190" s="194">
        <f>ROUND(I190*H190,2)</f>
        <v>0</v>
      </c>
      <c r="BL190" s="19" t="s">
        <v>195</v>
      </c>
      <c r="BM190" s="193" t="s">
        <v>322</v>
      </c>
    </row>
    <row r="191" spans="2:51" s="14" customFormat="1" ht="10.2">
      <c r="B191" s="206"/>
      <c r="C191" s="207"/>
      <c r="D191" s="197" t="s">
        <v>197</v>
      </c>
      <c r="E191" s="208" t="s">
        <v>323</v>
      </c>
      <c r="F191" s="209" t="s">
        <v>324</v>
      </c>
      <c r="G191" s="207"/>
      <c r="H191" s="210">
        <v>178.109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197</v>
      </c>
      <c r="AU191" s="216" t="s">
        <v>79</v>
      </c>
      <c r="AV191" s="14" t="s">
        <v>79</v>
      </c>
      <c r="AW191" s="14" t="s">
        <v>31</v>
      </c>
      <c r="AX191" s="14" t="s">
        <v>69</v>
      </c>
      <c r="AY191" s="216" t="s">
        <v>191</v>
      </c>
    </row>
    <row r="192" spans="2:51" s="13" customFormat="1" ht="10.2">
      <c r="B192" s="195"/>
      <c r="C192" s="196"/>
      <c r="D192" s="197" t="s">
        <v>197</v>
      </c>
      <c r="E192" s="198" t="s">
        <v>325</v>
      </c>
      <c r="F192" s="199" t="s">
        <v>326</v>
      </c>
      <c r="G192" s="196"/>
      <c r="H192" s="198" t="s">
        <v>19</v>
      </c>
      <c r="I192" s="200"/>
      <c r="J192" s="196"/>
      <c r="K192" s="196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197</v>
      </c>
      <c r="AU192" s="205" t="s">
        <v>79</v>
      </c>
      <c r="AV192" s="13" t="s">
        <v>77</v>
      </c>
      <c r="AW192" s="13" t="s">
        <v>31</v>
      </c>
      <c r="AX192" s="13" t="s">
        <v>69</v>
      </c>
      <c r="AY192" s="205" t="s">
        <v>191</v>
      </c>
    </row>
    <row r="193" spans="2:51" s="16" customFormat="1" ht="10.2">
      <c r="B193" s="228"/>
      <c r="C193" s="229"/>
      <c r="D193" s="197" t="s">
        <v>197</v>
      </c>
      <c r="E193" s="230" t="s">
        <v>327</v>
      </c>
      <c r="F193" s="231" t="s">
        <v>210</v>
      </c>
      <c r="G193" s="229"/>
      <c r="H193" s="232">
        <v>178.109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197</v>
      </c>
      <c r="AU193" s="238" t="s">
        <v>79</v>
      </c>
      <c r="AV193" s="16" t="s">
        <v>195</v>
      </c>
      <c r="AW193" s="16" t="s">
        <v>31</v>
      </c>
      <c r="AX193" s="16" t="s">
        <v>77</v>
      </c>
      <c r="AY193" s="238" t="s">
        <v>191</v>
      </c>
    </row>
    <row r="194" spans="1:65" s="2" customFormat="1" ht="66.75" customHeight="1">
      <c r="A194" s="36"/>
      <c r="B194" s="37"/>
      <c r="C194" s="181" t="s">
        <v>328</v>
      </c>
      <c r="D194" s="181" t="s">
        <v>192</v>
      </c>
      <c r="E194" s="182" t="s">
        <v>329</v>
      </c>
      <c r="F194" s="183" t="s">
        <v>330</v>
      </c>
      <c r="G194" s="184" t="s">
        <v>249</v>
      </c>
      <c r="H194" s="185">
        <v>68.395</v>
      </c>
      <c r="I194" s="186"/>
      <c r="J194" s="187">
        <f>ROUND(I194*H194,2)</f>
        <v>0</v>
      </c>
      <c r="K194" s="188"/>
      <c r="L194" s="41"/>
      <c r="M194" s="189" t="s">
        <v>19</v>
      </c>
      <c r="N194" s="190" t="s">
        <v>40</v>
      </c>
      <c r="O194" s="66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3" t="s">
        <v>195</v>
      </c>
      <c r="AT194" s="193" t="s">
        <v>192</v>
      </c>
      <c r="AU194" s="193" t="s">
        <v>79</v>
      </c>
      <c r="AY194" s="19" t="s">
        <v>191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9" t="s">
        <v>77</v>
      </c>
      <c r="BK194" s="194">
        <f>ROUND(I194*H194,2)</f>
        <v>0</v>
      </c>
      <c r="BL194" s="19" t="s">
        <v>195</v>
      </c>
      <c r="BM194" s="193" t="s">
        <v>331</v>
      </c>
    </row>
    <row r="195" spans="2:51" s="14" customFormat="1" ht="10.2">
      <c r="B195" s="206"/>
      <c r="C195" s="207"/>
      <c r="D195" s="197" t="s">
        <v>197</v>
      </c>
      <c r="E195" s="208" t="s">
        <v>132</v>
      </c>
      <c r="F195" s="209" t="s">
        <v>332</v>
      </c>
      <c r="G195" s="207"/>
      <c r="H195" s="210">
        <v>68.395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197</v>
      </c>
      <c r="AU195" s="216" t="s">
        <v>79</v>
      </c>
      <c r="AV195" s="14" t="s">
        <v>79</v>
      </c>
      <c r="AW195" s="14" t="s">
        <v>31</v>
      </c>
      <c r="AX195" s="14" t="s">
        <v>69</v>
      </c>
      <c r="AY195" s="216" t="s">
        <v>191</v>
      </c>
    </row>
    <row r="196" spans="2:51" s="14" customFormat="1" ht="10.2">
      <c r="B196" s="206"/>
      <c r="C196" s="207"/>
      <c r="D196" s="197" t="s">
        <v>197</v>
      </c>
      <c r="E196" s="208" t="s">
        <v>133</v>
      </c>
      <c r="F196" s="209" t="s">
        <v>69</v>
      </c>
      <c r="G196" s="207"/>
      <c r="H196" s="210">
        <v>0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197</v>
      </c>
      <c r="AU196" s="216" t="s">
        <v>79</v>
      </c>
      <c r="AV196" s="14" t="s">
        <v>79</v>
      </c>
      <c r="AW196" s="14" t="s">
        <v>31</v>
      </c>
      <c r="AX196" s="14" t="s">
        <v>69</v>
      </c>
      <c r="AY196" s="216" t="s">
        <v>191</v>
      </c>
    </row>
    <row r="197" spans="2:51" s="16" customFormat="1" ht="10.2">
      <c r="B197" s="228"/>
      <c r="C197" s="229"/>
      <c r="D197" s="197" t="s">
        <v>197</v>
      </c>
      <c r="E197" s="230" t="s">
        <v>130</v>
      </c>
      <c r="F197" s="231" t="s">
        <v>210</v>
      </c>
      <c r="G197" s="229"/>
      <c r="H197" s="232">
        <v>68.395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197</v>
      </c>
      <c r="AU197" s="238" t="s">
        <v>79</v>
      </c>
      <c r="AV197" s="16" t="s">
        <v>195</v>
      </c>
      <c r="AW197" s="16" t="s">
        <v>31</v>
      </c>
      <c r="AX197" s="16" t="s">
        <v>77</v>
      </c>
      <c r="AY197" s="238" t="s">
        <v>191</v>
      </c>
    </row>
    <row r="198" spans="1:65" s="2" customFormat="1" ht="16.5" customHeight="1">
      <c r="A198" s="36"/>
      <c r="B198" s="37"/>
      <c r="C198" s="241" t="s">
        <v>333</v>
      </c>
      <c r="D198" s="241" t="s">
        <v>334</v>
      </c>
      <c r="E198" s="242" t="s">
        <v>335</v>
      </c>
      <c r="F198" s="243" t="s">
        <v>336</v>
      </c>
      <c r="G198" s="244" t="s">
        <v>312</v>
      </c>
      <c r="H198" s="245">
        <v>136.79</v>
      </c>
      <c r="I198" s="246"/>
      <c r="J198" s="247">
        <f>ROUND(I198*H198,2)</f>
        <v>0</v>
      </c>
      <c r="K198" s="248"/>
      <c r="L198" s="249"/>
      <c r="M198" s="250" t="s">
        <v>19</v>
      </c>
      <c r="N198" s="251" t="s">
        <v>40</v>
      </c>
      <c r="O198" s="66"/>
      <c r="P198" s="191">
        <f>O198*H198</f>
        <v>0</v>
      </c>
      <c r="Q198" s="191">
        <v>1</v>
      </c>
      <c r="R198" s="191">
        <f>Q198*H198</f>
        <v>136.79</v>
      </c>
      <c r="S198" s="191">
        <v>0</v>
      </c>
      <c r="T198" s="19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3" t="s">
        <v>254</v>
      </c>
      <c r="AT198" s="193" t="s">
        <v>334</v>
      </c>
      <c r="AU198" s="193" t="s">
        <v>79</v>
      </c>
      <c r="AY198" s="19" t="s">
        <v>191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9" t="s">
        <v>77</v>
      </c>
      <c r="BK198" s="194">
        <f>ROUND(I198*H198,2)</f>
        <v>0</v>
      </c>
      <c r="BL198" s="19" t="s">
        <v>195</v>
      </c>
      <c r="BM198" s="193" t="s">
        <v>337</v>
      </c>
    </row>
    <row r="199" spans="2:51" s="14" customFormat="1" ht="10.2">
      <c r="B199" s="206"/>
      <c r="C199" s="207"/>
      <c r="D199" s="197" t="s">
        <v>197</v>
      </c>
      <c r="E199" s="208" t="s">
        <v>19</v>
      </c>
      <c r="F199" s="209" t="s">
        <v>130</v>
      </c>
      <c r="G199" s="207"/>
      <c r="H199" s="210">
        <v>68.395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197</v>
      </c>
      <c r="AU199" s="216" t="s">
        <v>79</v>
      </c>
      <c r="AV199" s="14" t="s">
        <v>79</v>
      </c>
      <c r="AW199" s="14" t="s">
        <v>31</v>
      </c>
      <c r="AX199" s="14" t="s">
        <v>77</v>
      </c>
      <c r="AY199" s="216" t="s">
        <v>191</v>
      </c>
    </row>
    <row r="200" spans="2:51" s="14" customFormat="1" ht="10.2">
      <c r="B200" s="206"/>
      <c r="C200" s="207"/>
      <c r="D200" s="197" t="s">
        <v>197</v>
      </c>
      <c r="E200" s="207"/>
      <c r="F200" s="209" t="s">
        <v>338</v>
      </c>
      <c r="G200" s="207"/>
      <c r="H200" s="210">
        <v>136.79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197</v>
      </c>
      <c r="AU200" s="216" t="s">
        <v>79</v>
      </c>
      <c r="AV200" s="14" t="s">
        <v>79</v>
      </c>
      <c r="AW200" s="14" t="s">
        <v>4</v>
      </c>
      <c r="AX200" s="14" t="s">
        <v>77</v>
      </c>
      <c r="AY200" s="216" t="s">
        <v>191</v>
      </c>
    </row>
    <row r="201" spans="2:63" s="12" customFormat="1" ht="22.8" customHeight="1">
      <c r="B201" s="167"/>
      <c r="C201" s="168"/>
      <c r="D201" s="169" t="s">
        <v>68</v>
      </c>
      <c r="E201" s="239" t="s">
        <v>195</v>
      </c>
      <c r="F201" s="239" t="s">
        <v>339</v>
      </c>
      <c r="G201" s="168"/>
      <c r="H201" s="168"/>
      <c r="I201" s="171"/>
      <c r="J201" s="240">
        <f>BK201</f>
        <v>0</v>
      </c>
      <c r="K201" s="168"/>
      <c r="L201" s="173"/>
      <c r="M201" s="174"/>
      <c r="N201" s="175"/>
      <c r="O201" s="175"/>
      <c r="P201" s="176">
        <f>SUM(P202:P240)</f>
        <v>0</v>
      </c>
      <c r="Q201" s="175"/>
      <c r="R201" s="176">
        <f>SUM(R202:R240)</f>
        <v>0.05800842</v>
      </c>
      <c r="S201" s="175"/>
      <c r="T201" s="177">
        <f>SUM(T202:T240)</f>
        <v>0</v>
      </c>
      <c r="AR201" s="178" t="s">
        <v>77</v>
      </c>
      <c r="AT201" s="179" t="s">
        <v>68</v>
      </c>
      <c r="AU201" s="179" t="s">
        <v>77</v>
      </c>
      <c r="AY201" s="178" t="s">
        <v>191</v>
      </c>
      <c r="BK201" s="180">
        <f>SUM(BK202:BK240)</f>
        <v>0</v>
      </c>
    </row>
    <row r="202" spans="1:65" s="2" customFormat="1" ht="33" customHeight="1">
      <c r="A202" s="36"/>
      <c r="B202" s="37"/>
      <c r="C202" s="181" t="s">
        <v>340</v>
      </c>
      <c r="D202" s="181" t="s">
        <v>192</v>
      </c>
      <c r="E202" s="182" t="s">
        <v>341</v>
      </c>
      <c r="F202" s="183" t="s">
        <v>342</v>
      </c>
      <c r="G202" s="184" t="s">
        <v>249</v>
      </c>
      <c r="H202" s="185">
        <v>18.24</v>
      </c>
      <c r="I202" s="186"/>
      <c r="J202" s="187">
        <f>ROUND(I202*H202,2)</f>
        <v>0</v>
      </c>
      <c r="K202" s="188"/>
      <c r="L202" s="41"/>
      <c r="M202" s="189" t="s">
        <v>19</v>
      </c>
      <c r="N202" s="190" t="s">
        <v>40</v>
      </c>
      <c r="O202" s="66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3" t="s">
        <v>195</v>
      </c>
      <c r="AT202" s="193" t="s">
        <v>192</v>
      </c>
      <c r="AU202" s="193" t="s">
        <v>79</v>
      </c>
      <c r="AY202" s="19" t="s">
        <v>191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9" t="s">
        <v>77</v>
      </c>
      <c r="BK202" s="194">
        <f>ROUND(I202*H202,2)</f>
        <v>0</v>
      </c>
      <c r="BL202" s="19" t="s">
        <v>195</v>
      </c>
      <c r="BM202" s="193" t="s">
        <v>343</v>
      </c>
    </row>
    <row r="203" spans="2:51" s="14" customFormat="1" ht="10.2">
      <c r="B203" s="206"/>
      <c r="C203" s="207"/>
      <c r="D203" s="197" t="s">
        <v>197</v>
      </c>
      <c r="E203" s="208" t="s">
        <v>122</v>
      </c>
      <c r="F203" s="209" t="s">
        <v>344</v>
      </c>
      <c r="G203" s="207"/>
      <c r="H203" s="210">
        <v>18.24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197</v>
      </c>
      <c r="AU203" s="216" t="s">
        <v>79</v>
      </c>
      <c r="AV203" s="14" t="s">
        <v>79</v>
      </c>
      <c r="AW203" s="14" t="s">
        <v>31</v>
      </c>
      <c r="AX203" s="14" t="s">
        <v>69</v>
      </c>
      <c r="AY203" s="216" t="s">
        <v>191</v>
      </c>
    </row>
    <row r="204" spans="2:51" s="16" customFormat="1" ht="10.2">
      <c r="B204" s="228"/>
      <c r="C204" s="229"/>
      <c r="D204" s="197" t="s">
        <v>197</v>
      </c>
      <c r="E204" s="230" t="s">
        <v>120</v>
      </c>
      <c r="F204" s="231" t="s">
        <v>210</v>
      </c>
      <c r="G204" s="229"/>
      <c r="H204" s="232">
        <v>18.24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197</v>
      </c>
      <c r="AU204" s="238" t="s">
        <v>79</v>
      </c>
      <c r="AV204" s="16" t="s">
        <v>195</v>
      </c>
      <c r="AW204" s="16" t="s">
        <v>31</v>
      </c>
      <c r="AX204" s="16" t="s">
        <v>77</v>
      </c>
      <c r="AY204" s="238" t="s">
        <v>191</v>
      </c>
    </row>
    <row r="205" spans="1:65" s="2" customFormat="1" ht="33" customHeight="1">
      <c r="A205" s="36"/>
      <c r="B205" s="37"/>
      <c r="C205" s="181" t="s">
        <v>7</v>
      </c>
      <c r="D205" s="181" t="s">
        <v>192</v>
      </c>
      <c r="E205" s="182" t="s">
        <v>345</v>
      </c>
      <c r="F205" s="183" t="s">
        <v>346</v>
      </c>
      <c r="G205" s="184" t="s">
        <v>249</v>
      </c>
      <c r="H205" s="185">
        <v>1.056</v>
      </c>
      <c r="I205" s="186"/>
      <c r="J205" s="187">
        <f>ROUND(I205*H205,2)</f>
        <v>0</v>
      </c>
      <c r="K205" s="188"/>
      <c r="L205" s="41"/>
      <c r="M205" s="189" t="s">
        <v>19</v>
      </c>
      <c r="N205" s="190" t="s">
        <v>40</v>
      </c>
      <c r="O205" s="66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3" t="s">
        <v>195</v>
      </c>
      <c r="AT205" s="193" t="s">
        <v>192</v>
      </c>
      <c r="AU205" s="193" t="s">
        <v>79</v>
      </c>
      <c r="AY205" s="19" t="s">
        <v>191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9" t="s">
        <v>77</v>
      </c>
      <c r="BK205" s="194">
        <f>ROUND(I205*H205,2)</f>
        <v>0</v>
      </c>
      <c r="BL205" s="19" t="s">
        <v>195</v>
      </c>
      <c r="BM205" s="193" t="s">
        <v>347</v>
      </c>
    </row>
    <row r="206" spans="2:51" s="13" customFormat="1" ht="10.2">
      <c r="B206" s="195"/>
      <c r="C206" s="196"/>
      <c r="D206" s="197" t="s">
        <v>197</v>
      </c>
      <c r="E206" s="198" t="s">
        <v>19</v>
      </c>
      <c r="F206" s="199" t="s">
        <v>348</v>
      </c>
      <c r="G206" s="196"/>
      <c r="H206" s="198" t="s">
        <v>19</v>
      </c>
      <c r="I206" s="200"/>
      <c r="J206" s="196"/>
      <c r="K206" s="196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197</v>
      </c>
      <c r="AU206" s="205" t="s">
        <v>79</v>
      </c>
      <c r="AV206" s="13" t="s">
        <v>77</v>
      </c>
      <c r="AW206" s="13" t="s">
        <v>31</v>
      </c>
      <c r="AX206" s="13" t="s">
        <v>69</v>
      </c>
      <c r="AY206" s="205" t="s">
        <v>191</v>
      </c>
    </row>
    <row r="207" spans="2:51" s="14" customFormat="1" ht="10.2">
      <c r="B207" s="206"/>
      <c r="C207" s="207"/>
      <c r="D207" s="197" t="s">
        <v>197</v>
      </c>
      <c r="E207" s="208" t="s">
        <v>19</v>
      </c>
      <c r="F207" s="209" t="s">
        <v>349</v>
      </c>
      <c r="G207" s="207"/>
      <c r="H207" s="210">
        <v>0.076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197</v>
      </c>
      <c r="AU207" s="216" t="s">
        <v>79</v>
      </c>
      <c r="AV207" s="14" t="s">
        <v>79</v>
      </c>
      <c r="AW207" s="14" t="s">
        <v>31</v>
      </c>
      <c r="AX207" s="14" t="s">
        <v>69</v>
      </c>
      <c r="AY207" s="216" t="s">
        <v>191</v>
      </c>
    </row>
    <row r="208" spans="2:51" s="13" customFormat="1" ht="10.2">
      <c r="B208" s="195"/>
      <c r="C208" s="196"/>
      <c r="D208" s="197" t="s">
        <v>197</v>
      </c>
      <c r="E208" s="198" t="s">
        <v>19</v>
      </c>
      <c r="F208" s="199" t="s">
        <v>350</v>
      </c>
      <c r="G208" s="196"/>
      <c r="H208" s="198" t="s">
        <v>19</v>
      </c>
      <c r="I208" s="200"/>
      <c r="J208" s="196"/>
      <c r="K208" s="196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197</v>
      </c>
      <c r="AU208" s="205" t="s">
        <v>79</v>
      </c>
      <c r="AV208" s="13" t="s">
        <v>77</v>
      </c>
      <c r="AW208" s="13" t="s">
        <v>31</v>
      </c>
      <c r="AX208" s="13" t="s">
        <v>69</v>
      </c>
      <c r="AY208" s="205" t="s">
        <v>191</v>
      </c>
    </row>
    <row r="209" spans="2:51" s="14" customFormat="1" ht="10.2">
      <c r="B209" s="206"/>
      <c r="C209" s="207"/>
      <c r="D209" s="197" t="s">
        <v>197</v>
      </c>
      <c r="E209" s="208" t="s">
        <v>19</v>
      </c>
      <c r="F209" s="209" t="s">
        <v>351</v>
      </c>
      <c r="G209" s="207"/>
      <c r="H209" s="210">
        <v>0.044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197</v>
      </c>
      <c r="AU209" s="216" t="s">
        <v>79</v>
      </c>
      <c r="AV209" s="14" t="s">
        <v>79</v>
      </c>
      <c r="AW209" s="14" t="s">
        <v>31</v>
      </c>
      <c r="AX209" s="14" t="s">
        <v>69</v>
      </c>
      <c r="AY209" s="216" t="s">
        <v>191</v>
      </c>
    </row>
    <row r="210" spans="2:51" s="13" customFormat="1" ht="10.2">
      <c r="B210" s="195"/>
      <c r="C210" s="196"/>
      <c r="D210" s="197" t="s">
        <v>197</v>
      </c>
      <c r="E210" s="198" t="s">
        <v>19</v>
      </c>
      <c r="F210" s="199" t="s">
        <v>352</v>
      </c>
      <c r="G210" s="196"/>
      <c r="H210" s="198" t="s">
        <v>19</v>
      </c>
      <c r="I210" s="200"/>
      <c r="J210" s="196"/>
      <c r="K210" s="196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197</v>
      </c>
      <c r="AU210" s="205" t="s">
        <v>79</v>
      </c>
      <c r="AV210" s="13" t="s">
        <v>77</v>
      </c>
      <c r="AW210" s="13" t="s">
        <v>31</v>
      </c>
      <c r="AX210" s="13" t="s">
        <v>69</v>
      </c>
      <c r="AY210" s="205" t="s">
        <v>191</v>
      </c>
    </row>
    <row r="211" spans="2:51" s="14" customFormat="1" ht="10.2">
      <c r="B211" s="206"/>
      <c r="C211" s="207"/>
      <c r="D211" s="197" t="s">
        <v>197</v>
      </c>
      <c r="E211" s="208" t="s">
        <v>19</v>
      </c>
      <c r="F211" s="209" t="s">
        <v>353</v>
      </c>
      <c r="G211" s="207"/>
      <c r="H211" s="210">
        <v>0.305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197</v>
      </c>
      <c r="AU211" s="216" t="s">
        <v>79</v>
      </c>
      <c r="AV211" s="14" t="s">
        <v>79</v>
      </c>
      <c r="AW211" s="14" t="s">
        <v>31</v>
      </c>
      <c r="AX211" s="14" t="s">
        <v>69</v>
      </c>
      <c r="AY211" s="216" t="s">
        <v>191</v>
      </c>
    </row>
    <row r="212" spans="2:51" s="13" customFormat="1" ht="10.2">
      <c r="B212" s="195"/>
      <c r="C212" s="196"/>
      <c r="D212" s="197" t="s">
        <v>197</v>
      </c>
      <c r="E212" s="198" t="s">
        <v>19</v>
      </c>
      <c r="F212" s="199" t="s">
        <v>354</v>
      </c>
      <c r="G212" s="196"/>
      <c r="H212" s="198" t="s">
        <v>19</v>
      </c>
      <c r="I212" s="200"/>
      <c r="J212" s="196"/>
      <c r="K212" s="196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197</v>
      </c>
      <c r="AU212" s="205" t="s">
        <v>79</v>
      </c>
      <c r="AV212" s="13" t="s">
        <v>77</v>
      </c>
      <c r="AW212" s="13" t="s">
        <v>31</v>
      </c>
      <c r="AX212" s="13" t="s">
        <v>69</v>
      </c>
      <c r="AY212" s="205" t="s">
        <v>191</v>
      </c>
    </row>
    <row r="213" spans="2:51" s="14" customFormat="1" ht="10.2">
      <c r="B213" s="206"/>
      <c r="C213" s="207"/>
      <c r="D213" s="197" t="s">
        <v>197</v>
      </c>
      <c r="E213" s="208" t="s">
        <v>19</v>
      </c>
      <c r="F213" s="209" t="s">
        <v>355</v>
      </c>
      <c r="G213" s="207"/>
      <c r="H213" s="210">
        <v>0.18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197</v>
      </c>
      <c r="AU213" s="216" t="s">
        <v>79</v>
      </c>
      <c r="AV213" s="14" t="s">
        <v>79</v>
      </c>
      <c r="AW213" s="14" t="s">
        <v>31</v>
      </c>
      <c r="AX213" s="14" t="s">
        <v>69</v>
      </c>
      <c r="AY213" s="216" t="s">
        <v>191</v>
      </c>
    </row>
    <row r="214" spans="2:51" s="13" customFormat="1" ht="10.2">
      <c r="B214" s="195"/>
      <c r="C214" s="196"/>
      <c r="D214" s="197" t="s">
        <v>197</v>
      </c>
      <c r="E214" s="198" t="s">
        <v>19</v>
      </c>
      <c r="F214" s="199" t="s">
        <v>356</v>
      </c>
      <c r="G214" s="196"/>
      <c r="H214" s="198" t="s">
        <v>19</v>
      </c>
      <c r="I214" s="200"/>
      <c r="J214" s="196"/>
      <c r="K214" s="196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197</v>
      </c>
      <c r="AU214" s="205" t="s">
        <v>79</v>
      </c>
      <c r="AV214" s="13" t="s">
        <v>77</v>
      </c>
      <c r="AW214" s="13" t="s">
        <v>31</v>
      </c>
      <c r="AX214" s="13" t="s">
        <v>69</v>
      </c>
      <c r="AY214" s="205" t="s">
        <v>191</v>
      </c>
    </row>
    <row r="215" spans="2:51" s="14" customFormat="1" ht="10.2">
      <c r="B215" s="206"/>
      <c r="C215" s="207"/>
      <c r="D215" s="197" t="s">
        <v>197</v>
      </c>
      <c r="E215" s="208" t="s">
        <v>19</v>
      </c>
      <c r="F215" s="209" t="s">
        <v>357</v>
      </c>
      <c r="G215" s="207"/>
      <c r="H215" s="210">
        <v>0.399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197</v>
      </c>
      <c r="AU215" s="216" t="s">
        <v>79</v>
      </c>
      <c r="AV215" s="14" t="s">
        <v>79</v>
      </c>
      <c r="AW215" s="14" t="s">
        <v>31</v>
      </c>
      <c r="AX215" s="14" t="s">
        <v>69</v>
      </c>
      <c r="AY215" s="216" t="s">
        <v>191</v>
      </c>
    </row>
    <row r="216" spans="2:51" s="13" customFormat="1" ht="10.2">
      <c r="B216" s="195"/>
      <c r="C216" s="196"/>
      <c r="D216" s="197" t="s">
        <v>197</v>
      </c>
      <c r="E216" s="198" t="s">
        <v>19</v>
      </c>
      <c r="F216" s="199" t="s">
        <v>358</v>
      </c>
      <c r="G216" s="196"/>
      <c r="H216" s="198" t="s">
        <v>19</v>
      </c>
      <c r="I216" s="200"/>
      <c r="J216" s="196"/>
      <c r="K216" s="196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197</v>
      </c>
      <c r="AU216" s="205" t="s">
        <v>79</v>
      </c>
      <c r="AV216" s="13" t="s">
        <v>77</v>
      </c>
      <c r="AW216" s="13" t="s">
        <v>31</v>
      </c>
      <c r="AX216" s="13" t="s">
        <v>69</v>
      </c>
      <c r="AY216" s="205" t="s">
        <v>191</v>
      </c>
    </row>
    <row r="217" spans="2:51" s="14" customFormat="1" ht="10.2">
      <c r="B217" s="206"/>
      <c r="C217" s="207"/>
      <c r="D217" s="197" t="s">
        <v>197</v>
      </c>
      <c r="E217" s="208" t="s">
        <v>19</v>
      </c>
      <c r="F217" s="209" t="s">
        <v>359</v>
      </c>
      <c r="G217" s="207"/>
      <c r="H217" s="210">
        <v>0.052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197</v>
      </c>
      <c r="AU217" s="216" t="s">
        <v>79</v>
      </c>
      <c r="AV217" s="14" t="s">
        <v>79</v>
      </c>
      <c r="AW217" s="14" t="s">
        <v>31</v>
      </c>
      <c r="AX217" s="14" t="s">
        <v>69</v>
      </c>
      <c r="AY217" s="216" t="s">
        <v>191</v>
      </c>
    </row>
    <row r="218" spans="2:51" s="13" customFormat="1" ht="10.2">
      <c r="B218" s="195"/>
      <c r="C218" s="196"/>
      <c r="D218" s="197" t="s">
        <v>197</v>
      </c>
      <c r="E218" s="198" t="s">
        <v>19</v>
      </c>
      <c r="F218" s="199" t="s">
        <v>360</v>
      </c>
      <c r="G218" s="196"/>
      <c r="H218" s="198" t="s">
        <v>19</v>
      </c>
      <c r="I218" s="200"/>
      <c r="J218" s="196"/>
      <c r="K218" s="196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197</v>
      </c>
      <c r="AU218" s="205" t="s">
        <v>79</v>
      </c>
      <c r="AV218" s="13" t="s">
        <v>77</v>
      </c>
      <c r="AW218" s="13" t="s">
        <v>31</v>
      </c>
      <c r="AX218" s="13" t="s">
        <v>69</v>
      </c>
      <c r="AY218" s="205" t="s">
        <v>191</v>
      </c>
    </row>
    <row r="219" spans="2:51" s="14" customFormat="1" ht="10.2">
      <c r="B219" s="206"/>
      <c r="C219" s="207"/>
      <c r="D219" s="197" t="s">
        <v>197</v>
      </c>
      <c r="E219" s="208" t="s">
        <v>19</v>
      </c>
      <c r="F219" s="209" t="s">
        <v>361</v>
      </c>
      <c r="G219" s="207"/>
      <c r="H219" s="210">
        <v>0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197</v>
      </c>
      <c r="AU219" s="216" t="s">
        <v>79</v>
      </c>
      <c r="AV219" s="14" t="s">
        <v>79</v>
      </c>
      <c r="AW219" s="14" t="s">
        <v>31</v>
      </c>
      <c r="AX219" s="14" t="s">
        <v>69</v>
      </c>
      <c r="AY219" s="216" t="s">
        <v>191</v>
      </c>
    </row>
    <row r="220" spans="2:51" s="13" customFormat="1" ht="10.2">
      <c r="B220" s="195"/>
      <c r="C220" s="196"/>
      <c r="D220" s="197" t="s">
        <v>197</v>
      </c>
      <c r="E220" s="198" t="s">
        <v>19</v>
      </c>
      <c r="F220" s="199" t="s">
        <v>362</v>
      </c>
      <c r="G220" s="196"/>
      <c r="H220" s="198" t="s">
        <v>19</v>
      </c>
      <c r="I220" s="200"/>
      <c r="J220" s="196"/>
      <c r="K220" s="196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197</v>
      </c>
      <c r="AU220" s="205" t="s">
        <v>79</v>
      </c>
      <c r="AV220" s="13" t="s">
        <v>77</v>
      </c>
      <c r="AW220" s="13" t="s">
        <v>31</v>
      </c>
      <c r="AX220" s="13" t="s">
        <v>69</v>
      </c>
      <c r="AY220" s="205" t="s">
        <v>191</v>
      </c>
    </row>
    <row r="221" spans="2:51" s="14" customFormat="1" ht="10.2">
      <c r="B221" s="206"/>
      <c r="C221" s="207"/>
      <c r="D221" s="197" t="s">
        <v>197</v>
      </c>
      <c r="E221" s="208" t="s">
        <v>19</v>
      </c>
      <c r="F221" s="209" t="s">
        <v>363</v>
      </c>
      <c r="G221" s="207"/>
      <c r="H221" s="210">
        <v>0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197</v>
      </c>
      <c r="AU221" s="216" t="s">
        <v>79</v>
      </c>
      <c r="AV221" s="14" t="s">
        <v>79</v>
      </c>
      <c r="AW221" s="14" t="s">
        <v>31</v>
      </c>
      <c r="AX221" s="14" t="s">
        <v>69</v>
      </c>
      <c r="AY221" s="216" t="s">
        <v>191</v>
      </c>
    </row>
    <row r="222" spans="2:51" s="15" customFormat="1" ht="10.2">
      <c r="B222" s="217"/>
      <c r="C222" s="218"/>
      <c r="D222" s="197" t="s">
        <v>197</v>
      </c>
      <c r="E222" s="219" t="s">
        <v>19</v>
      </c>
      <c r="F222" s="220" t="s">
        <v>201</v>
      </c>
      <c r="G222" s="218"/>
      <c r="H222" s="221">
        <v>1.056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197</v>
      </c>
      <c r="AU222" s="227" t="s">
        <v>79</v>
      </c>
      <c r="AV222" s="15" t="s">
        <v>95</v>
      </c>
      <c r="AW222" s="15" t="s">
        <v>31</v>
      </c>
      <c r="AX222" s="15" t="s">
        <v>77</v>
      </c>
      <c r="AY222" s="227" t="s">
        <v>191</v>
      </c>
    </row>
    <row r="223" spans="1:65" s="2" customFormat="1" ht="24.15" customHeight="1">
      <c r="A223" s="36"/>
      <c r="B223" s="37"/>
      <c r="C223" s="181" t="s">
        <v>364</v>
      </c>
      <c r="D223" s="181" t="s">
        <v>192</v>
      </c>
      <c r="E223" s="182" t="s">
        <v>365</v>
      </c>
      <c r="F223" s="183" t="s">
        <v>366</v>
      </c>
      <c r="G223" s="184" t="s">
        <v>224</v>
      </c>
      <c r="H223" s="185">
        <v>9.078</v>
      </c>
      <c r="I223" s="186"/>
      <c r="J223" s="187">
        <f>ROUND(I223*H223,2)</f>
        <v>0</v>
      </c>
      <c r="K223" s="188"/>
      <c r="L223" s="41"/>
      <c r="M223" s="189" t="s">
        <v>19</v>
      </c>
      <c r="N223" s="190" t="s">
        <v>40</v>
      </c>
      <c r="O223" s="66"/>
      <c r="P223" s="191">
        <f>O223*H223</f>
        <v>0</v>
      </c>
      <c r="Q223" s="191">
        <v>0.00639</v>
      </c>
      <c r="R223" s="191">
        <f>Q223*H223</f>
        <v>0.05800842</v>
      </c>
      <c r="S223" s="191">
        <v>0</v>
      </c>
      <c r="T223" s="19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3" t="s">
        <v>195</v>
      </c>
      <c r="AT223" s="193" t="s">
        <v>192</v>
      </c>
      <c r="AU223" s="193" t="s">
        <v>79</v>
      </c>
      <c r="AY223" s="19" t="s">
        <v>191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9" t="s">
        <v>77</v>
      </c>
      <c r="BK223" s="194">
        <f>ROUND(I223*H223,2)</f>
        <v>0</v>
      </c>
      <c r="BL223" s="19" t="s">
        <v>195</v>
      </c>
      <c r="BM223" s="193" t="s">
        <v>367</v>
      </c>
    </row>
    <row r="224" spans="2:51" s="13" customFormat="1" ht="10.2">
      <c r="B224" s="195"/>
      <c r="C224" s="196"/>
      <c r="D224" s="197" t="s">
        <v>197</v>
      </c>
      <c r="E224" s="198" t="s">
        <v>19</v>
      </c>
      <c r="F224" s="199" t="s">
        <v>348</v>
      </c>
      <c r="G224" s="196"/>
      <c r="H224" s="198" t="s">
        <v>19</v>
      </c>
      <c r="I224" s="200"/>
      <c r="J224" s="196"/>
      <c r="K224" s="196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197</v>
      </c>
      <c r="AU224" s="205" t="s">
        <v>79</v>
      </c>
      <c r="AV224" s="13" t="s">
        <v>77</v>
      </c>
      <c r="AW224" s="13" t="s">
        <v>31</v>
      </c>
      <c r="AX224" s="13" t="s">
        <v>69</v>
      </c>
      <c r="AY224" s="205" t="s">
        <v>191</v>
      </c>
    </row>
    <row r="225" spans="2:51" s="14" customFormat="1" ht="10.2">
      <c r="B225" s="206"/>
      <c r="C225" s="207"/>
      <c r="D225" s="197" t="s">
        <v>197</v>
      </c>
      <c r="E225" s="208" t="s">
        <v>19</v>
      </c>
      <c r="F225" s="209" t="s">
        <v>368</v>
      </c>
      <c r="G225" s="207"/>
      <c r="H225" s="210">
        <v>0.93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197</v>
      </c>
      <c r="AU225" s="216" t="s">
        <v>79</v>
      </c>
      <c r="AV225" s="14" t="s">
        <v>79</v>
      </c>
      <c r="AW225" s="14" t="s">
        <v>31</v>
      </c>
      <c r="AX225" s="14" t="s">
        <v>69</v>
      </c>
      <c r="AY225" s="216" t="s">
        <v>191</v>
      </c>
    </row>
    <row r="226" spans="2:51" s="13" customFormat="1" ht="10.2">
      <c r="B226" s="195"/>
      <c r="C226" s="196"/>
      <c r="D226" s="197" t="s">
        <v>197</v>
      </c>
      <c r="E226" s="198" t="s">
        <v>19</v>
      </c>
      <c r="F226" s="199" t="s">
        <v>350</v>
      </c>
      <c r="G226" s="196"/>
      <c r="H226" s="198" t="s">
        <v>19</v>
      </c>
      <c r="I226" s="200"/>
      <c r="J226" s="196"/>
      <c r="K226" s="196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197</v>
      </c>
      <c r="AU226" s="205" t="s">
        <v>79</v>
      </c>
      <c r="AV226" s="13" t="s">
        <v>77</v>
      </c>
      <c r="AW226" s="13" t="s">
        <v>31</v>
      </c>
      <c r="AX226" s="13" t="s">
        <v>69</v>
      </c>
      <c r="AY226" s="205" t="s">
        <v>191</v>
      </c>
    </row>
    <row r="227" spans="2:51" s="14" customFormat="1" ht="10.2">
      <c r="B227" s="206"/>
      <c r="C227" s="207"/>
      <c r="D227" s="197" t="s">
        <v>197</v>
      </c>
      <c r="E227" s="208" t="s">
        <v>19</v>
      </c>
      <c r="F227" s="209" t="s">
        <v>369</v>
      </c>
      <c r="G227" s="207"/>
      <c r="H227" s="210">
        <v>0.468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197</v>
      </c>
      <c r="AU227" s="216" t="s">
        <v>79</v>
      </c>
      <c r="AV227" s="14" t="s">
        <v>79</v>
      </c>
      <c r="AW227" s="14" t="s">
        <v>31</v>
      </c>
      <c r="AX227" s="14" t="s">
        <v>69</v>
      </c>
      <c r="AY227" s="216" t="s">
        <v>191</v>
      </c>
    </row>
    <row r="228" spans="2:51" s="13" customFormat="1" ht="10.2">
      <c r="B228" s="195"/>
      <c r="C228" s="196"/>
      <c r="D228" s="197" t="s">
        <v>197</v>
      </c>
      <c r="E228" s="198" t="s">
        <v>19</v>
      </c>
      <c r="F228" s="199" t="s">
        <v>352</v>
      </c>
      <c r="G228" s="196"/>
      <c r="H228" s="198" t="s">
        <v>19</v>
      </c>
      <c r="I228" s="200"/>
      <c r="J228" s="196"/>
      <c r="K228" s="196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197</v>
      </c>
      <c r="AU228" s="205" t="s">
        <v>79</v>
      </c>
      <c r="AV228" s="13" t="s">
        <v>77</v>
      </c>
      <c r="AW228" s="13" t="s">
        <v>31</v>
      </c>
      <c r="AX228" s="13" t="s">
        <v>69</v>
      </c>
      <c r="AY228" s="205" t="s">
        <v>191</v>
      </c>
    </row>
    <row r="229" spans="2:51" s="14" customFormat="1" ht="10.2">
      <c r="B229" s="206"/>
      <c r="C229" s="207"/>
      <c r="D229" s="197" t="s">
        <v>197</v>
      </c>
      <c r="E229" s="208" t="s">
        <v>19</v>
      </c>
      <c r="F229" s="209" t="s">
        <v>370</v>
      </c>
      <c r="G229" s="207"/>
      <c r="H229" s="210">
        <v>2.95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197</v>
      </c>
      <c r="AU229" s="216" t="s">
        <v>79</v>
      </c>
      <c r="AV229" s="14" t="s">
        <v>79</v>
      </c>
      <c r="AW229" s="14" t="s">
        <v>31</v>
      </c>
      <c r="AX229" s="14" t="s">
        <v>69</v>
      </c>
      <c r="AY229" s="216" t="s">
        <v>191</v>
      </c>
    </row>
    <row r="230" spans="2:51" s="13" customFormat="1" ht="10.2">
      <c r="B230" s="195"/>
      <c r="C230" s="196"/>
      <c r="D230" s="197" t="s">
        <v>197</v>
      </c>
      <c r="E230" s="198" t="s">
        <v>19</v>
      </c>
      <c r="F230" s="199" t="s">
        <v>354</v>
      </c>
      <c r="G230" s="196"/>
      <c r="H230" s="198" t="s">
        <v>19</v>
      </c>
      <c r="I230" s="200"/>
      <c r="J230" s="196"/>
      <c r="K230" s="196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197</v>
      </c>
      <c r="AU230" s="205" t="s">
        <v>79</v>
      </c>
      <c r="AV230" s="13" t="s">
        <v>77</v>
      </c>
      <c r="AW230" s="13" t="s">
        <v>31</v>
      </c>
      <c r="AX230" s="13" t="s">
        <v>69</v>
      </c>
      <c r="AY230" s="205" t="s">
        <v>191</v>
      </c>
    </row>
    <row r="231" spans="2:51" s="14" customFormat="1" ht="10.2">
      <c r="B231" s="206"/>
      <c r="C231" s="207"/>
      <c r="D231" s="197" t="s">
        <v>197</v>
      </c>
      <c r="E231" s="208" t="s">
        <v>19</v>
      </c>
      <c r="F231" s="209" t="s">
        <v>371</v>
      </c>
      <c r="G231" s="207"/>
      <c r="H231" s="210">
        <v>1.19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197</v>
      </c>
      <c r="AU231" s="216" t="s">
        <v>79</v>
      </c>
      <c r="AV231" s="14" t="s">
        <v>79</v>
      </c>
      <c r="AW231" s="14" t="s">
        <v>31</v>
      </c>
      <c r="AX231" s="14" t="s">
        <v>69</v>
      </c>
      <c r="AY231" s="216" t="s">
        <v>191</v>
      </c>
    </row>
    <row r="232" spans="2:51" s="13" customFormat="1" ht="10.2">
      <c r="B232" s="195"/>
      <c r="C232" s="196"/>
      <c r="D232" s="197" t="s">
        <v>197</v>
      </c>
      <c r="E232" s="198" t="s">
        <v>19</v>
      </c>
      <c r="F232" s="199" t="s">
        <v>356</v>
      </c>
      <c r="G232" s="196"/>
      <c r="H232" s="198" t="s">
        <v>19</v>
      </c>
      <c r="I232" s="200"/>
      <c r="J232" s="196"/>
      <c r="K232" s="196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197</v>
      </c>
      <c r="AU232" s="205" t="s">
        <v>79</v>
      </c>
      <c r="AV232" s="13" t="s">
        <v>77</v>
      </c>
      <c r="AW232" s="13" t="s">
        <v>31</v>
      </c>
      <c r="AX232" s="13" t="s">
        <v>69</v>
      </c>
      <c r="AY232" s="205" t="s">
        <v>191</v>
      </c>
    </row>
    <row r="233" spans="2:51" s="14" customFormat="1" ht="10.2">
      <c r="B233" s="206"/>
      <c r="C233" s="207"/>
      <c r="D233" s="197" t="s">
        <v>197</v>
      </c>
      <c r="E233" s="208" t="s">
        <v>19</v>
      </c>
      <c r="F233" s="209" t="s">
        <v>372</v>
      </c>
      <c r="G233" s="207"/>
      <c r="H233" s="210">
        <v>2.79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197</v>
      </c>
      <c r="AU233" s="216" t="s">
        <v>79</v>
      </c>
      <c r="AV233" s="14" t="s">
        <v>79</v>
      </c>
      <c r="AW233" s="14" t="s">
        <v>31</v>
      </c>
      <c r="AX233" s="14" t="s">
        <v>69</v>
      </c>
      <c r="AY233" s="216" t="s">
        <v>191</v>
      </c>
    </row>
    <row r="234" spans="2:51" s="13" customFormat="1" ht="10.2">
      <c r="B234" s="195"/>
      <c r="C234" s="196"/>
      <c r="D234" s="197" t="s">
        <v>197</v>
      </c>
      <c r="E234" s="198" t="s">
        <v>19</v>
      </c>
      <c r="F234" s="199" t="s">
        <v>358</v>
      </c>
      <c r="G234" s="196"/>
      <c r="H234" s="198" t="s">
        <v>19</v>
      </c>
      <c r="I234" s="200"/>
      <c r="J234" s="196"/>
      <c r="K234" s="196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197</v>
      </c>
      <c r="AU234" s="205" t="s">
        <v>79</v>
      </c>
      <c r="AV234" s="13" t="s">
        <v>77</v>
      </c>
      <c r="AW234" s="13" t="s">
        <v>31</v>
      </c>
      <c r="AX234" s="13" t="s">
        <v>69</v>
      </c>
      <c r="AY234" s="205" t="s">
        <v>191</v>
      </c>
    </row>
    <row r="235" spans="2:51" s="14" customFormat="1" ht="10.2">
      <c r="B235" s="206"/>
      <c r="C235" s="207"/>
      <c r="D235" s="197" t="s">
        <v>197</v>
      </c>
      <c r="E235" s="208" t="s">
        <v>19</v>
      </c>
      <c r="F235" s="209" t="s">
        <v>373</v>
      </c>
      <c r="G235" s="207"/>
      <c r="H235" s="210">
        <v>0.75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197</v>
      </c>
      <c r="AU235" s="216" t="s">
        <v>79</v>
      </c>
      <c r="AV235" s="14" t="s">
        <v>79</v>
      </c>
      <c r="AW235" s="14" t="s">
        <v>31</v>
      </c>
      <c r="AX235" s="14" t="s">
        <v>69</v>
      </c>
      <c r="AY235" s="216" t="s">
        <v>191</v>
      </c>
    </row>
    <row r="236" spans="2:51" s="13" customFormat="1" ht="10.2">
      <c r="B236" s="195"/>
      <c r="C236" s="196"/>
      <c r="D236" s="197" t="s">
        <v>197</v>
      </c>
      <c r="E236" s="198" t="s">
        <v>19</v>
      </c>
      <c r="F236" s="199" t="s">
        <v>360</v>
      </c>
      <c r="G236" s="196"/>
      <c r="H236" s="198" t="s">
        <v>19</v>
      </c>
      <c r="I236" s="200"/>
      <c r="J236" s="196"/>
      <c r="K236" s="196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197</v>
      </c>
      <c r="AU236" s="205" t="s">
        <v>79</v>
      </c>
      <c r="AV236" s="13" t="s">
        <v>77</v>
      </c>
      <c r="AW236" s="13" t="s">
        <v>31</v>
      </c>
      <c r="AX236" s="13" t="s">
        <v>69</v>
      </c>
      <c r="AY236" s="205" t="s">
        <v>191</v>
      </c>
    </row>
    <row r="237" spans="2:51" s="14" customFormat="1" ht="10.2">
      <c r="B237" s="206"/>
      <c r="C237" s="207"/>
      <c r="D237" s="197" t="s">
        <v>197</v>
      </c>
      <c r="E237" s="208" t="s">
        <v>19</v>
      </c>
      <c r="F237" s="209" t="s">
        <v>374</v>
      </c>
      <c r="G237" s="207"/>
      <c r="H237" s="210">
        <v>0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197</v>
      </c>
      <c r="AU237" s="216" t="s">
        <v>79</v>
      </c>
      <c r="AV237" s="14" t="s">
        <v>79</v>
      </c>
      <c r="AW237" s="14" t="s">
        <v>31</v>
      </c>
      <c r="AX237" s="14" t="s">
        <v>69</v>
      </c>
      <c r="AY237" s="216" t="s">
        <v>191</v>
      </c>
    </row>
    <row r="238" spans="2:51" s="13" customFormat="1" ht="10.2">
      <c r="B238" s="195"/>
      <c r="C238" s="196"/>
      <c r="D238" s="197" t="s">
        <v>197</v>
      </c>
      <c r="E238" s="198" t="s">
        <v>19</v>
      </c>
      <c r="F238" s="199" t="s">
        <v>362</v>
      </c>
      <c r="G238" s="196"/>
      <c r="H238" s="198" t="s">
        <v>19</v>
      </c>
      <c r="I238" s="200"/>
      <c r="J238" s="196"/>
      <c r="K238" s="196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197</v>
      </c>
      <c r="AU238" s="205" t="s">
        <v>79</v>
      </c>
      <c r="AV238" s="13" t="s">
        <v>77</v>
      </c>
      <c r="AW238" s="13" t="s">
        <v>31</v>
      </c>
      <c r="AX238" s="13" t="s">
        <v>69</v>
      </c>
      <c r="AY238" s="205" t="s">
        <v>191</v>
      </c>
    </row>
    <row r="239" spans="2:51" s="14" customFormat="1" ht="10.2">
      <c r="B239" s="206"/>
      <c r="C239" s="207"/>
      <c r="D239" s="197" t="s">
        <v>197</v>
      </c>
      <c r="E239" s="208" t="s">
        <v>19</v>
      </c>
      <c r="F239" s="209" t="s">
        <v>375</v>
      </c>
      <c r="G239" s="207"/>
      <c r="H239" s="210">
        <v>0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197</v>
      </c>
      <c r="AU239" s="216" t="s">
        <v>79</v>
      </c>
      <c r="AV239" s="14" t="s">
        <v>79</v>
      </c>
      <c r="AW239" s="14" t="s">
        <v>31</v>
      </c>
      <c r="AX239" s="14" t="s">
        <v>69</v>
      </c>
      <c r="AY239" s="216" t="s">
        <v>191</v>
      </c>
    </row>
    <row r="240" spans="2:51" s="15" customFormat="1" ht="10.2">
      <c r="B240" s="217"/>
      <c r="C240" s="218"/>
      <c r="D240" s="197" t="s">
        <v>197</v>
      </c>
      <c r="E240" s="219" t="s">
        <v>19</v>
      </c>
      <c r="F240" s="220" t="s">
        <v>201</v>
      </c>
      <c r="G240" s="218"/>
      <c r="H240" s="221">
        <v>9.078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197</v>
      </c>
      <c r="AU240" s="227" t="s">
        <v>79</v>
      </c>
      <c r="AV240" s="15" t="s">
        <v>95</v>
      </c>
      <c r="AW240" s="15" t="s">
        <v>31</v>
      </c>
      <c r="AX240" s="15" t="s">
        <v>77</v>
      </c>
      <c r="AY240" s="227" t="s">
        <v>191</v>
      </c>
    </row>
    <row r="241" spans="2:63" s="12" customFormat="1" ht="22.8" customHeight="1">
      <c r="B241" s="167"/>
      <c r="C241" s="168"/>
      <c r="D241" s="169" t="s">
        <v>68</v>
      </c>
      <c r="E241" s="239" t="s">
        <v>128</v>
      </c>
      <c r="F241" s="239" t="s">
        <v>376</v>
      </c>
      <c r="G241" s="168"/>
      <c r="H241" s="168"/>
      <c r="I241" s="171"/>
      <c r="J241" s="240">
        <f>BK241</f>
        <v>0</v>
      </c>
      <c r="K241" s="168"/>
      <c r="L241" s="173"/>
      <c r="M241" s="174"/>
      <c r="N241" s="175"/>
      <c r="O241" s="175"/>
      <c r="P241" s="176">
        <f>SUM(P242:P259)</f>
        <v>0</v>
      </c>
      <c r="Q241" s="175"/>
      <c r="R241" s="176">
        <f>SUM(R242:R259)</f>
        <v>94.1639468</v>
      </c>
      <c r="S241" s="175"/>
      <c r="T241" s="177">
        <f>SUM(T242:T259)</f>
        <v>0</v>
      </c>
      <c r="AR241" s="178" t="s">
        <v>77</v>
      </c>
      <c r="AT241" s="179" t="s">
        <v>68</v>
      </c>
      <c r="AU241" s="179" t="s">
        <v>77</v>
      </c>
      <c r="AY241" s="178" t="s">
        <v>191</v>
      </c>
      <c r="BK241" s="180">
        <f>SUM(BK242:BK259)</f>
        <v>0</v>
      </c>
    </row>
    <row r="242" spans="1:65" s="2" customFormat="1" ht="37.8" customHeight="1">
      <c r="A242" s="36"/>
      <c r="B242" s="37"/>
      <c r="C242" s="181" t="s">
        <v>377</v>
      </c>
      <c r="D242" s="181" t="s">
        <v>192</v>
      </c>
      <c r="E242" s="182" t="s">
        <v>378</v>
      </c>
      <c r="F242" s="183" t="s">
        <v>379</v>
      </c>
      <c r="G242" s="184" t="s">
        <v>224</v>
      </c>
      <c r="H242" s="185">
        <v>97.79</v>
      </c>
      <c r="I242" s="186"/>
      <c r="J242" s="187">
        <f>ROUND(I242*H242,2)</f>
        <v>0</v>
      </c>
      <c r="K242" s="188"/>
      <c r="L242" s="41"/>
      <c r="M242" s="189" t="s">
        <v>19</v>
      </c>
      <c r="N242" s="190" t="s">
        <v>40</v>
      </c>
      <c r="O242" s="66"/>
      <c r="P242" s="191">
        <f>O242*H242</f>
        <v>0</v>
      </c>
      <c r="Q242" s="191">
        <v>0.345</v>
      </c>
      <c r="R242" s="191">
        <f>Q242*H242</f>
        <v>33.73755</v>
      </c>
      <c r="S242" s="191">
        <v>0</v>
      </c>
      <c r="T242" s="192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3" t="s">
        <v>195</v>
      </c>
      <c r="AT242" s="193" t="s">
        <v>192</v>
      </c>
      <c r="AU242" s="193" t="s">
        <v>79</v>
      </c>
      <c r="AY242" s="19" t="s">
        <v>191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9" t="s">
        <v>77</v>
      </c>
      <c r="BK242" s="194">
        <f>ROUND(I242*H242,2)</f>
        <v>0</v>
      </c>
      <c r="BL242" s="19" t="s">
        <v>195</v>
      </c>
      <c r="BM242" s="193" t="s">
        <v>380</v>
      </c>
    </row>
    <row r="243" spans="2:51" s="14" customFormat="1" ht="10.2">
      <c r="B243" s="206"/>
      <c r="C243" s="207"/>
      <c r="D243" s="197" t="s">
        <v>197</v>
      </c>
      <c r="E243" s="208" t="s">
        <v>19</v>
      </c>
      <c r="F243" s="209" t="s">
        <v>381</v>
      </c>
      <c r="G243" s="207"/>
      <c r="H243" s="210">
        <v>83.82</v>
      </c>
      <c r="I243" s="211"/>
      <c r="J243" s="207"/>
      <c r="K243" s="207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197</v>
      </c>
      <c r="AU243" s="216" t="s">
        <v>79</v>
      </c>
      <c r="AV243" s="14" t="s">
        <v>79</v>
      </c>
      <c r="AW243" s="14" t="s">
        <v>31</v>
      </c>
      <c r="AX243" s="14" t="s">
        <v>69</v>
      </c>
      <c r="AY243" s="216" t="s">
        <v>191</v>
      </c>
    </row>
    <row r="244" spans="2:51" s="14" customFormat="1" ht="10.2">
      <c r="B244" s="206"/>
      <c r="C244" s="207"/>
      <c r="D244" s="197" t="s">
        <v>197</v>
      </c>
      <c r="E244" s="208" t="s">
        <v>19</v>
      </c>
      <c r="F244" s="209" t="s">
        <v>382</v>
      </c>
      <c r="G244" s="207"/>
      <c r="H244" s="210">
        <v>13.97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197</v>
      </c>
      <c r="AU244" s="216" t="s">
        <v>79</v>
      </c>
      <c r="AV244" s="14" t="s">
        <v>79</v>
      </c>
      <c r="AW244" s="14" t="s">
        <v>31</v>
      </c>
      <c r="AX244" s="14" t="s">
        <v>69</v>
      </c>
      <c r="AY244" s="216" t="s">
        <v>191</v>
      </c>
    </row>
    <row r="245" spans="2:51" s="16" customFormat="1" ht="10.2">
      <c r="B245" s="228"/>
      <c r="C245" s="229"/>
      <c r="D245" s="197" t="s">
        <v>197</v>
      </c>
      <c r="E245" s="230" t="s">
        <v>19</v>
      </c>
      <c r="F245" s="231" t="s">
        <v>210</v>
      </c>
      <c r="G245" s="229"/>
      <c r="H245" s="232">
        <v>97.79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197</v>
      </c>
      <c r="AU245" s="238" t="s">
        <v>79</v>
      </c>
      <c r="AV245" s="16" t="s">
        <v>195</v>
      </c>
      <c r="AW245" s="16" t="s">
        <v>31</v>
      </c>
      <c r="AX245" s="16" t="s">
        <v>77</v>
      </c>
      <c r="AY245" s="238" t="s">
        <v>191</v>
      </c>
    </row>
    <row r="246" spans="1:65" s="2" customFormat="1" ht="44.25" customHeight="1">
      <c r="A246" s="36"/>
      <c r="B246" s="37"/>
      <c r="C246" s="181" t="s">
        <v>383</v>
      </c>
      <c r="D246" s="181" t="s">
        <v>192</v>
      </c>
      <c r="E246" s="182" t="s">
        <v>384</v>
      </c>
      <c r="F246" s="183" t="s">
        <v>385</v>
      </c>
      <c r="G246" s="184" t="s">
        <v>224</v>
      </c>
      <c r="H246" s="185">
        <v>97.79</v>
      </c>
      <c r="I246" s="186"/>
      <c r="J246" s="187">
        <f>ROUND(I246*H246,2)</f>
        <v>0</v>
      </c>
      <c r="K246" s="188"/>
      <c r="L246" s="41"/>
      <c r="M246" s="189" t="s">
        <v>19</v>
      </c>
      <c r="N246" s="190" t="s">
        <v>40</v>
      </c>
      <c r="O246" s="66"/>
      <c r="P246" s="191">
        <f>O246*H246</f>
        <v>0</v>
      </c>
      <c r="Q246" s="191">
        <v>0.28081</v>
      </c>
      <c r="R246" s="191">
        <f>Q246*H246</f>
        <v>27.460409900000002</v>
      </c>
      <c r="S246" s="191">
        <v>0</v>
      </c>
      <c r="T246" s="192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3" t="s">
        <v>195</v>
      </c>
      <c r="AT246" s="193" t="s">
        <v>192</v>
      </c>
      <c r="AU246" s="193" t="s">
        <v>79</v>
      </c>
      <c r="AY246" s="19" t="s">
        <v>191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9" t="s">
        <v>77</v>
      </c>
      <c r="BK246" s="194">
        <f>ROUND(I246*H246,2)</f>
        <v>0</v>
      </c>
      <c r="BL246" s="19" t="s">
        <v>195</v>
      </c>
      <c r="BM246" s="193" t="s">
        <v>386</v>
      </c>
    </row>
    <row r="247" spans="2:51" s="14" customFormat="1" ht="10.2">
      <c r="B247" s="206"/>
      <c r="C247" s="207"/>
      <c r="D247" s="197" t="s">
        <v>197</v>
      </c>
      <c r="E247" s="208" t="s">
        <v>19</v>
      </c>
      <c r="F247" s="209" t="s">
        <v>381</v>
      </c>
      <c r="G247" s="207"/>
      <c r="H247" s="210">
        <v>83.82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197</v>
      </c>
      <c r="AU247" s="216" t="s">
        <v>79</v>
      </c>
      <c r="AV247" s="14" t="s">
        <v>79</v>
      </c>
      <c r="AW247" s="14" t="s">
        <v>31</v>
      </c>
      <c r="AX247" s="14" t="s">
        <v>69</v>
      </c>
      <c r="AY247" s="216" t="s">
        <v>191</v>
      </c>
    </row>
    <row r="248" spans="2:51" s="14" customFormat="1" ht="10.2">
      <c r="B248" s="206"/>
      <c r="C248" s="207"/>
      <c r="D248" s="197" t="s">
        <v>197</v>
      </c>
      <c r="E248" s="208" t="s">
        <v>19</v>
      </c>
      <c r="F248" s="209" t="s">
        <v>382</v>
      </c>
      <c r="G248" s="207"/>
      <c r="H248" s="210">
        <v>13.97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197</v>
      </c>
      <c r="AU248" s="216" t="s">
        <v>79</v>
      </c>
      <c r="AV248" s="14" t="s">
        <v>79</v>
      </c>
      <c r="AW248" s="14" t="s">
        <v>31</v>
      </c>
      <c r="AX248" s="14" t="s">
        <v>69</v>
      </c>
      <c r="AY248" s="216" t="s">
        <v>191</v>
      </c>
    </row>
    <row r="249" spans="2:51" s="16" customFormat="1" ht="10.2">
      <c r="B249" s="228"/>
      <c r="C249" s="229"/>
      <c r="D249" s="197" t="s">
        <v>197</v>
      </c>
      <c r="E249" s="230" t="s">
        <v>19</v>
      </c>
      <c r="F249" s="231" t="s">
        <v>210</v>
      </c>
      <c r="G249" s="229"/>
      <c r="H249" s="232">
        <v>97.79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197</v>
      </c>
      <c r="AU249" s="238" t="s">
        <v>79</v>
      </c>
      <c r="AV249" s="16" t="s">
        <v>195</v>
      </c>
      <c r="AW249" s="16" t="s">
        <v>31</v>
      </c>
      <c r="AX249" s="16" t="s">
        <v>77</v>
      </c>
      <c r="AY249" s="238" t="s">
        <v>191</v>
      </c>
    </row>
    <row r="250" spans="1:65" s="2" customFormat="1" ht="44.25" customHeight="1">
      <c r="A250" s="36"/>
      <c r="B250" s="37"/>
      <c r="C250" s="181" t="s">
        <v>387</v>
      </c>
      <c r="D250" s="181" t="s">
        <v>192</v>
      </c>
      <c r="E250" s="182" t="s">
        <v>388</v>
      </c>
      <c r="F250" s="183" t="s">
        <v>389</v>
      </c>
      <c r="G250" s="184" t="s">
        <v>224</v>
      </c>
      <c r="H250" s="185">
        <v>97.79</v>
      </c>
      <c r="I250" s="186"/>
      <c r="J250" s="187">
        <f>ROUND(I250*H250,2)</f>
        <v>0</v>
      </c>
      <c r="K250" s="188"/>
      <c r="L250" s="41"/>
      <c r="M250" s="189" t="s">
        <v>19</v>
      </c>
      <c r="N250" s="190" t="s">
        <v>40</v>
      </c>
      <c r="O250" s="66"/>
      <c r="P250" s="191">
        <f>O250*H250</f>
        <v>0</v>
      </c>
      <c r="Q250" s="191">
        <v>0.12966</v>
      </c>
      <c r="R250" s="191">
        <f>Q250*H250</f>
        <v>12.679451400000001</v>
      </c>
      <c r="S250" s="191">
        <v>0</v>
      </c>
      <c r="T250" s="192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3" t="s">
        <v>195</v>
      </c>
      <c r="AT250" s="193" t="s">
        <v>192</v>
      </c>
      <c r="AU250" s="193" t="s">
        <v>79</v>
      </c>
      <c r="AY250" s="19" t="s">
        <v>191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9" t="s">
        <v>77</v>
      </c>
      <c r="BK250" s="194">
        <f>ROUND(I250*H250,2)</f>
        <v>0</v>
      </c>
      <c r="BL250" s="19" t="s">
        <v>195</v>
      </c>
      <c r="BM250" s="193" t="s">
        <v>390</v>
      </c>
    </row>
    <row r="251" spans="2:51" s="13" customFormat="1" ht="10.2">
      <c r="B251" s="195"/>
      <c r="C251" s="196"/>
      <c r="D251" s="197" t="s">
        <v>197</v>
      </c>
      <c r="E251" s="198" t="s">
        <v>19</v>
      </c>
      <c r="F251" s="199" t="s">
        <v>391</v>
      </c>
      <c r="G251" s="196"/>
      <c r="H251" s="198" t="s">
        <v>19</v>
      </c>
      <c r="I251" s="200"/>
      <c r="J251" s="196"/>
      <c r="K251" s="196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197</v>
      </c>
      <c r="AU251" s="205" t="s">
        <v>79</v>
      </c>
      <c r="AV251" s="13" t="s">
        <v>77</v>
      </c>
      <c r="AW251" s="13" t="s">
        <v>31</v>
      </c>
      <c r="AX251" s="13" t="s">
        <v>69</v>
      </c>
      <c r="AY251" s="205" t="s">
        <v>191</v>
      </c>
    </row>
    <row r="252" spans="2:51" s="14" customFormat="1" ht="10.2">
      <c r="B252" s="206"/>
      <c r="C252" s="207"/>
      <c r="D252" s="197" t="s">
        <v>197</v>
      </c>
      <c r="E252" s="208" t="s">
        <v>19</v>
      </c>
      <c r="F252" s="209" t="s">
        <v>381</v>
      </c>
      <c r="G252" s="207"/>
      <c r="H252" s="210">
        <v>83.82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197</v>
      </c>
      <c r="AU252" s="216" t="s">
        <v>79</v>
      </c>
      <c r="AV252" s="14" t="s">
        <v>79</v>
      </c>
      <c r="AW252" s="14" t="s">
        <v>31</v>
      </c>
      <c r="AX252" s="14" t="s">
        <v>69</v>
      </c>
      <c r="AY252" s="216" t="s">
        <v>191</v>
      </c>
    </row>
    <row r="253" spans="2:51" s="14" customFormat="1" ht="10.2">
      <c r="B253" s="206"/>
      <c r="C253" s="207"/>
      <c r="D253" s="197" t="s">
        <v>197</v>
      </c>
      <c r="E253" s="208" t="s">
        <v>19</v>
      </c>
      <c r="F253" s="209" t="s">
        <v>382</v>
      </c>
      <c r="G253" s="207"/>
      <c r="H253" s="210">
        <v>13.97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197</v>
      </c>
      <c r="AU253" s="216" t="s">
        <v>79</v>
      </c>
      <c r="AV253" s="14" t="s">
        <v>79</v>
      </c>
      <c r="AW253" s="14" t="s">
        <v>31</v>
      </c>
      <c r="AX253" s="14" t="s">
        <v>69</v>
      </c>
      <c r="AY253" s="216" t="s">
        <v>191</v>
      </c>
    </row>
    <row r="254" spans="2:51" s="16" customFormat="1" ht="10.2">
      <c r="B254" s="228"/>
      <c r="C254" s="229"/>
      <c r="D254" s="197" t="s">
        <v>197</v>
      </c>
      <c r="E254" s="230" t="s">
        <v>19</v>
      </c>
      <c r="F254" s="231" t="s">
        <v>210</v>
      </c>
      <c r="G254" s="229"/>
      <c r="H254" s="232">
        <v>97.79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197</v>
      </c>
      <c r="AU254" s="238" t="s">
        <v>79</v>
      </c>
      <c r="AV254" s="16" t="s">
        <v>195</v>
      </c>
      <c r="AW254" s="16" t="s">
        <v>31</v>
      </c>
      <c r="AX254" s="16" t="s">
        <v>77</v>
      </c>
      <c r="AY254" s="238" t="s">
        <v>191</v>
      </c>
    </row>
    <row r="255" spans="1:65" s="2" customFormat="1" ht="44.25" customHeight="1">
      <c r="A255" s="36"/>
      <c r="B255" s="37"/>
      <c r="C255" s="181" t="s">
        <v>392</v>
      </c>
      <c r="D255" s="181" t="s">
        <v>192</v>
      </c>
      <c r="E255" s="182" t="s">
        <v>393</v>
      </c>
      <c r="F255" s="183" t="s">
        <v>394</v>
      </c>
      <c r="G255" s="184" t="s">
        <v>224</v>
      </c>
      <c r="H255" s="185">
        <v>97.79</v>
      </c>
      <c r="I255" s="186"/>
      <c r="J255" s="187">
        <f>ROUND(I255*H255,2)</f>
        <v>0</v>
      </c>
      <c r="K255" s="188"/>
      <c r="L255" s="41"/>
      <c r="M255" s="189" t="s">
        <v>19</v>
      </c>
      <c r="N255" s="190" t="s">
        <v>40</v>
      </c>
      <c r="O255" s="66"/>
      <c r="P255" s="191">
        <f>O255*H255</f>
        <v>0</v>
      </c>
      <c r="Q255" s="191">
        <v>0.20745</v>
      </c>
      <c r="R255" s="191">
        <f>Q255*H255</f>
        <v>20.2865355</v>
      </c>
      <c r="S255" s="191">
        <v>0</v>
      </c>
      <c r="T255" s="192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3" t="s">
        <v>195</v>
      </c>
      <c r="AT255" s="193" t="s">
        <v>192</v>
      </c>
      <c r="AU255" s="193" t="s">
        <v>79</v>
      </c>
      <c r="AY255" s="19" t="s">
        <v>191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19" t="s">
        <v>77</v>
      </c>
      <c r="BK255" s="194">
        <f>ROUND(I255*H255,2)</f>
        <v>0</v>
      </c>
      <c r="BL255" s="19" t="s">
        <v>195</v>
      </c>
      <c r="BM255" s="193" t="s">
        <v>395</v>
      </c>
    </row>
    <row r="256" spans="2:51" s="13" customFormat="1" ht="10.2">
      <c r="B256" s="195"/>
      <c r="C256" s="196"/>
      <c r="D256" s="197" t="s">
        <v>197</v>
      </c>
      <c r="E256" s="198" t="s">
        <v>19</v>
      </c>
      <c r="F256" s="199" t="s">
        <v>396</v>
      </c>
      <c r="G256" s="196"/>
      <c r="H256" s="198" t="s">
        <v>19</v>
      </c>
      <c r="I256" s="200"/>
      <c r="J256" s="196"/>
      <c r="K256" s="196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197</v>
      </c>
      <c r="AU256" s="205" t="s">
        <v>79</v>
      </c>
      <c r="AV256" s="13" t="s">
        <v>77</v>
      </c>
      <c r="AW256" s="13" t="s">
        <v>31</v>
      </c>
      <c r="AX256" s="13" t="s">
        <v>69</v>
      </c>
      <c r="AY256" s="205" t="s">
        <v>191</v>
      </c>
    </row>
    <row r="257" spans="2:51" s="14" customFormat="1" ht="10.2">
      <c r="B257" s="206"/>
      <c r="C257" s="207"/>
      <c r="D257" s="197" t="s">
        <v>197</v>
      </c>
      <c r="E257" s="208" t="s">
        <v>19</v>
      </c>
      <c r="F257" s="209" t="s">
        <v>381</v>
      </c>
      <c r="G257" s="207"/>
      <c r="H257" s="210">
        <v>83.82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197</v>
      </c>
      <c r="AU257" s="216" t="s">
        <v>79</v>
      </c>
      <c r="AV257" s="14" t="s">
        <v>79</v>
      </c>
      <c r="AW257" s="14" t="s">
        <v>31</v>
      </c>
      <c r="AX257" s="14" t="s">
        <v>69</v>
      </c>
      <c r="AY257" s="216" t="s">
        <v>191</v>
      </c>
    </row>
    <row r="258" spans="2:51" s="14" customFormat="1" ht="10.2">
      <c r="B258" s="206"/>
      <c r="C258" s="207"/>
      <c r="D258" s="197" t="s">
        <v>197</v>
      </c>
      <c r="E258" s="208" t="s">
        <v>19</v>
      </c>
      <c r="F258" s="209" t="s">
        <v>382</v>
      </c>
      <c r="G258" s="207"/>
      <c r="H258" s="210">
        <v>13.97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197</v>
      </c>
      <c r="AU258" s="216" t="s">
        <v>79</v>
      </c>
      <c r="AV258" s="14" t="s">
        <v>79</v>
      </c>
      <c r="AW258" s="14" t="s">
        <v>31</v>
      </c>
      <c r="AX258" s="14" t="s">
        <v>69</v>
      </c>
      <c r="AY258" s="216" t="s">
        <v>191</v>
      </c>
    </row>
    <row r="259" spans="2:51" s="16" customFormat="1" ht="10.2">
      <c r="B259" s="228"/>
      <c r="C259" s="229"/>
      <c r="D259" s="197" t="s">
        <v>197</v>
      </c>
      <c r="E259" s="230" t="s">
        <v>19</v>
      </c>
      <c r="F259" s="231" t="s">
        <v>210</v>
      </c>
      <c r="G259" s="229"/>
      <c r="H259" s="232">
        <v>97.79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197</v>
      </c>
      <c r="AU259" s="238" t="s">
        <v>79</v>
      </c>
      <c r="AV259" s="16" t="s">
        <v>195</v>
      </c>
      <c r="AW259" s="16" t="s">
        <v>31</v>
      </c>
      <c r="AX259" s="16" t="s">
        <v>77</v>
      </c>
      <c r="AY259" s="238" t="s">
        <v>191</v>
      </c>
    </row>
    <row r="260" spans="2:63" s="12" customFormat="1" ht="22.8" customHeight="1">
      <c r="B260" s="167"/>
      <c r="C260" s="168"/>
      <c r="D260" s="169" t="s">
        <v>68</v>
      </c>
      <c r="E260" s="239" t="s">
        <v>254</v>
      </c>
      <c r="F260" s="239" t="s">
        <v>397</v>
      </c>
      <c r="G260" s="168"/>
      <c r="H260" s="168"/>
      <c r="I260" s="171"/>
      <c r="J260" s="240">
        <f>BK260</f>
        <v>0</v>
      </c>
      <c r="K260" s="168"/>
      <c r="L260" s="173"/>
      <c r="M260" s="174"/>
      <c r="N260" s="175"/>
      <c r="O260" s="175"/>
      <c r="P260" s="176">
        <f>SUM(P261:P377)</f>
        <v>0</v>
      </c>
      <c r="Q260" s="175"/>
      <c r="R260" s="176">
        <f>SUM(R261:R377)</f>
        <v>4.013541496999999</v>
      </c>
      <c r="S260" s="175"/>
      <c r="T260" s="177">
        <f>SUM(T261:T377)</f>
        <v>0</v>
      </c>
      <c r="AR260" s="178" t="s">
        <v>77</v>
      </c>
      <c r="AT260" s="179" t="s">
        <v>68</v>
      </c>
      <c r="AU260" s="179" t="s">
        <v>77</v>
      </c>
      <c r="AY260" s="178" t="s">
        <v>191</v>
      </c>
      <c r="BK260" s="180">
        <f>SUM(BK261:BK377)</f>
        <v>0</v>
      </c>
    </row>
    <row r="261" spans="1:65" s="2" customFormat="1" ht="33" customHeight="1">
      <c r="A261" s="36"/>
      <c r="B261" s="37"/>
      <c r="C261" s="181" t="s">
        <v>398</v>
      </c>
      <c r="D261" s="181" t="s">
        <v>192</v>
      </c>
      <c r="E261" s="182" t="s">
        <v>399</v>
      </c>
      <c r="F261" s="183" t="s">
        <v>400</v>
      </c>
      <c r="G261" s="184" t="s">
        <v>232</v>
      </c>
      <c r="H261" s="185">
        <v>182.4</v>
      </c>
      <c r="I261" s="186"/>
      <c r="J261" s="187">
        <f>ROUND(I261*H261,2)</f>
        <v>0</v>
      </c>
      <c r="K261" s="188"/>
      <c r="L261" s="41"/>
      <c r="M261" s="189" t="s">
        <v>19</v>
      </c>
      <c r="N261" s="190" t="s">
        <v>40</v>
      </c>
      <c r="O261" s="66"/>
      <c r="P261" s="191">
        <f>O261*H261</f>
        <v>0</v>
      </c>
      <c r="Q261" s="191">
        <v>0</v>
      </c>
      <c r="R261" s="191">
        <f>Q261*H261</f>
        <v>0</v>
      </c>
      <c r="S261" s="191">
        <v>0</v>
      </c>
      <c r="T261" s="192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3" t="s">
        <v>195</v>
      </c>
      <c r="AT261" s="193" t="s">
        <v>192</v>
      </c>
      <c r="AU261" s="193" t="s">
        <v>79</v>
      </c>
      <c r="AY261" s="19" t="s">
        <v>191</v>
      </c>
      <c r="BE261" s="194">
        <f>IF(N261="základní",J261,0)</f>
        <v>0</v>
      </c>
      <c r="BF261" s="194">
        <f>IF(N261="snížená",J261,0)</f>
        <v>0</v>
      </c>
      <c r="BG261" s="194">
        <f>IF(N261="zákl. přenesená",J261,0)</f>
        <v>0</v>
      </c>
      <c r="BH261" s="194">
        <f>IF(N261="sníž. přenesená",J261,0)</f>
        <v>0</v>
      </c>
      <c r="BI261" s="194">
        <f>IF(N261="nulová",J261,0)</f>
        <v>0</v>
      </c>
      <c r="BJ261" s="19" t="s">
        <v>77</v>
      </c>
      <c r="BK261" s="194">
        <f>ROUND(I261*H261,2)</f>
        <v>0</v>
      </c>
      <c r="BL261" s="19" t="s">
        <v>195</v>
      </c>
      <c r="BM261" s="193" t="s">
        <v>401</v>
      </c>
    </row>
    <row r="262" spans="2:51" s="14" customFormat="1" ht="10.2">
      <c r="B262" s="206"/>
      <c r="C262" s="207"/>
      <c r="D262" s="197" t="s">
        <v>197</v>
      </c>
      <c r="E262" s="208" t="s">
        <v>19</v>
      </c>
      <c r="F262" s="209" t="s">
        <v>153</v>
      </c>
      <c r="G262" s="207"/>
      <c r="H262" s="210">
        <v>182.4</v>
      </c>
      <c r="I262" s="211"/>
      <c r="J262" s="207"/>
      <c r="K262" s="207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197</v>
      </c>
      <c r="AU262" s="216" t="s">
        <v>79</v>
      </c>
      <c r="AV262" s="14" t="s">
        <v>79</v>
      </c>
      <c r="AW262" s="14" t="s">
        <v>31</v>
      </c>
      <c r="AX262" s="14" t="s">
        <v>77</v>
      </c>
      <c r="AY262" s="216" t="s">
        <v>191</v>
      </c>
    </row>
    <row r="263" spans="1:65" s="2" customFormat="1" ht="16.5" customHeight="1">
      <c r="A263" s="36"/>
      <c r="B263" s="37"/>
      <c r="C263" s="241" t="s">
        <v>402</v>
      </c>
      <c r="D263" s="241" t="s">
        <v>334</v>
      </c>
      <c r="E263" s="242" t="s">
        <v>403</v>
      </c>
      <c r="F263" s="243" t="s">
        <v>404</v>
      </c>
      <c r="G263" s="244" t="s">
        <v>232</v>
      </c>
      <c r="H263" s="245">
        <v>184.224</v>
      </c>
      <c r="I263" s="246"/>
      <c r="J263" s="247">
        <f>ROUND(I263*H263,2)</f>
        <v>0</v>
      </c>
      <c r="K263" s="248"/>
      <c r="L263" s="249"/>
      <c r="M263" s="250" t="s">
        <v>19</v>
      </c>
      <c r="N263" s="251" t="s">
        <v>40</v>
      </c>
      <c r="O263" s="66"/>
      <c r="P263" s="191">
        <f>O263*H263</f>
        <v>0</v>
      </c>
      <c r="Q263" s="191">
        <v>0.0177</v>
      </c>
      <c r="R263" s="191">
        <f>Q263*H263</f>
        <v>3.2607648</v>
      </c>
      <c r="S263" s="191">
        <v>0</v>
      </c>
      <c r="T263" s="192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3" t="s">
        <v>254</v>
      </c>
      <c r="AT263" s="193" t="s">
        <v>334</v>
      </c>
      <c r="AU263" s="193" t="s">
        <v>79</v>
      </c>
      <c r="AY263" s="19" t="s">
        <v>191</v>
      </c>
      <c r="BE263" s="194">
        <f>IF(N263="základní",J263,0)</f>
        <v>0</v>
      </c>
      <c r="BF263" s="194">
        <f>IF(N263="snížená",J263,0)</f>
        <v>0</v>
      </c>
      <c r="BG263" s="194">
        <f>IF(N263="zákl. přenesená",J263,0)</f>
        <v>0</v>
      </c>
      <c r="BH263" s="194">
        <f>IF(N263="sníž. přenesená",J263,0)</f>
        <v>0</v>
      </c>
      <c r="BI263" s="194">
        <f>IF(N263="nulová",J263,0)</f>
        <v>0</v>
      </c>
      <c r="BJ263" s="19" t="s">
        <v>77</v>
      </c>
      <c r="BK263" s="194">
        <f>ROUND(I263*H263,2)</f>
        <v>0</v>
      </c>
      <c r="BL263" s="19" t="s">
        <v>195</v>
      </c>
      <c r="BM263" s="193" t="s">
        <v>405</v>
      </c>
    </row>
    <row r="264" spans="2:51" s="14" customFormat="1" ht="10.2">
      <c r="B264" s="206"/>
      <c r="C264" s="207"/>
      <c r="D264" s="197" t="s">
        <v>197</v>
      </c>
      <c r="E264" s="207"/>
      <c r="F264" s="209" t="s">
        <v>406</v>
      </c>
      <c r="G264" s="207"/>
      <c r="H264" s="210">
        <v>184.224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197</v>
      </c>
      <c r="AU264" s="216" t="s">
        <v>79</v>
      </c>
      <c r="AV264" s="14" t="s">
        <v>79</v>
      </c>
      <c r="AW264" s="14" t="s">
        <v>4</v>
      </c>
      <c r="AX264" s="14" t="s">
        <v>77</v>
      </c>
      <c r="AY264" s="216" t="s">
        <v>191</v>
      </c>
    </row>
    <row r="265" spans="1:65" s="2" customFormat="1" ht="37.8" customHeight="1">
      <c r="A265" s="36"/>
      <c r="B265" s="37"/>
      <c r="C265" s="181" t="s">
        <v>407</v>
      </c>
      <c r="D265" s="181" t="s">
        <v>192</v>
      </c>
      <c r="E265" s="182" t="s">
        <v>408</v>
      </c>
      <c r="F265" s="183" t="s">
        <v>409</v>
      </c>
      <c r="G265" s="184" t="s">
        <v>410</v>
      </c>
      <c r="H265" s="185">
        <v>6</v>
      </c>
      <c r="I265" s="186"/>
      <c r="J265" s="187">
        <f>ROUND(I265*H265,2)</f>
        <v>0</v>
      </c>
      <c r="K265" s="188"/>
      <c r="L265" s="41"/>
      <c r="M265" s="189" t="s">
        <v>19</v>
      </c>
      <c r="N265" s="190" t="s">
        <v>40</v>
      </c>
      <c r="O265" s="66"/>
      <c r="P265" s="191">
        <f>O265*H265</f>
        <v>0</v>
      </c>
      <c r="Q265" s="191">
        <v>1E-05</v>
      </c>
      <c r="R265" s="191">
        <f>Q265*H265</f>
        <v>6.000000000000001E-05</v>
      </c>
      <c r="S265" s="191">
        <v>0</v>
      </c>
      <c r="T265" s="192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3" t="s">
        <v>195</v>
      </c>
      <c r="AT265" s="193" t="s">
        <v>192</v>
      </c>
      <c r="AU265" s="193" t="s">
        <v>79</v>
      </c>
      <c r="AY265" s="19" t="s">
        <v>191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19" t="s">
        <v>77</v>
      </c>
      <c r="BK265" s="194">
        <f>ROUND(I265*H265,2)</f>
        <v>0</v>
      </c>
      <c r="BL265" s="19" t="s">
        <v>195</v>
      </c>
      <c r="BM265" s="193" t="s">
        <v>411</v>
      </c>
    </row>
    <row r="266" spans="1:65" s="2" customFormat="1" ht="49.05" customHeight="1">
      <c r="A266" s="36"/>
      <c r="B266" s="37"/>
      <c r="C266" s="181" t="s">
        <v>412</v>
      </c>
      <c r="D266" s="181" t="s">
        <v>192</v>
      </c>
      <c r="E266" s="182" t="s">
        <v>413</v>
      </c>
      <c r="F266" s="183" t="s">
        <v>414</v>
      </c>
      <c r="G266" s="184" t="s">
        <v>410</v>
      </c>
      <c r="H266" s="185">
        <v>12</v>
      </c>
      <c r="I266" s="186"/>
      <c r="J266" s="187">
        <f>ROUND(I266*H266,2)</f>
        <v>0</v>
      </c>
      <c r="K266" s="188"/>
      <c r="L266" s="41"/>
      <c r="M266" s="189" t="s">
        <v>19</v>
      </c>
      <c r="N266" s="190" t="s">
        <v>40</v>
      </c>
      <c r="O266" s="66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3" t="s">
        <v>195</v>
      </c>
      <c r="AT266" s="193" t="s">
        <v>192</v>
      </c>
      <c r="AU266" s="193" t="s">
        <v>79</v>
      </c>
      <c r="AY266" s="19" t="s">
        <v>191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9" t="s">
        <v>77</v>
      </c>
      <c r="BK266" s="194">
        <f>ROUND(I266*H266,2)</f>
        <v>0</v>
      </c>
      <c r="BL266" s="19" t="s">
        <v>195</v>
      </c>
      <c r="BM266" s="193" t="s">
        <v>415</v>
      </c>
    </row>
    <row r="267" spans="2:51" s="13" customFormat="1" ht="10.2">
      <c r="B267" s="195"/>
      <c r="C267" s="196"/>
      <c r="D267" s="197" t="s">
        <v>197</v>
      </c>
      <c r="E267" s="198" t="s">
        <v>19</v>
      </c>
      <c r="F267" s="199" t="s">
        <v>416</v>
      </c>
      <c r="G267" s="196"/>
      <c r="H267" s="198" t="s">
        <v>19</v>
      </c>
      <c r="I267" s="200"/>
      <c r="J267" s="196"/>
      <c r="K267" s="196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197</v>
      </c>
      <c r="AU267" s="205" t="s">
        <v>79</v>
      </c>
      <c r="AV267" s="13" t="s">
        <v>77</v>
      </c>
      <c r="AW267" s="13" t="s">
        <v>31</v>
      </c>
      <c r="AX267" s="13" t="s">
        <v>69</v>
      </c>
      <c r="AY267" s="205" t="s">
        <v>191</v>
      </c>
    </row>
    <row r="268" spans="2:51" s="14" customFormat="1" ht="10.2">
      <c r="B268" s="206"/>
      <c r="C268" s="207"/>
      <c r="D268" s="197" t="s">
        <v>197</v>
      </c>
      <c r="E268" s="208" t="s">
        <v>124</v>
      </c>
      <c r="F268" s="209" t="s">
        <v>79</v>
      </c>
      <c r="G268" s="207"/>
      <c r="H268" s="210">
        <v>2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197</v>
      </c>
      <c r="AU268" s="216" t="s">
        <v>79</v>
      </c>
      <c r="AV268" s="14" t="s">
        <v>79</v>
      </c>
      <c r="AW268" s="14" t="s">
        <v>31</v>
      </c>
      <c r="AX268" s="14" t="s">
        <v>69</v>
      </c>
      <c r="AY268" s="216" t="s">
        <v>191</v>
      </c>
    </row>
    <row r="269" spans="2:51" s="13" customFormat="1" ht="10.2">
      <c r="B269" s="195"/>
      <c r="C269" s="196"/>
      <c r="D269" s="197" t="s">
        <v>197</v>
      </c>
      <c r="E269" s="198" t="s">
        <v>19</v>
      </c>
      <c r="F269" s="199" t="s">
        <v>417</v>
      </c>
      <c r="G269" s="196"/>
      <c r="H269" s="198" t="s">
        <v>19</v>
      </c>
      <c r="I269" s="200"/>
      <c r="J269" s="196"/>
      <c r="K269" s="196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197</v>
      </c>
      <c r="AU269" s="205" t="s">
        <v>79</v>
      </c>
      <c r="AV269" s="13" t="s">
        <v>77</v>
      </c>
      <c r="AW269" s="13" t="s">
        <v>31</v>
      </c>
      <c r="AX269" s="13" t="s">
        <v>69</v>
      </c>
      <c r="AY269" s="205" t="s">
        <v>191</v>
      </c>
    </row>
    <row r="270" spans="2:51" s="14" customFormat="1" ht="10.2">
      <c r="B270" s="206"/>
      <c r="C270" s="207"/>
      <c r="D270" s="197" t="s">
        <v>197</v>
      </c>
      <c r="E270" s="208" t="s">
        <v>126</v>
      </c>
      <c r="F270" s="209" t="s">
        <v>77</v>
      </c>
      <c r="G270" s="207"/>
      <c r="H270" s="210">
        <v>1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197</v>
      </c>
      <c r="AU270" s="216" t="s">
        <v>79</v>
      </c>
      <c r="AV270" s="14" t="s">
        <v>79</v>
      </c>
      <c r="AW270" s="14" t="s">
        <v>31</v>
      </c>
      <c r="AX270" s="14" t="s">
        <v>69</v>
      </c>
      <c r="AY270" s="216" t="s">
        <v>191</v>
      </c>
    </row>
    <row r="271" spans="2:51" s="13" customFormat="1" ht="10.2">
      <c r="B271" s="195"/>
      <c r="C271" s="196"/>
      <c r="D271" s="197" t="s">
        <v>197</v>
      </c>
      <c r="E271" s="198" t="s">
        <v>19</v>
      </c>
      <c r="F271" s="199" t="s">
        <v>418</v>
      </c>
      <c r="G271" s="196"/>
      <c r="H271" s="198" t="s">
        <v>19</v>
      </c>
      <c r="I271" s="200"/>
      <c r="J271" s="196"/>
      <c r="K271" s="196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197</v>
      </c>
      <c r="AU271" s="205" t="s">
        <v>79</v>
      </c>
      <c r="AV271" s="13" t="s">
        <v>77</v>
      </c>
      <c r="AW271" s="13" t="s">
        <v>31</v>
      </c>
      <c r="AX271" s="13" t="s">
        <v>69</v>
      </c>
      <c r="AY271" s="205" t="s">
        <v>191</v>
      </c>
    </row>
    <row r="272" spans="2:51" s="14" customFormat="1" ht="10.2">
      <c r="B272" s="206"/>
      <c r="C272" s="207"/>
      <c r="D272" s="197" t="s">
        <v>197</v>
      </c>
      <c r="E272" s="208" t="s">
        <v>127</v>
      </c>
      <c r="F272" s="209" t="s">
        <v>128</v>
      </c>
      <c r="G272" s="207"/>
      <c r="H272" s="210">
        <v>5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197</v>
      </c>
      <c r="AU272" s="216" t="s">
        <v>79</v>
      </c>
      <c r="AV272" s="14" t="s">
        <v>79</v>
      </c>
      <c r="AW272" s="14" t="s">
        <v>31</v>
      </c>
      <c r="AX272" s="14" t="s">
        <v>69</v>
      </c>
      <c r="AY272" s="216" t="s">
        <v>191</v>
      </c>
    </row>
    <row r="273" spans="2:51" s="13" customFormat="1" ht="10.2">
      <c r="B273" s="195"/>
      <c r="C273" s="196"/>
      <c r="D273" s="197" t="s">
        <v>197</v>
      </c>
      <c r="E273" s="198" t="s">
        <v>19</v>
      </c>
      <c r="F273" s="199" t="s">
        <v>419</v>
      </c>
      <c r="G273" s="196"/>
      <c r="H273" s="198" t="s">
        <v>19</v>
      </c>
      <c r="I273" s="200"/>
      <c r="J273" s="196"/>
      <c r="K273" s="196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197</v>
      </c>
      <c r="AU273" s="205" t="s">
        <v>79</v>
      </c>
      <c r="AV273" s="13" t="s">
        <v>77</v>
      </c>
      <c r="AW273" s="13" t="s">
        <v>31</v>
      </c>
      <c r="AX273" s="13" t="s">
        <v>69</v>
      </c>
      <c r="AY273" s="205" t="s">
        <v>191</v>
      </c>
    </row>
    <row r="274" spans="2:51" s="14" customFormat="1" ht="10.2">
      <c r="B274" s="206"/>
      <c r="C274" s="207"/>
      <c r="D274" s="197" t="s">
        <v>197</v>
      </c>
      <c r="E274" s="208" t="s">
        <v>129</v>
      </c>
      <c r="F274" s="209" t="s">
        <v>79</v>
      </c>
      <c r="G274" s="207"/>
      <c r="H274" s="210">
        <v>2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197</v>
      </c>
      <c r="AU274" s="216" t="s">
        <v>79</v>
      </c>
      <c r="AV274" s="14" t="s">
        <v>79</v>
      </c>
      <c r="AW274" s="14" t="s">
        <v>31</v>
      </c>
      <c r="AX274" s="14" t="s">
        <v>69</v>
      </c>
      <c r="AY274" s="216" t="s">
        <v>191</v>
      </c>
    </row>
    <row r="275" spans="2:51" s="15" customFormat="1" ht="10.2">
      <c r="B275" s="217"/>
      <c r="C275" s="218"/>
      <c r="D275" s="197" t="s">
        <v>197</v>
      </c>
      <c r="E275" s="219" t="s">
        <v>420</v>
      </c>
      <c r="F275" s="220" t="s">
        <v>201</v>
      </c>
      <c r="G275" s="218"/>
      <c r="H275" s="221">
        <v>10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197</v>
      </c>
      <c r="AU275" s="227" t="s">
        <v>79</v>
      </c>
      <c r="AV275" s="15" t="s">
        <v>95</v>
      </c>
      <c r="AW275" s="15" t="s">
        <v>31</v>
      </c>
      <c r="AX275" s="15" t="s">
        <v>69</v>
      </c>
      <c r="AY275" s="227" t="s">
        <v>191</v>
      </c>
    </row>
    <row r="276" spans="2:51" s="13" customFormat="1" ht="10.2">
      <c r="B276" s="195"/>
      <c r="C276" s="196"/>
      <c r="D276" s="197" t="s">
        <v>197</v>
      </c>
      <c r="E276" s="198" t="s">
        <v>19</v>
      </c>
      <c r="F276" s="199" t="s">
        <v>421</v>
      </c>
      <c r="G276" s="196"/>
      <c r="H276" s="198" t="s">
        <v>19</v>
      </c>
      <c r="I276" s="200"/>
      <c r="J276" s="196"/>
      <c r="K276" s="196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197</v>
      </c>
      <c r="AU276" s="205" t="s">
        <v>79</v>
      </c>
      <c r="AV276" s="13" t="s">
        <v>77</v>
      </c>
      <c r="AW276" s="13" t="s">
        <v>31</v>
      </c>
      <c r="AX276" s="13" t="s">
        <v>69</v>
      </c>
      <c r="AY276" s="205" t="s">
        <v>191</v>
      </c>
    </row>
    <row r="277" spans="2:51" s="14" customFormat="1" ht="10.2">
      <c r="B277" s="206"/>
      <c r="C277" s="207"/>
      <c r="D277" s="197" t="s">
        <v>197</v>
      </c>
      <c r="E277" s="208" t="s">
        <v>159</v>
      </c>
      <c r="F277" s="209" t="s">
        <v>79</v>
      </c>
      <c r="G277" s="207"/>
      <c r="H277" s="210">
        <v>2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197</v>
      </c>
      <c r="AU277" s="216" t="s">
        <v>79</v>
      </c>
      <c r="AV277" s="14" t="s">
        <v>79</v>
      </c>
      <c r="AW277" s="14" t="s">
        <v>31</v>
      </c>
      <c r="AX277" s="14" t="s">
        <v>69</v>
      </c>
      <c r="AY277" s="216" t="s">
        <v>191</v>
      </c>
    </row>
    <row r="278" spans="2:51" s="15" customFormat="1" ht="10.2">
      <c r="B278" s="217"/>
      <c r="C278" s="218"/>
      <c r="D278" s="197" t="s">
        <v>197</v>
      </c>
      <c r="E278" s="219" t="s">
        <v>19</v>
      </c>
      <c r="F278" s="220" t="s">
        <v>201</v>
      </c>
      <c r="G278" s="218"/>
      <c r="H278" s="221">
        <v>2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197</v>
      </c>
      <c r="AU278" s="227" t="s">
        <v>79</v>
      </c>
      <c r="AV278" s="15" t="s">
        <v>95</v>
      </c>
      <c r="AW278" s="15" t="s">
        <v>31</v>
      </c>
      <c r="AX278" s="15" t="s">
        <v>69</v>
      </c>
      <c r="AY278" s="227" t="s">
        <v>191</v>
      </c>
    </row>
    <row r="279" spans="2:51" s="16" customFormat="1" ht="10.2">
      <c r="B279" s="228"/>
      <c r="C279" s="229"/>
      <c r="D279" s="197" t="s">
        <v>197</v>
      </c>
      <c r="E279" s="230" t="s">
        <v>19</v>
      </c>
      <c r="F279" s="231" t="s">
        <v>210</v>
      </c>
      <c r="G279" s="229"/>
      <c r="H279" s="232">
        <v>12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197</v>
      </c>
      <c r="AU279" s="238" t="s">
        <v>79</v>
      </c>
      <c r="AV279" s="16" t="s">
        <v>195</v>
      </c>
      <c r="AW279" s="16" t="s">
        <v>31</v>
      </c>
      <c r="AX279" s="16" t="s">
        <v>77</v>
      </c>
      <c r="AY279" s="238" t="s">
        <v>191</v>
      </c>
    </row>
    <row r="280" spans="1:65" s="2" customFormat="1" ht="33" customHeight="1">
      <c r="A280" s="36"/>
      <c r="B280" s="37"/>
      <c r="C280" s="241" t="s">
        <v>422</v>
      </c>
      <c r="D280" s="241" t="s">
        <v>334</v>
      </c>
      <c r="E280" s="242" t="s">
        <v>423</v>
      </c>
      <c r="F280" s="243" t="s">
        <v>424</v>
      </c>
      <c r="G280" s="244" t="s">
        <v>410</v>
      </c>
      <c r="H280" s="245">
        <v>2.02</v>
      </c>
      <c r="I280" s="246"/>
      <c r="J280" s="247">
        <f>ROUND(I280*H280,2)</f>
        <v>0</v>
      </c>
      <c r="K280" s="248"/>
      <c r="L280" s="249"/>
      <c r="M280" s="250" t="s">
        <v>19</v>
      </c>
      <c r="N280" s="251" t="s">
        <v>40</v>
      </c>
      <c r="O280" s="66"/>
      <c r="P280" s="191">
        <f>O280*H280</f>
        <v>0</v>
      </c>
      <c r="Q280" s="191">
        <v>0.0072</v>
      </c>
      <c r="R280" s="191">
        <f>Q280*H280</f>
        <v>0.014544</v>
      </c>
      <c r="S280" s="191">
        <v>0</v>
      </c>
      <c r="T280" s="192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3" t="s">
        <v>254</v>
      </c>
      <c r="AT280" s="193" t="s">
        <v>334</v>
      </c>
      <c r="AU280" s="193" t="s">
        <v>79</v>
      </c>
      <c r="AY280" s="19" t="s">
        <v>191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9" t="s">
        <v>77</v>
      </c>
      <c r="BK280" s="194">
        <f>ROUND(I280*H280,2)</f>
        <v>0</v>
      </c>
      <c r="BL280" s="19" t="s">
        <v>195</v>
      </c>
      <c r="BM280" s="193" t="s">
        <v>425</v>
      </c>
    </row>
    <row r="281" spans="2:51" s="14" customFormat="1" ht="10.2">
      <c r="B281" s="206"/>
      <c r="C281" s="207"/>
      <c r="D281" s="197" t="s">
        <v>197</v>
      </c>
      <c r="E281" s="208" t="s">
        <v>19</v>
      </c>
      <c r="F281" s="209" t="s">
        <v>426</v>
      </c>
      <c r="G281" s="207"/>
      <c r="H281" s="210">
        <v>2</v>
      </c>
      <c r="I281" s="211"/>
      <c r="J281" s="207"/>
      <c r="K281" s="207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197</v>
      </c>
      <c r="AU281" s="216" t="s">
        <v>79</v>
      </c>
      <c r="AV281" s="14" t="s">
        <v>79</v>
      </c>
      <c r="AW281" s="14" t="s">
        <v>31</v>
      </c>
      <c r="AX281" s="14" t="s">
        <v>77</v>
      </c>
      <c r="AY281" s="216" t="s">
        <v>191</v>
      </c>
    </row>
    <row r="282" spans="2:51" s="14" customFormat="1" ht="10.2">
      <c r="B282" s="206"/>
      <c r="C282" s="207"/>
      <c r="D282" s="197" t="s">
        <v>197</v>
      </c>
      <c r="E282" s="207"/>
      <c r="F282" s="209" t="s">
        <v>427</v>
      </c>
      <c r="G282" s="207"/>
      <c r="H282" s="210">
        <v>2.02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197</v>
      </c>
      <c r="AU282" s="216" t="s">
        <v>79</v>
      </c>
      <c r="AV282" s="14" t="s">
        <v>79</v>
      </c>
      <c r="AW282" s="14" t="s">
        <v>4</v>
      </c>
      <c r="AX282" s="14" t="s">
        <v>77</v>
      </c>
      <c r="AY282" s="216" t="s">
        <v>191</v>
      </c>
    </row>
    <row r="283" spans="1:65" s="2" customFormat="1" ht="24.15" customHeight="1">
      <c r="A283" s="36"/>
      <c r="B283" s="37"/>
      <c r="C283" s="241" t="s">
        <v>428</v>
      </c>
      <c r="D283" s="241" t="s">
        <v>334</v>
      </c>
      <c r="E283" s="242" t="s">
        <v>429</v>
      </c>
      <c r="F283" s="243" t="s">
        <v>430</v>
      </c>
      <c r="G283" s="244" t="s">
        <v>410</v>
      </c>
      <c r="H283" s="245">
        <v>2.02</v>
      </c>
      <c r="I283" s="246"/>
      <c r="J283" s="247">
        <f>ROUND(I283*H283,2)</f>
        <v>0</v>
      </c>
      <c r="K283" s="248"/>
      <c r="L283" s="249"/>
      <c r="M283" s="250" t="s">
        <v>19</v>
      </c>
      <c r="N283" s="251" t="s">
        <v>40</v>
      </c>
      <c r="O283" s="66"/>
      <c r="P283" s="191">
        <f>O283*H283</f>
        <v>0</v>
      </c>
      <c r="Q283" s="191">
        <v>0.0065</v>
      </c>
      <c r="R283" s="191">
        <f>Q283*H283</f>
        <v>0.01313</v>
      </c>
      <c r="S283" s="191">
        <v>0</v>
      </c>
      <c r="T283" s="192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3" t="s">
        <v>254</v>
      </c>
      <c r="AT283" s="193" t="s">
        <v>334</v>
      </c>
      <c r="AU283" s="193" t="s">
        <v>79</v>
      </c>
      <c r="AY283" s="19" t="s">
        <v>191</v>
      </c>
      <c r="BE283" s="194">
        <f>IF(N283="základní",J283,0)</f>
        <v>0</v>
      </c>
      <c r="BF283" s="194">
        <f>IF(N283="snížená",J283,0)</f>
        <v>0</v>
      </c>
      <c r="BG283" s="194">
        <f>IF(N283="zákl. přenesená",J283,0)</f>
        <v>0</v>
      </c>
      <c r="BH283" s="194">
        <f>IF(N283="sníž. přenesená",J283,0)</f>
        <v>0</v>
      </c>
      <c r="BI283" s="194">
        <f>IF(N283="nulová",J283,0)</f>
        <v>0</v>
      </c>
      <c r="BJ283" s="19" t="s">
        <v>77</v>
      </c>
      <c r="BK283" s="194">
        <f>ROUND(I283*H283,2)</f>
        <v>0</v>
      </c>
      <c r="BL283" s="19" t="s">
        <v>195</v>
      </c>
      <c r="BM283" s="193" t="s">
        <v>431</v>
      </c>
    </row>
    <row r="284" spans="2:51" s="14" customFormat="1" ht="10.2">
      <c r="B284" s="206"/>
      <c r="C284" s="207"/>
      <c r="D284" s="197" t="s">
        <v>197</v>
      </c>
      <c r="E284" s="208" t="s">
        <v>19</v>
      </c>
      <c r="F284" s="209" t="s">
        <v>124</v>
      </c>
      <c r="G284" s="207"/>
      <c r="H284" s="210">
        <v>2</v>
      </c>
      <c r="I284" s="211"/>
      <c r="J284" s="207"/>
      <c r="K284" s="207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197</v>
      </c>
      <c r="AU284" s="216" t="s">
        <v>79</v>
      </c>
      <c r="AV284" s="14" t="s">
        <v>79</v>
      </c>
      <c r="AW284" s="14" t="s">
        <v>31</v>
      </c>
      <c r="AX284" s="14" t="s">
        <v>77</v>
      </c>
      <c r="AY284" s="216" t="s">
        <v>191</v>
      </c>
    </row>
    <row r="285" spans="2:51" s="14" customFormat="1" ht="10.2">
      <c r="B285" s="206"/>
      <c r="C285" s="207"/>
      <c r="D285" s="197" t="s">
        <v>197</v>
      </c>
      <c r="E285" s="207"/>
      <c r="F285" s="209" t="s">
        <v>427</v>
      </c>
      <c r="G285" s="207"/>
      <c r="H285" s="210">
        <v>2.02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197</v>
      </c>
      <c r="AU285" s="216" t="s">
        <v>79</v>
      </c>
      <c r="AV285" s="14" t="s">
        <v>79</v>
      </c>
      <c r="AW285" s="14" t="s">
        <v>4</v>
      </c>
      <c r="AX285" s="14" t="s">
        <v>77</v>
      </c>
      <c r="AY285" s="216" t="s">
        <v>191</v>
      </c>
    </row>
    <row r="286" spans="1:65" s="2" customFormat="1" ht="24.15" customHeight="1">
      <c r="A286" s="36"/>
      <c r="B286" s="37"/>
      <c r="C286" s="241" t="s">
        <v>432</v>
      </c>
      <c r="D286" s="241" t="s">
        <v>334</v>
      </c>
      <c r="E286" s="242" t="s">
        <v>433</v>
      </c>
      <c r="F286" s="243" t="s">
        <v>434</v>
      </c>
      <c r="G286" s="244" t="s">
        <v>410</v>
      </c>
      <c r="H286" s="245">
        <v>1.01</v>
      </c>
      <c r="I286" s="246"/>
      <c r="J286" s="247">
        <f>ROUND(I286*H286,2)</f>
        <v>0</v>
      </c>
      <c r="K286" s="248"/>
      <c r="L286" s="249"/>
      <c r="M286" s="250" t="s">
        <v>19</v>
      </c>
      <c r="N286" s="251" t="s">
        <v>40</v>
      </c>
      <c r="O286" s="66"/>
      <c r="P286" s="191">
        <f>O286*H286</f>
        <v>0</v>
      </c>
      <c r="Q286" s="191">
        <v>0.0067</v>
      </c>
      <c r="R286" s="191">
        <f>Q286*H286</f>
        <v>0.0067670000000000004</v>
      </c>
      <c r="S286" s="191">
        <v>0</v>
      </c>
      <c r="T286" s="192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3" t="s">
        <v>254</v>
      </c>
      <c r="AT286" s="193" t="s">
        <v>334</v>
      </c>
      <c r="AU286" s="193" t="s">
        <v>79</v>
      </c>
      <c r="AY286" s="19" t="s">
        <v>191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9" t="s">
        <v>77</v>
      </c>
      <c r="BK286" s="194">
        <f>ROUND(I286*H286,2)</f>
        <v>0</v>
      </c>
      <c r="BL286" s="19" t="s">
        <v>195</v>
      </c>
      <c r="BM286" s="193" t="s">
        <v>435</v>
      </c>
    </row>
    <row r="287" spans="2:51" s="14" customFormat="1" ht="10.2">
      <c r="B287" s="206"/>
      <c r="C287" s="207"/>
      <c r="D287" s="197" t="s">
        <v>197</v>
      </c>
      <c r="E287" s="208" t="s">
        <v>19</v>
      </c>
      <c r="F287" s="209" t="s">
        <v>126</v>
      </c>
      <c r="G287" s="207"/>
      <c r="H287" s="210">
        <v>1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197</v>
      </c>
      <c r="AU287" s="216" t="s">
        <v>79</v>
      </c>
      <c r="AV287" s="14" t="s">
        <v>79</v>
      </c>
      <c r="AW287" s="14" t="s">
        <v>31</v>
      </c>
      <c r="AX287" s="14" t="s">
        <v>77</v>
      </c>
      <c r="AY287" s="216" t="s">
        <v>191</v>
      </c>
    </row>
    <row r="288" spans="2:51" s="14" customFormat="1" ht="10.2">
      <c r="B288" s="206"/>
      <c r="C288" s="207"/>
      <c r="D288" s="197" t="s">
        <v>197</v>
      </c>
      <c r="E288" s="207"/>
      <c r="F288" s="209" t="s">
        <v>436</v>
      </c>
      <c r="G288" s="207"/>
      <c r="H288" s="210">
        <v>1.01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197</v>
      </c>
      <c r="AU288" s="216" t="s">
        <v>79</v>
      </c>
      <c r="AV288" s="14" t="s">
        <v>79</v>
      </c>
      <c r="AW288" s="14" t="s">
        <v>4</v>
      </c>
      <c r="AX288" s="14" t="s">
        <v>77</v>
      </c>
      <c r="AY288" s="216" t="s">
        <v>191</v>
      </c>
    </row>
    <row r="289" spans="1:65" s="2" customFormat="1" ht="24.15" customHeight="1">
      <c r="A289" s="36"/>
      <c r="B289" s="37"/>
      <c r="C289" s="241" t="s">
        <v>437</v>
      </c>
      <c r="D289" s="241" t="s">
        <v>334</v>
      </c>
      <c r="E289" s="242" t="s">
        <v>438</v>
      </c>
      <c r="F289" s="243" t="s">
        <v>439</v>
      </c>
      <c r="G289" s="244" t="s">
        <v>410</v>
      </c>
      <c r="H289" s="245">
        <v>5.05</v>
      </c>
      <c r="I289" s="246"/>
      <c r="J289" s="247">
        <f>ROUND(I289*H289,2)</f>
        <v>0</v>
      </c>
      <c r="K289" s="248"/>
      <c r="L289" s="249"/>
      <c r="M289" s="250" t="s">
        <v>19</v>
      </c>
      <c r="N289" s="251" t="s">
        <v>40</v>
      </c>
      <c r="O289" s="66"/>
      <c r="P289" s="191">
        <f>O289*H289</f>
        <v>0</v>
      </c>
      <c r="Q289" s="191">
        <v>0.0068</v>
      </c>
      <c r="R289" s="191">
        <f>Q289*H289</f>
        <v>0.034339999999999996</v>
      </c>
      <c r="S289" s="191">
        <v>0</v>
      </c>
      <c r="T289" s="192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3" t="s">
        <v>254</v>
      </c>
      <c r="AT289" s="193" t="s">
        <v>334</v>
      </c>
      <c r="AU289" s="193" t="s">
        <v>79</v>
      </c>
      <c r="AY289" s="19" t="s">
        <v>191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9" t="s">
        <v>77</v>
      </c>
      <c r="BK289" s="194">
        <f>ROUND(I289*H289,2)</f>
        <v>0</v>
      </c>
      <c r="BL289" s="19" t="s">
        <v>195</v>
      </c>
      <c r="BM289" s="193" t="s">
        <v>440</v>
      </c>
    </row>
    <row r="290" spans="2:51" s="14" customFormat="1" ht="10.2">
      <c r="B290" s="206"/>
      <c r="C290" s="207"/>
      <c r="D290" s="197" t="s">
        <v>197</v>
      </c>
      <c r="E290" s="208" t="s">
        <v>19</v>
      </c>
      <c r="F290" s="209" t="s">
        <v>127</v>
      </c>
      <c r="G290" s="207"/>
      <c r="H290" s="210">
        <v>5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197</v>
      </c>
      <c r="AU290" s="216" t="s">
        <v>79</v>
      </c>
      <c r="AV290" s="14" t="s">
        <v>79</v>
      </c>
      <c r="AW290" s="14" t="s">
        <v>31</v>
      </c>
      <c r="AX290" s="14" t="s">
        <v>77</v>
      </c>
      <c r="AY290" s="216" t="s">
        <v>191</v>
      </c>
    </row>
    <row r="291" spans="2:51" s="14" customFormat="1" ht="10.2">
      <c r="B291" s="206"/>
      <c r="C291" s="207"/>
      <c r="D291" s="197" t="s">
        <v>197</v>
      </c>
      <c r="E291" s="207"/>
      <c r="F291" s="209" t="s">
        <v>441</v>
      </c>
      <c r="G291" s="207"/>
      <c r="H291" s="210">
        <v>5.05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197</v>
      </c>
      <c r="AU291" s="216" t="s">
        <v>79</v>
      </c>
      <c r="AV291" s="14" t="s">
        <v>79</v>
      </c>
      <c r="AW291" s="14" t="s">
        <v>4</v>
      </c>
      <c r="AX291" s="14" t="s">
        <v>77</v>
      </c>
      <c r="AY291" s="216" t="s">
        <v>191</v>
      </c>
    </row>
    <row r="292" spans="1:65" s="2" customFormat="1" ht="24.15" customHeight="1">
      <c r="A292" s="36"/>
      <c r="B292" s="37"/>
      <c r="C292" s="241" t="s">
        <v>442</v>
      </c>
      <c r="D292" s="241" t="s">
        <v>334</v>
      </c>
      <c r="E292" s="242" t="s">
        <v>443</v>
      </c>
      <c r="F292" s="243" t="s">
        <v>444</v>
      </c>
      <c r="G292" s="244" t="s">
        <v>410</v>
      </c>
      <c r="H292" s="245">
        <v>2.02</v>
      </c>
      <c r="I292" s="246"/>
      <c r="J292" s="247">
        <f>ROUND(I292*H292,2)</f>
        <v>0</v>
      </c>
      <c r="K292" s="248"/>
      <c r="L292" s="249"/>
      <c r="M292" s="250" t="s">
        <v>19</v>
      </c>
      <c r="N292" s="251" t="s">
        <v>40</v>
      </c>
      <c r="O292" s="66"/>
      <c r="P292" s="191">
        <f>O292*H292</f>
        <v>0</v>
      </c>
      <c r="Q292" s="191">
        <v>0.0087</v>
      </c>
      <c r="R292" s="191">
        <f>Q292*H292</f>
        <v>0.017574</v>
      </c>
      <c r="S292" s="191">
        <v>0</v>
      </c>
      <c r="T292" s="192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3" t="s">
        <v>254</v>
      </c>
      <c r="AT292" s="193" t="s">
        <v>334</v>
      </c>
      <c r="AU292" s="193" t="s">
        <v>79</v>
      </c>
      <c r="AY292" s="19" t="s">
        <v>191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9" t="s">
        <v>77</v>
      </c>
      <c r="BK292" s="194">
        <f>ROUND(I292*H292,2)</f>
        <v>0</v>
      </c>
      <c r="BL292" s="19" t="s">
        <v>195</v>
      </c>
      <c r="BM292" s="193" t="s">
        <v>445</v>
      </c>
    </row>
    <row r="293" spans="2:51" s="14" customFormat="1" ht="10.2">
      <c r="B293" s="206"/>
      <c r="C293" s="207"/>
      <c r="D293" s="197" t="s">
        <v>197</v>
      </c>
      <c r="E293" s="208" t="s">
        <v>19</v>
      </c>
      <c r="F293" s="209" t="s">
        <v>129</v>
      </c>
      <c r="G293" s="207"/>
      <c r="H293" s="210">
        <v>2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197</v>
      </c>
      <c r="AU293" s="216" t="s">
        <v>79</v>
      </c>
      <c r="AV293" s="14" t="s">
        <v>79</v>
      </c>
      <c r="AW293" s="14" t="s">
        <v>31</v>
      </c>
      <c r="AX293" s="14" t="s">
        <v>77</v>
      </c>
      <c r="AY293" s="216" t="s">
        <v>191</v>
      </c>
    </row>
    <row r="294" spans="2:51" s="14" customFormat="1" ht="10.2">
      <c r="B294" s="206"/>
      <c r="C294" s="207"/>
      <c r="D294" s="197" t="s">
        <v>197</v>
      </c>
      <c r="E294" s="207"/>
      <c r="F294" s="209" t="s">
        <v>427</v>
      </c>
      <c r="G294" s="207"/>
      <c r="H294" s="210">
        <v>2.02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197</v>
      </c>
      <c r="AU294" s="216" t="s">
        <v>79</v>
      </c>
      <c r="AV294" s="14" t="s">
        <v>79</v>
      </c>
      <c r="AW294" s="14" t="s">
        <v>4</v>
      </c>
      <c r="AX294" s="14" t="s">
        <v>77</v>
      </c>
      <c r="AY294" s="216" t="s">
        <v>191</v>
      </c>
    </row>
    <row r="295" spans="1:65" s="2" customFormat="1" ht="44.25" customHeight="1">
      <c r="A295" s="36"/>
      <c r="B295" s="37"/>
      <c r="C295" s="181" t="s">
        <v>446</v>
      </c>
      <c r="D295" s="181" t="s">
        <v>192</v>
      </c>
      <c r="E295" s="182" t="s">
        <v>447</v>
      </c>
      <c r="F295" s="183" t="s">
        <v>448</v>
      </c>
      <c r="G295" s="184" t="s">
        <v>410</v>
      </c>
      <c r="H295" s="185">
        <v>6</v>
      </c>
      <c r="I295" s="186"/>
      <c r="J295" s="187">
        <f>ROUND(I295*H295,2)</f>
        <v>0</v>
      </c>
      <c r="K295" s="188"/>
      <c r="L295" s="41"/>
      <c r="M295" s="189" t="s">
        <v>19</v>
      </c>
      <c r="N295" s="190" t="s">
        <v>40</v>
      </c>
      <c r="O295" s="66"/>
      <c r="P295" s="191">
        <f>O295*H295</f>
        <v>0</v>
      </c>
      <c r="Q295" s="191">
        <v>0.00167</v>
      </c>
      <c r="R295" s="191">
        <f>Q295*H295</f>
        <v>0.010020000000000001</v>
      </c>
      <c r="S295" s="191">
        <v>0</v>
      </c>
      <c r="T295" s="192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3" t="s">
        <v>195</v>
      </c>
      <c r="AT295" s="193" t="s">
        <v>192</v>
      </c>
      <c r="AU295" s="193" t="s">
        <v>79</v>
      </c>
      <c r="AY295" s="19" t="s">
        <v>191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9" t="s">
        <v>77</v>
      </c>
      <c r="BK295" s="194">
        <f>ROUND(I295*H295,2)</f>
        <v>0</v>
      </c>
      <c r="BL295" s="19" t="s">
        <v>195</v>
      </c>
      <c r="BM295" s="193" t="s">
        <v>449</v>
      </c>
    </row>
    <row r="296" spans="2:51" s="13" customFormat="1" ht="10.2">
      <c r="B296" s="195"/>
      <c r="C296" s="196"/>
      <c r="D296" s="197" t="s">
        <v>197</v>
      </c>
      <c r="E296" s="198" t="s">
        <v>19</v>
      </c>
      <c r="F296" s="199" t="s">
        <v>450</v>
      </c>
      <c r="G296" s="196"/>
      <c r="H296" s="198" t="s">
        <v>19</v>
      </c>
      <c r="I296" s="200"/>
      <c r="J296" s="196"/>
      <c r="K296" s="196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197</v>
      </c>
      <c r="AU296" s="205" t="s">
        <v>79</v>
      </c>
      <c r="AV296" s="13" t="s">
        <v>77</v>
      </c>
      <c r="AW296" s="13" t="s">
        <v>31</v>
      </c>
      <c r="AX296" s="13" t="s">
        <v>69</v>
      </c>
      <c r="AY296" s="205" t="s">
        <v>191</v>
      </c>
    </row>
    <row r="297" spans="2:51" s="14" customFormat="1" ht="10.2">
      <c r="B297" s="206"/>
      <c r="C297" s="207"/>
      <c r="D297" s="197" t="s">
        <v>197</v>
      </c>
      <c r="E297" s="208" t="s">
        <v>118</v>
      </c>
      <c r="F297" s="209" t="s">
        <v>95</v>
      </c>
      <c r="G297" s="207"/>
      <c r="H297" s="210">
        <v>3</v>
      </c>
      <c r="I297" s="211"/>
      <c r="J297" s="207"/>
      <c r="K297" s="207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197</v>
      </c>
      <c r="AU297" s="216" t="s">
        <v>79</v>
      </c>
      <c r="AV297" s="14" t="s">
        <v>79</v>
      </c>
      <c r="AW297" s="14" t="s">
        <v>31</v>
      </c>
      <c r="AX297" s="14" t="s">
        <v>69</v>
      </c>
      <c r="AY297" s="216" t="s">
        <v>191</v>
      </c>
    </row>
    <row r="298" spans="2:51" s="13" customFormat="1" ht="10.2">
      <c r="B298" s="195"/>
      <c r="C298" s="196"/>
      <c r="D298" s="197" t="s">
        <v>197</v>
      </c>
      <c r="E298" s="198" t="s">
        <v>19</v>
      </c>
      <c r="F298" s="199" t="s">
        <v>451</v>
      </c>
      <c r="G298" s="196"/>
      <c r="H298" s="198" t="s">
        <v>19</v>
      </c>
      <c r="I298" s="200"/>
      <c r="J298" s="196"/>
      <c r="K298" s="196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197</v>
      </c>
      <c r="AU298" s="205" t="s">
        <v>79</v>
      </c>
      <c r="AV298" s="13" t="s">
        <v>77</v>
      </c>
      <c r="AW298" s="13" t="s">
        <v>31</v>
      </c>
      <c r="AX298" s="13" t="s">
        <v>69</v>
      </c>
      <c r="AY298" s="205" t="s">
        <v>191</v>
      </c>
    </row>
    <row r="299" spans="2:51" s="14" customFormat="1" ht="10.2">
      <c r="B299" s="206"/>
      <c r="C299" s="207"/>
      <c r="D299" s="197" t="s">
        <v>197</v>
      </c>
      <c r="E299" s="208" t="s">
        <v>116</v>
      </c>
      <c r="F299" s="209" t="s">
        <v>77</v>
      </c>
      <c r="G299" s="207"/>
      <c r="H299" s="210">
        <v>1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197</v>
      </c>
      <c r="AU299" s="216" t="s">
        <v>79</v>
      </c>
      <c r="AV299" s="14" t="s">
        <v>79</v>
      </c>
      <c r="AW299" s="14" t="s">
        <v>31</v>
      </c>
      <c r="AX299" s="14" t="s">
        <v>69</v>
      </c>
      <c r="AY299" s="216" t="s">
        <v>191</v>
      </c>
    </row>
    <row r="300" spans="2:51" s="13" customFormat="1" ht="10.2">
      <c r="B300" s="195"/>
      <c r="C300" s="196"/>
      <c r="D300" s="197" t="s">
        <v>197</v>
      </c>
      <c r="E300" s="198" t="s">
        <v>19</v>
      </c>
      <c r="F300" s="199" t="s">
        <v>452</v>
      </c>
      <c r="G300" s="196"/>
      <c r="H300" s="198" t="s">
        <v>19</v>
      </c>
      <c r="I300" s="200"/>
      <c r="J300" s="196"/>
      <c r="K300" s="196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197</v>
      </c>
      <c r="AU300" s="205" t="s">
        <v>79</v>
      </c>
      <c r="AV300" s="13" t="s">
        <v>77</v>
      </c>
      <c r="AW300" s="13" t="s">
        <v>31</v>
      </c>
      <c r="AX300" s="13" t="s">
        <v>69</v>
      </c>
      <c r="AY300" s="205" t="s">
        <v>191</v>
      </c>
    </row>
    <row r="301" spans="2:51" s="14" customFormat="1" ht="10.2">
      <c r="B301" s="206"/>
      <c r="C301" s="207"/>
      <c r="D301" s="197" t="s">
        <v>197</v>
      </c>
      <c r="E301" s="208" t="s">
        <v>115</v>
      </c>
      <c r="F301" s="209" t="s">
        <v>79</v>
      </c>
      <c r="G301" s="207"/>
      <c r="H301" s="210">
        <v>2</v>
      </c>
      <c r="I301" s="211"/>
      <c r="J301" s="207"/>
      <c r="K301" s="207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197</v>
      </c>
      <c r="AU301" s="216" t="s">
        <v>79</v>
      </c>
      <c r="AV301" s="14" t="s">
        <v>79</v>
      </c>
      <c r="AW301" s="14" t="s">
        <v>31</v>
      </c>
      <c r="AX301" s="14" t="s">
        <v>69</v>
      </c>
      <c r="AY301" s="216" t="s">
        <v>191</v>
      </c>
    </row>
    <row r="302" spans="2:51" s="15" customFormat="1" ht="10.2">
      <c r="B302" s="217"/>
      <c r="C302" s="218"/>
      <c r="D302" s="197" t="s">
        <v>197</v>
      </c>
      <c r="E302" s="219" t="s">
        <v>19</v>
      </c>
      <c r="F302" s="220" t="s">
        <v>201</v>
      </c>
      <c r="G302" s="218"/>
      <c r="H302" s="221">
        <v>6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197</v>
      </c>
      <c r="AU302" s="227" t="s">
        <v>79</v>
      </c>
      <c r="AV302" s="15" t="s">
        <v>95</v>
      </c>
      <c r="AW302" s="15" t="s">
        <v>31</v>
      </c>
      <c r="AX302" s="15" t="s">
        <v>77</v>
      </c>
      <c r="AY302" s="227" t="s">
        <v>191</v>
      </c>
    </row>
    <row r="303" spans="1:65" s="2" customFormat="1" ht="33" customHeight="1">
      <c r="A303" s="36"/>
      <c r="B303" s="37"/>
      <c r="C303" s="241" t="s">
        <v>453</v>
      </c>
      <c r="D303" s="241" t="s">
        <v>334</v>
      </c>
      <c r="E303" s="242" t="s">
        <v>454</v>
      </c>
      <c r="F303" s="243" t="s">
        <v>455</v>
      </c>
      <c r="G303" s="244" t="s">
        <v>410</v>
      </c>
      <c r="H303" s="245">
        <v>1.01</v>
      </c>
      <c r="I303" s="246"/>
      <c r="J303" s="247">
        <f>ROUND(I303*H303,2)</f>
        <v>0</v>
      </c>
      <c r="K303" s="248"/>
      <c r="L303" s="249"/>
      <c r="M303" s="250" t="s">
        <v>19</v>
      </c>
      <c r="N303" s="251" t="s">
        <v>40</v>
      </c>
      <c r="O303" s="66"/>
      <c r="P303" s="191">
        <f>O303*H303</f>
        <v>0</v>
      </c>
      <c r="Q303" s="191">
        <v>0.0069</v>
      </c>
      <c r="R303" s="191">
        <f>Q303*H303</f>
        <v>0.006969</v>
      </c>
      <c r="S303" s="191">
        <v>0</v>
      </c>
      <c r="T303" s="192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3" t="s">
        <v>254</v>
      </c>
      <c r="AT303" s="193" t="s">
        <v>334</v>
      </c>
      <c r="AU303" s="193" t="s">
        <v>79</v>
      </c>
      <c r="AY303" s="19" t="s">
        <v>191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19" t="s">
        <v>77</v>
      </c>
      <c r="BK303" s="194">
        <f>ROUND(I303*H303,2)</f>
        <v>0</v>
      </c>
      <c r="BL303" s="19" t="s">
        <v>195</v>
      </c>
      <c r="BM303" s="193" t="s">
        <v>456</v>
      </c>
    </row>
    <row r="304" spans="2:51" s="14" customFormat="1" ht="10.2">
      <c r="B304" s="206"/>
      <c r="C304" s="207"/>
      <c r="D304" s="197" t="s">
        <v>197</v>
      </c>
      <c r="E304" s="208" t="s">
        <v>19</v>
      </c>
      <c r="F304" s="209" t="s">
        <v>457</v>
      </c>
      <c r="G304" s="207"/>
      <c r="H304" s="210">
        <v>1</v>
      </c>
      <c r="I304" s="211"/>
      <c r="J304" s="207"/>
      <c r="K304" s="207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197</v>
      </c>
      <c r="AU304" s="216" t="s">
        <v>79</v>
      </c>
      <c r="AV304" s="14" t="s">
        <v>79</v>
      </c>
      <c r="AW304" s="14" t="s">
        <v>31</v>
      </c>
      <c r="AX304" s="14" t="s">
        <v>77</v>
      </c>
      <c r="AY304" s="216" t="s">
        <v>191</v>
      </c>
    </row>
    <row r="305" spans="2:51" s="14" customFormat="1" ht="10.2">
      <c r="B305" s="206"/>
      <c r="C305" s="207"/>
      <c r="D305" s="197" t="s">
        <v>197</v>
      </c>
      <c r="E305" s="207"/>
      <c r="F305" s="209" t="s">
        <v>436</v>
      </c>
      <c r="G305" s="207"/>
      <c r="H305" s="210">
        <v>1.01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197</v>
      </c>
      <c r="AU305" s="216" t="s">
        <v>79</v>
      </c>
      <c r="AV305" s="14" t="s">
        <v>79</v>
      </c>
      <c r="AW305" s="14" t="s">
        <v>4</v>
      </c>
      <c r="AX305" s="14" t="s">
        <v>77</v>
      </c>
      <c r="AY305" s="216" t="s">
        <v>191</v>
      </c>
    </row>
    <row r="306" spans="1:65" s="2" customFormat="1" ht="24.15" customHeight="1">
      <c r="A306" s="36"/>
      <c r="B306" s="37"/>
      <c r="C306" s="241" t="s">
        <v>458</v>
      </c>
      <c r="D306" s="241" t="s">
        <v>334</v>
      </c>
      <c r="E306" s="242" t="s">
        <v>459</v>
      </c>
      <c r="F306" s="243" t="s">
        <v>460</v>
      </c>
      <c r="G306" s="244" t="s">
        <v>410</v>
      </c>
      <c r="H306" s="245">
        <v>2.02</v>
      </c>
      <c r="I306" s="246"/>
      <c r="J306" s="247">
        <f>ROUND(I306*H306,2)</f>
        <v>0</v>
      </c>
      <c r="K306" s="248"/>
      <c r="L306" s="249"/>
      <c r="M306" s="250" t="s">
        <v>19</v>
      </c>
      <c r="N306" s="251" t="s">
        <v>40</v>
      </c>
      <c r="O306" s="66"/>
      <c r="P306" s="191">
        <f>O306*H306</f>
        <v>0</v>
      </c>
      <c r="Q306" s="191">
        <v>0.0132</v>
      </c>
      <c r="R306" s="191">
        <f>Q306*H306</f>
        <v>0.026664</v>
      </c>
      <c r="S306" s="191">
        <v>0</v>
      </c>
      <c r="T306" s="192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3" t="s">
        <v>254</v>
      </c>
      <c r="AT306" s="193" t="s">
        <v>334</v>
      </c>
      <c r="AU306" s="193" t="s">
        <v>79</v>
      </c>
      <c r="AY306" s="19" t="s">
        <v>191</v>
      </c>
      <c r="BE306" s="194">
        <f>IF(N306="základní",J306,0)</f>
        <v>0</v>
      </c>
      <c r="BF306" s="194">
        <f>IF(N306="snížená",J306,0)</f>
        <v>0</v>
      </c>
      <c r="BG306" s="194">
        <f>IF(N306="zákl. přenesená",J306,0)</f>
        <v>0</v>
      </c>
      <c r="BH306" s="194">
        <f>IF(N306="sníž. přenesená",J306,0)</f>
        <v>0</v>
      </c>
      <c r="BI306" s="194">
        <f>IF(N306="nulová",J306,0)</f>
        <v>0</v>
      </c>
      <c r="BJ306" s="19" t="s">
        <v>77</v>
      </c>
      <c r="BK306" s="194">
        <f>ROUND(I306*H306,2)</f>
        <v>0</v>
      </c>
      <c r="BL306" s="19" t="s">
        <v>195</v>
      </c>
      <c r="BM306" s="193" t="s">
        <v>461</v>
      </c>
    </row>
    <row r="307" spans="2:51" s="14" customFormat="1" ht="10.2">
      <c r="B307" s="206"/>
      <c r="C307" s="207"/>
      <c r="D307" s="197" t="s">
        <v>197</v>
      </c>
      <c r="E307" s="208" t="s">
        <v>19</v>
      </c>
      <c r="F307" s="209" t="s">
        <v>115</v>
      </c>
      <c r="G307" s="207"/>
      <c r="H307" s="210">
        <v>2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197</v>
      </c>
      <c r="AU307" s="216" t="s">
        <v>79</v>
      </c>
      <c r="AV307" s="14" t="s">
        <v>79</v>
      </c>
      <c r="AW307" s="14" t="s">
        <v>31</v>
      </c>
      <c r="AX307" s="14" t="s">
        <v>77</v>
      </c>
      <c r="AY307" s="216" t="s">
        <v>191</v>
      </c>
    </row>
    <row r="308" spans="2:51" s="14" customFormat="1" ht="10.2">
      <c r="B308" s="206"/>
      <c r="C308" s="207"/>
      <c r="D308" s="197" t="s">
        <v>197</v>
      </c>
      <c r="E308" s="207"/>
      <c r="F308" s="209" t="s">
        <v>427</v>
      </c>
      <c r="G308" s="207"/>
      <c r="H308" s="210">
        <v>2.02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197</v>
      </c>
      <c r="AU308" s="216" t="s">
        <v>79</v>
      </c>
      <c r="AV308" s="14" t="s">
        <v>79</v>
      </c>
      <c r="AW308" s="14" t="s">
        <v>4</v>
      </c>
      <c r="AX308" s="14" t="s">
        <v>77</v>
      </c>
      <c r="AY308" s="216" t="s">
        <v>191</v>
      </c>
    </row>
    <row r="309" spans="1:65" s="2" customFormat="1" ht="24.15" customHeight="1">
      <c r="A309" s="36"/>
      <c r="B309" s="37"/>
      <c r="C309" s="241" t="s">
        <v>462</v>
      </c>
      <c r="D309" s="241" t="s">
        <v>334</v>
      </c>
      <c r="E309" s="242" t="s">
        <v>463</v>
      </c>
      <c r="F309" s="243" t="s">
        <v>464</v>
      </c>
      <c r="G309" s="244" t="s">
        <v>410</v>
      </c>
      <c r="H309" s="245">
        <v>3.03</v>
      </c>
      <c r="I309" s="246"/>
      <c r="J309" s="247">
        <f>ROUND(I309*H309,2)</f>
        <v>0</v>
      </c>
      <c r="K309" s="248"/>
      <c r="L309" s="249"/>
      <c r="M309" s="250" t="s">
        <v>19</v>
      </c>
      <c r="N309" s="251" t="s">
        <v>40</v>
      </c>
      <c r="O309" s="66"/>
      <c r="P309" s="191">
        <f>O309*H309</f>
        <v>0</v>
      </c>
      <c r="Q309" s="191">
        <v>0.0077</v>
      </c>
      <c r="R309" s="191">
        <f>Q309*H309</f>
        <v>0.023330999999999998</v>
      </c>
      <c r="S309" s="191">
        <v>0</v>
      </c>
      <c r="T309" s="192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3" t="s">
        <v>254</v>
      </c>
      <c r="AT309" s="193" t="s">
        <v>334</v>
      </c>
      <c r="AU309" s="193" t="s">
        <v>79</v>
      </c>
      <c r="AY309" s="19" t="s">
        <v>191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19" t="s">
        <v>77</v>
      </c>
      <c r="BK309" s="194">
        <f>ROUND(I309*H309,2)</f>
        <v>0</v>
      </c>
      <c r="BL309" s="19" t="s">
        <v>195</v>
      </c>
      <c r="BM309" s="193" t="s">
        <v>465</v>
      </c>
    </row>
    <row r="310" spans="2:51" s="14" customFormat="1" ht="10.2">
      <c r="B310" s="206"/>
      <c r="C310" s="207"/>
      <c r="D310" s="197" t="s">
        <v>197</v>
      </c>
      <c r="E310" s="208" t="s">
        <v>19</v>
      </c>
      <c r="F310" s="209" t="s">
        <v>118</v>
      </c>
      <c r="G310" s="207"/>
      <c r="H310" s="210">
        <v>3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197</v>
      </c>
      <c r="AU310" s="216" t="s">
        <v>79</v>
      </c>
      <c r="AV310" s="14" t="s">
        <v>79</v>
      </c>
      <c r="AW310" s="14" t="s">
        <v>31</v>
      </c>
      <c r="AX310" s="14" t="s">
        <v>77</v>
      </c>
      <c r="AY310" s="216" t="s">
        <v>191</v>
      </c>
    </row>
    <row r="311" spans="2:51" s="14" customFormat="1" ht="10.2">
      <c r="B311" s="206"/>
      <c r="C311" s="207"/>
      <c r="D311" s="197" t="s">
        <v>197</v>
      </c>
      <c r="E311" s="207"/>
      <c r="F311" s="209" t="s">
        <v>466</v>
      </c>
      <c r="G311" s="207"/>
      <c r="H311" s="210">
        <v>3.03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197</v>
      </c>
      <c r="AU311" s="216" t="s">
        <v>79</v>
      </c>
      <c r="AV311" s="14" t="s">
        <v>79</v>
      </c>
      <c r="AW311" s="14" t="s">
        <v>4</v>
      </c>
      <c r="AX311" s="14" t="s">
        <v>77</v>
      </c>
      <c r="AY311" s="216" t="s">
        <v>191</v>
      </c>
    </row>
    <row r="312" spans="1:65" s="2" customFormat="1" ht="44.25" customHeight="1">
      <c r="A312" s="36"/>
      <c r="B312" s="37"/>
      <c r="C312" s="181" t="s">
        <v>467</v>
      </c>
      <c r="D312" s="181" t="s">
        <v>192</v>
      </c>
      <c r="E312" s="182" t="s">
        <v>468</v>
      </c>
      <c r="F312" s="183" t="s">
        <v>469</v>
      </c>
      <c r="G312" s="184" t="s">
        <v>410</v>
      </c>
      <c r="H312" s="185">
        <v>3</v>
      </c>
      <c r="I312" s="186"/>
      <c r="J312" s="187">
        <f>ROUND(I312*H312,2)</f>
        <v>0</v>
      </c>
      <c r="K312" s="188"/>
      <c r="L312" s="41"/>
      <c r="M312" s="189" t="s">
        <v>19</v>
      </c>
      <c r="N312" s="190" t="s">
        <v>40</v>
      </c>
      <c r="O312" s="66"/>
      <c r="P312" s="191">
        <f>O312*H312</f>
        <v>0</v>
      </c>
      <c r="Q312" s="191">
        <v>0.00171</v>
      </c>
      <c r="R312" s="191">
        <f>Q312*H312</f>
        <v>0.00513</v>
      </c>
      <c r="S312" s="191">
        <v>0</v>
      </c>
      <c r="T312" s="192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3" t="s">
        <v>195</v>
      </c>
      <c r="AT312" s="193" t="s">
        <v>192</v>
      </c>
      <c r="AU312" s="193" t="s">
        <v>79</v>
      </c>
      <c r="AY312" s="19" t="s">
        <v>191</v>
      </c>
      <c r="BE312" s="194">
        <f>IF(N312="základní",J312,0)</f>
        <v>0</v>
      </c>
      <c r="BF312" s="194">
        <f>IF(N312="snížená",J312,0)</f>
        <v>0</v>
      </c>
      <c r="BG312" s="194">
        <f>IF(N312="zákl. přenesená",J312,0)</f>
        <v>0</v>
      </c>
      <c r="BH312" s="194">
        <f>IF(N312="sníž. přenesená",J312,0)</f>
        <v>0</v>
      </c>
      <c r="BI312" s="194">
        <f>IF(N312="nulová",J312,0)</f>
        <v>0</v>
      </c>
      <c r="BJ312" s="19" t="s">
        <v>77</v>
      </c>
      <c r="BK312" s="194">
        <f>ROUND(I312*H312,2)</f>
        <v>0</v>
      </c>
      <c r="BL312" s="19" t="s">
        <v>195</v>
      </c>
      <c r="BM312" s="193" t="s">
        <v>470</v>
      </c>
    </row>
    <row r="313" spans="2:51" s="14" customFormat="1" ht="10.2">
      <c r="B313" s="206"/>
      <c r="C313" s="207"/>
      <c r="D313" s="197" t="s">
        <v>197</v>
      </c>
      <c r="E313" s="208" t="s">
        <v>19</v>
      </c>
      <c r="F313" s="209" t="s">
        <v>95</v>
      </c>
      <c r="G313" s="207"/>
      <c r="H313" s="210">
        <v>3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197</v>
      </c>
      <c r="AU313" s="216" t="s">
        <v>79</v>
      </c>
      <c r="AV313" s="14" t="s">
        <v>79</v>
      </c>
      <c r="AW313" s="14" t="s">
        <v>31</v>
      </c>
      <c r="AX313" s="14" t="s">
        <v>69</v>
      </c>
      <c r="AY313" s="216" t="s">
        <v>191</v>
      </c>
    </row>
    <row r="314" spans="2:51" s="15" customFormat="1" ht="10.2">
      <c r="B314" s="217"/>
      <c r="C314" s="218"/>
      <c r="D314" s="197" t="s">
        <v>197</v>
      </c>
      <c r="E314" s="219" t="s">
        <v>148</v>
      </c>
      <c r="F314" s="220" t="s">
        <v>201</v>
      </c>
      <c r="G314" s="218"/>
      <c r="H314" s="221">
        <v>3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197</v>
      </c>
      <c r="AU314" s="227" t="s">
        <v>79</v>
      </c>
      <c r="AV314" s="15" t="s">
        <v>95</v>
      </c>
      <c r="AW314" s="15" t="s">
        <v>31</v>
      </c>
      <c r="AX314" s="15" t="s">
        <v>77</v>
      </c>
      <c r="AY314" s="227" t="s">
        <v>191</v>
      </c>
    </row>
    <row r="315" spans="1:65" s="2" customFormat="1" ht="24.15" customHeight="1">
      <c r="A315" s="36"/>
      <c r="B315" s="37"/>
      <c r="C315" s="241" t="s">
        <v>471</v>
      </c>
      <c r="D315" s="241" t="s">
        <v>334</v>
      </c>
      <c r="E315" s="242" t="s">
        <v>472</v>
      </c>
      <c r="F315" s="243" t="s">
        <v>473</v>
      </c>
      <c r="G315" s="244" t="s">
        <v>410</v>
      </c>
      <c r="H315" s="245">
        <v>3.03</v>
      </c>
      <c r="I315" s="246"/>
      <c r="J315" s="247">
        <f>ROUND(I315*H315,2)</f>
        <v>0</v>
      </c>
      <c r="K315" s="248"/>
      <c r="L315" s="249"/>
      <c r="M315" s="250" t="s">
        <v>19</v>
      </c>
      <c r="N315" s="251" t="s">
        <v>40</v>
      </c>
      <c r="O315" s="66"/>
      <c r="P315" s="191">
        <f>O315*H315</f>
        <v>0</v>
      </c>
      <c r="Q315" s="191">
        <v>0.0149</v>
      </c>
      <c r="R315" s="191">
        <f>Q315*H315</f>
        <v>0.045147</v>
      </c>
      <c r="S315" s="191">
        <v>0</v>
      </c>
      <c r="T315" s="192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93" t="s">
        <v>254</v>
      </c>
      <c r="AT315" s="193" t="s">
        <v>334</v>
      </c>
      <c r="AU315" s="193" t="s">
        <v>79</v>
      </c>
      <c r="AY315" s="19" t="s">
        <v>191</v>
      </c>
      <c r="BE315" s="194">
        <f>IF(N315="základní",J315,0)</f>
        <v>0</v>
      </c>
      <c r="BF315" s="194">
        <f>IF(N315="snížená",J315,0)</f>
        <v>0</v>
      </c>
      <c r="BG315" s="194">
        <f>IF(N315="zákl. přenesená",J315,0)</f>
        <v>0</v>
      </c>
      <c r="BH315" s="194">
        <f>IF(N315="sníž. přenesená",J315,0)</f>
        <v>0</v>
      </c>
      <c r="BI315" s="194">
        <f>IF(N315="nulová",J315,0)</f>
        <v>0</v>
      </c>
      <c r="BJ315" s="19" t="s">
        <v>77</v>
      </c>
      <c r="BK315" s="194">
        <f>ROUND(I315*H315,2)</f>
        <v>0</v>
      </c>
      <c r="BL315" s="19" t="s">
        <v>195</v>
      </c>
      <c r="BM315" s="193" t="s">
        <v>474</v>
      </c>
    </row>
    <row r="316" spans="2:51" s="14" customFormat="1" ht="10.2">
      <c r="B316" s="206"/>
      <c r="C316" s="207"/>
      <c r="D316" s="197" t="s">
        <v>197</v>
      </c>
      <c r="E316" s="208" t="s">
        <v>19</v>
      </c>
      <c r="F316" s="209" t="s">
        <v>148</v>
      </c>
      <c r="G316" s="207"/>
      <c r="H316" s="210">
        <v>3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197</v>
      </c>
      <c r="AU316" s="216" t="s">
        <v>79</v>
      </c>
      <c r="AV316" s="14" t="s">
        <v>79</v>
      </c>
      <c r="AW316" s="14" t="s">
        <v>31</v>
      </c>
      <c r="AX316" s="14" t="s">
        <v>77</v>
      </c>
      <c r="AY316" s="216" t="s">
        <v>191</v>
      </c>
    </row>
    <row r="317" spans="2:51" s="14" customFormat="1" ht="10.2">
      <c r="B317" s="206"/>
      <c r="C317" s="207"/>
      <c r="D317" s="197" t="s">
        <v>197</v>
      </c>
      <c r="E317" s="207"/>
      <c r="F317" s="209" t="s">
        <v>466</v>
      </c>
      <c r="G317" s="207"/>
      <c r="H317" s="210">
        <v>3.03</v>
      </c>
      <c r="I317" s="211"/>
      <c r="J317" s="207"/>
      <c r="K317" s="207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197</v>
      </c>
      <c r="AU317" s="216" t="s">
        <v>79</v>
      </c>
      <c r="AV317" s="14" t="s">
        <v>79</v>
      </c>
      <c r="AW317" s="14" t="s">
        <v>4</v>
      </c>
      <c r="AX317" s="14" t="s">
        <v>77</v>
      </c>
      <c r="AY317" s="216" t="s">
        <v>191</v>
      </c>
    </row>
    <row r="318" spans="1:65" s="2" customFormat="1" ht="24.15" customHeight="1">
      <c r="A318" s="36"/>
      <c r="B318" s="37"/>
      <c r="C318" s="181" t="s">
        <v>475</v>
      </c>
      <c r="D318" s="181" t="s">
        <v>192</v>
      </c>
      <c r="E318" s="182" t="s">
        <v>476</v>
      </c>
      <c r="F318" s="183" t="s">
        <v>477</v>
      </c>
      <c r="G318" s="184" t="s">
        <v>410</v>
      </c>
      <c r="H318" s="185">
        <v>2</v>
      </c>
      <c r="I318" s="186"/>
      <c r="J318" s="187">
        <f>ROUND(I318*H318,2)</f>
        <v>0</v>
      </c>
      <c r="K318" s="188"/>
      <c r="L318" s="41"/>
      <c r="M318" s="189" t="s">
        <v>19</v>
      </c>
      <c r="N318" s="190" t="s">
        <v>40</v>
      </c>
      <c r="O318" s="66"/>
      <c r="P318" s="191">
        <f>O318*H318</f>
        <v>0</v>
      </c>
      <c r="Q318" s="191">
        <v>0.00038</v>
      </c>
      <c r="R318" s="191">
        <f>Q318*H318</f>
        <v>0.00076</v>
      </c>
      <c r="S318" s="191">
        <v>0</v>
      </c>
      <c r="T318" s="192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3" t="s">
        <v>195</v>
      </c>
      <c r="AT318" s="193" t="s">
        <v>192</v>
      </c>
      <c r="AU318" s="193" t="s">
        <v>79</v>
      </c>
      <c r="AY318" s="19" t="s">
        <v>191</v>
      </c>
      <c r="BE318" s="194">
        <f>IF(N318="základní",J318,0)</f>
        <v>0</v>
      </c>
      <c r="BF318" s="194">
        <f>IF(N318="snížená",J318,0)</f>
        <v>0</v>
      </c>
      <c r="BG318" s="194">
        <f>IF(N318="zákl. přenesená",J318,0)</f>
        <v>0</v>
      </c>
      <c r="BH318" s="194">
        <f>IF(N318="sníž. přenesená",J318,0)</f>
        <v>0</v>
      </c>
      <c r="BI318" s="194">
        <f>IF(N318="nulová",J318,0)</f>
        <v>0</v>
      </c>
      <c r="BJ318" s="19" t="s">
        <v>77</v>
      </c>
      <c r="BK318" s="194">
        <f>ROUND(I318*H318,2)</f>
        <v>0</v>
      </c>
      <c r="BL318" s="19" t="s">
        <v>195</v>
      </c>
      <c r="BM318" s="193" t="s">
        <v>478</v>
      </c>
    </row>
    <row r="319" spans="2:51" s="14" customFormat="1" ht="10.2">
      <c r="B319" s="206"/>
      <c r="C319" s="207"/>
      <c r="D319" s="197" t="s">
        <v>197</v>
      </c>
      <c r="E319" s="208" t="s">
        <v>140</v>
      </c>
      <c r="F319" s="209" t="s">
        <v>79</v>
      </c>
      <c r="G319" s="207"/>
      <c r="H319" s="210">
        <v>2</v>
      </c>
      <c r="I319" s="211"/>
      <c r="J319" s="207"/>
      <c r="K319" s="207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197</v>
      </c>
      <c r="AU319" s="216" t="s">
        <v>79</v>
      </c>
      <c r="AV319" s="14" t="s">
        <v>79</v>
      </c>
      <c r="AW319" s="14" t="s">
        <v>31</v>
      </c>
      <c r="AX319" s="14" t="s">
        <v>77</v>
      </c>
      <c r="AY319" s="216" t="s">
        <v>191</v>
      </c>
    </row>
    <row r="320" spans="1:65" s="2" customFormat="1" ht="21.75" customHeight="1">
      <c r="A320" s="36"/>
      <c r="B320" s="37"/>
      <c r="C320" s="241" t="s">
        <v>479</v>
      </c>
      <c r="D320" s="241" t="s">
        <v>334</v>
      </c>
      <c r="E320" s="242" t="s">
        <v>480</v>
      </c>
      <c r="F320" s="243" t="s">
        <v>481</v>
      </c>
      <c r="G320" s="244" t="s">
        <v>410</v>
      </c>
      <c r="H320" s="245">
        <v>2.02</v>
      </c>
      <c r="I320" s="246"/>
      <c r="J320" s="247">
        <f>ROUND(I320*H320,2)</f>
        <v>0</v>
      </c>
      <c r="K320" s="248"/>
      <c r="L320" s="249"/>
      <c r="M320" s="250" t="s">
        <v>19</v>
      </c>
      <c r="N320" s="251" t="s">
        <v>40</v>
      </c>
      <c r="O320" s="66"/>
      <c r="P320" s="191">
        <f>O320*H320</f>
        <v>0</v>
      </c>
      <c r="Q320" s="191">
        <v>0</v>
      </c>
      <c r="R320" s="191">
        <f>Q320*H320</f>
        <v>0</v>
      </c>
      <c r="S320" s="191">
        <v>0</v>
      </c>
      <c r="T320" s="192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3" t="s">
        <v>254</v>
      </c>
      <c r="AT320" s="193" t="s">
        <v>334</v>
      </c>
      <c r="AU320" s="193" t="s">
        <v>79</v>
      </c>
      <c r="AY320" s="19" t="s">
        <v>191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19" t="s">
        <v>77</v>
      </c>
      <c r="BK320" s="194">
        <f>ROUND(I320*H320,2)</f>
        <v>0</v>
      </c>
      <c r="BL320" s="19" t="s">
        <v>195</v>
      </c>
      <c r="BM320" s="193" t="s">
        <v>482</v>
      </c>
    </row>
    <row r="321" spans="2:51" s="14" customFormat="1" ht="10.2">
      <c r="B321" s="206"/>
      <c r="C321" s="207"/>
      <c r="D321" s="197" t="s">
        <v>197</v>
      </c>
      <c r="E321" s="208" t="s">
        <v>19</v>
      </c>
      <c r="F321" s="209" t="s">
        <v>140</v>
      </c>
      <c r="G321" s="207"/>
      <c r="H321" s="210">
        <v>2</v>
      </c>
      <c r="I321" s="211"/>
      <c r="J321" s="207"/>
      <c r="K321" s="207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197</v>
      </c>
      <c r="AU321" s="216" t="s">
        <v>79</v>
      </c>
      <c r="AV321" s="14" t="s">
        <v>79</v>
      </c>
      <c r="AW321" s="14" t="s">
        <v>31</v>
      </c>
      <c r="AX321" s="14" t="s">
        <v>77</v>
      </c>
      <c r="AY321" s="216" t="s">
        <v>191</v>
      </c>
    </row>
    <row r="322" spans="2:51" s="14" customFormat="1" ht="10.2">
      <c r="B322" s="206"/>
      <c r="C322" s="207"/>
      <c r="D322" s="197" t="s">
        <v>197</v>
      </c>
      <c r="E322" s="207"/>
      <c r="F322" s="209" t="s">
        <v>427</v>
      </c>
      <c r="G322" s="207"/>
      <c r="H322" s="210">
        <v>2.02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197</v>
      </c>
      <c r="AU322" s="216" t="s">
        <v>79</v>
      </c>
      <c r="AV322" s="14" t="s">
        <v>79</v>
      </c>
      <c r="AW322" s="14" t="s">
        <v>4</v>
      </c>
      <c r="AX322" s="14" t="s">
        <v>77</v>
      </c>
      <c r="AY322" s="216" t="s">
        <v>191</v>
      </c>
    </row>
    <row r="323" spans="1:65" s="2" customFormat="1" ht="24.15" customHeight="1">
      <c r="A323" s="36"/>
      <c r="B323" s="37"/>
      <c r="C323" s="181" t="s">
        <v>483</v>
      </c>
      <c r="D323" s="181" t="s">
        <v>192</v>
      </c>
      <c r="E323" s="182" t="s">
        <v>484</v>
      </c>
      <c r="F323" s="183" t="s">
        <v>485</v>
      </c>
      <c r="G323" s="184" t="s">
        <v>410</v>
      </c>
      <c r="H323" s="185">
        <v>2</v>
      </c>
      <c r="I323" s="186"/>
      <c r="J323" s="187">
        <f>ROUND(I323*H323,2)</f>
        <v>0</v>
      </c>
      <c r="K323" s="188"/>
      <c r="L323" s="41"/>
      <c r="M323" s="189" t="s">
        <v>19</v>
      </c>
      <c r="N323" s="190" t="s">
        <v>40</v>
      </c>
      <c r="O323" s="66"/>
      <c r="P323" s="191">
        <f>O323*H323</f>
        <v>0</v>
      </c>
      <c r="Q323" s="191">
        <v>2.00485E-05</v>
      </c>
      <c r="R323" s="191">
        <f>Q323*H323</f>
        <v>4.0097E-05</v>
      </c>
      <c r="S323" s="191">
        <v>0</v>
      </c>
      <c r="T323" s="192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3" t="s">
        <v>195</v>
      </c>
      <c r="AT323" s="193" t="s">
        <v>192</v>
      </c>
      <c r="AU323" s="193" t="s">
        <v>79</v>
      </c>
      <c r="AY323" s="19" t="s">
        <v>191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9" t="s">
        <v>77</v>
      </c>
      <c r="BK323" s="194">
        <f>ROUND(I323*H323,2)</f>
        <v>0</v>
      </c>
      <c r="BL323" s="19" t="s">
        <v>195</v>
      </c>
      <c r="BM323" s="193" t="s">
        <v>486</v>
      </c>
    </row>
    <row r="324" spans="2:51" s="14" customFormat="1" ht="10.2">
      <c r="B324" s="206"/>
      <c r="C324" s="207"/>
      <c r="D324" s="197" t="s">
        <v>197</v>
      </c>
      <c r="E324" s="208" t="s">
        <v>19</v>
      </c>
      <c r="F324" s="209" t="s">
        <v>140</v>
      </c>
      <c r="G324" s="207"/>
      <c r="H324" s="210">
        <v>2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197</v>
      </c>
      <c r="AU324" s="216" t="s">
        <v>79</v>
      </c>
      <c r="AV324" s="14" t="s">
        <v>79</v>
      </c>
      <c r="AW324" s="14" t="s">
        <v>31</v>
      </c>
      <c r="AX324" s="14" t="s">
        <v>77</v>
      </c>
      <c r="AY324" s="216" t="s">
        <v>191</v>
      </c>
    </row>
    <row r="325" spans="1:65" s="2" customFormat="1" ht="24.15" customHeight="1">
      <c r="A325" s="36"/>
      <c r="B325" s="37"/>
      <c r="C325" s="241" t="s">
        <v>487</v>
      </c>
      <c r="D325" s="241" t="s">
        <v>334</v>
      </c>
      <c r="E325" s="242" t="s">
        <v>488</v>
      </c>
      <c r="F325" s="243" t="s">
        <v>489</v>
      </c>
      <c r="G325" s="244" t="s">
        <v>410</v>
      </c>
      <c r="H325" s="245">
        <v>2.02</v>
      </c>
      <c r="I325" s="246"/>
      <c r="J325" s="247">
        <f>ROUND(I325*H325,2)</f>
        <v>0</v>
      </c>
      <c r="K325" s="248"/>
      <c r="L325" s="249"/>
      <c r="M325" s="250" t="s">
        <v>19</v>
      </c>
      <c r="N325" s="251" t="s">
        <v>40</v>
      </c>
      <c r="O325" s="66"/>
      <c r="P325" s="191">
        <f>O325*H325</f>
        <v>0</v>
      </c>
      <c r="Q325" s="191">
        <v>0.0038</v>
      </c>
      <c r="R325" s="191">
        <f>Q325*H325</f>
        <v>0.007676</v>
      </c>
      <c r="S325" s="191">
        <v>0</v>
      </c>
      <c r="T325" s="192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3" t="s">
        <v>254</v>
      </c>
      <c r="AT325" s="193" t="s">
        <v>334</v>
      </c>
      <c r="AU325" s="193" t="s">
        <v>79</v>
      </c>
      <c r="AY325" s="19" t="s">
        <v>191</v>
      </c>
      <c r="BE325" s="194">
        <f>IF(N325="základní",J325,0)</f>
        <v>0</v>
      </c>
      <c r="BF325" s="194">
        <f>IF(N325="snížená",J325,0)</f>
        <v>0</v>
      </c>
      <c r="BG325" s="194">
        <f>IF(N325="zákl. přenesená",J325,0)</f>
        <v>0</v>
      </c>
      <c r="BH325" s="194">
        <f>IF(N325="sníž. přenesená",J325,0)</f>
        <v>0</v>
      </c>
      <c r="BI325" s="194">
        <f>IF(N325="nulová",J325,0)</f>
        <v>0</v>
      </c>
      <c r="BJ325" s="19" t="s">
        <v>77</v>
      </c>
      <c r="BK325" s="194">
        <f>ROUND(I325*H325,2)</f>
        <v>0</v>
      </c>
      <c r="BL325" s="19" t="s">
        <v>195</v>
      </c>
      <c r="BM325" s="193" t="s">
        <v>490</v>
      </c>
    </row>
    <row r="326" spans="2:51" s="14" customFormat="1" ht="10.2">
      <c r="B326" s="206"/>
      <c r="C326" s="207"/>
      <c r="D326" s="197" t="s">
        <v>197</v>
      </c>
      <c r="E326" s="208" t="s">
        <v>19</v>
      </c>
      <c r="F326" s="209" t="s">
        <v>140</v>
      </c>
      <c r="G326" s="207"/>
      <c r="H326" s="210">
        <v>2</v>
      </c>
      <c r="I326" s="211"/>
      <c r="J326" s="207"/>
      <c r="K326" s="207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197</v>
      </c>
      <c r="AU326" s="216" t="s">
        <v>79</v>
      </c>
      <c r="AV326" s="14" t="s">
        <v>79</v>
      </c>
      <c r="AW326" s="14" t="s">
        <v>31</v>
      </c>
      <c r="AX326" s="14" t="s">
        <v>77</v>
      </c>
      <c r="AY326" s="216" t="s">
        <v>191</v>
      </c>
    </row>
    <row r="327" spans="2:51" s="14" customFormat="1" ht="10.2">
      <c r="B327" s="206"/>
      <c r="C327" s="207"/>
      <c r="D327" s="197" t="s">
        <v>197</v>
      </c>
      <c r="E327" s="207"/>
      <c r="F327" s="209" t="s">
        <v>427</v>
      </c>
      <c r="G327" s="207"/>
      <c r="H327" s="210">
        <v>2.02</v>
      </c>
      <c r="I327" s="211"/>
      <c r="J327" s="207"/>
      <c r="K327" s="207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197</v>
      </c>
      <c r="AU327" s="216" t="s">
        <v>79</v>
      </c>
      <c r="AV327" s="14" t="s">
        <v>79</v>
      </c>
      <c r="AW327" s="14" t="s">
        <v>4</v>
      </c>
      <c r="AX327" s="14" t="s">
        <v>77</v>
      </c>
      <c r="AY327" s="216" t="s">
        <v>191</v>
      </c>
    </row>
    <row r="328" spans="1:65" s="2" customFormat="1" ht="16.5" customHeight="1">
      <c r="A328" s="36"/>
      <c r="B328" s="37"/>
      <c r="C328" s="241" t="s">
        <v>491</v>
      </c>
      <c r="D328" s="241" t="s">
        <v>334</v>
      </c>
      <c r="E328" s="242" t="s">
        <v>492</v>
      </c>
      <c r="F328" s="243" t="s">
        <v>493</v>
      </c>
      <c r="G328" s="244" t="s">
        <v>410</v>
      </c>
      <c r="H328" s="245">
        <v>2.02</v>
      </c>
      <c r="I328" s="246"/>
      <c r="J328" s="247">
        <f>ROUND(I328*H328,2)</f>
        <v>0</v>
      </c>
      <c r="K328" s="248"/>
      <c r="L328" s="249"/>
      <c r="M328" s="250" t="s">
        <v>19</v>
      </c>
      <c r="N328" s="251" t="s">
        <v>40</v>
      </c>
      <c r="O328" s="66"/>
      <c r="P328" s="191">
        <f>O328*H328</f>
        <v>0</v>
      </c>
      <c r="Q328" s="191">
        <v>0</v>
      </c>
      <c r="R328" s="191">
        <f>Q328*H328</f>
        <v>0</v>
      </c>
      <c r="S328" s="191">
        <v>0</v>
      </c>
      <c r="T328" s="192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3" t="s">
        <v>254</v>
      </c>
      <c r="AT328" s="193" t="s">
        <v>334</v>
      </c>
      <c r="AU328" s="193" t="s">
        <v>79</v>
      </c>
      <c r="AY328" s="19" t="s">
        <v>191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19" t="s">
        <v>77</v>
      </c>
      <c r="BK328" s="194">
        <f>ROUND(I328*H328,2)</f>
        <v>0</v>
      </c>
      <c r="BL328" s="19" t="s">
        <v>195</v>
      </c>
      <c r="BM328" s="193" t="s">
        <v>494</v>
      </c>
    </row>
    <row r="329" spans="2:51" s="14" customFormat="1" ht="10.2">
      <c r="B329" s="206"/>
      <c r="C329" s="207"/>
      <c r="D329" s="197" t="s">
        <v>197</v>
      </c>
      <c r="E329" s="208" t="s">
        <v>19</v>
      </c>
      <c r="F329" s="209" t="s">
        <v>140</v>
      </c>
      <c r="G329" s="207"/>
      <c r="H329" s="210">
        <v>2</v>
      </c>
      <c r="I329" s="211"/>
      <c r="J329" s="207"/>
      <c r="K329" s="207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197</v>
      </c>
      <c r="AU329" s="216" t="s">
        <v>79</v>
      </c>
      <c r="AV329" s="14" t="s">
        <v>79</v>
      </c>
      <c r="AW329" s="14" t="s">
        <v>31</v>
      </c>
      <c r="AX329" s="14" t="s">
        <v>77</v>
      </c>
      <c r="AY329" s="216" t="s">
        <v>191</v>
      </c>
    </row>
    <row r="330" spans="2:51" s="14" customFormat="1" ht="10.2">
      <c r="B330" s="206"/>
      <c r="C330" s="207"/>
      <c r="D330" s="197" t="s">
        <v>197</v>
      </c>
      <c r="E330" s="207"/>
      <c r="F330" s="209" t="s">
        <v>427</v>
      </c>
      <c r="G330" s="207"/>
      <c r="H330" s="210">
        <v>2.02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197</v>
      </c>
      <c r="AU330" s="216" t="s">
        <v>79</v>
      </c>
      <c r="AV330" s="14" t="s">
        <v>79</v>
      </c>
      <c r="AW330" s="14" t="s">
        <v>4</v>
      </c>
      <c r="AX330" s="14" t="s">
        <v>77</v>
      </c>
      <c r="AY330" s="216" t="s">
        <v>191</v>
      </c>
    </row>
    <row r="331" spans="1:65" s="2" customFormat="1" ht="49.05" customHeight="1">
      <c r="A331" s="36"/>
      <c r="B331" s="37"/>
      <c r="C331" s="181" t="s">
        <v>495</v>
      </c>
      <c r="D331" s="181" t="s">
        <v>192</v>
      </c>
      <c r="E331" s="182" t="s">
        <v>496</v>
      </c>
      <c r="F331" s="183" t="s">
        <v>497</v>
      </c>
      <c r="G331" s="184" t="s">
        <v>410</v>
      </c>
      <c r="H331" s="185">
        <v>1</v>
      </c>
      <c r="I331" s="186"/>
      <c r="J331" s="187">
        <f>ROUND(I331*H331,2)</f>
        <v>0</v>
      </c>
      <c r="K331" s="188"/>
      <c r="L331" s="41"/>
      <c r="M331" s="189" t="s">
        <v>19</v>
      </c>
      <c r="N331" s="190" t="s">
        <v>40</v>
      </c>
      <c r="O331" s="66"/>
      <c r="P331" s="191">
        <f>O331*H331</f>
        <v>0</v>
      </c>
      <c r="Q331" s="191">
        <v>0.00162</v>
      </c>
      <c r="R331" s="191">
        <f>Q331*H331</f>
        <v>0.00162</v>
      </c>
      <c r="S331" s="191">
        <v>0</v>
      </c>
      <c r="T331" s="192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93" t="s">
        <v>195</v>
      </c>
      <c r="AT331" s="193" t="s">
        <v>192</v>
      </c>
      <c r="AU331" s="193" t="s">
        <v>79</v>
      </c>
      <c r="AY331" s="19" t="s">
        <v>191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9" t="s">
        <v>77</v>
      </c>
      <c r="BK331" s="194">
        <f>ROUND(I331*H331,2)</f>
        <v>0</v>
      </c>
      <c r="BL331" s="19" t="s">
        <v>195</v>
      </c>
      <c r="BM331" s="193" t="s">
        <v>498</v>
      </c>
    </row>
    <row r="332" spans="2:51" s="14" customFormat="1" ht="10.2">
      <c r="B332" s="206"/>
      <c r="C332" s="207"/>
      <c r="D332" s="197" t="s">
        <v>197</v>
      </c>
      <c r="E332" s="208" t="s">
        <v>19</v>
      </c>
      <c r="F332" s="209" t="s">
        <v>77</v>
      </c>
      <c r="G332" s="207"/>
      <c r="H332" s="210">
        <v>1</v>
      </c>
      <c r="I332" s="211"/>
      <c r="J332" s="207"/>
      <c r="K332" s="207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197</v>
      </c>
      <c r="AU332" s="216" t="s">
        <v>79</v>
      </c>
      <c r="AV332" s="14" t="s">
        <v>79</v>
      </c>
      <c r="AW332" s="14" t="s">
        <v>31</v>
      </c>
      <c r="AX332" s="14" t="s">
        <v>69</v>
      </c>
      <c r="AY332" s="216" t="s">
        <v>191</v>
      </c>
    </row>
    <row r="333" spans="2:51" s="15" customFormat="1" ht="10.2">
      <c r="B333" s="217"/>
      <c r="C333" s="218"/>
      <c r="D333" s="197" t="s">
        <v>197</v>
      </c>
      <c r="E333" s="219" t="s">
        <v>147</v>
      </c>
      <c r="F333" s="220" t="s">
        <v>201</v>
      </c>
      <c r="G333" s="218"/>
      <c r="H333" s="221">
        <v>1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197</v>
      </c>
      <c r="AU333" s="227" t="s">
        <v>79</v>
      </c>
      <c r="AV333" s="15" t="s">
        <v>95</v>
      </c>
      <c r="AW333" s="15" t="s">
        <v>31</v>
      </c>
      <c r="AX333" s="15" t="s">
        <v>77</v>
      </c>
      <c r="AY333" s="227" t="s">
        <v>191</v>
      </c>
    </row>
    <row r="334" spans="1:65" s="2" customFormat="1" ht="24.15" customHeight="1">
      <c r="A334" s="36"/>
      <c r="B334" s="37"/>
      <c r="C334" s="241" t="s">
        <v>499</v>
      </c>
      <c r="D334" s="241" t="s">
        <v>334</v>
      </c>
      <c r="E334" s="242" t="s">
        <v>500</v>
      </c>
      <c r="F334" s="243" t="s">
        <v>501</v>
      </c>
      <c r="G334" s="244" t="s">
        <v>410</v>
      </c>
      <c r="H334" s="245">
        <v>1.01</v>
      </c>
      <c r="I334" s="246"/>
      <c r="J334" s="247">
        <f>ROUND(I334*H334,2)</f>
        <v>0</v>
      </c>
      <c r="K334" s="248"/>
      <c r="L334" s="249"/>
      <c r="M334" s="250" t="s">
        <v>19</v>
      </c>
      <c r="N334" s="251" t="s">
        <v>40</v>
      </c>
      <c r="O334" s="66"/>
      <c r="P334" s="191">
        <f>O334*H334</f>
        <v>0</v>
      </c>
      <c r="Q334" s="191">
        <v>0.0185</v>
      </c>
      <c r="R334" s="191">
        <f>Q334*H334</f>
        <v>0.018685</v>
      </c>
      <c r="S334" s="191">
        <v>0</v>
      </c>
      <c r="T334" s="192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3" t="s">
        <v>254</v>
      </c>
      <c r="AT334" s="193" t="s">
        <v>334</v>
      </c>
      <c r="AU334" s="193" t="s">
        <v>79</v>
      </c>
      <c r="AY334" s="19" t="s">
        <v>191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19" t="s">
        <v>77</v>
      </c>
      <c r="BK334" s="194">
        <f>ROUND(I334*H334,2)</f>
        <v>0</v>
      </c>
      <c r="BL334" s="19" t="s">
        <v>195</v>
      </c>
      <c r="BM334" s="193" t="s">
        <v>502</v>
      </c>
    </row>
    <row r="335" spans="2:51" s="14" customFormat="1" ht="10.2">
      <c r="B335" s="206"/>
      <c r="C335" s="207"/>
      <c r="D335" s="197" t="s">
        <v>197</v>
      </c>
      <c r="E335" s="208" t="s">
        <v>19</v>
      </c>
      <c r="F335" s="209" t="s">
        <v>147</v>
      </c>
      <c r="G335" s="207"/>
      <c r="H335" s="210">
        <v>1</v>
      </c>
      <c r="I335" s="211"/>
      <c r="J335" s="207"/>
      <c r="K335" s="207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197</v>
      </c>
      <c r="AU335" s="216" t="s">
        <v>79</v>
      </c>
      <c r="AV335" s="14" t="s">
        <v>79</v>
      </c>
      <c r="AW335" s="14" t="s">
        <v>31</v>
      </c>
      <c r="AX335" s="14" t="s">
        <v>77</v>
      </c>
      <c r="AY335" s="216" t="s">
        <v>191</v>
      </c>
    </row>
    <row r="336" spans="2:51" s="14" customFormat="1" ht="10.2">
      <c r="B336" s="206"/>
      <c r="C336" s="207"/>
      <c r="D336" s="197" t="s">
        <v>197</v>
      </c>
      <c r="E336" s="207"/>
      <c r="F336" s="209" t="s">
        <v>436</v>
      </c>
      <c r="G336" s="207"/>
      <c r="H336" s="210">
        <v>1.01</v>
      </c>
      <c r="I336" s="211"/>
      <c r="J336" s="207"/>
      <c r="K336" s="207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197</v>
      </c>
      <c r="AU336" s="216" t="s">
        <v>79</v>
      </c>
      <c r="AV336" s="14" t="s">
        <v>79</v>
      </c>
      <c r="AW336" s="14" t="s">
        <v>4</v>
      </c>
      <c r="AX336" s="14" t="s">
        <v>77</v>
      </c>
      <c r="AY336" s="216" t="s">
        <v>191</v>
      </c>
    </row>
    <row r="337" spans="1:65" s="2" customFormat="1" ht="16.5" customHeight="1">
      <c r="A337" s="36"/>
      <c r="B337" s="37"/>
      <c r="C337" s="241" t="s">
        <v>503</v>
      </c>
      <c r="D337" s="241" t="s">
        <v>334</v>
      </c>
      <c r="E337" s="242" t="s">
        <v>504</v>
      </c>
      <c r="F337" s="243" t="s">
        <v>505</v>
      </c>
      <c r="G337" s="244" t="s">
        <v>410</v>
      </c>
      <c r="H337" s="245">
        <v>1.01</v>
      </c>
      <c r="I337" s="246"/>
      <c r="J337" s="247">
        <f>ROUND(I337*H337,2)</f>
        <v>0</v>
      </c>
      <c r="K337" s="248"/>
      <c r="L337" s="249"/>
      <c r="M337" s="250" t="s">
        <v>19</v>
      </c>
      <c r="N337" s="251" t="s">
        <v>40</v>
      </c>
      <c r="O337" s="66"/>
      <c r="P337" s="191">
        <f>O337*H337</f>
        <v>0</v>
      </c>
      <c r="Q337" s="191">
        <v>0</v>
      </c>
      <c r="R337" s="191">
        <f>Q337*H337</f>
        <v>0</v>
      </c>
      <c r="S337" s="191">
        <v>0</v>
      </c>
      <c r="T337" s="192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93" t="s">
        <v>254</v>
      </c>
      <c r="AT337" s="193" t="s">
        <v>334</v>
      </c>
      <c r="AU337" s="193" t="s">
        <v>79</v>
      </c>
      <c r="AY337" s="19" t="s">
        <v>191</v>
      </c>
      <c r="BE337" s="194">
        <f>IF(N337="základní",J337,0)</f>
        <v>0</v>
      </c>
      <c r="BF337" s="194">
        <f>IF(N337="snížená",J337,0)</f>
        <v>0</v>
      </c>
      <c r="BG337" s="194">
        <f>IF(N337="zákl. přenesená",J337,0)</f>
        <v>0</v>
      </c>
      <c r="BH337" s="194">
        <f>IF(N337="sníž. přenesená",J337,0)</f>
        <v>0</v>
      </c>
      <c r="BI337" s="194">
        <f>IF(N337="nulová",J337,0)</f>
        <v>0</v>
      </c>
      <c r="BJ337" s="19" t="s">
        <v>77</v>
      </c>
      <c r="BK337" s="194">
        <f>ROUND(I337*H337,2)</f>
        <v>0</v>
      </c>
      <c r="BL337" s="19" t="s">
        <v>195</v>
      </c>
      <c r="BM337" s="193" t="s">
        <v>506</v>
      </c>
    </row>
    <row r="338" spans="2:51" s="14" customFormat="1" ht="10.2">
      <c r="B338" s="206"/>
      <c r="C338" s="207"/>
      <c r="D338" s="197" t="s">
        <v>197</v>
      </c>
      <c r="E338" s="208" t="s">
        <v>19</v>
      </c>
      <c r="F338" s="209" t="s">
        <v>147</v>
      </c>
      <c r="G338" s="207"/>
      <c r="H338" s="210">
        <v>1</v>
      </c>
      <c r="I338" s="211"/>
      <c r="J338" s="207"/>
      <c r="K338" s="207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197</v>
      </c>
      <c r="AU338" s="216" t="s">
        <v>79</v>
      </c>
      <c r="AV338" s="14" t="s">
        <v>79</v>
      </c>
      <c r="AW338" s="14" t="s">
        <v>31</v>
      </c>
      <c r="AX338" s="14" t="s">
        <v>77</v>
      </c>
      <c r="AY338" s="216" t="s">
        <v>191</v>
      </c>
    </row>
    <row r="339" spans="2:51" s="14" customFormat="1" ht="10.2">
      <c r="B339" s="206"/>
      <c r="C339" s="207"/>
      <c r="D339" s="197" t="s">
        <v>197</v>
      </c>
      <c r="E339" s="207"/>
      <c r="F339" s="209" t="s">
        <v>436</v>
      </c>
      <c r="G339" s="207"/>
      <c r="H339" s="210">
        <v>1.01</v>
      </c>
      <c r="I339" s="211"/>
      <c r="J339" s="207"/>
      <c r="K339" s="207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197</v>
      </c>
      <c r="AU339" s="216" t="s">
        <v>79</v>
      </c>
      <c r="AV339" s="14" t="s">
        <v>79</v>
      </c>
      <c r="AW339" s="14" t="s">
        <v>4</v>
      </c>
      <c r="AX339" s="14" t="s">
        <v>77</v>
      </c>
      <c r="AY339" s="216" t="s">
        <v>191</v>
      </c>
    </row>
    <row r="340" spans="1:65" s="2" customFormat="1" ht="24.15" customHeight="1">
      <c r="A340" s="36"/>
      <c r="B340" s="37"/>
      <c r="C340" s="181" t="s">
        <v>507</v>
      </c>
      <c r="D340" s="181" t="s">
        <v>192</v>
      </c>
      <c r="E340" s="182" t="s">
        <v>508</v>
      </c>
      <c r="F340" s="183" t="s">
        <v>509</v>
      </c>
      <c r="G340" s="184" t="s">
        <v>410</v>
      </c>
      <c r="H340" s="185">
        <v>2</v>
      </c>
      <c r="I340" s="186"/>
      <c r="J340" s="187">
        <f>ROUND(I340*H340,2)</f>
        <v>0</v>
      </c>
      <c r="K340" s="188"/>
      <c r="L340" s="41"/>
      <c r="M340" s="189" t="s">
        <v>19</v>
      </c>
      <c r="N340" s="190" t="s">
        <v>40</v>
      </c>
      <c r="O340" s="66"/>
      <c r="P340" s="191">
        <f>O340*H340</f>
        <v>0</v>
      </c>
      <c r="Q340" s="191">
        <v>0.00034</v>
      </c>
      <c r="R340" s="191">
        <f>Q340*H340</f>
        <v>0.00068</v>
      </c>
      <c r="S340" s="191">
        <v>0</v>
      </c>
      <c r="T340" s="192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93" t="s">
        <v>195</v>
      </c>
      <c r="AT340" s="193" t="s">
        <v>192</v>
      </c>
      <c r="AU340" s="193" t="s">
        <v>79</v>
      </c>
      <c r="AY340" s="19" t="s">
        <v>191</v>
      </c>
      <c r="BE340" s="194">
        <f>IF(N340="základní",J340,0)</f>
        <v>0</v>
      </c>
      <c r="BF340" s="194">
        <f>IF(N340="snížená",J340,0)</f>
        <v>0</v>
      </c>
      <c r="BG340" s="194">
        <f>IF(N340="zákl. přenesená",J340,0)</f>
        <v>0</v>
      </c>
      <c r="BH340" s="194">
        <f>IF(N340="sníž. přenesená",J340,0)</f>
        <v>0</v>
      </c>
      <c r="BI340" s="194">
        <f>IF(N340="nulová",J340,0)</f>
        <v>0</v>
      </c>
      <c r="BJ340" s="19" t="s">
        <v>77</v>
      </c>
      <c r="BK340" s="194">
        <f>ROUND(I340*H340,2)</f>
        <v>0</v>
      </c>
      <c r="BL340" s="19" t="s">
        <v>195</v>
      </c>
      <c r="BM340" s="193" t="s">
        <v>510</v>
      </c>
    </row>
    <row r="341" spans="2:51" s="14" customFormat="1" ht="10.2">
      <c r="B341" s="206"/>
      <c r="C341" s="207"/>
      <c r="D341" s="197" t="s">
        <v>197</v>
      </c>
      <c r="E341" s="208" t="s">
        <v>119</v>
      </c>
      <c r="F341" s="209" t="s">
        <v>79</v>
      </c>
      <c r="G341" s="207"/>
      <c r="H341" s="210">
        <v>2</v>
      </c>
      <c r="I341" s="211"/>
      <c r="J341" s="207"/>
      <c r="K341" s="207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197</v>
      </c>
      <c r="AU341" s="216" t="s">
        <v>79</v>
      </c>
      <c r="AV341" s="14" t="s">
        <v>79</v>
      </c>
      <c r="AW341" s="14" t="s">
        <v>31</v>
      </c>
      <c r="AX341" s="14" t="s">
        <v>77</v>
      </c>
      <c r="AY341" s="216" t="s">
        <v>191</v>
      </c>
    </row>
    <row r="342" spans="1:65" s="2" customFormat="1" ht="24.15" customHeight="1">
      <c r="A342" s="36"/>
      <c r="B342" s="37"/>
      <c r="C342" s="241" t="s">
        <v>511</v>
      </c>
      <c r="D342" s="241" t="s">
        <v>334</v>
      </c>
      <c r="E342" s="242" t="s">
        <v>512</v>
      </c>
      <c r="F342" s="243" t="s">
        <v>513</v>
      </c>
      <c r="G342" s="244" t="s">
        <v>410</v>
      </c>
      <c r="H342" s="245">
        <v>2</v>
      </c>
      <c r="I342" s="246"/>
      <c r="J342" s="247">
        <f>ROUND(I342*H342,2)</f>
        <v>0</v>
      </c>
      <c r="K342" s="248"/>
      <c r="L342" s="249"/>
      <c r="M342" s="250" t="s">
        <v>19</v>
      </c>
      <c r="N342" s="251" t="s">
        <v>40</v>
      </c>
      <c r="O342" s="66"/>
      <c r="P342" s="191">
        <f>O342*H342</f>
        <v>0</v>
      </c>
      <c r="Q342" s="191">
        <v>0.078</v>
      </c>
      <c r="R342" s="191">
        <f>Q342*H342</f>
        <v>0.156</v>
      </c>
      <c r="S342" s="191">
        <v>0</v>
      </c>
      <c r="T342" s="192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3" t="s">
        <v>254</v>
      </c>
      <c r="AT342" s="193" t="s">
        <v>334</v>
      </c>
      <c r="AU342" s="193" t="s">
        <v>79</v>
      </c>
      <c r="AY342" s="19" t="s">
        <v>191</v>
      </c>
      <c r="BE342" s="194">
        <f>IF(N342="základní",J342,0)</f>
        <v>0</v>
      </c>
      <c r="BF342" s="194">
        <f>IF(N342="snížená",J342,0)</f>
        <v>0</v>
      </c>
      <c r="BG342" s="194">
        <f>IF(N342="zákl. přenesená",J342,0)</f>
        <v>0</v>
      </c>
      <c r="BH342" s="194">
        <f>IF(N342="sníž. přenesená",J342,0)</f>
        <v>0</v>
      </c>
      <c r="BI342" s="194">
        <f>IF(N342="nulová",J342,0)</f>
        <v>0</v>
      </c>
      <c r="BJ342" s="19" t="s">
        <v>77</v>
      </c>
      <c r="BK342" s="194">
        <f>ROUND(I342*H342,2)</f>
        <v>0</v>
      </c>
      <c r="BL342" s="19" t="s">
        <v>195</v>
      </c>
      <c r="BM342" s="193" t="s">
        <v>514</v>
      </c>
    </row>
    <row r="343" spans="2:51" s="14" customFormat="1" ht="10.2">
      <c r="B343" s="206"/>
      <c r="C343" s="207"/>
      <c r="D343" s="197" t="s">
        <v>197</v>
      </c>
      <c r="E343" s="208" t="s">
        <v>19</v>
      </c>
      <c r="F343" s="209" t="s">
        <v>119</v>
      </c>
      <c r="G343" s="207"/>
      <c r="H343" s="210">
        <v>2</v>
      </c>
      <c r="I343" s="211"/>
      <c r="J343" s="207"/>
      <c r="K343" s="207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197</v>
      </c>
      <c r="AU343" s="216" t="s">
        <v>79</v>
      </c>
      <c r="AV343" s="14" t="s">
        <v>79</v>
      </c>
      <c r="AW343" s="14" t="s">
        <v>31</v>
      </c>
      <c r="AX343" s="14" t="s">
        <v>77</v>
      </c>
      <c r="AY343" s="216" t="s">
        <v>191</v>
      </c>
    </row>
    <row r="344" spans="1:65" s="2" customFormat="1" ht="44.25" customHeight="1">
      <c r="A344" s="36"/>
      <c r="B344" s="37"/>
      <c r="C344" s="181" t="s">
        <v>515</v>
      </c>
      <c r="D344" s="181" t="s">
        <v>192</v>
      </c>
      <c r="E344" s="182" t="s">
        <v>516</v>
      </c>
      <c r="F344" s="183" t="s">
        <v>517</v>
      </c>
      <c r="G344" s="184" t="s">
        <v>410</v>
      </c>
      <c r="H344" s="185">
        <v>2</v>
      </c>
      <c r="I344" s="186"/>
      <c r="J344" s="187">
        <f>ROUND(I344*H344,2)</f>
        <v>0</v>
      </c>
      <c r="K344" s="188"/>
      <c r="L344" s="41"/>
      <c r="M344" s="189" t="s">
        <v>19</v>
      </c>
      <c r="N344" s="190" t="s">
        <v>40</v>
      </c>
      <c r="O344" s="66"/>
      <c r="P344" s="191">
        <f>O344*H344</f>
        <v>0</v>
      </c>
      <c r="Q344" s="191">
        <v>0</v>
      </c>
      <c r="R344" s="191">
        <f>Q344*H344</f>
        <v>0</v>
      </c>
      <c r="S344" s="191">
        <v>0</v>
      </c>
      <c r="T344" s="192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3" t="s">
        <v>195</v>
      </c>
      <c r="AT344" s="193" t="s">
        <v>192</v>
      </c>
      <c r="AU344" s="193" t="s">
        <v>79</v>
      </c>
      <c r="AY344" s="19" t="s">
        <v>191</v>
      </c>
      <c r="BE344" s="194">
        <f>IF(N344="základní",J344,0)</f>
        <v>0</v>
      </c>
      <c r="BF344" s="194">
        <f>IF(N344="snížená",J344,0)</f>
        <v>0</v>
      </c>
      <c r="BG344" s="194">
        <f>IF(N344="zákl. přenesená",J344,0)</f>
        <v>0</v>
      </c>
      <c r="BH344" s="194">
        <f>IF(N344="sníž. přenesená",J344,0)</f>
        <v>0</v>
      </c>
      <c r="BI344" s="194">
        <f>IF(N344="nulová",J344,0)</f>
        <v>0</v>
      </c>
      <c r="BJ344" s="19" t="s">
        <v>77</v>
      </c>
      <c r="BK344" s="194">
        <f>ROUND(I344*H344,2)</f>
        <v>0</v>
      </c>
      <c r="BL344" s="19" t="s">
        <v>195</v>
      </c>
      <c r="BM344" s="193" t="s">
        <v>518</v>
      </c>
    </row>
    <row r="345" spans="2:51" s="14" customFormat="1" ht="10.2">
      <c r="B345" s="206"/>
      <c r="C345" s="207"/>
      <c r="D345" s="197" t="s">
        <v>197</v>
      </c>
      <c r="E345" s="208" t="s">
        <v>19</v>
      </c>
      <c r="F345" s="209" t="s">
        <v>140</v>
      </c>
      <c r="G345" s="207"/>
      <c r="H345" s="210">
        <v>2</v>
      </c>
      <c r="I345" s="211"/>
      <c r="J345" s="207"/>
      <c r="K345" s="207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197</v>
      </c>
      <c r="AU345" s="216" t="s">
        <v>79</v>
      </c>
      <c r="AV345" s="14" t="s">
        <v>79</v>
      </c>
      <c r="AW345" s="14" t="s">
        <v>31</v>
      </c>
      <c r="AX345" s="14" t="s">
        <v>77</v>
      </c>
      <c r="AY345" s="216" t="s">
        <v>191</v>
      </c>
    </row>
    <row r="346" spans="1:65" s="2" customFormat="1" ht="24.15" customHeight="1">
      <c r="A346" s="36"/>
      <c r="B346" s="37"/>
      <c r="C346" s="241" t="s">
        <v>519</v>
      </c>
      <c r="D346" s="241" t="s">
        <v>334</v>
      </c>
      <c r="E346" s="242" t="s">
        <v>520</v>
      </c>
      <c r="F346" s="243" t="s">
        <v>521</v>
      </c>
      <c r="G346" s="244" t="s">
        <v>410</v>
      </c>
      <c r="H346" s="245">
        <v>2.02</v>
      </c>
      <c r="I346" s="246"/>
      <c r="J346" s="247">
        <f>ROUND(I346*H346,2)</f>
        <v>0</v>
      </c>
      <c r="K346" s="248"/>
      <c r="L346" s="249"/>
      <c r="M346" s="250" t="s">
        <v>19</v>
      </c>
      <c r="N346" s="251" t="s">
        <v>40</v>
      </c>
      <c r="O346" s="66"/>
      <c r="P346" s="191">
        <f>O346*H346</f>
        <v>0</v>
      </c>
      <c r="Q346" s="191">
        <v>0.0026</v>
      </c>
      <c r="R346" s="191">
        <f>Q346*H346</f>
        <v>0.005252</v>
      </c>
      <c r="S346" s="191">
        <v>0</v>
      </c>
      <c r="T346" s="192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93" t="s">
        <v>254</v>
      </c>
      <c r="AT346" s="193" t="s">
        <v>334</v>
      </c>
      <c r="AU346" s="193" t="s">
        <v>79</v>
      </c>
      <c r="AY346" s="19" t="s">
        <v>191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9" t="s">
        <v>77</v>
      </c>
      <c r="BK346" s="194">
        <f>ROUND(I346*H346,2)</f>
        <v>0</v>
      </c>
      <c r="BL346" s="19" t="s">
        <v>195</v>
      </c>
      <c r="BM346" s="193" t="s">
        <v>522</v>
      </c>
    </row>
    <row r="347" spans="2:51" s="14" customFormat="1" ht="10.2">
      <c r="B347" s="206"/>
      <c r="C347" s="207"/>
      <c r="D347" s="197" t="s">
        <v>197</v>
      </c>
      <c r="E347" s="208" t="s">
        <v>19</v>
      </c>
      <c r="F347" s="209" t="s">
        <v>140</v>
      </c>
      <c r="G347" s="207"/>
      <c r="H347" s="210">
        <v>2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197</v>
      </c>
      <c r="AU347" s="216" t="s">
        <v>79</v>
      </c>
      <c r="AV347" s="14" t="s">
        <v>79</v>
      </c>
      <c r="AW347" s="14" t="s">
        <v>31</v>
      </c>
      <c r="AX347" s="14" t="s">
        <v>77</v>
      </c>
      <c r="AY347" s="216" t="s">
        <v>191</v>
      </c>
    </row>
    <row r="348" spans="2:51" s="14" customFormat="1" ht="10.2">
      <c r="B348" s="206"/>
      <c r="C348" s="207"/>
      <c r="D348" s="197" t="s">
        <v>197</v>
      </c>
      <c r="E348" s="207"/>
      <c r="F348" s="209" t="s">
        <v>427</v>
      </c>
      <c r="G348" s="207"/>
      <c r="H348" s="210">
        <v>2.02</v>
      </c>
      <c r="I348" s="211"/>
      <c r="J348" s="207"/>
      <c r="K348" s="207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197</v>
      </c>
      <c r="AU348" s="216" t="s">
        <v>79</v>
      </c>
      <c r="AV348" s="14" t="s">
        <v>79</v>
      </c>
      <c r="AW348" s="14" t="s">
        <v>4</v>
      </c>
      <c r="AX348" s="14" t="s">
        <v>77</v>
      </c>
      <c r="AY348" s="216" t="s">
        <v>191</v>
      </c>
    </row>
    <row r="349" spans="1:65" s="2" customFormat="1" ht="16.5" customHeight="1">
      <c r="A349" s="36"/>
      <c r="B349" s="37"/>
      <c r="C349" s="181" t="s">
        <v>523</v>
      </c>
      <c r="D349" s="181" t="s">
        <v>192</v>
      </c>
      <c r="E349" s="182" t="s">
        <v>524</v>
      </c>
      <c r="F349" s="183" t="s">
        <v>525</v>
      </c>
      <c r="G349" s="184" t="s">
        <v>232</v>
      </c>
      <c r="H349" s="185">
        <v>182.4</v>
      </c>
      <c r="I349" s="186"/>
      <c r="J349" s="187">
        <f>ROUND(I349*H349,2)</f>
        <v>0</v>
      </c>
      <c r="K349" s="188"/>
      <c r="L349" s="41"/>
      <c r="M349" s="189" t="s">
        <v>19</v>
      </c>
      <c r="N349" s="190" t="s">
        <v>40</v>
      </c>
      <c r="O349" s="66"/>
      <c r="P349" s="191">
        <f>O349*H349</f>
        <v>0</v>
      </c>
      <c r="Q349" s="191">
        <v>0</v>
      </c>
      <c r="R349" s="191">
        <f>Q349*H349</f>
        <v>0</v>
      </c>
      <c r="S349" s="191">
        <v>0</v>
      </c>
      <c r="T349" s="192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3" t="s">
        <v>195</v>
      </c>
      <c r="AT349" s="193" t="s">
        <v>192</v>
      </c>
      <c r="AU349" s="193" t="s">
        <v>79</v>
      </c>
      <c r="AY349" s="19" t="s">
        <v>191</v>
      </c>
      <c r="BE349" s="194">
        <f>IF(N349="základní",J349,0)</f>
        <v>0</v>
      </c>
      <c r="BF349" s="194">
        <f>IF(N349="snížená",J349,0)</f>
        <v>0</v>
      </c>
      <c r="BG349" s="194">
        <f>IF(N349="zákl. přenesená",J349,0)</f>
        <v>0</v>
      </c>
      <c r="BH349" s="194">
        <f>IF(N349="sníž. přenesená",J349,0)</f>
        <v>0</v>
      </c>
      <c r="BI349" s="194">
        <f>IF(N349="nulová",J349,0)</f>
        <v>0</v>
      </c>
      <c r="BJ349" s="19" t="s">
        <v>77</v>
      </c>
      <c r="BK349" s="194">
        <f>ROUND(I349*H349,2)</f>
        <v>0</v>
      </c>
      <c r="BL349" s="19" t="s">
        <v>195</v>
      </c>
      <c r="BM349" s="193" t="s">
        <v>526</v>
      </c>
    </row>
    <row r="350" spans="2:51" s="14" customFormat="1" ht="10.2">
      <c r="B350" s="206"/>
      <c r="C350" s="207"/>
      <c r="D350" s="197" t="s">
        <v>197</v>
      </c>
      <c r="E350" s="208" t="s">
        <v>19</v>
      </c>
      <c r="F350" s="209" t="s">
        <v>153</v>
      </c>
      <c r="G350" s="207"/>
      <c r="H350" s="210">
        <v>182.4</v>
      </c>
      <c r="I350" s="211"/>
      <c r="J350" s="207"/>
      <c r="K350" s="207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197</v>
      </c>
      <c r="AU350" s="216" t="s">
        <v>79</v>
      </c>
      <c r="AV350" s="14" t="s">
        <v>79</v>
      </c>
      <c r="AW350" s="14" t="s">
        <v>31</v>
      </c>
      <c r="AX350" s="14" t="s">
        <v>77</v>
      </c>
      <c r="AY350" s="216" t="s">
        <v>191</v>
      </c>
    </row>
    <row r="351" spans="1:65" s="2" customFormat="1" ht="24.15" customHeight="1">
      <c r="A351" s="36"/>
      <c r="B351" s="37"/>
      <c r="C351" s="181" t="s">
        <v>527</v>
      </c>
      <c r="D351" s="181" t="s">
        <v>192</v>
      </c>
      <c r="E351" s="182" t="s">
        <v>528</v>
      </c>
      <c r="F351" s="183" t="s">
        <v>529</v>
      </c>
      <c r="G351" s="184" t="s">
        <v>232</v>
      </c>
      <c r="H351" s="185">
        <v>182.4</v>
      </c>
      <c r="I351" s="186"/>
      <c r="J351" s="187">
        <f>ROUND(I351*H351,2)</f>
        <v>0</v>
      </c>
      <c r="K351" s="188"/>
      <c r="L351" s="41"/>
      <c r="M351" s="189" t="s">
        <v>19</v>
      </c>
      <c r="N351" s="190" t="s">
        <v>40</v>
      </c>
      <c r="O351" s="66"/>
      <c r="P351" s="191">
        <f>O351*H351</f>
        <v>0</v>
      </c>
      <c r="Q351" s="191">
        <v>0</v>
      </c>
      <c r="R351" s="191">
        <f>Q351*H351</f>
        <v>0</v>
      </c>
      <c r="S351" s="191">
        <v>0</v>
      </c>
      <c r="T351" s="192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3" t="s">
        <v>195</v>
      </c>
      <c r="AT351" s="193" t="s">
        <v>192</v>
      </c>
      <c r="AU351" s="193" t="s">
        <v>79</v>
      </c>
      <c r="AY351" s="19" t="s">
        <v>191</v>
      </c>
      <c r="BE351" s="194">
        <f>IF(N351="základní",J351,0)</f>
        <v>0</v>
      </c>
      <c r="BF351" s="194">
        <f>IF(N351="snížená",J351,0)</f>
        <v>0</v>
      </c>
      <c r="BG351" s="194">
        <f>IF(N351="zákl. přenesená",J351,0)</f>
        <v>0</v>
      </c>
      <c r="BH351" s="194">
        <f>IF(N351="sníž. přenesená",J351,0)</f>
        <v>0</v>
      </c>
      <c r="BI351" s="194">
        <f>IF(N351="nulová",J351,0)</f>
        <v>0</v>
      </c>
      <c r="BJ351" s="19" t="s">
        <v>77</v>
      </c>
      <c r="BK351" s="194">
        <f>ROUND(I351*H351,2)</f>
        <v>0</v>
      </c>
      <c r="BL351" s="19" t="s">
        <v>195</v>
      </c>
      <c r="BM351" s="193" t="s">
        <v>530</v>
      </c>
    </row>
    <row r="352" spans="2:51" s="14" customFormat="1" ht="10.2">
      <c r="B352" s="206"/>
      <c r="C352" s="207"/>
      <c r="D352" s="197" t="s">
        <v>197</v>
      </c>
      <c r="E352" s="208" t="s">
        <v>19</v>
      </c>
      <c r="F352" s="209" t="s">
        <v>153</v>
      </c>
      <c r="G352" s="207"/>
      <c r="H352" s="210">
        <v>182.4</v>
      </c>
      <c r="I352" s="211"/>
      <c r="J352" s="207"/>
      <c r="K352" s="207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197</v>
      </c>
      <c r="AU352" s="216" t="s">
        <v>79</v>
      </c>
      <c r="AV352" s="14" t="s">
        <v>79</v>
      </c>
      <c r="AW352" s="14" t="s">
        <v>31</v>
      </c>
      <c r="AX352" s="14" t="s">
        <v>77</v>
      </c>
      <c r="AY352" s="216" t="s">
        <v>191</v>
      </c>
    </row>
    <row r="353" spans="1:65" s="2" customFormat="1" ht="16.5" customHeight="1">
      <c r="A353" s="36"/>
      <c r="B353" s="37"/>
      <c r="C353" s="181" t="s">
        <v>531</v>
      </c>
      <c r="D353" s="181" t="s">
        <v>192</v>
      </c>
      <c r="E353" s="182" t="s">
        <v>532</v>
      </c>
      <c r="F353" s="183" t="s">
        <v>533</v>
      </c>
      <c r="G353" s="184" t="s">
        <v>410</v>
      </c>
      <c r="H353" s="185">
        <v>2</v>
      </c>
      <c r="I353" s="186"/>
      <c r="J353" s="187">
        <f>ROUND(I353*H353,2)</f>
        <v>0</v>
      </c>
      <c r="K353" s="188"/>
      <c r="L353" s="41"/>
      <c r="M353" s="189" t="s">
        <v>19</v>
      </c>
      <c r="N353" s="190" t="s">
        <v>40</v>
      </c>
      <c r="O353" s="66"/>
      <c r="P353" s="191">
        <f>O353*H353</f>
        <v>0</v>
      </c>
      <c r="Q353" s="191">
        <v>0</v>
      </c>
      <c r="R353" s="191">
        <f>Q353*H353</f>
        <v>0</v>
      </c>
      <c r="S353" s="191">
        <v>0</v>
      </c>
      <c r="T353" s="192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93" t="s">
        <v>195</v>
      </c>
      <c r="AT353" s="193" t="s">
        <v>192</v>
      </c>
      <c r="AU353" s="193" t="s">
        <v>79</v>
      </c>
      <c r="AY353" s="19" t="s">
        <v>191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19" t="s">
        <v>77</v>
      </c>
      <c r="BK353" s="194">
        <f>ROUND(I353*H353,2)</f>
        <v>0</v>
      </c>
      <c r="BL353" s="19" t="s">
        <v>195</v>
      </c>
      <c r="BM353" s="193" t="s">
        <v>534</v>
      </c>
    </row>
    <row r="354" spans="2:51" s="14" customFormat="1" ht="10.2">
      <c r="B354" s="206"/>
      <c r="C354" s="207"/>
      <c r="D354" s="197" t="s">
        <v>197</v>
      </c>
      <c r="E354" s="208" t="s">
        <v>19</v>
      </c>
      <c r="F354" s="209" t="s">
        <v>119</v>
      </c>
      <c r="G354" s="207"/>
      <c r="H354" s="210">
        <v>2</v>
      </c>
      <c r="I354" s="211"/>
      <c r="J354" s="207"/>
      <c r="K354" s="207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197</v>
      </c>
      <c r="AU354" s="216" t="s">
        <v>79</v>
      </c>
      <c r="AV354" s="14" t="s">
        <v>79</v>
      </c>
      <c r="AW354" s="14" t="s">
        <v>31</v>
      </c>
      <c r="AX354" s="14" t="s">
        <v>77</v>
      </c>
      <c r="AY354" s="216" t="s">
        <v>191</v>
      </c>
    </row>
    <row r="355" spans="1:65" s="2" customFormat="1" ht="16.5" customHeight="1">
      <c r="A355" s="36"/>
      <c r="B355" s="37"/>
      <c r="C355" s="241" t="s">
        <v>535</v>
      </c>
      <c r="D355" s="241" t="s">
        <v>334</v>
      </c>
      <c r="E355" s="242" t="s">
        <v>536</v>
      </c>
      <c r="F355" s="243" t="s">
        <v>537</v>
      </c>
      <c r="G355" s="244" t="s">
        <v>410</v>
      </c>
      <c r="H355" s="245">
        <v>2</v>
      </c>
      <c r="I355" s="246"/>
      <c r="J355" s="247">
        <f>ROUND(I355*H355,2)</f>
        <v>0</v>
      </c>
      <c r="K355" s="248"/>
      <c r="L355" s="249"/>
      <c r="M355" s="250" t="s">
        <v>19</v>
      </c>
      <c r="N355" s="251" t="s">
        <v>40</v>
      </c>
      <c r="O355" s="66"/>
      <c r="P355" s="191">
        <f>O355*H355</f>
        <v>0</v>
      </c>
      <c r="Q355" s="191">
        <v>0.0295</v>
      </c>
      <c r="R355" s="191">
        <f>Q355*H355</f>
        <v>0.059</v>
      </c>
      <c r="S355" s="191">
        <v>0</v>
      </c>
      <c r="T355" s="192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3" t="s">
        <v>254</v>
      </c>
      <c r="AT355" s="193" t="s">
        <v>334</v>
      </c>
      <c r="AU355" s="193" t="s">
        <v>79</v>
      </c>
      <c r="AY355" s="19" t="s">
        <v>191</v>
      </c>
      <c r="BE355" s="194">
        <f>IF(N355="základní",J355,0)</f>
        <v>0</v>
      </c>
      <c r="BF355" s="194">
        <f>IF(N355="snížená",J355,0)</f>
        <v>0</v>
      </c>
      <c r="BG355" s="194">
        <f>IF(N355="zákl. přenesená",J355,0)</f>
        <v>0</v>
      </c>
      <c r="BH355" s="194">
        <f>IF(N355="sníž. přenesená",J355,0)</f>
        <v>0</v>
      </c>
      <c r="BI355" s="194">
        <f>IF(N355="nulová",J355,0)</f>
        <v>0</v>
      </c>
      <c r="BJ355" s="19" t="s">
        <v>77</v>
      </c>
      <c r="BK355" s="194">
        <f>ROUND(I355*H355,2)</f>
        <v>0</v>
      </c>
      <c r="BL355" s="19" t="s">
        <v>195</v>
      </c>
      <c r="BM355" s="193" t="s">
        <v>538</v>
      </c>
    </row>
    <row r="356" spans="2:51" s="14" customFormat="1" ht="10.2">
      <c r="B356" s="206"/>
      <c r="C356" s="207"/>
      <c r="D356" s="197" t="s">
        <v>197</v>
      </c>
      <c r="E356" s="208" t="s">
        <v>19</v>
      </c>
      <c r="F356" s="209" t="s">
        <v>119</v>
      </c>
      <c r="G356" s="207"/>
      <c r="H356" s="210">
        <v>2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197</v>
      </c>
      <c r="AU356" s="216" t="s">
        <v>79</v>
      </c>
      <c r="AV356" s="14" t="s">
        <v>79</v>
      </c>
      <c r="AW356" s="14" t="s">
        <v>31</v>
      </c>
      <c r="AX356" s="14" t="s">
        <v>77</v>
      </c>
      <c r="AY356" s="216" t="s">
        <v>191</v>
      </c>
    </row>
    <row r="357" spans="1:65" s="2" customFormat="1" ht="16.5" customHeight="1">
      <c r="A357" s="36"/>
      <c r="B357" s="37"/>
      <c r="C357" s="181" t="s">
        <v>539</v>
      </c>
      <c r="D357" s="181" t="s">
        <v>192</v>
      </c>
      <c r="E357" s="182" t="s">
        <v>540</v>
      </c>
      <c r="F357" s="183" t="s">
        <v>541</v>
      </c>
      <c r="G357" s="184" t="s">
        <v>410</v>
      </c>
      <c r="H357" s="185">
        <v>2</v>
      </c>
      <c r="I357" s="186"/>
      <c r="J357" s="187">
        <f>ROUND(I357*H357,2)</f>
        <v>0</v>
      </c>
      <c r="K357" s="188"/>
      <c r="L357" s="41"/>
      <c r="M357" s="189" t="s">
        <v>19</v>
      </c>
      <c r="N357" s="190" t="s">
        <v>40</v>
      </c>
      <c r="O357" s="66"/>
      <c r="P357" s="191">
        <f>O357*H357</f>
        <v>0</v>
      </c>
      <c r="Q357" s="191">
        <v>0.0638308</v>
      </c>
      <c r="R357" s="191">
        <f>Q357*H357</f>
        <v>0.1276616</v>
      </c>
      <c r="S357" s="191">
        <v>0</v>
      </c>
      <c r="T357" s="192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3" t="s">
        <v>195</v>
      </c>
      <c r="AT357" s="193" t="s">
        <v>192</v>
      </c>
      <c r="AU357" s="193" t="s">
        <v>79</v>
      </c>
      <c r="AY357" s="19" t="s">
        <v>191</v>
      </c>
      <c r="BE357" s="194">
        <f>IF(N357="základní",J357,0)</f>
        <v>0</v>
      </c>
      <c r="BF357" s="194">
        <f>IF(N357="snížená",J357,0)</f>
        <v>0</v>
      </c>
      <c r="BG357" s="194">
        <f>IF(N357="zákl. přenesená",J357,0)</f>
        <v>0</v>
      </c>
      <c r="BH357" s="194">
        <f>IF(N357="sníž. přenesená",J357,0)</f>
        <v>0</v>
      </c>
      <c r="BI357" s="194">
        <f>IF(N357="nulová",J357,0)</f>
        <v>0</v>
      </c>
      <c r="BJ357" s="19" t="s">
        <v>77</v>
      </c>
      <c r="BK357" s="194">
        <f>ROUND(I357*H357,2)</f>
        <v>0</v>
      </c>
      <c r="BL357" s="19" t="s">
        <v>195</v>
      </c>
      <c r="BM357" s="193" t="s">
        <v>542</v>
      </c>
    </row>
    <row r="358" spans="2:51" s="14" customFormat="1" ht="10.2">
      <c r="B358" s="206"/>
      <c r="C358" s="207"/>
      <c r="D358" s="197" t="s">
        <v>197</v>
      </c>
      <c r="E358" s="208" t="s">
        <v>19</v>
      </c>
      <c r="F358" s="209" t="s">
        <v>140</v>
      </c>
      <c r="G358" s="207"/>
      <c r="H358" s="210">
        <v>2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197</v>
      </c>
      <c r="AU358" s="216" t="s">
        <v>79</v>
      </c>
      <c r="AV358" s="14" t="s">
        <v>79</v>
      </c>
      <c r="AW358" s="14" t="s">
        <v>31</v>
      </c>
      <c r="AX358" s="14" t="s">
        <v>77</v>
      </c>
      <c r="AY358" s="216" t="s">
        <v>191</v>
      </c>
    </row>
    <row r="359" spans="1:65" s="2" customFormat="1" ht="16.5" customHeight="1">
      <c r="A359" s="36"/>
      <c r="B359" s="37"/>
      <c r="C359" s="241" t="s">
        <v>543</v>
      </c>
      <c r="D359" s="241" t="s">
        <v>334</v>
      </c>
      <c r="E359" s="242" t="s">
        <v>544</v>
      </c>
      <c r="F359" s="243" t="s">
        <v>545</v>
      </c>
      <c r="G359" s="244" t="s">
        <v>410</v>
      </c>
      <c r="H359" s="245">
        <v>2.02</v>
      </c>
      <c r="I359" s="246"/>
      <c r="J359" s="247">
        <f>ROUND(I359*H359,2)</f>
        <v>0</v>
      </c>
      <c r="K359" s="248"/>
      <c r="L359" s="249"/>
      <c r="M359" s="250" t="s">
        <v>19</v>
      </c>
      <c r="N359" s="251" t="s">
        <v>40</v>
      </c>
      <c r="O359" s="66"/>
      <c r="P359" s="191">
        <f>O359*H359</f>
        <v>0</v>
      </c>
      <c r="Q359" s="191">
        <v>0</v>
      </c>
      <c r="R359" s="191">
        <f>Q359*H359</f>
        <v>0</v>
      </c>
      <c r="S359" s="191">
        <v>0</v>
      </c>
      <c r="T359" s="192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93" t="s">
        <v>254</v>
      </c>
      <c r="AT359" s="193" t="s">
        <v>334</v>
      </c>
      <c r="AU359" s="193" t="s">
        <v>79</v>
      </c>
      <c r="AY359" s="19" t="s">
        <v>191</v>
      </c>
      <c r="BE359" s="194">
        <f>IF(N359="základní",J359,0)</f>
        <v>0</v>
      </c>
      <c r="BF359" s="194">
        <f>IF(N359="snížená",J359,0)</f>
        <v>0</v>
      </c>
      <c r="BG359" s="194">
        <f>IF(N359="zákl. přenesená",J359,0)</f>
        <v>0</v>
      </c>
      <c r="BH359" s="194">
        <f>IF(N359="sníž. přenesená",J359,0)</f>
        <v>0</v>
      </c>
      <c r="BI359" s="194">
        <f>IF(N359="nulová",J359,0)</f>
        <v>0</v>
      </c>
      <c r="BJ359" s="19" t="s">
        <v>77</v>
      </c>
      <c r="BK359" s="194">
        <f>ROUND(I359*H359,2)</f>
        <v>0</v>
      </c>
      <c r="BL359" s="19" t="s">
        <v>195</v>
      </c>
      <c r="BM359" s="193" t="s">
        <v>546</v>
      </c>
    </row>
    <row r="360" spans="2:51" s="14" customFormat="1" ht="10.2">
      <c r="B360" s="206"/>
      <c r="C360" s="207"/>
      <c r="D360" s="197" t="s">
        <v>197</v>
      </c>
      <c r="E360" s="208" t="s">
        <v>19</v>
      </c>
      <c r="F360" s="209" t="s">
        <v>140</v>
      </c>
      <c r="G360" s="207"/>
      <c r="H360" s="210">
        <v>2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197</v>
      </c>
      <c r="AU360" s="216" t="s">
        <v>79</v>
      </c>
      <c r="AV360" s="14" t="s">
        <v>79</v>
      </c>
      <c r="AW360" s="14" t="s">
        <v>31</v>
      </c>
      <c r="AX360" s="14" t="s">
        <v>77</v>
      </c>
      <c r="AY360" s="216" t="s">
        <v>191</v>
      </c>
    </row>
    <row r="361" spans="2:51" s="14" customFormat="1" ht="10.2">
      <c r="B361" s="206"/>
      <c r="C361" s="207"/>
      <c r="D361" s="197" t="s">
        <v>197</v>
      </c>
      <c r="E361" s="207"/>
      <c r="F361" s="209" t="s">
        <v>427</v>
      </c>
      <c r="G361" s="207"/>
      <c r="H361" s="210">
        <v>2.02</v>
      </c>
      <c r="I361" s="211"/>
      <c r="J361" s="207"/>
      <c r="K361" s="207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197</v>
      </c>
      <c r="AU361" s="216" t="s">
        <v>79</v>
      </c>
      <c r="AV361" s="14" t="s">
        <v>79</v>
      </c>
      <c r="AW361" s="14" t="s">
        <v>4</v>
      </c>
      <c r="AX361" s="14" t="s">
        <v>77</v>
      </c>
      <c r="AY361" s="216" t="s">
        <v>191</v>
      </c>
    </row>
    <row r="362" spans="1:65" s="2" customFormat="1" ht="16.5" customHeight="1">
      <c r="A362" s="36"/>
      <c r="B362" s="37"/>
      <c r="C362" s="241" t="s">
        <v>547</v>
      </c>
      <c r="D362" s="241" t="s">
        <v>334</v>
      </c>
      <c r="E362" s="242" t="s">
        <v>548</v>
      </c>
      <c r="F362" s="243" t="s">
        <v>549</v>
      </c>
      <c r="G362" s="244" t="s">
        <v>410</v>
      </c>
      <c r="H362" s="245">
        <v>2.02</v>
      </c>
      <c r="I362" s="246"/>
      <c r="J362" s="247">
        <f>ROUND(I362*H362,2)</f>
        <v>0</v>
      </c>
      <c r="K362" s="248"/>
      <c r="L362" s="249"/>
      <c r="M362" s="250" t="s">
        <v>19</v>
      </c>
      <c r="N362" s="251" t="s">
        <v>40</v>
      </c>
      <c r="O362" s="66"/>
      <c r="P362" s="191">
        <f>O362*H362</f>
        <v>0</v>
      </c>
      <c r="Q362" s="191">
        <v>0</v>
      </c>
      <c r="R362" s="191">
        <f>Q362*H362</f>
        <v>0</v>
      </c>
      <c r="S362" s="191">
        <v>0</v>
      </c>
      <c r="T362" s="192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3" t="s">
        <v>254</v>
      </c>
      <c r="AT362" s="193" t="s">
        <v>334</v>
      </c>
      <c r="AU362" s="193" t="s">
        <v>79</v>
      </c>
      <c r="AY362" s="19" t="s">
        <v>191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19" t="s">
        <v>77</v>
      </c>
      <c r="BK362" s="194">
        <f>ROUND(I362*H362,2)</f>
        <v>0</v>
      </c>
      <c r="BL362" s="19" t="s">
        <v>195</v>
      </c>
      <c r="BM362" s="193" t="s">
        <v>550</v>
      </c>
    </row>
    <row r="363" spans="2:51" s="14" customFormat="1" ht="10.2">
      <c r="B363" s="206"/>
      <c r="C363" s="207"/>
      <c r="D363" s="197" t="s">
        <v>197</v>
      </c>
      <c r="E363" s="208" t="s">
        <v>19</v>
      </c>
      <c r="F363" s="209" t="s">
        <v>140</v>
      </c>
      <c r="G363" s="207"/>
      <c r="H363" s="210">
        <v>2</v>
      </c>
      <c r="I363" s="211"/>
      <c r="J363" s="207"/>
      <c r="K363" s="207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197</v>
      </c>
      <c r="AU363" s="216" t="s">
        <v>79</v>
      </c>
      <c r="AV363" s="14" t="s">
        <v>79</v>
      </c>
      <c r="AW363" s="14" t="s">
        <v>31</v>
      </c>
      <c r="AX363" s="14" t="s">
        <v>77</v>
      </c>
      <c r="AY363" s="216" t="s">
        <v>191</v>
      </c>
    </row>
    <row r="364" spans="2:51" s="14" customFormat="1" ht="10.2">
      <c r="B364" s="206"/>
      <c r="C364" s="207"/>
      <c r="D364" s="197" t="s">
        <v>197</v>
      </c>
      <c r="E364" s="207"/>
      <c r="F364" s="209" t="s">
        <v>427</v>
      </c>
      <c r="G364" s="207"/>
      <c r="H364" s="210">
        <v>2.02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197</v>
      </c>
      <c r="AU364" s="216" t="s">
        <v>79</v>
      </c>
      <c r="AV364" s="14" t="s">
        <v>79</v>
      </c>
      <c r="AW364" s="14" t="s">
        <v>4</v>
      </c>
      <c r="AX364" s="14" t="s">
        <v>77</v>
      </c>
      <c r="AY364" s="216" t="s">
        <v>191</v>
      </c>
    </row>
    <row r="365" spans="1:65" s="2" customFormat="1" ht="16.5" customHeight="1">
      <c r="A365" s="36"/>
      <c r="B365" s="37"/>
      <c r="C365" s="181" t="s">
        <v>551</v>
      </c>
      <c r="D365" s="181" t="s">
        <v>192</v>
      </c>
      <c r="E365" s="182" t="s">
        <v>552</v>
      </c>
      <c r="F365" s="183" t="s">
        <v>553</v>
      </c>
      <c r="G365" s="184" t="s">
        <v>410</v>
      </c>
      <c r="H365" s="185">
        <v>1</v>
      </c>
      <c r="I365" s="186"/>
      <c r="J365" s="187">
        <f>ROUND(I365*H365,2)</f>
        <v>0</v>
      </c>
      <c r="K365" s="188"/>
      <c r="L365" s="41"/>
      <c r="M365" s="189" t="s">
        <v>19</v>
      </c>
      <c r="N365" s="190" t="s">
        <v>40</v>
      </c>
      <c r="O365" s="66"/>
      <c r="P365" s="191">
        <f>O365*H365</f>
        <v>0</v>
      </c>
      <c r="Q365" s="191">
        <v>0.1230316</v>
      </c>
      <c r="R365" s="191">
        <f>Q365*H365</f>
        <v>0.1230316</v>
      </c>
      <c r="S365" s="191">
        <v>0</v>
      </c>
      <c r="T365" s="192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3" t="s">
        <v>195</v>
      </c>
      <c r="AT365" s="193" t="s">
        <v>192</v>
      </c>
      <c r="AU365" s="193" t="s">
        <v>79</v>
      </c>
      <c r="AY365" s="19" t="s">
        <v>191</v>
      </c>
      <c r="BE365" s="194">
        <f>IF(N365="základní",J365,0)</f>
        <v>0</v>
      </c>
      <c r="BF365" s="194">
        <f>IF(N365="snížená",J365,0)</f>
        <v>0</v>
      </c>
      <c r="BG365" s="194">
        <f>IF(N365="zákl. přenesená",J365,0)</f>
        <v>0</v>
      </c>
      <c r="BH365" s="194">
        <f>IF(N365="sníž. přenesená",J365,0)</f>
        <v>0</v>
      </c>
      <c r="BI365" s="194">
        <f>IF(N365="nulová",J365,0)</f>
        <v>0</v>
      </c>
      <c r="BJ365" s="19" t="s">
        <v>77</v>
      </c>
      <c r="BK365" s="194">
        <f>ROUND(I365*H365,2)</f>
        <v>0</v>
      </c>
      <c r="BL365" s="19" t="s">
        <v>195</v>
      </c>
      <c r="BM365" s="193" t="s">
        <v>554</v>
      </c>
    </row>
    <row r="366" spans="2:51" s="14" customFormat="1" ht="10.2">
      <c r="B366" s="206"/>
      <c r="C366" s="207"/>
      <c r="D366" s="197" t="s">
        <v>197</v>
      </c>
      <c r="E366" s="208" t="s">
        <v>19</v>
      </c>
      <c r="F366" s="209" t="s">
        <v>147</v>
      </c>
      <c r="G366" s="207"/>
      <c r="H366" s="210">
        <v>1</v>
      </c>
      <c r="I366" s="211"/>
      <c r="J366" s="207"/>
      <c r="K366" s="207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197</v>
      </c>
      <c r="AU366" s="216" t="s">
        <v>79</v>
      </c>
      <c r="AV366" s="14" t="s">
        <v>79</v>
      </c>
      <c r="AW366" s="14" t="s">
        <v>31</v>
      </c>
      <c r="AX366" s="14" t="s">
        <v>77</v>
      </c>
      <c r="AY366" s="216" t="s">
        <v>191</v>
      </c>
    </row>
    <row r="367" spans="1:65" s="2" customFormat="1" ht="16.5" customHeight="1">
      <c r="A367" s="36"/>
      <c r="B367" s="37"/>
      <c r="C367" s="241" t="s">
        <v>555</v>
      </c>
      <c r="D367" s="241" t="s">
        <v>334</v>
      </c>
      <c r="E367" s="242" t="s">
        <v>544</v>
      </c>
      <c r="F367" s="243" t="s">
        <v>545</v>
      </c>
      <c r="G367" s="244" t="s">
        <v>410</v>
      </c>
      <c r="H367" s="245">
        <v>1.01</v>
      </c>
      <c r="I367" s="246"/>
      <c r="J367" s="247">
        <f>ROUND(I367*H367,2)</f>
        <v>0</v>
      </c>
      <c r="K367" s="248"/>
      <c r="L367" s="249"/>
      <c r="M367" s="250" t="s">
        <v>19</v>
      </c>
      <c r="N367" s="251" t="s">
        <v>40</v>
      </c>
      <c r="O367" s="66"/>
      <c r="P367" s="191">
        <f>O367*H367</f>
        <v>0</v>
      </c>
      <c r="Q367" s="191">
        <v>0</v>
      </c>
      <c r="R367" s="191">
        <f>Q367*H367</f>
        <v>0</v>
      </c>
      <c r="S367" s="191">
        <v>0</v>
      </c>
      <c r="T367" s="192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3" t="s">
        <v>254</v>
      </c>
      <c r="AT367" s="193" t="s">
        <v>334</v>
      </c>
      <c r="AU367" s="193" t="s">
        <v>79</v>
      </c>
      <c r="AY367" s="19" t="s">
        <v>191</v>
      </c>
      <c r="BE367" s="194">
        <f>IF(N367="základní",J367,0)</f>
        <v>0</v>
      </c>
      <c r="BF367" s="194">
        <f>IF(N367="snížená",J367,0)</f>
        <v>0</v>
      </c>
      <c r="BG367" s="194">
        <f>IF(N367="zákl. přenesená",J367,0)</f>
        <v>0</v>
      </c>
      <c r="BH367" s="194">
        <f>IF(N367="sníž. přenesená",J367,0)</f>
        <v>0</v>
      </c>
      <c r="BI367" s="194">
        <f>IF(N367="nulová",J367,0)</f>
        <v>0</v>
      </c>
      <c r="BJ367" s="19" t="s">
        <v>77</v>
      </c>
      <c r="BK367" s="194">
        <f>ROUND(I367*H367,2)</f>
        <v>0</v>
      </c>
      <c r="BL367" s="19" t="s">
        <v>195</v>
      </c>
      <c r="BM367" s="193" t="s">
        <v>556</v>
      </c>
    </row>
    <row r="368" spans="2:51" s="14" customFormat="1" ht="10.2">
      <c r="B368" s="206"/>
      <c r="C368" s="207"/>
      <c r="D368" s="197" t="s">
        <v>197</v>
      </c>
      <c r="E368" s="208" t="s">
        <v>19</v>
      </c>
      <c r="F368" s="209" t="s">
        <v>147</v>
      </c>
      <c r="G368" s="207"/>
      <c r="H368" s="210">
        <v>1</v>
      </c>
      <c r="I368" s="211"/>
      <c r="J368" s="207"/>
      <c r="K368" s="207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197</v>
      </c>
      <c r="AU368" s="216" t="s">
        <v>79</v>
      </c>
      <c r="AV368" s="14" t="s">
        <v>79</v>
      </c>
      <c r="AW368" s="14" t="s">
        <v>31</v>
      </c>
      <c r="AX368" s="14" t="s">
        <v>77</v>
      </c>
      <c r="AY368" s="216" t="s">
        <v>191</v>
      </c>
    </row>
    <row r="369" spans="2:51" s="14" customFormat="1" ht="10.2">
      <c r="B369" s="206"/>
      <c r="C369" s="207"/>
      <c r="D369" s="197" t="s">
        <v>197</v>
      </c>
      <c r="E369" s="207"/>
      <c r="F369" s="209" t="s">
        <v>436</v>
      </c>
      <c r="G369" s="207"/>
      <c r="H369" s="210">
        <v>1.01</v>
      </c>
      <c r="I369" s="211"/>
      <c r="J369" s="207"/>
      <c r="K369" s="207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197</v>
      </c>
      <c r="AU369" s="216" t="s">
        <v>79</v>
      </c>
      <c r="AV369" s="14" t="s">
        <v>79</v>
      </c>
      <c r="AW369" s="14" t="s">
        <v>4</v>
      </c>
      <c r="AX369" s="14" t="s">
        <v>77</v>
      </c>
      <c r="AY369" s="216" t="s">
        <v>191</v>
      </c>
    </row>
    <row r="370" spans="1:65" s="2" customFormat="1" ht="16.5" customHeight="1">
      <c r="A370" s="36"/>
      <c r="B370" s="37"/>
      <c r="C370" s="241" t="s">
        <v>557</v>
      </c>
      <c r="D370" s="241" t="s">
        <v>334</v>
      </c>
      <c r="E370" s="242" t="s">
        <v>558</v>
      </c>
      <c r="F370" s="243" t="s">
        <v>559</v>
      </c>
      <c r="G370" s="244" t="s">
        <v>410</v>
      </c>
      <c r="H370" s="245">
        <v>1.01</v>
      </c>
      <c r="I370" s="246"/>
      <c r="J370" s="247">
        <f>ROUND(I370*H370,2)</f>
        <v>0</v>
      </c>
      <c r="K370" s="248"/>
      <c r="L370" s="249"/>
      <c r="M370" s="250" t="s">
        <v>19</v>
      </c>
      <c r="N370" s="251" t="s">
        <v>40</v>
      </c>
      <c r="O370" s="66"/>
      <c r="P370" s="191">
        <f>O370*H370</f>
        <v>0</v>
      </c>
      <c r="Q370" s="191">
        <v>0</v>
      </c>
      <c r="R370" s="191">
        <f>Q370*H370</f>
        <v>0</v>
      </c>
      <c r="S370" s="191">
        <v>0</v>
      </c>
      <c r="T370" s="192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3" t="s">
        <v>254</v>
      </c>
      <c r="AT370" s="193" t="s">
        <v>334</v>
      </c>
      <c r="AU370" s="193" t="s">
        <v>79</v>
      </c>
      <c r="AY370" s="19" t="s">
        <v>191</v>
      </c>
      <c r="BE370" s="194">
        <f>IF(N370="základní",J370,0)</f>
        <v>0</v>
      </c>
      <c r="BF370" s="194">
        <f>IF(N370="snížená",J370,0)</f>
        <v>0</v>
      </c>
      <c r="BG370" s="194">
        <f>IF(N370="zákl. přenesená",J370,0)</f>
        <v>0</v>
      </c>
      <c r="BH370" s="194">
        <f>IF(N370="sníž. přenesená",J370,0)</f>
        <v>0</v>
      </c>
      <c r="BI370" s="194">
        <f>IF(N370="nulová",J370,0)</f>
        <v>0</v>
      </c>
      <c r="BJ370" s="19" t="s">
        <v>77</v>
      </c>
      <c r="BK370" s="194">
        <f>ROUND(I370*H370,2)</f>
        <v>0</v>
      </c>
      <c r="BL370" s="19" t="s">
        <v>195</v>
      </c>
      <c r="BM370" s="193" t="s">
        <v>560</v>
      </c>
    </row>
    <row r="371" spans="2:51" s="14" customFormat="1" ht="10.2">
      <c r="B371" s="206"/>
      <c r="C371" s="207"/>
      <c r="D371" s="197" t="s">
        <v>197</v>
      </c>
      <c r="E371" s="208" t="s">
        <v>19</v>
      </c>
      <c r="F371" s="209" t="s">
        <v>147</v>
      </c>
      <c r="G371" s="207"/>
      <c r="H371" s="210">
        <v>1</v>
      </c>
      <c r="I371" s="211"/>
      <c r="J371" s="207"/>
      <c r="K371" s="207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197</v>
      </c>
      <c r="AU371" s="216" t="s">
        <v>79</v>
      </c>
      <c r="AV371" s="14" t="s">
        <v>79</v>
      </c>
      <c r="AW371" s="14" t="s">
        <v>31</v>
      </c>
      <c r="AX371" s="14" t="s">
        <v>77</v>
      </c>
      <c r="AY371" s="216" t="s">
        <v>191</v>
      </c>
    </row>
    <row r="372" spans="2:51" s="14" customFormat="1" ht="10.2">
      <c r="B372" s="206"/>
      <c r="C372" s="207"/>
      <c r="D372" s="197" t="s">
        <v>197</v>
      </c>
      <c r="E372" s="207"/>
      <c r="F372" s="209" t="s">
        <v>436</v>
      </c>
      <c r="G372" s="207"/>
      <c r="H372" s="210">
        <v>1.01</v>
      </c>
      <c r="I372" s="211"/>
      <c r="J372" s="207"/>
      <c r="K372" s="207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197</v>
      </c>
      <c r="AU372" s="216" t="s">
        <v>79</v>
      </c>
      <c r="AV372" s="14" t="s">
        <v>79</v>
      </c>
      <c r="AW372" s="14" t="s">
        <v>4</v>
      </c>
      <c r="AX372" s="14" t="s">
        <v>77</v>
      </c>
      <c r="AY372" s="216" t="s">
        <v>191</v>
      </c>
    </row>
    <row r="373" spans="1:65" s="2" customFormat="1" ht="33" customHeight="1">
      <c r="A373" s="36"/>
      <c r="B373" s="37"/>
      <c r="C373" s="181" t="s">
        <v>561</v>
      </c>
      <c r="D373" s="181" t="s">
        <v>192</v>
      </c>
      <c r="E373" s="182" t="s">
        <v>562</v>
      </c>
      <c r="F373" s="183" t="s">
        <v>563</v>
      </c>
      <c r="G373" s="184" t="s">
        <v>410</v>
      </c>
      <c r="H373" s="185">
        <v>4</v>
      </c>
      <c r="I373" s="186"/>
      <c r="J373" s="187">
        <f>ROUND(I373*H373,2)</f>
        <v>0</v>
      </c>
      <c r="K373" s="188"/>
      <c r="L373" s="41"/>
      <c r="M373" s="189" t="s">
        <v>19</v>
      </c>
      <c r="N373" s="190" t="s">
        <v>40</v>
      </c>
      <c r="O373" s="66"/>
      <c r="P373" s="191">
        <f>O373*H373</f>
        <v>0</v>
      </c>
      <c r="Q373" s="191">
        <v>0.000158</v>
      </c>
      <c r="R373" s="191">
        <f>Q373*H373</f>
        <v>0.000632</v>
      </c>
      <c r="S373" s="191">
        <v>0</v>
      </c>
      <c r="T373" s="192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3" t="s">
        <v>195</v>
      </c>
      <c r="AT373" s="193" t="s">
        <v>192</v>
      </c>
      <c r="AU373" s="193" t="s">
        <v>79</v>
      </c>
      <c r="AY373" s="19" t="s">
        <v>191</v>
      </c>
      <c r="BE373" s="194">
        <f>IF(N373="základní",J373,0)</f>
        <v>0</v>
      </c>
      <c r="BF373" s="194">
        <f>IF(N373="snížená",J373,0)</f>
        <v>0</v>
      </c>
      <c r="BG373" s="194">
        <f>IF(N373="zákl. přenesená",J373,0)</f>
        <v>0</v>
      </c>
      <c r="BH373" s="194">
        <f>IF(N373="sníž. přenesená",J373,0)</f>
        <v>0</v>
      </c>
      <c r="BI373" s="194">
        <f>IF(N373="nulová",J373,0)</f>
        <v>0</v>
      </c>
      <c r="BJ373" s="19" t="s">
        <v>77</v>
      </c>
      <c r="BK373" s="194">
        <f>ROUND(I373*H373,2)</f>
        <v>0</v>
      </c>
      <c r="BL373" s="19" t="s">
        <v>195</v>
      </c>
      <c r="BM373" s="193" t="s">
        <v>564</v>
      </c>
    </row>
    <row r="374" spans="1:65" s="2" customFormat="1" ht="16.5" customHeight="1">
      <c r="A374" s="36"/>
      <c r="B374" s="37"/>
      <c r="C374" s="181" t="s">
        <v>565</v>
      </c>
      <c r="D374" s="181" t="s">
        <v>192</v>
      </c>
      <c r="E374" s="182" t="s">
        <v>566</v>
      </c>
      <c r="F374" s="183" t="s">
        <v>567</v>
      </c>
      <c r="G374" s="184" t="s">
        <v>232</v>
      </c>
      <c r="H374" s="185">
        <v>182.4</v>
      </c>
      <c r="I374" s="186"/>
      <c r="J374" s="187">
        <f>ROUND(I374*H374,2)</f>
        <v>0</v>
      </c>
      <c r="K374" s="188"/>
      <c r="L374" s="41"/>
      <c r="M374" s="189" t="s">
        <v>19</v>
      </c>
      <c r="N374" s="190" t="s">
        <v>40</v>
      </c>
      <c r="O374" s="66"/>
      <c r="P374" s="191">
        <f>O374*H374</f>
        <v>0</v>
      </c>
      <c r="Q374" s="191">
        <v>0.00019</v>
      </c>
      <c r="R374" s="191">
        <f>Q374*H374</f>
        <v>0.034656000000000006</v>
      </c>
      <c r="S374" s="191">
        <v>0</v>
      </c>
      <c r="T374" s="192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93" t="s">
        <v>195</v>
      </c>
      <c r="AT374" s="193" t="s">
        <v>192</v>
      </c>
      <c r="AU374" s="193" t="s">
        <v>79</v>
      </c>
      <c r="AY374" s="19" t="s">
        <v>191</v>
      </c>
      <c r="BE374" s="194">
        <f>IF(N374="základní",J374,0)</f>
        <v>0</v>
      </c>
      <c r="BF374" s="194">
        <f>IF(N374="snížená",J374,0)</f>
        <v>0</v>
      </c>
      <c r="BG374" s="194">
        <f>IF(N374="zákl. přenesená",J374,0)</f>
        <v>0</v>
      </c>
      <c r="BH374" s="194">
        <f>IF(N374="sníž. přenesená",J374,0)</f>
        <v>0</v>
      </c>
      <c r="BI374" s="194">
        <f>IF(N374="nulová",J374,0)</f>
        <v>0</v>
      </c>
      <c r="BJ374" s="19" t="s">
        <v>77</v>
      </c>
      <c r="BK374" s="194">
        <f>ROUND(I374*H374,2)</f>
        <v>0</v>
      </c>
      <c r="BL374" s="19" t="s">
        <v>195</v>
      </c>
      <c r="BM374" s="193" t="s">
        <v>568</v>
      </c>
    </row>
    <row r="375" spans="2:51" s="14" customFormat="1" ht="10.2">
      <c r="B375" s="206"/>
      <c r="C375" s="207"/>
      <c r="D375" s="197" t="s">
        <v>197</v>
      </c>
      <c r="E375" s="208" t="s">
        <v>19</v>
      </c>
      <c r="F375" s="209" t="s">
        <v>153</v>
      </c>
      <c r="G375" s="207"/>
      <c r="H375" s="210">
        <v>182.4</v>
      </c>
      <c r="I375" s="211"/>
      <c r="J375" s="207"/>
      <c r="K375" s="207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197</v>
      </c>
      <c r="AU375" s="216" t="s">
        <v>79</v>
      </c>
      <c r="AV375" s="14" t="s">
        <v>79</v>
      </c>
      <c r="AW375" s="14" t="s">
        <v>31</v>
      </c>
      <c r="AX375" s="14" t="s">
        <v>77</v>
      </c>
      <c r="AY375" s="216" t="s">
        <v>191</v>
      </c>
    </row>
    <row r="376" spans="1:65" s="2" customFormat="1" ht="21.75" customHeight="1">
      <c r="A376" s="36"/>
      <c r="B376" s="37"/>
      <c r="C376" s="181" t="s">
        <v>569</v>
      </c>
      <c r="D376" s="181" t="s">
        <v>192</v>
      </c>
      <c r="E376" s="182" t="s">
        <v>570</v>
      </c>
      <c r="F376" s="183" t="s">
        <v>571</v>
      </c>
      <c r="G376" s="184" t="s">
        <v>232</v>
      </c>
      <c r="H376" s="185">
        <v>182.4</v>
      </c>
      <c r="I376" s="186"/>
      <c r="J376" s="187">
        <f>ROUND(I376*H376,2)</f>
        <v>0</v>
      </c>
      <c r="K376" s="188"/>
      <c r="L376" s="41"/>
      <c r="M376" s="189" t="s">
        <v>19</v>
      </c>
      <c r="N376" s="190" t="s">
        <v>40</v>
      </c>
      <c r="O376" s="66"/>
      <c r="P376" s="191">
        <f>O376*H376</f>
        <v>0</v>
      </c>
      <c r="Q376" s="191">
        <v>7.35E-05</v>
      </c>
      <c r="R376" s="191">
        <f>Q376*H376</f>
        <v>0.0134064</v>
      </c>
      <c r="S376" s="191">
        <v>0</v>
      </c>
      <c r="T376" s="192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3" t="s">
        <v>195</v>
      </c>
      <c r="AT376" s="193" t="s">
        <v>192</v>
      </c>
      <c r="AU376" s="193" t="s">
        <v>79</v>
      </c>
      <c r="AY376" s="19" t="s">
        <v>191</v>
      </c>
      <c r="BE376" s="194">
        <f>IF(N376="základní",J376,0)</f>
        <v>0</v>
      </c>
      <c r="BF376" s="194">
        <f>IF(N376="snížená",J376,0)</f>
        <v>0</v>
      </c>
      <c r="BG376" s="194">
        <f>IF(N376="zákl. přenesená",J376,0)</f>
        <v>0</v>
      </c>
      <c r="BH376" s="194">
        <f>IF(N376="sníž. přenesená",J376,0)</f>
        <v>0</v>
      </c>
      <c r="BI376" s="194">
        <f>IF(N376="nulová",J376,0)</f>
        <v>0</v>
      </c>
      <c r="BJ376" s="19" t="s">
        <v>77</v>
      </c>
      <c r="BK376" s="194">
        <f>ROUND(I376*H376,2)</f>
        <v>0</v>
      </c>
      <c r="BL376" s="19" t="s">
        <v>195</v>
      </c>
      <c r="BM376" s="193" t="s">
        <v>572</v>
      </c>
    </row>
    <row r="377" spans="2:51" s="14" customFormat="1" ht="10.2">
      <c r="B377" s="206"/>
      <c r="C377" s="207"/>
      <c r="D377" s="197" t="s">
        <v>197</v>
      </c>
      <c r="E377" s="208" t="s">
        <v>19</v>
      </c>
      <c r="F377" s="209" t="s">
        <v>153</v>
      </c>
      <c r="G377" s="207"/>
      <c r="H377" s="210">
        <v>182.4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197</v>
      </c>
      <c r="AU377" s="216" t="s">
        <v>79</v>
      </c>
      <c r="AV377" s="14" t="s">
        <v>79</v>
      </c>
      <c r="AW377" s="14" t="s">
        <v>31</v>
      </c>
      <c r="AX377" s="14" t="s">
        <v>77</v>
      </c>
      <c r="AY377" s="216" t="s">
        <v>191</v>
      </c>
    </row>
    <row r="378" spans="2:63" s="12" customFormat="1" ht="22.8" customHeight="1">
      <c r="B378" s="167"/>
      <c r="C378" s="168"/>
      <c r="D378" s="169" t="s">
        <v>68</v>
      </c>
      <c r="E378" s="239" t="s">
        <v>273</v>
      </c>
      <c r="F378" s="239" t="s">
        <v>573</v>
      </c>
      <c r="G378" s="168"/>
      <c r="H378" s="168"/>
      <c r="I378" s="171"/>
      <c r="J378" s="240">
        <f>BK378</f>
        <v>0</v>
      </c>
      <c r="K378" s="168"/>
      <c r="L378" s="173"/>
      <c r="M378" s="174"/>
      <c r="N378" s="175"/>
      <c r="O378" s="175"/>
      <c r="P378" s="176">
        <f>SUM(P379:P384)</f>
        <v>0</v>
      </c>
      <c r="Q378" s="175"/>
      <c r="R378" s="176">
        <f>SUM(R379:R384)</f>
        <v>4.784800000000001</v>
      </c>
      <c r="S378" s="175"/>
      <c r="T378" s="177">
        <f>SUM(T379:T384)</f>
        <v>5.6</v>
      </c>
      <c r="AR378" s="178" t="s">
        <v>77</v>
      </c>
      <c r="AT378" s="179" t="s">
        <v>68</v>
      </c>
      <c r="AU378" s="179" t="s">
        <v>77</v>
      </c>
      <c r="AY378" s="178" t="s">
        <v>191</v>
      </c>
      <c r="BK378" s="180">
        <f>SUM(BK379:BK384)</f>
        <v>0</v>
      </c>
    </row>
    <row r="379" spans="1:65" s="2" customFormat="1" ht="24.15" customHeight="1">
      <c r="A379" s="36"/>
      <c r="B379" s="37"/>
      <c r="C379" s="181" t="s">
        <v>574</v>
      </c>
      <c r="D379" s="181" t="s">
        <v>192</v>
      </c>
      <c r="E379" s="182" t="s">
        <v>575</v>
      </c>
      <c r="F379" s="183" t="s">
        <v>576</v>
      </c>
      <c r="G379" s="184" t="s">
        <v>232</v>
      </c>
      <c r="H379" s="185">
        <v>179.2</v>
      </c>
      <c r="I379" s="186"/>
      <c r="J379" s="187">
        <f>ROUND(I379*H379,2)</f>
        <v>0</v>
      </c>
      <c r="K379" s="188"/>
      <c r="L379" s="41"/>
      <c r="M379" s="189" t="s">
        <v>19</v>
      </c>
      <c r="N379" s="190" t="s">
        <v>40</v>
      </c>
      <c r="O379" s="66"/>
      <c r="P379" s="191">
        <f>O379*H379</f>
        <v>0</v>
      </c>
      <c r="Q379" s="191">
        <v>0</v>
      </c>
      <c r="R379" s="191">
        <f>Q379*H379</f>
        <v>0</v>
      </c>
      <c r="S379" s="191">
        <v>0</v>
      </c>
      <c r="T379" s="192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93" t="s">
        <v>195</v>
      </c>
      <c r="AT379" s="193" t="s">
        <v>192</v>
      </c>
      <c r="AU379" s="193" t="s">
        <v>79</v>
      </c>
      <c r="AY379" s="19" t="s">
        <v>191</v>
      </c>
      <c r="BE379" s="194">
        <f>IF(N379="základní",J379,0)</f>
        <v>0</v>
      </c>
      <c r="BF379" s="194">
        <f>IF(N379="snížená",J379,0)</f>
        <v>0</v>
      </c>
      <c r="BG379" s="194">
        <f>IF(N379="zákl. přenesená",J379,0)</f>
        <v>0</v>
      </c>
      <c r="BH379" s="194">
        <f>IF(N379="sníž. přenesená",J379,0)</f>
        <v>0</v>
      </c>
      <c r="BI379" s="194">
        <f>IF(N379="nulová",J379,0)</f>
        <v>0</v>
      </c>
      <c r="BJ379" s="19" t="s">
        <v>77</v>
      </c>
      <c r="BK379" s="194">
        <f>ROUND(I379*H379,2)</f>
        <v>0</v>
      </c>
      <c r="BL379" s="19" t="s">
        <v>195</v>
      </c>
      <c r="BM379" s="193" t="s">
        <v>577</v>
      </c>
    </row>
    <row r="380" spans="2:51" s="14" customFormat="1" ht="10.2">
      <c r="B380" s="206"/>
      <c r="C380" s="207"/>
      <c r="D380" s="197" t="s">
        <v>197</v>
      </c>
      <c r="E380" s="208" t="s">
        <v>19</v>
      </c>
      <c r="F380" s="209" t="s">
        <v>578</v>
      </c>
      <c r="G380" s="207"/>
      <c r="H380" s="210">
        <v>179.2</v>
      </c>
      <c r="I380" s="211"/>
      <c r="J380" s="207"/>
      <c r="K380" s="207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197</v>
      </c>
      <c r="AU380" s="216" t="s">
        <v>79</v>
      </c>
      <c r="AV380" s="14" t="s">
        <v>79</v>
      </c>
      <c r="AW380" s="14" t="s">
        <v>31</v>
      </c>
      <c r="AX380" s="14" t="s">
        <v>77</v>
      </c>
      <c r="AY380" s="216" t="s">
        <v>191</v>
      </c>
    </row>
    <row r="381" spans="1:65" s="2" customFormat="1" ht="55.5" customHeight="1">
      <c r="A381" s="36"/>
      <c r="B381" s="37"/>
      <c r="C381" s="181" t="s">
        <v>579</v>
      </c>
      <c r="D381" s="181" t="s">
        <v>192</v>
      </c>
      <c r="E381" s="182" t="s">
        <v>580</v>
      </c>
      <c r="F381" s="183" t="s">
        <v>581</v>
      </c>
      <c r="G381" s="184" t="s">
        <v>232</v>
      </c>
      <c r="H381" s="185">
        <v>16</v>
      </c>
      <c r="I381" s="186"/>
      <c r="J381" s="187">
        <f>ROUND(I381*H381,2)</f>
        <v>0</v>
      </c>
      <c r="K381" s="188"/>
      <c r="L381" s="41"/>
      <c r="M381" s="189" t="s">
        <v>19</v>
      </c>
      <c r="N381" s="190" t="s">
        <v>40</v>
      </c>
      <c r="O381" s="66"/>
      <c r="P381" s="191">
        <f>O381*H381</f>
        <v>0</v>
      </c>
      <c r="Q381" s="191">
        <v>0.16371</v>
      </c>
      <c r="R381" s="191">
        <f>Q381*H381</f>
        <v>2.61936</v>
      </c>
      <c r="S381" s="191">
        <v>0</v>
      </c>
      <c r="T381" s="192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93" t="s">
        <v>195</v>
      </c>
      <c r="AT381" s="193" t="s">
        <v>192</v>
      </c>
      <c r="AU381" s="193" t="s">
        <v>79</v>
      </c>
      <c r="AY381" s="19" t="s">
        <v>191</v>
      </c>
      <c r="BE381" s="194">
        <f>IF(N381="základní",J381,0)</f>
        <v>0</v>
      </c>
      <c r="BF381" s="194">
        <f>IF(N381="snížená",J381,0)</f>
        <v>0</v>
      </c>
      <c r="BG381" s="194">
        <f>IF(N381="zákl. přenesená",J381,0)</f>
        <v>0</v>
      </c>
      <c r="BH381" s="194">
        <f>IF(N381="sníž. přenesená",J381,0)</f>
        <v>0</v>
      </c>
      <c r="BI381" s="194">
        <f>IF(N381="nulová",J381,0)</f>
        <v>0</v>
      </c>
      <c r="BJ381" s="19" t="s">
        <v>77</v>
      </c>
      <c r="BK381" s="194">
        <f>ROUND(I381*H381,2)</f>
        <v>0</v>
      </c>
      <c r="BL381" s="19" t="s">
        <v>195</v>
      </c>
      <c r="BM381" s="193" t="s">
        <v>582</v>
      </c>
    </row>
    <row r="382" spans="1:65" s="2" customFormat="1" ht="24.15" customHeight="1">
      <c r="A382" s="36"/>
      <c r="B382" s="37"/>
      <c r="C382" s="241" t="s">
        <v>583</v>
      </c>
      <c r="D382" s="241" t="s">
        <v>334</v>
      </c>
      <c r="E382" s="242" t="s">
        <v>584</v>
      </c>
      <c r="F382" s="243" t="s">
        <v>585</v>
      </c>
      <c r="G382" s="244" t="s">
        <v>410</v>
      </c>
      <c r="H382" s="245">
        <v>32.32</v>
      </c>
      <c r="I382" s="246"/>
      <c r="J382" s="247">
        <f>ROUND(I382*H382,2)</f>
        <v>0</v>
      </c>
      <c r="K382" s="248"/>
      <c r="L382" s="249"/>
      <c r="M382" s="250" t="s">
        <v>19</v>
      </c>
      <c r="N382" s="251" t="s">
        <v>40</v>
      </c>
      <c r="O382" s="66"/>
      <c r="P382" s="191">
        <f>O382*H382</f>
        <v>0</v>
      </c>
      <c r="Q382" s="191">
        <v>0.067</v>
      </c>
      <c r="R382" s="191">
        <f>Q382*H382</f>
        <v>2.1654400000000003</v>
      </c>
      <c r="S382" s="191">
        <v>0</v>
      </c>
      <c r="T382" s="192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93" t="s">
        <v>254</v>
      </c>
      <c r="AT382" s="193" t="s">
        <v>334</v>
      </c>
      <c r="AU382" s="193" t="s">
        <v>79</v>
      </c>
      <c r="AY382" s="19" t="s">
        <v>191</v>
      </c>
      <c r="BE382" s="194">
        <f>IF(N382="základní",J382,0)</f>
        <v>0</v>
      </c>
      <c r="BF382" s="194">
        <f>IF(N382="snížená",J382,0)</f>
        <v>0</v>
      </c>
      <c r="BG382" s="194">
        <f>IF(N382="zákl. přenesená",J382,0)</f>
        <v>0</v>
      </c>
      <c r="BH382" s="194">
        <f>IF(N382="sníž. přenesená",J382,0)</f>
        <v>0</v>
      </c>
      <c r="BI382" s="194">
        <f>IF(N382="nulová",J382,0)</f>
        <v>0</v>
      </c>
      <c r="BJ382" s="19" t="s">
        <v>77</v>
      </c>
      <c r="BK382" s="194">
        <f>ROUND(I382*H382,2)</f>
        <v>0</v>
      </c>
      <c r="BL382" s="19" t="s">
        <v>195</v>
      </c>
      <c r="BM382" s="193" t="s">
        <v>586</v>
      </c>
    </row>
    <row r="383" spans="2:51" s="14" customFormat="1" ht="10.2">
      <c r="B383" s="206"/>
      <c r="C383" s="207"/>
      <c r="D383" s="197" t="s">
        <v>197</v>
      </c>
      <c r="E383" s="207"/>
      <c r="F383" s="209" t="s">
        <v>587</v>
      </c>
      <c r="G383" s="207"/>
      <c r="H383" s="210">
        <v>32.32</v>
      </c>
      <c r="I383" s="211"/>
      <c r="J383" s="207"/>
      <c r="K383" s="207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197</v>
      </c>
      <c r="AU383" s="216" t="s">
        <v>79</v>
      </c>
      <c r="AV383" s="14" t="s">
        <v>79</v>
      </c>
      <c r="AW383" s="14" t="s">
        <v>4</v>
      </c>
      <c r="AX383" s="14" t="s">
        <v>77</v>
      </c>
      <c r="AY383" s="216" t="s">
        <v>191</v>
      </c>
    </row>
    <row r="384" spans="1:65" s="2" customFormat="1" ht="62.7" customHeight="1">
      <c r="A384" s="36"/>
      <c r="B384" s="37"/>
      <c r="C384" s="181" t="s">
        <v>588</v>
      </c>
      <c r="D384" s="181" t="s">
        <v>192</v>
      </c>
      <c r="E384" s="182" t="s">
        <v>589</v>
      </c>
      <c r="F384" s="183" t="s">
        <v>590</v>
      </c>
      <c r="G384" s="184" t="s">
        <v>232</v>
      </c>
      <c r="H384" s="185">
        <v>16</v>
      </c>
      <c r="I384" s="186"/>
      <c r="J384" s="187">
        <f>ROUND(I384*H384,2)</f>
        <v>0</v>
      </c>
      <c r="K384" s="188"/>
      <c r="L384" s="41"/>
      <c r="M384" s="189" t="s">
        <v>19</v>
      </c>
      <c r="N384" s="190" t="s">
        <v>40</v>
      </c>
      <c r="O384" s="66"/>
      <c r="P384" s="191">
        <f>O384*H384</f>
        <v>0</v>
      </c>
      <c r="Q384" s="191">
        <v>0</v>
      </c>
      <c r="R384" s="191">
        <f>Q384*H384</f>
        <v>0</v>
      </c>
      <c r="S384" s="191">
        <v>0.35</v>
      </c>
      <c r="T384" s="192">
        <f>S384*H384</f>
        <v>5.6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93" t="s">
        <v>195</v>
      </c>
      <c r="AT384" s="193" t="s">
        <v>192</v>
      </c>
      <c r="AU384" s="193" t="s">
        <v>79</v>
      </c>
      <c r="AY384" s="19" t="s">
        <v>191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9" t="s">
        <v>77</v>
      </c>
      <c r="BK384" s="194">
        <f>ROUND(I384*H384,2)</f>
        <v>0</v>
      </c>
      <c r="BL384" s="19" t="s">
        <v>195</v>
      </c>
      <c r="BM384" s="193" t="s">
        <v>591</v>
      </c>
    </row>
    <row r="385" spans="2:63" s="12" customFormat="1" ht="22.8" customHeight="1">
      <c r="B385" s="167"/>
      <c r="C385" s="168"/>
      <c r="D385" s="169" t="s">
        <v>68</v>
      </c>
      <c r="E385" s="239" t="s">
        <v>592</v>
      </c>
      <c r="F385" s="239" t="s">
        <v>593</v>
      </c>
      <c r="G385" s="168"/>
      <c r="H385" s="168"/>
      <c r="I385" s="171"/>
      <c r="J385" s="240">
        <f>BK385</f>
        <v>0</v>
      </c>
      <c r="K385" s="168"/>
      <c r="L385" s="173"/>
      <c r="M385" s="174"/>
      <c r="N385" s="175"/>
      <c r="O385" s="175"/>
      <c r="P385" s="176">
        <f>SUM(P386:P389)</f>
        <v>0</v>
      </c>
      <c r="Q385" s="175"/>
      <c r="R385" s="176">
        <f>SUM(R386:R389)</f>
        <v>0</v>
      </c>
      <c r="S385" s="175"/>
      <c r="T385" s="177">
        <f>SUM(T386:T389)</f>
        <v>0</v>
      </c>
      <c r="AR385" s="178" t="s">
        <v>77</v>
      </c>
      <c r="AT385" s="179" t="s">
        <v>68</v>
      </c>
      <c r="AU385" s="179" t="s">
        <v>77</v>
      </c>
      <c r="AY385" s="178" t="s">
        <v>191</v>
      </c>
      <c r="BK385" s="180">
        <f>SUM(BK386:BK389)</f>
        <v>0</v>
      </c>
    </row>
    <row r="386" spans="1:65" s="2" customFormat="1" ht="37.8" customHeight="1">
      <c r="A386" s="36"/>
      <c r="B386" s="37"/>
      <c r="C386" s="181" t="s">
        <v>594</v>
      </c>
      <c r="D386" s="181" t="s">
        <v>192</v>
      </c>
      <c r="E386" s="182" t="s">
        <v>595</v>
      </c>
      <c r="F386" s="183" t="s">
        <v>596</v>
      </c>
      <c r="G386" s="184" t="s">
        <v>312</v>
      </c>
      <c r="H386" s="185">
        <v>85.434</v>
      </c>
      <c r="I386" s="186"/>
      <c r="J386" s="187">
        <f>ROUND(I386*H386,2)</f>
        <v>0</v>
      </c>
      <c r="K386" s="188"/>
      <c r="L386" s="41"/>
      <c r="M386" s="189" t="s">
        <v>19</v>
      </c>
      <c r="N386" s="190" t="s">
        <v>40</v>
      </c>
      <c r="O386" s="66"/>
      <c r="P386" s="191">
        <f>O386*H386</f>
        <v>0</v>
      </c>
      <c r="Q386" s="191">
        <v>0</v>
      </c>
      <c r="R386" s="191">
        <f>Q386*H386</f>
        <v>0</v>
      </c>
      <c r="S386" s="191">
        <v>0</v>
      </c>
      <c r="T386" s="192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3" t="s">
        <v>195</v>
      </c>
      <c r="AT386" s="193" t="s">
        <v>192</v>
      </c>
      <c r="AU386" s="193" t="s">
        <v>79</v>
      </c>
      <c r="AY386" s="19" t="s">
        <v>191</v>
      </c>
      <c r="BE386" s="194">
        <f>IF(N386="základní",J386,0)</f>
        <v>0</v>
      </c>
      <c r="BF386" s="194">
        <f>IF(N386="snížená",J386,0)</f>
        <v>0</v>
      </c>
      <c r="BG386" s="194">
        <f>IF(N386="zákl. přenesená",J386,0)</f>
        <v>0</v>
      </c>
      <c r="BH386" s="194">
        <f>IF(N386="sníž. přenesená",J386,0)</f>
        <v>0</v>
      </c>
      <c r="BI386" s="194">
        <f>IF(N386="nulová",J386,0)</f>
        <v>0</v>
      </c>
      <c r="BJ386" s="19" t="s">
        <v>77</v>
      </c>
      <c r="BK386" s="194">
        <f>ROUND(I386*H386,2)</f>
        <v>0</v>
      </c>
      <c r="BL386" s="19" t="s">
        <v>195</v>
      </c>
      <c r="BM386" s="193" t="s">
        <v>597</v>
      </c>
    </row>
    <row r="387" spans="1:65" s="2" customFormat="1" ht="37.8" customHeight="1">
      <c r="A387" s="36"/>
      <c r="B387" s="37"/>
      <c r="C387" s="181" t="s">
        <v>598</v>
      </c>
      <c r="D387" s="181" t="s">
        <v>192</v>
      </c>
      <c r="E387" s="182" t="s">
        <v>599</v>
      </c>
      <c r="F387" s="183" t="s">
        <v>600</v>
      </c>
      <c r="G387" s="184" t="s">
        <v>312</v>
      </c>
      <c r="H387" s="185">
        <v>598.038</v>
      </c>
      <c r="I387" s="186"/>
      <c r="J387" s="187">
        <f>ROUND(I387*H387,2)</f>
        <v>0</v>
      </c>
      <c r="K387" s="188"/>
      <c r="L387" s="41"/>
      <c r="M387" s="189" t="s">
        <v>19</v>
      </c>
      <c r="N387" s="190" t="s">
        <v>40</v>
      </c>
      <c r="O387" s="66"/>
      <c r="P387" s="191">
        <f>O387*H387</f>
        <v>0</v>
      </c>
      <c r="Q387" s="191">
        <v>0</v>
      </c>
      <c r="R387" s="191">
        <f>Q387*H387</f>
        <v>0</v>
      </c>
      <c r="S387" s="191">
        <v>0</v>
      </c>
      <c r="T387" s="192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93" t="s">
        <v>195</v>
      </c>
      <c r="AT387" s="193" t="s">
        <v>192</v>
      </c>
      <c r="AU387" s="193" t="s">
        <v>79</v>
      </c>
      <c r="AY387" s="19" t="s">
        <v>191</v>
      </c>
      <c r="BE387" s="194">
        <f>IF(N387="základní",J387,0)</f>
        <v>0</v>
      </c>
      <c r="BF387" s="194">
        <f>IF(N387="snížená",J387,0)</f>
        <v>0</v>
      </c>
      <c r="BG387" s="194">
        <f>IF(N387="zákl. přenesená",J387,0)</f>
        <v>0</v>
      </c>
      <c r="BH387" s="194">
        <f>IF(N387="sníž. přenesená",J387,0)</f>
        <v>0</v>
      </c>
      <c r="BI387" s="194">
        <f>IF(N387="nulová",J387,0)</f>
        <v>0</v>
      </c>
      <c r="BJ387" s="19" t="s">
        <v>77</v>
      </c>
      <c r="BK387" s="194">
        <f>ROUND(I387*H387,2)</f>
        <v>0</v>
      </c>
      <c r="BL387" s="19" t="s">
        <v>195</v>
      </c>
      <c r="BM387" s="193" t="s">
        <v>601</v>
      </c>
    </row>
    <row r="388" spans="2:51" s="14" customFormat="1" ht="10.2">
      <c r="B388" s="206"/>
      <c r="C388" s="207"/>
      <c r="D388" s="197" t="s">
        <v>197</v>
      </c>
      <c r="E388" s="207"/>
      <c r="F388" s="209" t="s">
        <v>602</v>
      </c>
      <c r="G388" s="207"/>
      <c r="H388" s="210">
        <v>598.038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197</v>
      </c>
      <c r="AU388" s="216" t="s">
        <v>79</v>
      </c>
      <c r="AV388" s="14" t="s">
        <v>79</v>
      </c>
      <c r="AW388" s="14" t="s">
        <v>4</v>
      </c>
      <c r="AX388" s="14" t="s">
        <v>77</v>
      </c>
      <c r="AY388" s="216" t="s">
        <v>191</v>
      </c>
    </row>
    <row r="389" spans="1:65" s="2" customFormat="1" ht="44.25" customHeight="1">
      <c r="A389" s="36"/>
      <c r="B389" s="37"/>
      <c r="C389" s="181" t="s">
        <v>603</v>
      </c>
      <c r="D389" s="181" t="s">
        <v>192</v>
      </c>
      <c r="E389" s="182" t="s">
        <v>604</v>
      </c>
      <c r="F389" s="183" t="s">
        <v>311</v>
      </c>
      <c r="G389" s="184" t="s">
        <v>312</v>
      </c>
      <c r="H389" s="185">
        <v>85.434</v>
      </c>
      <c r="I389" s="186"/>
      <c r="J389" s="187">
        <f>ROUND(I389*H389,2)</f>
        <v>0</v>
      </c>
      <c r="K389" s="188"/>
      <c r="L389" s="41"/>
      <c r="M389" s="189" t="s">
        <v>19</v>
      </c>
      <c r="N389" s="190" t="s">
        <v>40</v>
      </c>
      <c r="O389" s="66"/>
      <c r="P389" s="191">
        <f>O389*H389</f>
        <v>0</v>
      </c>
      <c r="Q389" s="191">
        <v>0</v>
      </c>
      <c r="R389" s="191">
        <f>Q389*H389</f>
        <v>0</v>
      </c>
      <c r="S389" s="191">
        <v>0</v>
      </c>
      <c r="T389" s="192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93" t="s">
        <v>195</v>
      </c>
      <c r="AT389" s="193" t="s">
        <v>192</v>
      </c>
      <c r="AU389" s="193" t="s">
        <v>79</v>
      </c>
      <c r="AY389" s="19" t="s">
        <v>191</v>
      </c>
      <c r="BE389" s="194">
        <f>IF(N389="základní",J389,0)</f>
        <v>0</v>
      </c>
      <c r="BF389" s="194">
        <f>IF(N389="snížená",J389,0)</f>
        <v>0</v>
      </c>
      <c r="BG389" s="194">
        <f>IF(N389="zákl. přenesená",J389,0)</f>
        <v>0</v>
      </c>
      <c r="BH389" s="194">
        <f>IF(N389="sníž. přenesená",J389,0)</f>
        <v>0</v>
      </c>
      <c r="BI389" s="194">
        <f>IF(N389="nulová",J389,0)</f>
        <v>0</v>
      </c>
      <c r="BJ389" s="19" t="s">
        <v>77</v>
      </c>
      <c r="BK389" s="194">
        <f>ROUND(I389*H389,2)</f>
        <v>0</v>
      </c>
      <c r="BL389" s="19" t="s">
        <v>195</v>
      </c>
      <c r="BM389" s="193" t="s">
        <v>605</v>
      </c>
    </row>
    <row r="390" spans="2:63" s="12" customFormat="1" ht="22.8" customHeight="1">
      <c r="B390" s="167"/>
      <c r="C390" s="168"/>
      <c r="D390" s="169" t="s">
        <v>68</v>
      </c>
      <c r="E390" s="239" t="s">
        <v>606</v>
      </c>
      <c r="F390" s="239" t="s">
        <v>607</v>
      </c>
      <c r="G390" s="168"/>
      <c r="H390" s="168"/>
      <c r="I390" s="171"/>
      <c r="J390" s="240">
        <f>BK390</f>
        <v>0</v>
      </c>
      <c r="K390" s="168"/>
      <c r="L390" s="173"/>
      <c r="M390" s="174"/>
      <c r="N390" s="175"/>
      <c r="O390" s="175"/>
      <c r="P390" s="176">
        <f>P391</f>
        <v>0</v>
      </c>
      <c r="Q390" s="175"/>
      <c r="R390" s="176">
        <f>R391</f>
        <v>0</v>
      </c>
      <c r="S390" s="175"/>
      <c r="T390" s="177">
        <f>T391</f>
        <v>0</v>
      </c>
      <c r="AR390" s="178" t="s">
        <v>77</v>
      </c>
      <c r="AT390" s="179" t="s">
        <v>68</v>
      </c>
      <c r="AU390" s="179" t="s">
        <v>77</v>
      </c>
      <c r="AY390" s="178" t="s">
        <v>191</v>
      </c>
      <c r="BK390" s="180">
        <f>BK391</f>
        <v>0</v>
      </c>
    </row>
    <row r="391" spans="1:65" s="2" customFormat="1" ht="37.8" customHeight="1">
      <c r="A391" s="36"/>
      <c r="B391" s="37"/>
      <c r="C391" s="181" t="s">
        <v>608</v>
      </c>
      <c r="D391" s="181" t="s">
        <v>192</v>
      </c>
      <c r="E391" s="182" t="s">
        <v>609</v>
      </c>
      <c r="F391" s="183" t="s">
        <v>610</v>
      </c>
      <c r="G391" s="184" t="s">
        <v>312</v>
      </c>
      <c r="H391" s="185">
        <v>240.768</v>
      </c>
      <c r="I391" s="186"/>
      <c r="J391" s="187">
        <f>ROUND(I391*H391,2)</f>
        <v>0</v>
      </c>
      <c r="K391" s="188"/>
      <c r="L391" s="41"/>
      <c r="M391" s="189" t="s">
        <v>19</v>
      </c>
      <c r="N391" s="190" t="s">
        <v>40</v>
      </c>
      <c r="O391" s="66"/>
      <c r="P391" s="191">
        <f>O391*H391</f>
        <v>0</v>
      </c>
      <c r="Q391" s="191">
        <v>0</v>
      </c>
      <c r="R391" s="191">
        <f>Q391*H391</f>
        <v>0</v>
      </c>
      <c r="S391" s="191">
        <v>0</v>
      </c>
      <c r="T391" s="192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3" t="s">
        <v>195</v>
      </c>
      <c r="AT391" s="193" t="s">
        <v>192</v>
      </c>
      <c r="AU391" s="193" t="s">
        <v>79</v>
      </c>
      <c r="AY391" s="19" t="s">
        <v>191</v>
      </c>
      <c r="BE391" s="194">
        <f>IF(N391="základní",J391,0)</f>
        <v>0</v>
      </c>
      <c r="BF391" s="194">
        <f>IF(N391="snížená",J391,0)</f>
        <v>0</v>
      </c>
      <c r="BG391" s="194">
        <f>IF(N391="zákl. přenesená",J391,0)</f>
        <v>0</v>
      </c>
      <c r="BH391" s="194">
        <f>IF(N391="sníž. přenesená",J391,0)</f>
        <v>0</v>
      </c>
      <c r="BI391" s="194">
        <f>IF(N391="nulová",J391,0)</f>
        <v>0</v>
      </c>
      <c r="BJ391" s="19" t="s">
        <v>77</v>
      </c>
      <c r="BK391" s="194">
        <f>ROUND(I391*H391,2)</f>
        <v>0</v>
      </c>
      <c r="BL391" s="19" t="s">
        <v>195</v>
      </c>
      <c r="BM391" s="193" t="s">
        <v>611</v>
      </c>
    </row>
    <row r="392" spans="2:63" s="12" customFormat="1" ht="25.95" customHeight="1">
      <c r="B392" s="167"/>
      <c r="C392" s="168"/>
      <c r="D392" s="169" t="s">
        <v>68</v>
      </c>
      <c r="E392" s="170" t="s">
        <v>612</v>
      </c>
      <c r="F392" s="170" t="s">
        <v>613</v>
      </c>
      <c r="G392" s="168"/>
      <c r="H392" s="168"/>
      <c r="I392" s="171"/>
      <c r="J392" s="172">
        <f>BK392</f>
        <v>0</v>
      </c>
      <c r="K392" s="168"/>
      <c r="L392" s="173"/>
      <c r="M392" s="174"/>
      <c r="N392" s="175"/>
      <c r="O392" s="175"/>
      <c r="P392" s="176">
        <f>P393+P397+P402</f>
        <v>0</v>
      </c>
      <c r="Q392" s="175"/>
      <c r="R392" s="176">
        <f>R393+R397+R402</f>
        <v>0</v>
      </c>
      <c r="S392" s="175"/>
      <c r="T392" s="177">
        <f>T393+T397+T402</f>
        <v>0</v>
      </c>
      <c r="AR392" s="178" t="s">
        <v>128</v>
      </c>
      <c r="AT392" s="179" t="s">
        <v>68</v>
      </c>
      <c r="AU392" s="179" t="s">
        <v>69</v>
      </c>
      <c r="AY392" s="178" t="s">
        <v>191</v>
      </c>
      <c r="BK392" s="180">
        <f>BK393+BK397+BK402</f>
        <v>0</v>
      </c>
    </row>
    <row r="393" spans="2:63" s="12" customFormat="1" ht="22.8" customHeight="1">
      <c r="B393" s="167"/>
      <c r="C393" s="168"/>
      <c r="D393" s="169" t="s">
        <v>68</v>
      </c>
      <c r="E393" s="239" t="s">
        <v>614</v>
      </c>
      <c r="F393" s="239" t="s">
        <v>615</v>
      </c>
      <c r="G393" s="168"/>
      <c r="H393" s="168"/>
      <c r="I393" s="171"/>
      <c r="J393" s="240">
        <f>BK393</f>
        <v>0</v>
      </c>
      <c r="K393" s="168"/>
      <c r="L393" s="173"/>
      <c r="M393" s="174"/>
      <c r="N393" s="175"/>
      <c r="O393" s="175"/>
      <c r="P393" s="176">
        <f>SUM(P394:P396)</f>
        <v>0</v>
      </c>
      <c r="Q393" s="175"/>
      <c r="R393" s="176">
        <f>SUM(R394:R396)</f>
        <v>0</v>
      </c>
      <c r="S393" s="175"/>
      <c r="T393" s="177">
        <f>SUM(T394:T396)</f>
        <v>0</v>
      </c>
      <c r="AR393" s="178" t="s">
        <v>128</v>
      </c>
      <c r="AT393" s="179" t="s">
        <v>68</v>
      </c>
      <c r="AU393" s="179" t="s">
        <v>77</v>
      </c>
      <c r="AY393" s="178" t="s">
        <v>191</v>
      </c>
      <c r="BK393" s="180">
        <f>SUM(BK394:BK396)</f>
        <v>0</v>
      </c>
    </row>
    <row r="394" spans="1:65" s="2" customFormat="1" ht="16.5" customHeight="1">
      <c r="A394" s="36"/>
      <c r="B394" s="37"/>
      <c r="C394" s="181" t="s">
        <v>616</v>
      </c>
      <c r="D394" s="181" t="s">
        <v>192</v>
      </c>
      <c r="E394" s="182" t="s">
        <v>617</v>
      </c>
      <c r="F394" s="183" t="s">
        <v>618</v>
      </c>
      <c r="G394" s="184" t="s">
        <v>619</v>
      </c>
      <c r="H394" s="185">
        <v>1</v>
      </c>
      <c r="I394" s="186"/>
      <c r="J394" s="187">
        <f>ROUND(I394*H394,2)</f>
        <v>0</v>
      </c>
      <c r="K394" s="188"/>
      <c r="L394" s="41"/>
      <c r="M394" s="189" t="s">
        <v>19</v>
      </c>
      <c r="N394" s="190" t="s">
        <v>40</v>
      </c>
      <c r="O394" s="66"/>
      <c r="P394" s="191">
        <f>O394*H394</f>
        <v>0</v>
      </c>
      <c r="Q394" s="191">
        <v>0</v>
      </c>
      <c r="R394" s="191">
        <f>Q394*H394</f>
        <v>0</v>
      </c>
      <c r="S394" s="191">
        <v>0</v>
      </c>
      <c r="T394" s="192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93" t="s">
        <v>620</v>
      </c>
      <c r="AT394" s="193" t="s">
        <v>192</v>
      </c>
      <c r="AU394" s="193" t="s">
        <v>79</v>
      </c>
      <c r="AY394" s="19" t="s">
        <v>191</v>
      </c>
      <c r="BE394" s="194">
        <f>IF(N394="základní",J394,0)</f>
        <v>0</v>
      </c>
      <c r="BF394" s="194">
        <f>IF(N394="snížená",J394,0)</f>
        <v>0</v>
      </c>
      <c r="BG394" s="194">
        <f>IF(N394="zákl. přenesená",J394,0)</f>
        <v>0</v>
      </c>
      <c r="BH394" s="194">
        <f>IF(N394="sníž. přenesená",J394,0)</f>
        <v>0</v>
      </c>
      <c r="BI394" s="194">
        <f>IF(N394="nulová",J394,0)</f>
        <v>0</v>
      </c>
      <c r="BJ394" s="19" t="s">
        <v>77</v>
      </c>
      <c r="BK394" s="194">
        <f>ROUND(I394*H394,2)</f>
        <v>0</v>
      </c>
      <c r="BL394" s="19" t="s">
        <v>620</v>
      </c>
      <c r="BM394" s="193" t="s">
        <v>621</v>
      </c>
    </row>
    <row r="395" spans="1:65" s="2" customFormat="1" ht="16.5" customHeight="1">
      <c r="A395" s="36"/>
      <c r="B395" s="37"/>
      <c r="C395" s="181" t="s">
        <v>622</v>
      </c>
      <c r="D395" s="181" t="s">
        <v>192</v>
      </c>
      <c r="E395" s="182" t="s">
        <v>623</v>
      </c>
      <c r="F395" s="183" t="s">
        <v>624</v>
      </c>
      <c r="G395" s="184" t="s">
        <v>619</v>
      </c>
      <c r="H395" s="185">
        <v>1</v>
      </c>
      <c r="I395" s="186"/>
      <c r="J395" s="187">
        <f>ROUND(I395*H395,2)</f>
        <v>0</v>
      </c>
      <c r="K395" s="188"/>
      <c r="L395" s="41"/>
      <c r="M395" s="189" t="s">
        <v>19</v>
      </c>
      <c r="N395" s="190" t="s">
        <v>40</v>
      </c>
      <c r="O395" s="66"/>
      <c r="P395" s="191">
        <f>O395*H395</f>
        <v>0</v>
      </c>
      <c r="Q395" s="191">
        <v>0</v>
      </c>
      <c r="R395" s="191">
        <f>Q395*H395</f>
        <v>0</v>
      </c>
      <c r="S395" s="191">
        <v>0</v>
      </c>
      <c r="T395" s="192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93" t="s">
        <v>620</v>
      </c>
      <c r="AT395" s="193" t="s">
        <v>192</v>
      </c>
      <c r="AU395" s="193" t="s">
        <v>79</v>
      </c>
      <c r="AY395" s="19" t="s">
        <v>191</v>
      </c>
      <c r="BE395" s="194">
        <f>IF(N395="základní",J395,0)</f>
        <v>0</v>
      </c>
      <c r="BF395" s="194">
        <f>IF(N395="snížená",J395,0)</f>
        <v>0</v>
      </c>
      <c r="BG395" s="194">
        <f>IF(N395="zákl. přenesená",J395,0)</f>
        <v>0</v>
      </c>
      <c r="BH395" s="194">
        <f>IF(N395="sníž. přenesená",J395,0)</f>
        <v>0</v>
      </c>
      <c r="BI395" s="194">
        <f>IF(N395="nulová",J395,0)</f>
        <v>0</v>
      </c>
      <c r="BJ395" s="19" t="s">
        <v>77</v>
      </c>
      <c r="BK395" s="194">
        <f>ROUND(I395*H395,2)</f>
        <v>0</v>
      </c>
      <c r="BL395" s="19" t="s">
        <v>620</v>
      </c>
      <c r="BM395" s="193" t="s">
        <v>625</v>
      </c>
    </row>
    <row r="396" spans="1:65" s="2" customFormat="1" ht="16.5" customHeight="1">
      <c r="A396" s="36"/>
      <c r="B396" s="37"/>
      <c r="C396" s="181" t="s">
        <v>626</v>
      </c>
      <c r="D396" s="181" t="s">
        <v>192</v>
      </c>
      <c r="E396" s="182" t="s">
        <v>627</v>
      </c>
      <c r="F396" s="183" t="s">
        <v>628</v>
      </c>
      <c r="G396" s="184" t="s">
        <v>619</v>
      </c>
      <c r="H396" s="185">
        <v>1</v>
      </c>
      <c r="I396" s="186"/>
      <c r="J396" s="187">
        <f>ROUND(I396*H396,2)</f>
        <v>0</v>
      </c>
      <c r="K396" s="188"/>
      <c r="L396" s="41"/>
      <c r="M396" s="189" t="s">
        <v>19</v>
      </c>
      <c r="N396" s="190" t="s">
        <v>40</v>
      </c>
      <c r="O396" s="66"/>
      <c r="P396" s="191">
        <f>O396*H396</f>
        <v>0</v>
      </c>
      <c r="Q396" s="191">
        <v>0</v>
      </c>
      <c r="R396" s="191">
        <f>Q396*H396</f>
        <v>0</v>
      </c>
      <c r="S396" s="191">
        <v>0</v>
      </c>
      <c r="T396" s="192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93" t="s">
        <v>620</v>
      </c>
      <c r="AT396" s="193" t="s">
        <v>192</v>
      </c>
      <c r="AU396" s="193" t="s">
        <v>79</v>
      </c>
      <c r="AY396" s="19" t="s">
        <v>191</v>
      </c>
      <c r="BE396" s="194">
        <f>IF(N396="základní",J396,0)</f>
        <v>0</v>
      </c>
      <c r="BF396" s="194">
        <f>IF(N396="snížená",J396,0)</f>
        <v>0</v>
      </c>
      <c r="BG396" s="194">
        <f>IF(N396="zákl. přenesená",J396,0)</f>
        <v>0</v>
      </c>
      <c r="BH396" s="194">
        <f>IF(N396="sníž. přenesená",J396,0)</f>
        <v>0</v>
      </c>
      <c r="BI396" s="194">
        <f>IF(N396="nulová",J396,0)</f>
        <v>0</v>
      </c>
      <c r="BJ396" s="19" t="s">
        <v>77</v>
      </c>
      <c r="BK396" s="194">
        <f>ROUND(I396*H396,2)</f>
        <v>0</v>
      </c>
      <c r="BL396" s="19" t="s">
        <v>620</v>
      </c>
      <c r="BM396" s="193" t="s">
        <v>629</v>
      </c>
    </row>
    <row r="397" spans="2:63" s="12" customFormat="1" ht="22.8" customHeight="1">
      <c r="B397" s="167"/>
      <c r="C397" s="168"/>
      <c r="D397" s="169" t="s">
        <v>68</v>
      </c>
      <c r="E397" s="239" t="s">
        <v>630</v>
      </c>
      <c r="F397" s="239" t="s">
        <v>631</v>
      </c>
      <c r="G397" s="168"/>
      <c r="H397" s="168"/>
      <c r="I397" s="171"/>
      <c r="J397" s="240">
        <f>BK397</f>
        <v>0</v>
      </c>
      <c r="K397" s="168"/>
      <c r="L397" s="173"/>
      <c r="M397" s="174"/>
      <c r="N397" s="175"/>
      <c r="O397" s="175"/>
      <c r="P397" s="176">
        <f>SUM(P398:P401)</f>
        <v>0</v>
      </c>
      <c r="Q397" s="175"/>
      <c r="R397" s="176">
        <f>SUM(R398:R401)</f>
        <v>0</v>
      </c>
      <c r="S397" s="175"/>
      <c r="T397" s="177">
        <f>SUM(T398:T401)</f>
        <v>0</v>
      </c>
      <c r="AR397" s="178" t="s">
        <v>128</v>
      </c>
      <c r="AT397" s="179" t="s">
        <v>68</v>
      </c>
      <c r="AU397" s="179" t="s">
        <v>77</v>
      </c>
      <c r="AY397" s="178" t="s">
        <v>191</v>
      </c>
      <c r="BK397" s="180">
        <f>SUM(BK398:BK401)</f>
        <v>0</v>
      </c>
    </row>
    <row r="398" spans="1:65" s="2" customFormat="1" ht="16.5" customHeight="1">
      <c r="A398" s="36"/>
      <c r="B398" s="37"/>
      <c r="C398" s="181" t="s">
        <v>632</v>
      </c>
      <c r="D398" s="181" t="s">
        <v>192</v>
      </c>
      <c r="E398" s="182" t="s">
        <v>633</v>
      </c>
      <c r="F398" s="183" t="s">
        <v>631</v>
      </c>
      <c r="G398" s="184" t="s">
        <v>619</v>
      </c>
      <c r="H398" s="185">
        <v>1</v>
      </c>
      <c r="I398" s="186"/>
      <c r="J398" s="187">
        <f>ROUND(I398*H398,2)</f>
        <v>0</v>
      </c>
      <c r="K398" s="188"/>
      <c r="L398" s="41"/>
      <c r="M398" s="189" t="s">
        <v>19</v>
      </c>
      <c r="N398" s="190" t="s">
        <v>40</v>
      </c>
      <c r="O398" s="66"/>
      <c r="P398" s="191">
        <f>O398*H398</f>
        <v>0</v>
      </c>
      <c r="Q398" s="191">
        <v>0</v>
      </c>
      <c r="R398" s="191">
        <f>Q398*H398</f>
        <v>0</v>
      </c>
      <c r="S398" s="191">
        <v>0</v>
      </c>
      <c r="T398" s="192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3" t="s">
        <v>620</v>
      </c>
      <c r="AT398" s="193" t="s">
        <v>192</v>
      </c>
      <c r="AU398" s="193" t="s">
        <v>79</v>
      </c>
      <c r="AY398" s="19" t="s">
        <v>191</v>
      </c>
      <c r="BE398" s="194">
        <f>IF(N398="základní",J398,0)</f>
        <v>0</v>
      </c>
      <c r="BF398" s="194">
        <f>IF(N398="snížená",J398,0)</f>
        <v>0</v>
      </c>
      <c r="BG398" s="194">
        <f>IF(N398="zákl. přenesená",J398,0)</f>
        <v>0</v>
      </c>
      <c r="BH398" s="194">
        <f>IF(N398="sníž. přenesená",J398,0)</f>
        <v>0</v>
      </c>
      <c r="BI398" s="194">
        <f>IF(N398="nulová",J398,0)</f>
        <v>0</v>
      </c>
      <c r="BJ398" s="19" t="s">
        <v>77</v>
      </c>
      <c r="BK398" s="194">
        <f>ROUND(I398*H398,2)</f>
        <v>0</v>
      </c>
      <c r="BL398" s="19" t="s">
        <v>620</v>
      </c>
      <c r="BM398" s="193" t="s">
        <v>634</v>
      </c>
    </row>
    <row r="399" spans="1:65" s="2" customFormat="1" ht="24.15" customHeight="1">
      <c r="A399" s="36"/>
      <c r="B399" s="37"/>
      <c r="C399" s="181" t="s">
        <v>635</v>
      </c>
      <c r="D399" s="181" t="s">
        <v>192</v>
      </c>
      <c r="E399" s="182" t="s">
        <v>636</v>
      </c>
      <c r="F399" s="183" t="s">
        <v>637</v>
      </c>
      <c r="G399" s="184" t="s">
        <v>619</v>
      </c>
      <c r="H399" s="185">
        <v>1</v>
      </c>
      <c r="I399" s="186"/>
      <c r="J399" s="187">
        <f>ROUND(I399*H399,2)</f>
        <v>0</v>
      </c>
      <c r="K399" s="188"/>
      <c r="L399" s="41"/>
      <c r="M399" s="189" t="s">
        <v>19</v>
      </c>
      <c r="N399" s="190" t="s">
        <v>40</v>
      </c>
      <c r="O399" s="66"/>
      <c r="P399" s="191">
        <f>O399*H399</f>
        <v>0</v>
      </c>
      <c r="Q399" s="191">
        <v>0</v>
      </c>
      <c r="R399" s="191">
        <f>Q399*H399</f>
        <v>0</v>
      </c>
      <c r="S399" s="191">
        <v>0</v>
      </c>
      <c r="T399" s="192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93" t="s">
        <v>620</v>
      </c>
      <c r="AT399" s="193" t="s">
        <v>192</v>
      </c>
      <c r="AU399" s="193" t="s">
        <v>79</v>
      </c>
      <c r="AY399" s="19" t="s">
        <v>191</v>
      </c>
      <c r="BE399" s="194">
        <f>IF(N399="základní",J399,0)</f>
        <v>0</v>
      </c>
      <c r="BF399" s="194">
        <f>IF(N399="snížená",J399,0)</f>
        <v>0</v>
      </c>
      <c r="BG399" s="194">
        <f>IF(N399="zákl. přenesená",J399,0)</f>
        <v>0</v>
      </c>
      <c r="BH399" s="194">
        <f>IF(N399="sníž. přenesená",J399,0)</f>
        <v>0</v>
      </c>
      <c r="BI399" s="194">
        <f>IF(N399="nulová",J399,0)</f>
        <v>0</v>
      </c>
      <c r="BJ399" s="19" t="s">
        <v>77</v>
      </c>
      <c r="BK399" s="194">
        <f>ROUND(I399*H399,2)</f>
        <v>0</v>
      </c>
      <c r="BL399" s="19" t="s">
        <v>620</v>
      </c>
      <c r="BM399" s="193" t="s">
        <v>638</v>
      </c>
    </row>
    <row r="400" spans="1:65" s="2" customFormat="1" ht="16.5" customHeight="1">
      <c r="A400" s="36"/>
      <c r="B400" s="37"/>
      <c r="C400" s="181" t="s">
        <v>639</v>
      </c>
      <c r="D400" s="181" t="s">
        <v>192</v>
      </c>
      <c r="E400" s="182" t="s">
        <v>640</v>
      </c>
      <c r="F400" s="183" t="s">
        <v>641</v>
      </c>
      <c r="G400" s="184" t="s">
        <v>619</v>
      </c>
      <c r="H400" s="185">
        <v>1</v>
      </c>
      <c r="I400" s="186"/>
      <c r="J400" s="187">
        <f>ROUND(I400*H400,2)</f>
        <v>0</v>
      </c>
      <c r="K400" s="188"/>
      <c r="L400" s="41"/>
      <c r="M400" s="189" t="s">
        <v>19</v>
      </c>
      <c r="N400" s="190" t="s">
        <v>40</v>
      </c>
      <c r="O400" s="66"/>
      <c r="P400" s="191">
        <f>O400*H400</f>
        <v>0</v>
      </c>
      <c r="Q400" s="191">
        <v>0</v>
      </c>
      <c r="R400" s="191">
        <f>Q400*H400</f>
        <v>0</v>
      </c>
      <c r="S400" s="191">
        <v>0</v>
      </c>
      <c r="T400" s="192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3" t="s">
        <v>620</v>
      </c>
      <c r="AT400" s="193" t="s">
        <v>192</v>
      </c>
      <c r="AU400" s="193" t="s">
        <v>79</v>
      </c>
      <c r="AY400" s="19" t="s">
        <v>191</v>
      </c>
      <c r="BE400" s="194">
        <f>IF(N400="základní",J400,0)</f>
        <v>0</v>
      </c>
      <c r="BF400" s="194">
        <f>IF(N400="snížená",J400,0)</f>
        <v>0</v>
      </c>
      <c r="BG400" s="194">
        <f>IF(N400="zákl. přenesená",J400,0)</f>
        <v>0</v>
      </c>
      <c r="BH400" s="194">
        <f>IF(N400="sníž. přenesená",J400,0)</f>
        <v>0</v>
      </c>
      <c r="BI400" s="194">
        <f>IF(N400="nulová",J400,0)</f>
        <v>0</v>
      </c>
      <c r="BJ400" s="19" t="s">
        <v>77</v>
      </c>
      <c r="BK400" s="194">
        <f>ROUND(I400*H400,2)</f>
        <v>0</v>
      </c>
      <c r="BL400" s="19" t="s">
        <v>620</v>
      </c>
      <c r="BM400" s="193" t="s">
        <v>642</v>
      </c>
    </row>
    <row r="401" spans="1:65" s="2" customFormat="1" ht="16.5" customHeight="1">
      <c r="A401" s="36"/>
      <c r="B401" s="37"/>
      <c r="C401" s="181" t="s">
        <v>643</v>
      </c>
      <c r="D401" s="181" t="s">
        <v>192</v>
      </c>
      <c r="E401" s="182" t="s">
        <v>644</v>
      </c>
      <c r="F401" s="183" t="s">
        <v>645</v>
      </c>
      <c r="G401" s="184" t="s">
        <v>619</v>
      </c>
      <c r="H401" s="185">
        <v>1</v>
      </c>
      <c r="I401" s="186"/>
      <c r="J401" s="187">
        <f>ROUND(I401*H401,2)</f>
        <v>0</v>
      </c>
      <c r="K401" s="188"/>
      <c r="L401" s="41"/>
      <c r="M401" s="189" t="s">
        <v>19</v>
      </c>
      <c r="N401" s="190" t="s">
        <v>40</v>
      </c>
      <c r="O401" s="66"/>
      <c r="P401" s="191">
        <f>O401*H401</f>
        <v>0</v>
      </c>
      <c r="Q401" s="191">
        <v>0</v>
      </c>
      <c r="R401" s="191">
        <f>Q401*H401</f>
        <v>0</v>
      </c>
      <c r="S401" s="191">
        <v>0</v>
      </c>
      <c r="T401" s="192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93" t="s">
        <v>620</v>
      </c>
      <c r="AT401" s="193" t="s">
        <v>192</v>
      </c>
      <c r="AU401" s="193" t="s">
        <v>79</v>
      </c>
      <c r="AY401" s="19" t="s">
        <v>191</v>
      </c>
      <c r="BE401" s="194">
        <f>IF(N401="základní",J401,0)</f>
        <v>0</v>
      </c>
      <c r="BF401" s="194">
        <f>IF(N401="snížená",J401,0)</f>
        <v>0</v>
      </c>
      <c r="BG401" s="194">
        <f>IF(N401="zákl. přenesená",J401,0)</f>
        <v>0</v>
      </c>
      <c r="BH401" s="194">
        <f>IF(N401="sníž. přenesená",J401,0)</f>
        <v>0</v>
      </c>
      <c r="BI401" s="194">
        <f>IF(N401="nulová",J401,0)</f>
        <v>0</v>
      </c>
      <c r="BJ401" s="19" t="s">
        <v>77</v>
      </c>
      <c r="BK401" s="194">
        <f>ROUND(I401*H401,2)</f>
        <v>0</v>
      </c>
      <c r="BL401" s="19" t="s">
        <v>620</v>
      </c>
      <c r="BM401" s="193" t="s">
        <v>646</v>
      </c>
    </row>
    <row r="402" spans="2:63" s="12" customFormat="1" ht="22.8" customHeight="1">
      <c r="B402" s="167"/>
      <c r="C402" s="168"/>
      <c r="D402" s="169" t="s">
        <v>68</v>
      </c>
      <c r="E402" s="239" t="s">
        <v>647</v>
      </c>
      <c r="F402" s="239" t="s">
        <v>648</v>
      </c>
      <c r="G402" s="168"/>
      <c r="H402" s="168"/>
      <c r="I402" s="171"/>
      <c r="J402" s="240">
        <f>BK402</f>
        <v>0</v>
      </c>
      <c r="K402" s="168"/>
      <c r="L402" s="173"/>
      <c r="M402" s="174"/>
      <c r="N402" s="175"/>
      <c r="O402" s="175"/>
      <c r="P402" s="176">
        <f>P403</f>
        <v>0</v>
      </c>
      <c r="Q402" s="175"/>
      <c r="R402" s="176">
        <f>R403</f>
        <v>0</v>
      </c>
      <c r="S402" s="175"/>
      <c r="T402" s="177">
        <f>T403</f>
        <v>0</v>
      </c>
      <c r="AR402" s="178" t="s">
        <v>128</v>
      </c>
      <c r="AT402" s="179" t="s">
        <v>68</v>
      </c>
      <c r="AU402" s="179" t="s">
        <v>77</v>
      </c>
      <c r="AY402" s="178" t="s">
        <v>191</v>
      </c>
      <c r="BK402" s="180">
        <f>BK403</f>
        <v>0</v>
      </c>
    </row>
    <row r="403" spans="1:65" s="2" customFormat="1" ht="16.5" customHeight="1">
      <c r="A403" s="36"/>
      <c r="B403" s="37"/>
      <c r="C403" s="181" t="s">
        <v>649</v>
      </c>
      <c r="D403" s="181" t="s">
        <v>192</v>
      </c>
      <c r="E403" s="182" t="s">
        <v>650</v>
      </c>
      <c r="F403" s="183" t="s">
        <v>651</v>
      </c>
      <c r="G403" s="184" t="s">
        <v>619</v>
      </c>
      <c r="H403" s="185">
        <v>2</v>
      </c>
      <c r="I403" s="186"/>
      <c r="J403" s="187">
        <f>ROUND(I403*H403,2)</f>
        <v>0</v>
      </c>
      <c r="K403" s="188"/>
      <c r="L403" s="41"/>
      <c r="M403" s="252" t="s">
        <v>19</v>
      </c>
      <c r="N403" s="253" t="s">
        <v>40</v>
      </c>
      <c r="O403" s="254"/>
      <c r="P403" s="255">
        <f>O403*H403</f>
        <v>0</v>
      </c>
      <c r="Q403" s="255">
        <v>0</v>
      </c>
      <c r="R403" s="255">
        <f>Q403*H403</f>
        <v>0</v>
      </c>
      <c r="S403" s="255">
        <v>0</v>
      </c>
      <c r="T403" s="256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3" t="s">
        <v>620</v>
      </c>
      <c r="AT403" s="193" t="s">
        <v>192</v>
      </c>
      <c r="AU403" s="193" t="s">
        <v>79</v>
      </c>
      <c r="AY403" s="19" t="s">
        <v>191</v>
      </c>
      <c r="BE403" s="194">
        <f>IF(N403="základní",J403,0)</f>
        <v>0</v>
      </c>
      <c r="BF403" s="194">
        <f>IF(N403="snížená",J403,0)</f>
        <v>0</v>
      </c>
      <c r="BG403" s="194">
        <f>IF(N403="zákl. přenesená",J403,0)</f>
        <v>0</v>
      </c>
      <c r="BH403" s="194">
        <f>IF(N403="sníž. přenesená",J403,0)</f>
        <v>0</v>
      </c>
      <c r="BI403" s="194">
        <f>IF(N403="nulová",J403,0)</f>
        <v>0</v>
      </c>
      <c r="BJ403" s="19" t="s">
        <v>77</v>
      </c>
      <c r="BK403" s="194">
        <f>ROUND(I403*H403,2)</f>
        <v>0</v>
      </c>
      <c r="BL403" s="19" t="s">
        <v>620</v>
      </c>
      <c r="BM403" s="193" t="s">
        <v>652</v>
      </c>
    </row>
    <row r="404" spans="1:31" s="2" customFormat="1" ht="6.9" customHeight="1">
      <c r="A404" s="36"/>
      <c r="B404" s="49"/>
      <c r="C404" s="50"/>
      <c r="D404" s="50"/>
      <c r="E404" s="50"/>
      <c r="F404" s="50"/>
      <c r="G404" s="50"/>
      <c r="H404" s="50"/>
      <c r="I404" s="50"/>
      <c r="J404" s="50"/>
      <c r="K404" s="50"/>
      <c r="L404" s="41"/>
      <c r="M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</row>
  </sheetData>
  <sheetProtection algorithmName="SHA-512" hashValue="gRrvHAiYk7r5TpDGiJGMWviA9sN1AZbRTQ98dygFJTHVPqS0+feTIYsYXZ1Px2iFfIgQb6mecW+RIPDwJNaG4A==" saltValue="4pXi3FBD1lybcOwISxrf5+ORnKv5Thpa3hXkPkjZ7MN9KOsHIMQVjta2mtb/T12zEqyefkl6vt9IDhZadMGpLw==" spinCount="100000" sheet="1" objects="1" scenarios="1" formatColumns="0" formatRows="0" autoFilter="0"/>
  <autoFilter ref="C90:K403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82</v>
      </c>
      <c r="AZ2" s="110" t="s">
        <v>116</v>
      </c>
      <c r="BA2" s="110" t="s">
        <v>19</v>
      </c>
      <c r="BB2" s="110" t="s">
        <v>19</v>
      </c>
      <c r="BC2" s="110" t="s">
        <v>79</v>
      </c>
      <c r="BD2" s="110" t="s">
        <v>79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79</v>
      </c>
      <c r="AZ3" s="110" t="s">
        <v>118</v>
      </c>
      <c r="BA3" s="110" t="s">
        <v>653</v>
      </c>
      <c r="BB3" s="110" t="s">
        <v>19</v>
      </c>
      <c r="BC3" s="110" t="s">
        <v>77</v>
      </c>
      <c r="BD3" s="110" t="s">
        <v>79</v>
      </c>
    </row>
    <row r="4" spans="2:56" s="1" customFormat="1" ht="24.9" customHeight="1">
      <c r="B4" s="22"/>
      <c r="D4" s="113" t="s">
        <v>117</v>
      </c>
      <c r="L4" s="22"/>
      <c r="M4" s="114" t="s">
        <v>10</v>
      </c>
      <c r="AT4" s="19" t="s">
        <v>4</v>
      </c>
      <c r="AZ4" s="110" t="s">
        <v>120</v>
      </c>
      <c r="BA4" s="110" t="s">
        <v>19</v>
      </c>
      <c r="BB4" s="110" t="s">
        <v>19</v>
      </c>
      <c r="BC4" s="110" t="s">
        <v>654</v>
      </c>
      <c r="BD4" s="110" t="s">
        <v>79</v>
      </c>
    </row>
    <row r="5" spans="2:56" s="1" customFormat="1" ht="6.9" customHeight="1">
      <c r="B5" s="22"/>
      <c r="L5" s="22"/>
      <c r="AZ5" s="110" t="s">
        <v>122</v>
      </c>
      <c r="BA5" s="110" t="s">
        <v>19</v>
      </c>
      <c r="BB5" s="110" t="s">
        <v>19</v>
      </c>
      <c r="BC5" s="110" t="s">
        <v>655</v>
      </c>
      <c r="BD5" s="110" t="s">
        <v>79</v>
      </c>
    </row>
    <row r="6" spans="2:56" s="1" customFormat="1" ht="12" customHeight="1">
      <c r="B6" s="22"/>
      <c r="D6" s="115" t="s">
        <v>16</v>
      </c>
      <c r="L6" s="22"/>
      <c r="AZ6" s="110" t="s">
        <v>656</v>
      </c>
      <c r="BA6" s="110" t="s">
        <v>19</v>
      </c>
      <c r="BB6" s="110" t="s">
        <v>19</v>
      </c>
      <c r="BC6" s="110" t="s">
        <v>657</v>
      </c>
      <c r="BD6" s="110" t="s">
        <v>79</v>
      </c>
    </row>
    <row r="7" spans="2:56" s="1" customFormat="1" ht="16.5" customHeight="1">
      <c r="B7" s="22"/>
      <c r="E7" s="404" t="str">
        <f>'Rekapitulace stavby'!K6</f>
        <v>Vrchlabí - Liščí kopec - I.etapa</v>
      </c>
      <c r="F7" s="405"/>
      <c r="G7" s="405"/>
      <c r="H7" s="405"/>
      <c r="L7" s="22"/>
      <c r="AZ7" s="110" t="s">
        <v>130</v>
      </c>
      <c r="BA7" s="110" t="s">
        <v>19</v>
      </c>
      <c r="BB7" s="110" t="s">
        <v>19</v>
      </c>
      <c r="BC7" s="110" t="s">
        <v>658</v>
      </c>
      <c r="BD7" s="110" t="s">
        <v>79</v>
      </c>
    </row>
    <row r="8" spans="1:56" s="2" customFormat="1" ht="12" customHeight="1">
      <c r="A8" s="36"/>
      <c r="B8" s="41"/>
      <c r="C8" s="36"/>
      <c r="D8" s="115" t="s">
        <v>123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10" t="s">
        <v>132</v>
      </c>
      <c r="BA8" s="110" t="s">
        <v>19</v>
      </c>
      <c r="BB8" s="110" t="s">
        <v>19</v>
      </c>
      <c r="BC8" s="110" t="s">
        <v>659</v>
      </c>
      <c r="BD8" s="110" t="s">
        <v>79</v>
      </c>
    </row>
    <row r="9" spans="1:56" s="2" customFormat="1" ht="16.5" customHeight="1">
      <c r="A9" s="36"/>
      <c r="B9" s="41"/>
      <c r="C9" s="36"/>
      <c r="D9" s="36"/>
      <c r="E9" s="406" t="s">
        <v>660</v>
      </c>
      <c r="F9" s="407"/>
      <c r="G9" s="407"/>
      <c r="H9" s="407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10" t="s">
        <v>133</v>
      </c>
      <c r="BA9" s="110" t="s">
        <v>19</v>
      </c>
      <c r="BB9" s="110" t="s">
        <v>19</v>
      </c>
      <c r="BC9" s="110" t="s">
        <v>661</v>
      </c>
      <c r="BD9" s="110" t="s">
        <v>79</v>
      </c>
    </row>
    <row r="10" spans="1:56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10" t="s">
        <v>134</v>
      </c>
      <c r="BA10" s="110" t="s">
        <v>19</v>
      </c>
      <c r="BB10" s="110" t="s">
        <v>19</v>
      </c>
      <c r="BC10" s="110" t="s">
        <v>662</v>
      </c>
      <c r="BD10" s="110" t="s">
        <v>79</v>
      </c>
    </row>
    <row r="11" spans="1:56" s="2" customFormat="1" ht="12" customHeight="1">
      <c r="A11" s="36"/>
      <c r="B11" s="41"/>
      <c r="C11" s="36"/>
      <c r="D11" s="115" t="s">
        <v>18</v>
      </c>
      <c r="E11" s="36"/>
      <c r="F11" s="105" t="s">
        <v>19</v>
      </c>
      <c r="G11" s="36"/>
      <c r="H11" s="36"/>
      <c r="I11" s="115" t="s">
        <v>20</v>
      </c>
      <c r="J11" s="105" t="s">
        <v>19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10" t="s">
        <v>136</v>
      </c>
      <c r="BA11" s="110" t="s">
        <v>19</v>
      </c>
      <c r="BB11" s="110" t="s">
        <v>19</v>
      </c>
      <c r="BC11" s="110" t="s">
        <v>663</v>
      </c>
      <c r="BD11" s="110" t="s">
        <v>79</v>
      </c>
    </row>
    <row r="12" spans="1:56" s="2" customFormat="1" ht="12" customHeight="1">
      <c r="A12" s="36"/>
      <c r="B12" s="41"/>
      <c r="C12" s="36"/>
      <c r="D12" s="115" t="s">
        <v>21</v>
      </c>
      <c r="E12" s="36"/>
      <c r="F12" s="105" t="s">
        <v>22</v>
      </c>
      <c r="G12" s="36"/>
      <c r="H12" s="36"/>
      <c r="I12" s="115" t="s">
        <v>23</v>
      </c>
      <c r="J12" s="117" t="str">
        <f>'Rekapitulace stavby'!AN8</f>
        <v>2. 2. 2021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10" t="s">
        <v>138</v>
      </c>
      <c r="BA12" s="110" t="s">
        <v>19</v>
      </c>
      <c r="BB12" s="110" t="s">
        <v>19</v>
      </c>
      <c r="BC12" s="110" t="s">
        <v>664</v>
      </c>
      <c r="BD12" s="110" t="s">
        <v>79</v>
      </c>
    </row>
    <row r="13" spans="1:56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10" t="s">
        <v>141</v>
      </c>
      <c r="BA13" s="110" t="s">
        <v>19</v>
      </c>
      <c r="BB13" s="110" t="s">
        <v>19</v>
      </c>
      <c r="BC13" s="110" t="s">
        <v>665</v>
      </c>
      <c r="BD13" s="110" t="s">
        <v>79</v>
      </c>
    </row>
    <row r="14" spans="1:56" s="2" customFormat="1" ht="12" customHeight="1">
      <c r="A14" s="36"/>
      <c r="B14" s="41"/>
      <c r="C14" s="36"/>
      <c r="D14" s="115" t="s">
        <v>25</v>
      </c>
      <c r="E14" s="36"/>
      <c r="F14" s="36"/>
      <c r="G14" s="36"/>
      <c r="H14" s="36"/>
      <c r="I14" s="115" t="s">
        <v>26</v>
      </c>
      <c r="J14" s="105" t="str">
        <f>IF('Rekapitulace stavby'!AN10="","",'Rekapitulace stavby'!AN10)</f>
        <v/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10" t="s">
        <v>143</v>
      </c>
      <c r="BA14" s="110" t="s">
        <v>19</v>
      </c>
      <c r="BB14" s="110" t="s">
        <v>19</v>
      </c>
      <c r="BC14" s="110" t="s">
        <v>666</v>
      </c>
      <c r="BD14" s="110" t="s">
        <v>79</v>
      </c>
    </row>
    <row r="15" spans="1:56" s="2" customFormat="1" ht="18" customHeight="1">
      <c r="A15" s="36"/>
      <c r="B15" s="41"/>
      <c r="C15" s="36"/>
      <c r="D15" s="36"/>
      <c r="E15" s="105" t="str">
        <f>IF('Rekapitulace stavby'!E11="","",'Rekapitulace stavby'!E11)</f>
        <v xml:space="preserve"> </v>
      </c>
      <c r="F15" s="36"/>
      <c r="G15" s="36"/>
      <c r="H15" s="36"/>
      <c r="I15" s="115" t="s">
        <v>27</v>
      </c>
      <c r="J15" s="105" t="str">
        <f>IF('Rekapitulace stavby'!AN11="","",'Rekapitulace stavby'!AN11)</f>
        <v/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10" t="s">
        <v>145</v>
      </c>
      <c r="BA15" s="110" t="s">
        <v>19</v>
      </c>
      <c r="BB15" s="110" t="s">
        <v>19</v>
      </c>
      <c r="BC15" s="110" t="s">
        <v>667</v>
      </c>
      <c r="BD15" s="110" t="s">
        <v>79</v>
      </c>
    </row>
    <row r="16" spans="1:5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10" t="s">
        <v>668</v>
      </c>
      <c r="BA16" s="110" t="s">
        <v>19</v>
      </c>
      <c r="BB16" s="110" t="s">
        <v>19</v>
      </c>
      <c r="BC16" s="110" t="s">
        <v>77</v>
      </c>
      <c r="BD16" s="110" t="s">
        <v>79</v>
      </c>
    </row>
    <row r="17" spans="1:56" s="2" customFormat="1" ht="12" customHeight="1">
      <c r="A17" s="36"/>
      <c r="B17" s="41"/>
      <c r="C17" s="36"/>
      <c r="D17" s="115" t="s">
        <v>28</v>
      </c>
      <c r="E17" s="36"/>
      <c r="F17" s="36"/>
      <c r="G17" s="36"/>
      <c r="H17" s="36"/>
      <c r="I17" s="115" t="s">
        <v>26</v>
      </c>
      <c r="J17" s="32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10" t="s">
        <v>148</v>
      </c>
      <c r="BA17" s="110" t="s">
        <v>19</v>
      </c>
      <c r="BB17" s="110" t="s">
        <v>19</v>
      </c>
      <c r="BC17" s="110" t="s">
        <v>77</v>
      </c>
      <c r="BD17" s="110" t="s">
        <v>79</v>
      </c>
    </row>
    <row r="18" spans="1:56" s="2" customFormat="1" ht="18" customHeight="1">
      <c r="A18" s="36"/>
      <c r="B18" s="41"/>
      <c r="C18" s="36"/>
      <c r="D18" s="36"/>
      <c r="E18" s="408" t="str">
        <f>'Rekapitulace stavby'!E14</f>
        <v>Vyplň údaj</v>
      </c>
      <c r="F18" s="409"/>
      <c r="G18" s="409"/>
      <c r="H18" s="409"/>
      <c r="I18" s="115" t="s">
        <v>27</v>
      </c>
      <c r="J18" s="32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10" t="s">
        <v>149</v>
      </c>
      <c r="BA18" s="110" t="s">
        <v>19</v>
      </c>
      <c r="BB18" s="110" t="s">
        <v>19</v>
      </c>
      <c r="BC18" s="110" t="s">
        <v>669</v>
      </c>
      <c r="BD18" s="110" t="s">
        <v>79</v>
      </c>
    </row>
    <row r="19" spans="1:56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10" t="s">
        <v>153</v>
      </c>
      <c r="BA19" s="110" t="s">
        <v>19</v>
      </c>
      <c r="BB19" s="110" t="s">
        <v>19</v>
      </c>
      <c r="BC19" s="110" t="s">
        <v>670</v>
      </c>
      <c r="BD19" s="110" t="s">
        <v>79</v>
      </c>
    </row>
    <row r="20" spans="1:56" s="2" customFormat="1" ht="12" customHeight="1">
      <c r="A20" s="36"/>
      <c r="B20" s="41"/>
      <c r="C20" s="36"/>
      <c r="D20" s="115" t="s">
        <v>30</v>
      </c>
      <c r="E20" s="36"/>
      <c r="F20" s="36"/>
      <c r="G20" s="36"/>
      <c r="H20" s="36"/>
      <c r="I20" s="115" t="s">
        <v>26</v>
      </c>
      <c r="J20" s="105" t="str">
        <f>IF('Rekapitulace stavby'!AN16="","",'Rekapitulace stavby'!AN16)</f>
        <v/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10" t="s">
        <v>155</v>
      </c>
      <c r="BA20" s="110" t="s">
        <v>19</v>
      </c>
      <c r="BB20" s="110" t="s">
        <v>19</v>
      </c>
      <c r="BC20" s="110" t="s">
        <v>671</v>
      </c>
      <c r="BD20" s="110" t="s">
        <v>79</v>
      </c>
    </row>
    <row r="21" spans="1:56" s="2" customFormat="1" ht="18" customHeight="1">
      <c r="A21" s="36"/>
      <c r="B21" s="41"/>
      <c r="C21" s="36"/>
      <c r="D21" s="36"/>
      <c r="E21" s="105" t="str">
        <f>IF('Rekapitulace stavby'!E17="","",'Rekapitulace stavby'!E17)</f>
        <v xml:space="preserve"> </v>
      </c>
      <c r="F21" s="36"/>
      <c r="G21" s="36"/>
      <c r="H21" s="36"/>
      <c r="I21" s="115" t="s">
        <v>27</v>
      </c>
      <c r="J21" s="105" t="str">
        <f>IF('Rekapitulace stavby'!AN17="","",'Rekapitulace stavby'!AN17)</f>
        <v/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10" t="s">
        <v>157</v>
      </c>
      <c r="BA21" s="110" t="s">
        <v>19</v>
      </c>
      <c r="BB21" s="110" t="s">
        <v>19</v>
      </c>
      <c r="BC21" s="110" t="s">
        <v>152</v>
      </c>
      <c r="BD21" s="110" t="s">
        <v>79</v>
      </c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5" t="s">
        <v>32</v>
      </c>
      <c r="E23" s="36"/>
      <c r="F23" s="36"/>
      <c r="G23" s="36"/>
      <c r="H23" s="36"/>
      <c r="I23" s="115" t="s">
        <v>26</v>
      </c>
      <c r="J23" s="105" t="str">
        <f>IF('Rekapitulace stavby'!AN19="","",'Rekapitulace stavby'!AN19)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5" t="s">
        <v>27</v>
      </c>
      <c r="J24" s="105" t="str">
        <f>IF('Rekapitulace stavby'!AN20="","",'Rekapitulace stavby'!AN20)</f>
        <v/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5" t="s">
        <v>33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8"/>
      <c r="B27" s="119"/>
      <c r="C27" s="118"/>
      <c r="D27" s="118"/>
      <c r="E27" s="410" t="s">
        <v>19</v>
      </c>
      <c r="F27" s="410"/>
      <c r="G27" s="410"/>
      <c r="H27" s="410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2"/>
      <c r="E29" s="122"/>
      <c r="F29" s="122"/>
      <c r="G29" s="122"/>
      <c r="H29" s="122"/>
      <c r="I29" s="122"/>
      <c r="J29" s="122"/>
      <c r="K29" s="122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35</v>
      </c>
      <c r="E30" s="36"/>
      <c r="F30" s="36"/>
      <c r="G30" s="36"/>
      <c r="H30" s="36"/>
      <c r="I30" s="36"/>
      <c r="J30" s="124">
        <f>ROUND(J91,2)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5" t="s">
        <v>37</v>
      </c>
      <c r="G32" s="36"/>
      <c r="H32" s="36"/>
      <c r="I32" s="125" t="s">
        <v>36</v>
      </c>
      <c r="J32" s="125" t="s">
        <v>38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6" t="s">
        <v>39</v>
      </c>
      <c r="E33" s="115" t="s">
        <v>40</v>
      </c>
      <c r="F33" s="127">
        <f>ROUND((SUM(BE91:BE311)),2)</f>
        <v>0</v>
      </c>
      <c r="G33" s="36"/>
      <c r="H33" s="36"/>
      <c r="I33" s="128">
        <v>0.21</v>
      </c>
      <c r="J33" s="127">
        <f>ROUND(((SUM(BE91:BE311))*I33),2)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5" t="s">
        <v>41</v>
      </c>
      <c r="F34" s="127">
        <f>ROUND((SUM(BF91:BF311)),2)</f>
        <v>0</v>
      </c>
      <c r="G34" s="36"/>
      <c r="H34" s="36"/>
      <c r="I34" s="128">
        <v>0.15</v>
      </c>
      <c r="J34" s="127">
        <f>ROUND(((SUM(BF91:BF311))*I34),2)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5" t="s">
        <v>42</v>
      </c>
      <c r="F35" s="127">
        <f>ROUND((SUM(BG91:BG311)),2)</f>
        <v>0</v>
      </c>
      <c r="G35" s="36"/>
      <c r="H35" s="36"/>
      <c r="I35" s="128">
        <v>0.21</v>
      </c>
      <c r="J35" s="127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5" t="s">
        <v>43</v>
      </c>
      <c r="F36" s="127">
        <f>ROUND((SUM(BH91:BH311)),2)</f>
        <v>0</v>
      </c>
      <c r="G36" s="36"/>
      <c r="H36" s="36"/>
      <c r="I36" s="128">
        <v>0.15</v>
      </c>
      <c r="J36" s="127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5" t="s">
        <v>44</v>
      </c>
      <c r="F37" s="127">
        <f>ROUND((SUM(BI91:BI311)),2)</f>
        <v>0</v>
      </c>
      <c r="G37" s="36"/>
      <c r="H37" s="36"/>
      <c r="I37" s="128">
        <v>0</v>
      </c>
      <c r="J37" s="127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1"/>
      <c r="J39" s="134">
        <f>SUM(J30:J37)</f>
        <v>0</v>
      </c>
      <c r="K39" s="135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160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1" t="str">
        <f>E7</f>
        <v>Vrchlabí - Liščí kopec - I.etapa</v>
      </c>
      <c r="F48" s="412"/>
      <c r="G48" s="412"/>
      <c r="H48" s="412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4" t="str">
        <f>E9</f>
        <v>02 - ul. Škroupova</v>
      </c>
      <c r="F50" s="413"/>
      <c r="G50" s="413"/>
      <c r="H50" s="413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2. 2. 2021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 xml:space="preserve"> 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32</v>
      </c>
      <c r="J55" s="34" t="str">
        <f>E24</f>
        <v xml:space="preserve"> 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0" t="s">
        <v>161</v>
      </c>
      <c r="D57" s="141"/>
      <c r="E57" s="141"/>
      <c r="F57" s="141"/>
      <c r="G57" s="141"/>
      <c r="H57" s="141"/>
      <c r="I57" s="141"/>
      <c r="J57" s="142" t="s">
        <v>162</v>
      </c>
      <c r="K57" s="141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43" t="s">
        <v>67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163</v>
      </c>
    </row>
    <row r="60" spans="2:12" s="9" customFormat="1" ht="24.9" customHeight="1">
      <c r="B60" s="144"/>
      <c r="C60" s="145"/>
      <c r="D60" s="146" t="s">
        <v>164</v>
      </c>
      <c r="E60" s="147"/>
      <c r="F60" s="147"/>
      <c r="G60" s="147"/>
      <c r="H60" s="147"/>
      <c r="I60" s="147"/>
      <c r="J60" s="148">
        <f>J92</f>
        <v>0</v>
      </c>
      <c r="K60" s="145"/>
      <c r="L60" s="149"/>
    </row>
    <row r="61" spans="2:12" s="10" customFormat="1" ht="19.95" customHeight="1">
      <c r="B61" s="150"/>
      <c r="C61" s="99"/>
      <c r="D61" s="151" t="s">
        <v>165</v>
      </c>
      <c r="E61" s="152"/>
      <c r="F61" s="152"/>
      <c r="G61" s="152"/>
      <c r="H61" s="152"/>
      <c r="I61" s="152"/>
      <c r="J61" s="153">
        <f>J128</f>
        <v>0</v>
      </c>
      <c r="K61" s="99"/>
      <c r="L61" s="154"/>
    </row>
    <row r="62" spans="2:12" s="10" customFormat="1" ht="19.95" customHeight="1">
      <c r="B62" s="150"/>
      <c r="C62" s="99"/>
      <c r="D62" s="151" t="s">
        <v>166</v>
      </c>
      <c r="E62" s="152"/>
      <c r="F62" s="152"/>
      <c r="G62" s="152"/>
      <c r="H62" s="152"/>
      <c r="I62" s="152"/>
      <c r="J62" s="153">
        <f>J185</f>
        <v>0</v>
      </c>
      <c r="K62" s="99"/>
      <c r="L62" s="154"/>
    </row>
    <row r="63" spans="2:12" s="10" customFormat="1" ht="19.95" customHeight="1">
      <c r="B63" s="150"/>
      <c r="C63" s="99"/>
      <c r="D63" s="151" t="s">
        <v>167</v>
      </c>
      <c r="E63" s="152"/>
      <c r="F63" s="152"/>
      <c r="G63" s="152"/>
      <c r="H63" s="152"/>
      <c r="I63" s="152"/>
      <c r="J63" s="153">
        <f>J226</f>
        <v>0</v>
      </c>
      <c r="K63" s="99"/>
      <c r="L63" s="154"/>
    </row>
    <row r="64" spans="2:12" s="10" customFormat="1" ht="19.95" customHeight="1">
      <c r="B64" s="150"/>
      <c r="C64" s="99"/>
      <c r="D64" s="151" t="s">
        <v>168</v>
      </c>
      <c r="E64" s="152"/>
      <c r="F64" s="152"/>
      <c r="G64" s="152"/>
      <c r="H64" s="152"/>
      <c r="I64" s="152"/>
      <c r="J64" s="153">
        <f>J241</f>
        <v>0</v>
      </c>
      <c r="K64" s="99"/>
      <c r="L64" s="154"/>
    </row>
    <row r="65" spans="2:12" s="10" customFormat="1" ht="19.95" customHeight="1">
      <c r="B65" s="150"/>
      <c r="C65" s="99"/>
      <c r="D65" s="151" t="s">
        <v>169</v>
      </c>
      <c r="E65" s="152"/>
      <c r="F65" s="152"/>
      <c r="G65" s="152"/>
      <c r="H65" s="152"/>
      <c r="I65" s="152"/>
      <c r="J65" s="153">
        <f>J290</f>
        <v>0</v>
      </c>
      <c r="K65" s="99"/>
      <c r="L65" s="154"/>
    </row>
    <row r="66" spans="2:12" s="10" customFormat="1" ht="19.95" customHeight="1">
      <c r="B66" s="150"/>
      <c r="C66" s="99"/>
      <c r="D66" s="151" t="s">
        <v>170</v>
      </c>
      <c r="E66" s="152"/>
      <c r="F66" s="152"/>
      <c r="G66" s="152"/>
      <c r="H66" s="152"/>
      <c r="I66" s="152"/>
      <c r="J66" s="153">
        <f>J293</f>
        <v>0</v>
      </c>
      <c r="K66" s="99"/>
      <c r="L66" s="154"/>
    </row>
    <row r="67" spans="2:12" s="10" customFormat="1" ht="19.95" customHeight="1">
      <c r="B67" s="150"/>
      <c r="C67" s="99"/>
      <c r="D67" s="151" t="s">
        <v>171</v>
      </c>
      <c r="E67" s="152"/>
      <c r="F67" s="152"/>
      <c r="G67" s="152"/>
      <c r="H67" s="152"/>
      <c r="I67" s="152"/>
      <c r="J67" s="153">
        <f>J298</f>
        <v>0</v>
      </c>
      <c r="K67" s="99"/>
      <c r="L67" s="154"/>
    </row>
    <row r="68" spans="2:12" s="9" customFormat="1" ht="24.9" customHeight="1">
      <c r="B68" s="144"/>
      <c r="C68" s="145"/>
      <c r="D68" s="146" t="s">
        <v>172</v>
      </c>
      <c r="E68" s="147"/>
      <c r="F68" s="147"/>
      <c r="G68" s="147"/>
      <c r="H68" s="147"/>
      <c r="I68" s="147"/>
      <c r="J68" s="148">
        <f>J300</f>
        <v>0</v>
      </c>
      <c r="K68" s="145"/>
      <c r="L68" s="149"/>
    </row>
    <row r="69" spans="2:12" s="10" customFormat="1" ht="19.95" customHeight="1">
      <c r="B69" s="150"/>
      <c r="C69" s="99"/>
      <c r="D69" s="151" t="s">
        <v>173</v>
      </c>
      <c r="E69" s="152"/>
      <c r="F69" s="152"/>
      <c r="G69" s="152"/>
      <c r="H69" s="152"/>
      <c r="I69" s="152"/>
      <c r="J69" s="153">
        <f>J301</f>
        <v>0</v>
      </c>
      <c r="K69" s="99"/>
      <c r="L69" s="154"/>
    </row>
    <row r="70" spans="2:12" s="10" customFormat="1" ht="19.95" customHeight="1">
      <c r="B70" s="150"/>
      <c r="C70" s="99"/>
      <c r="D70" s="151" t="s">
        <v>174</v>
      </c>
      <c r="E70" s="152"/>
      <c r="F70" s="152"/>
      <c r="G70" s="152"/>
      <c r="H70" s="152"/>
      <c r="I70" s="152"/>
      <c r="J70" s="153">
        <f>J305</f>
        <v>0</v>
      </c>
      <c r="K70" s="99"/>
      <c r="L70" s="154"/>
    </row>
    <row r="71" spans="2:12" s="10" customFormat="1" ht="19.95" customHeight="1">
      <c r="B71" s="150"/>
      <c r="C71" s="99"/>
      <c r="D71" s="151" t="s">
        <v>175</v>
      </c>
      <c r="E71" s="152"/>
      <c r="F71" s="152"/>
      <c r="G71" s="152"/>
      <c r="H71" s="152"/>
      <c r="I71" s="152"/>
      <c r="J71" s="153">
        <f>J310</f>
        <v>0</v>
      </c>
      <c r="K71" s="99"/>
      <c r="L71" s="154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" customHeight="1">
      <c r="A78" s="36"/>
      <c r="B78" s="37"/>
      <c r="C78" s="25" t="s">
        <v>176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11" t="str">
        <f>E7</f>
        <v>Vrchlabí - Liščí kopec - I.etapa</v>
      </c>
      <c r="F81" s="412"/>
      <c r="G81" s="412"/>
      <c r="H81" s="412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123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64" t="str">
        <f>E9</f>
        <v>02 - ul. Škroupova</v>
      </c>
      <c r="F83" s="413"/>
      <c r="G83" s="413"/>
      <c r="H83" s="413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F12</f>
        <v xml:space="preserve"> </v>
      </c>
      <c r="G85" s="38"/>
      <c r="H85" s="38"/>
      <c r="I85" s="31" t="s">
        <v>23</v>
      </c>
      <c r="J85" s="61" t="str">
        <f>IF(J12="","",J12)</f>
        <v>2. 2. 2021</v>
      </c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15" customHeight="1">
      <c r="A87" s="36"/>
      <c r="B87" s="37"/>
      <c r="C87" s="31" t="s">
        <v>25</v>
      </c>
      <c r="D87" s="38"/>
      <c r="E87" s="38"/>
      <c r="F87" s="29" t="str">
        <f>E15</f>
        <v xml:space="preserve"> </v>
      </c>
      <c r="G87" s="38"/>
      <c r="H87" s="38"/>
      <c r="I87" s="31" t="s">
        <v>30</v>
      </c>
      <c r="J87" s="34" t="str">
        <f>E21</f>
        <v xml:space="preserve"> 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15" customHeight="1">
      <c r="A88" s="36"/>
      <c r="B88" s="37"/>
      <c r="C88" s="31" t="s">
        <v>28</v>
      </c>
      <c r="D88" s="38"/>
      <c r="E88" s="38"/>
      <c r="F88" s="29" t="str">
        <f>IF(E18="","",E18)</f>
        <v>Vyplň údaj</v>
      </c>
      <c r="G88" s="38"/>
      <c r="H88" s="38"/>
      <c r="I88" s="31" t="s">
        <v>32</v>
      </c>
      <c r="J88" s="34" t="str">
        <f>E24</f>
        <v xml:space="preserve"> 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5"/>
      <c r="B90" s="156"/>
      <c r="C90" s="157" t="s">
        <v>177</v>
      </c>
      <c r="D90" s="158" t="s">
        <v>54</v>
      </c>
      <c r="E90" s="158" t="s">
        <v>50</v>
      </c>
      <c r="F90" s="158" t="s">
        <v>51</v>
      </c>
      <c r="G90" s="158" t="s">
        <v>178</v>
      </c>
      <c r="H90" s="158" t="s">
        <v>179</v>
      </c>
      <c r="I90" s="158" t="s">
        <v>180</v>
      </c>
      <c r="J90" s="159" t="s">
        <v>162</v>
      </c>
      <c r="K90" s="160" t="s">
        <v>181</v>
      </c>
      <c r="L90" s="161"/>
      <c r="M90" s="70" t="s">
        <v>19</v>
      </c>
      <c r="N90" s="71" t="s">
        <v>39</v>
      </c>
      <c r="O90" s="71" t="s">
        <v>182</v>
      </c>
      <c r="P90" s="71" t="s">
        <v>183</v>
      </c>
      <c r="Q90" s="71" t="s">
        <v>184</v>
      </c>
      <c r="R90" s="71" t="s">
        <v>185</v>
      </c>
      <c r="S90" s="71" t="s">
        <v>186</v>
      </c>
      <c r="T90" s="72" t="s">
        <v>187</v>
      </c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1:63" s="2" customFormat="1" ht="22.8" customHeight="1">
      <c r="A91" s="36"/>
      <c r="B91" s="37"/>
      <c r="C91" s="77" t="s">
        <v>188</v>
      </c>
      <c r="D91" s="38"/>
      <c r="E91" s="38"/>
      <c r="F91" s="38"/>
      <c r="G91" s="38"/>
      <c r="H91" s="38"/>
      <c r="I91" s="38"/>
      <c r="J91" s="162">
        <f>BK91</f>
        <v>0</v>
      </c>
      <c r="K91" s="38"/>
      <c r="L91" s="41"/>
      <c r="M91" s="73"/>
      <c r="N91" s="163"/>
      <c r="O91" s="74"/>
      <c r="P91" s="164">
        <f>P92+P300</f>
        <v>0</v>
      </c>
      <c r="Q91" s="74"/>
      <c r="R91" s="164">
        <f>R92+R300</f>
        <v>35.72969096999999</v>
      </c>
      <c r="S91" s="74"/>
      <c r="T91" s="165">
        <f>T92+T300</f>
        <v>11.315700000000001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68</v>
      </c>
      <c r="AU91" s="19" t="s">
        <v>163</v>
      </c>
      <c r="BK91" s="166">
        <f>BK92+BK300</f>
        <v>0</v>
      </c>
    </row>
    <row r="92" spans="2:63" s="12" customFormat="1" ht="25.95" customHeight="1">
      <c r="B92" s="167"/>
      <c r="C92" s="168"/>
      <c r="D92" s="169" t="s">
        <v>68</v>
      </c>
      <c r="E92" s="170" t="s">
        <v>189</v>
      </c>
      <c r="F92" s="170" t="s">
        <v>190</v>
      </c>
      <c r="G92" s="168"/>
      <c r="H92" s="168"/>
      <c r="I92" s="171"/>
      <c r="J92" s="172">
        <f>BK92</f>
        <v>0</v>
      </c>
      <c r="K92" s="168"/>
      <c r="L92" s="173"/>
      <c r="M92" s="174"/>
      <c r="N92" s="175"/>
      <c r="O92" s="175"/>
      <c r="P92" s="176">
        <f>P93+SUM(P94:P128)+P185+P226+P241+P290+P293+P298</f>
        <v>0</v>
      </c>
      <c r="Q92" s="175"/>
      <c r="R92" s="176">
        <f>R93+SUM(R94:R128)+R185+R226+R241+R290+R293+R298</f>
        <v>35.72969096999999</v>
      </c>
      <c r="S92" s="175"/>
      <c r="T92" s="177">
        <f>T93+SUM(T94:T128)+T185+T226+T241+T290+T293+T298</f>
        <v>11.315700000000001</v>
      </c>
      <c r="AR92" s="178" t="s">
        <v>77</v>
      </c>
      <c r="AT92" s="179" t="s">
        <v>68</v>
      </c>
      <c r="AU92" s="179" t="s">
        <v>69</v>
      </c>
      <c r="AY92" s="178" t="s">
        <v>191</v>
      </c>
      <c r="BK92" s="180">
        <f>BK93+SUM(BK94:BK128)+BK185+BK226+BK241+BK290+BK293+BK298</f>
        <v>0</v>
      </c>
    </row>
    <row r="93" spans="1:65" s="2" customFormat="1" ht="16.5" customHeight="1">
      <c r="A93" s="36"/>
      <c r="B93" s="37"/>
      <c r="C93" s="181" t="s">
        <v>77</v>
      </c>
      <c r="D93" s="181" t="s">
        <v>192</v>
      </c>
      <c r="E93" s="182" t="s">
        <v>193</v>
      </c>
      <c r="F93" s="183" t="s">
        <v>194</v>
      </c>
      <c r="G93" s="184" t="s">
        <v>19</v>
      </c>
      <c r="H93" s="185">
        <v>0</v>
      </c>
      <c r="I93" s="186"/>
      <c r="J93" s="187">
        <f>ROUND(I93*H93,2)</f>
        <v>0</v>
      </c>
      <c r="K93" s="188"/>
      <c r="L93" s="41"/>
      <c r="M93" s="189" t="s">
        <v>19</v>
      </c>
      <c r="N93" s="190" t="s">
        <v>40</v>
      </c>
      <c r="O93" s="66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3" t="s">
        <v>195</v>
      </c>
      <c r="AT93" s="193" t="s">
        <v>192</v>
      </c>
      <c r="AU93" s="193" t="s">
        <v>77</v>
      </c>
      <c r="AY93" s="19" t="s">
        <v>191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19" t="s">
        <v>77</v>
      </c>
      <c r="BK93" s="194">
        <f>ROUND(I93*H93,2)</f>
        <v>0</v>
      </c>
      <c r="BL93" s="19" t="s">
        <v>195</v>
      </c>
      <c r="BM93" s="193" t="s">
        <v>672</v>
      </c>
    </row>
    <row r="94" spans="2:51" s="13" customFormat="1" ht="10.2">
      <c r="B94" s="195"/>
      <c r="C94" s="196"/>
      <c r="D94" s="197" t="s">
        <v>197</v>
      </c>
      <c r="E94" s="198" t="s">
        <v>19</v>
      </c>
      <c r="F94" s="199" t="s">
        <v>198</v>
      </c>
      <c r="G94" s="196"/>
      <c r="H94" s="198" t="s">
        <v>19</v>
      </c>
      <c r="I94" s="200"/>
      <c r="J94" s="196"/>
      <c r="K94" s="196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197</v>
      </c>
      <c r="AU94" s="205" t="s">
        <v>77</v>
      </c>
      <c r="AV94" s="13" t="s">
        <v>77</v>
      </c>
      <c r="AW94" s="13" t="s">
        <v>31</v>
      </c>
      <c r="AX94" s="13" t="s">
        <v>69</v>
      </c>
      <c r="AY94" s="205" t="s">
        <v>191</v>
      </c>
    </row>
    <row r="95" spans="2:51" s="14" customFormat="1" ht="10.2">
      <c r="B95" s="206"/>
      <c r="C95" s="207"/>
      <c r="D95" s="197" t="s">
        <v>197</v>
      </c>
      <c r="E95" s="208" t="s">
        <v>19</v>
      </c>
      <c r="F95" s="209" t="s">
        <v>673</v>
      </c>
      <c r="G95" s="207"/>
      <c r="H95" s="210">
        <v>6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197</v>
      </c>
      <c r="AU95" s="216" t="s">
        <v>77</v>
      </c>
      <c r="AV95" s="14" t="s">
        <v>79</v>
      </c>
      <c r="AW95" s="14" t="s">
        <v>31</v>
      </c>
      <c r="AX95" s="14" t="s">
        <v>69</v>
      </c>
      <c r="AY95" s="216" t="s">
        <v>191</v>
      </c>
    </row>
    <row r="96" spans="2:51" s="14" customFormat="1" ht="10.2">
      <c r="B96" s="206"/>
      <c r="C96" s="207"/>
      <c r="D96" s="197" t="s">
        <v>197</v>
      </c>
      <c r="E96" s="208" t="s">
        <v>19</v>
      </c>
      <c r="F96" s="209" t="s">
        <v>674</v>
      </c>
      <c r="G96" s="207"/>
      <c r="H96" s="210">
        <v>3.2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197</v>
      </c>
      <c r="AU96" s="216" t="s">
        <v>77</v>
      </c>
      <c r="AV96" s="14" t="s">
        <v>79</v>
      </c>
      <c r="AW96" s="14" t="s">
        <v>31</v>
      </c>
      <c r="AX96" s="14" t="s">
        <v>69</v>
      </c>
      <c r="AY96" s="216" t="s">
        <v>191</v>
      </c>
    </row>
    <row r="97" spans="2:51" s="15" customFormat="1" ht="10.2">
      <c r="B97" s="217"/>
      <c r="C97" s="218"/>
      <c r="D97" s="197" t="s">
        <v>197</v>
      </c>
      <c r="E97" s="219" t="s">
        <v>155</v>
      </c>
      <c r="F97" s="220" t="s">
        <v>201</v>
      </c>
      <c r="G97" s="218"/>
      <c r="H97" s="221">
        <v>9.2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197</v>
      </c>
      <c r="AU97" s="227" t="s">
        <v>77</v>
      </c>
      <c r="AV97" s="15" t="s">
        <v>95</v>
      </c>
      <c r="AW97" s="15" t="s">
        <v>31</v>
      </c>
      <c r="AX97" s="15" t="s">
        <v>69</v>
      </c>
      <c r="AY97" s="227" t="s">
        <v>191</v>
      </c>
    </row>
    <row r="98" spans="2:51" s="13" customFormat="1" ht="10.2">
      <c r="B98" s="195"/>
      <c r="C98" s="196"/>
      <c r="D98" s="197" t="s">
        <v>197</v>
      </c>
      <c r="E98" s="198" t="s">
        <v>19</v>
      </c>
      <c r="F98" s="199" t="s">
        <v>202</v>
      </c>
      <c r="G98" s="196"/>
      <c r="H98" s="198" t="s">
        <v>19</v>
      </c>
      <c r="I98" s="200"/>
      <c r="J98" s="196"/>
      <c r="K98" s="196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197</v>
      </c>
      <c r="AU98" s="205" t="s">
        <v>77</v>
      </c>
      <c r="AV98" s="13" t="s">
        <v>77</v>
      </c>
      <c r="AW98" s="13" t="s">
        <v>31</v>
      </c>
      <c r="AX98" s="13" t="s">
        <v>69</v>
      </c>
      <c r="AY98" s="205" t="s">
        <v>191</v>
      </c>
    </row>
    <row r="99" spans="2:51" s="14" customFormat="1" ht="10.2">
      <c r="B99" s="206"/>
      <c r="C99" s="207"/>
      <c r="D99" s="197" t="s">
        <v>197</v>
      </c>
      <c r="E99" s="208" t="s">
        <v>19</v>
      </c>
      <c r="F99" s="209" t="s">
        <v>675</v>
      </c>
      <c r="G99" s="207"/>
      <c r="H99" s="210">
        <v>12.7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197</v>
      </c>
      <c r="AU99" s="216" t="s">
        <v>77</v>
      </c>
      <c r="AV99" s="14" t="s">
        <v>79</v>
      </c>
      <c r="AW99" s="14" t="s">
        <v>31</v>
      </c>
      <c r="AX99" s="14" t="s">
        <v>69</v>
      </c>
      <c r="AY99" s="216" t="s">
        <v>191</v>
      </c>
    </row>
    <row r="100" spans="2:51" s="15" customFormat="1" ht="10.2">
      <c r="B100" s="217"/>
      <c r="C100" s="218"/>
      <c r="D100" s="197" t="s">
        <v>197</v>
      </c>
      <c r="E100" s="219" t="s">
        <v>157</v>
      </c>
      <c r="F100" s="220" t="s">
        <v>201</v>
      </c>
      <c r="G100" s="218"/>
      <c r="H100" s="221">
        <v>12.7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197</v>
      </c>
      <c r="AU100" s="227" t="s">
        <v>77</v>
      </c>
      <c r="AV100" s="15" t="s">
        <v>95</v>
      </c>
      <c r="AW100" s="15" t="s">
        <v>31</v>
      </c>
      <c r="AX100" s="15" t="s">
        <v>69</v>
      </c>
      <c r="AY100" s="227" t="s">
        <v>191</v>
      </c>
    </row>
    <row r="101" spans="2:51" s="13" customFormat="1" ht="10.2">
      <c r="B101" s="195"/>
      <c r="C101" s="196"/>
      <c r="D101" s="197" t="s">
        <v>197</v>
      </c>
      <c r="E101" s="198" t="s">
        <v>19</v>
      </c>
      <c r="F101" s="199" t="s">
        <v>204</v>
      </c>
      <c r="G101" s="196"/>
      <c r="H101" s="198" t="s">
        <v>19</v>
      </c>
      <c r="I101" s="200"/>
      <c r="J101" s="196"/>
      <c r="K101" s="196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197</v>
      </c>
      <c r="AU101" s="205" t="s">
        <v>77</v>
      </c>
      <c r="AV101" s="13" t="s">
        <v>77</v>
      </c>
      <c r="AW101" s="13" t="s">
        <v>31</v>
      </c>
      <c r="AX101" s="13" t="s">
        <v>69</v>
      </c>
      <c r="AY101" s="205" t="s">
        <v>191</v>
      </c>
    </row>
    <row r="102" spans="2:51" s="14" customFormat="1" ht="10.2">
      <c r="B102" s="206"/>
      <c r="C102" s="207"/>
      <c r="D102" s="197" t="s">
        <v>197</v>
      </c>
      <c r="E102" s="208" t="s">
        <v>19</v>
      </c>
      <c r="F102" s="209" t="s">
        <v>69</v>
      </c>
      <c r="G102" s="207"/>
      <c r="H102" s="210">
        <v>0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197</v>
      </c>
      <c r="AU102" s="216" t="s">
        <v>77</v>
      </c>
      <c r="AV102" s="14" t="s">
        <v>79</v>
      </c>
      <c r="AW102" s="14" t="s">
        <v>31</v>
      </c>
      <c r="AX102" s="14" t="s">
        <v>69</v>
      </c>
      <c r="AY102" s="216" t="s">
        <v>191</v>
      </c>
    </row>
    <row r="103" spans="2:51" s="15" customFormat="1" ht="10.2">
      <c r="B103" s="217"/>
      <c r="C103" s="218"/>
      <c r="D103" s="197" t="s">
        <v>197</v>
      </c>
      <c r="E103" s="219" t="s">
        <v>205</v>
      </c>
      <c r="F103" s="220" t="s">
        <v>201</v>
      </c>
      <c r="G103" s="218"/>
      <c r="H103" s="221">
        <v>0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197</v>
      </c>
      <c r="AU103" s="227" t="s">
        <v>77</v>
      </c>
      <c r="AV103" s="15" t="s">
        <v>95</v>
      </c>
      <c r="AW103" s="15" t="s">
        <v>31</v>
      </c>
      <c r="AX103" s="15" t="s">
        <v>69</v>
      </c>
      <c r="AY103" s="227" t="s">
        <v>191</v>
      </c>
    </row>
    <row r="104" spans="2:51" s="13" customFormat="1" ht="10.2">
      <c r="B104" s="195"/>
      <c r="C104" s="196"/>
      <c r="D104" s="197" t="s">
        <v>197</v>
      </c>
      <c r="E104" s="198" t="s">
        <v>19</v>
      </c>
      <c r="F104" s="199" t="s">
        <v>206</v>
      </c>
      <c r="G104" s="196"/>
      <c r="H104" s="198" t="s">
        <v>19</v>
      </c>
      <c r="I104" s="200"/>
      <c r="J104" s="196"/>
      <c r="K104" s="196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197</v>
      </c>
      <c r="AU104" s="205" t="s">
        <v>77</v>
      </c>
      <c r="AV104" s="13" t="s">
        <v>77</v>
      </c>
      <c r="AW104" s="13" t="s">
        <v>31</v>
      </c>
      <c r="AX104" s="13" t="s">
        <v>69</v>
      </c>
      <c r="AY104" s="205" t="s">
        <v>191</v>
      </c>
    </row>
    <row r="105" spans="2:51" s="14" customFormat="1" ht="10.2">
      <c r="B105" s="206"/>
      <c r="C105" s="207"/>
      <c r="D105" s="197" t="s">
        <v>197</v>
      </c>
      <c r="E105" s="208" t="s">
        <v>19</v>
      </c>
      <c r="F105" s="209" t="s">
        <v>69</v>
      </c>
      <c r="G105" s="207"/>
      <c r="H105" s="210">
        <v>0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197</v>
      </c>
      <c r="AU105" s="216" t="s">
        <v>77</v>
      </c>
      <c r="AV105" s="14" t="s">
        <v>79</v>
      </c>
      <c r="AW105" s="14" t="s">
        <v>31</v>
      </c>
      <c r="AX105" s="14" t="s">
        <v>69</v>
      </c>
      <c r="AY105" s="216" t="s">
        <v>191</v>
      </c>
    </row>
    <row r="106" spans="2:51" s="15" customFormat="1" ht="10.2">
      <c r="B106" s="217"/>
      <c r="C106" s="218"/>
      <c r="D106" s="197" t="s">
        <v>197</v>
      </c>
      <c r="E106" s="219" t="s">
        <v>207</v>
      </c>
      <c r="F106" s="220" t="s">
        <v>201</v>
      </c>
      <c r="G106" s="218"/>
      <c r="H106" s="221">
        <v>0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197</v>
      </c>
      <c r="AU106" s="227" t="s">
        <v>77</v>
      </c>
      <c r="AV106" s="15" t="s">
        <v>95</v>
      </c>
      <c r="AW106" s="15" t="s">
        <v>31</v>
      </c>
      <c r="AX106" s="15" t="s">
        <v>69</v>
      </c>
      <c r="AY106" s="227" t="s">
        <v>191</v>
      </c>
    </row>
    <row r="107" spans="2:51" s="13" customFormat="1" ht="10.2">
      <c r="B107" s="195"/>
      <c r="C107" s="196"/>
      <c r="D107" s="197" t="s">
        <v>197</v>
      </c>
      <c r="E107" s="198" t="s">
        <v>19</v>
      </c>
      <c r="F107" s="199" t="s">
        <v>208</v>
      </c>
      <c r="G107" s="196"/>
      <c r="H107" s="198" t="s">
        <v>19</v>
      </c>
      <c r="I107" s="200"/>
      <c r="J107" s="196"/>
      <c r="K107" s="196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197</v>
      </c>
      <c r="AU107" s="205" t="s">
        <v>77</v>
      </c>
      <c r="AV107" s="13" t="s">
        <v>77</v>
      </c>
      <c r="AW107" s="13" t="s">
        <v>31</v>
      </c>
      <c r="AX107" s="13" t="s">
        <v>69</v>
      </c>
      <c r="AY107" s="205" t="s">
        <v>191</v>
      </c>
    </row>
    <row r="108" spans="2:51" s="14" customFormat="1" ht="10.2">
      <c r="B108" s="206"/>
      <c r="C108" s="207"/>
      <c r="D108" s="197" t="s">
        <v>197</v>
      </c>
      <c r="E108" s="208" t="s">
        <v>19</v>
      </c>
      <c r="F108" s="209" t="s">
        <v>69</v>
      </c>
      <c r="G108" s="207"/>
      <c r="H108" s="210">
        <v>0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197</v>
      </c>
      <c r="AU108" s="216" t="s">
        <v>77</v>
      </c>
      <c r="AV108" s="14" t="s">
        <v>79</v>
      </c>
      <c r="AW108" s="14" t="s">
        <v>31</v>
      </c>
      <c r="AX108" s="14" t="s">
        <v>69</v>
      </c>
      <c r="AY108" s="216" t="s">
        <v>191</v>
      </c>
    </row>
    <row r="109" spans="2:51" s="15" customFormat="1" ht="10.2">
      <c r="B109" s="217"/>
      <c r="C109" s="218"/>
      <c r="D109" s="197" t="s">
        <v>197</v>
      </c>
      <c r="E109" s="219" t="s">
        <v>209</v>
      </c>
      <c r="F109" s="220" t="s">
        <v>201</v>
      </c>
      <c r="G109" s="218"/>
      <c r="H109" s="221">
        <v>0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197</v>
      </c>
      <c r="AU109" s="227" t="s">
        <v>77</v>
      </c>
      <c r="AV109" s="15" t="s">
        <v>95</v>
      </c>
      <c r="AW109" s="15" t="s">
        <v>31</v>
      </c>
      <c r="AX109" s="15" t="s">
        <v>69</v>
      </c>
      <c r="AY109" s="227" t="s">
        <v>191</v>
      </c>
    </row>
    <row r="110" spans="2:51" s="16" customFormat="1" ht="10.2">
      <c r="B110" s="228"/>
      <c r="C110" s="229"/>
      <c r="D110" s="197" t="s">
        <v>197</v>
      </c>
      <c r="E110" s="230" t="s">
        <v>153</v>
      </c>
      <c r="F110" s="231" t="s">
        <v>210</v>
      </c>
      <c r="G110" s="229"/>
      <c r="H110" s="232">
        <v>21.9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197</v>
      </c>
      <c r="AU110" s="238" t="s">
        <v>77</v>
      </c>
      <c r="AV110" s="16" t="s">
        <v>195</v>
      </c>
      <c r="AW110" s="16" t="s">
        <v>31</v>
      </c>
      <c r="AX110" s="16" t="s">
        <v>69</v>
      </c>
      <c r="AY110" s="238" t="s">
        <v>191</v>
      </c>
    </row>
    <row r="111" spans="2:51" s="13" customFormat="1" ht="10.2">
      <c r="B111" s="195"/>
      <c r="C111" s="196"/>
      <c r="D111" s="197" t="s">
        <v>197</v>
      </c>
      <c r="E111" s="198" t="s">
        <v>19</v>
      </c>
      <c r="F111" s="199" t="s">
        <v>211</v>
      </c>
      <c r="G111" s="196"/>
      <c r="H111" s="198" t="s">
        <v>19</v>
      </c>
      <c r="I111" s="200"/>
      <c r="J111" s="196"/>
      <c r="K111" s="196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197</v>
      </c>
      <c r="AU111" s="205" t="s">
        <v>77</v>
      </c>
      <c r="AV111" s="13" t="s">
        <v>77</v>
      </c>
      <c r="AW111" s="13" t="s">
        <v>31</v>
      </c>
      <c r="AX111" s="13" t="s">
        <v>69</v>
      </c>
      <c r="AY111" s="205" t="s">
        <v>191</v>
      </c>
    </row>
    <row r="112" spans="2:51" s="14" customFormat="1" ht="10.2">
      <c r="B112" s="206"/>
      <c r="C112" s="207"/>
      <c r="D112" s="197" t="s">
        <v>197</v>
      </c>
      <c r="E112" s="208" t="s">
        <v>19</v>
      </c>
      <c r="F112" s="209" t="s">
        <v>676</v>
      </c>
      <c r="G112" s="207"/>
      <c r="H112" s="210">
        <v>5.1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197</v>
      </c>
      <c r="AU112" s="216" t="s">
        <v>77</v>
      </c>
      <c r="AV112" s="14" t="s">
        <v>79</v>
      </c>
      <c r="AW112" s="14" t="s">
        <v>31</v>
      </c>
      <c r="AX112" s="14" t="s">
        <v>69</v>
      </c>
      <c r="AY112" s="216" t="s">
        <v>191</v>
      </c>
    </row>
    <row r="113" spans="2:51" s="15" customFormat="1" ht="10.2">
      <c r="B113" s="217"/>
      <c r="C113" s="218"/>
      <c r="D113" s="197" t="s">
        <v>197</v>
      </c>
      <c r="E113" s="219" t="s">
        <v>213</v>
      </c>
      <c r="F113" s="220" t="s">
        <v>201</v>
      </c>
      <c r="G113" s="218"/>
      <c r="H113" s="221">
        <v>5.1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197</v>
      </c>
      <c r="AU113" s="227" t="s">
        <v>77</v>
      </c>
      <c r="AV113" s="15" t="s">
        <v>95</v>
      </c>
      <c r="AW113" s="15" t="s">
        <v>31</v>
      </c>
      <c r="AX113" s="15" t="s">
        <v>69</v>
      </c>
      <c r="AY113" s="227" t="s">
        <v>191</v>
      </c>
    </row>
    <row r="114" spans="2:51" s="13" customFormat="1" ht="10.2">
      <c r="B114" s="195"/>
      <c r="C114" s="196"/>
      <c r="D114" s="197" t="s">
        <v>197</v>
      </c>
      <c r="E114" s="198" t="s">
        <v>19</v>
      </c>
      <c r="F114" s="199" t="s">
        <v>214</v>
      </c>
      <c r="G114" s="196"/>
      <c r="H114" s="198" t="s">
        <v>19</v>
      </c>
      <c r="I114" s="200"/>
      <c r="J114" s="196"/>
      <c r="K114" s="196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197</v>
      </c>
      <c r="AU114" s="205" t="s">
        <v>77</v>
      </c>
      <c r="AV114" s="13" t="s">
        <v>77</v>
      </c>
      <c r="AW114" s="13" t="s">
        <v>31</v>
      </c>
      <c r="AX114" s="13" t="s">
        <v>69</v>
      </c>
      <c r="AY114" s="205" t="s">
        <v>191</v>
      </c>
    </row>
    <row r="115" spans="2:51" s="14" customFormat="1" ht="10.2">
      <c r="B115" s="206"/>
      <c r="C115" s="207"/>
      <c r="D115" s="197" t="s">
        <v>197</v>
      </c>
      <c r="E115" s="208" t="s">
        <v>19</v>
      </c>
      <c r="F115" s="209" t="s">
        <v>669</v>
      </c>
      <c r="G115" s="207"/>
      <c r="H115" s="210">
        <v>16.9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197</v>
      </c>
      <c r="AU115" s="216" t="s">
        <v>77</v>
      </c>
      <c r="AV115" s="14" t="s">
        <v>79</v>
      </c>
      <c r="AW115" s="14" t="s">
        <v>31</v>
      </c>
      <c r="AX115" s="14" t="s">
        <v>69</v>
      </c>
      <c r="AY115" s="216" t="s">
        <v>191</v>
      </c>
    </row>
    <row r="116" spans="2:51" s="15" customFormat="1" ht="10.2">
      <c r="B116" s="217"/>
      <c r="C116" s="218"/>
      <c r="D116" s="197" t="s">
        <v>197</v>
      </c>
      <c r="E116" s="219" t="s">
        <v>149</v>
      </c>
      <c r="F116" s="220" t="s">
        <v>201</v>
      </c>
      <c r="G116" s="218"/>
      <c r="H116" s="221">
        <v>16.9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197</v>
      </c>
      <c r="AU116" s="227" t="s">
        <v>77</v>
      </c>
      <c r="AV116" s="15" t="s">
        <v>95</v>
      </c>
      <c r="AW116" s="15" t="s">
        <v>31</v>
      </c>
      <c r="AX116" s="15" t="s">
        <v>69</v>
      </c>
      <c r="AY116" s="227" t="s">
        <v>191</v>
      </c>
    </row>
    <row r="117" spans="2:51" s="13" customFormat="1" ht="10.2">
      <c r="B117" s="195"/>
      <c r="C117" s="196"/>
      <c r="D117" s="197" t="s">
        <v>197</v>
      </c>
      <c r="E117" s="198" t="s">
        <v>19</v>
      </c>
      <c r="F117" s="199" t="s">
        <v>215</v>
      </c>
      <c r="G117" s="196"/>
      <c r="H117" s="198" t="s">
        <v>19</v>
      </c>
      <c r="I117" s="200"/>
      <c r="J117" s="196"/>
      <c r="K117" s="196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197</v>
      </c>
      <c r="AU117" s="205" t="s">
        <v>77</v>
      </c>
      <c r="AV117" s="13" t="s">
        <v>77</v>
      </c>
      <c r="AW117" s="13" t="s">
        <v>31</v>
      </c>
      <c r="AX117" s="13" t="s">
        <v>69</v>
      </c>
      <c r="AY117" s="205" t="s">
        <v>191</v>
      </c>
    </row>
    <row r="118" spans="2:51" s="14" customFormat="1" ht="10.2">
      <c r="B118" s="206"/>
      <c r="C118" s="207"/>
      <c r="D118" s="197" t="s">
        <v>197</v>
      </c>
      <c r="E118" s="208" t="s">
        <v>19</v>
      </c>
      <c r="F118" s="209" t="s">
        <v>69</v>
      </c>
      <c r="G118" s="207"/>
      <c r="H118" s="210">
        <v>0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197</v>
      </c>
      <c r="AU118" s="216" t="s">
        <v>77</v>
      </c>
      <c r="AV118" s="14" t="s">
        <v>79</v>
      </c>
      <c r="AW118" s="14" t="s">
        <v>31</v>
      </c>
      <c r="AX118" s="14" t="s">
        <v>69</v>
      </c>
      <c r="AY118" s="216" t="s">
        <v>191</v>
      </c>
    </row>
    <row r="119" spans="2:51" s="15" customFormat="1" ht="10.2">
      <c r="B119" s="217"/>
      <c r="C119" s="218"/>
      <c r="D119" s="197" t="s">
        <v>197</v>
      </c>
      <c r="E119" s="219" t="s">
        <v>151</v>
      </c>
      <c r="F119" s="220" t="s">
        <v>201</v>
      </c>
      <c r="G119" s="218"/>
      <c r="H119" s="221">
        <v>0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197</v>
      </c>
      <c r="AU119" s="227" t="s">
        <v>77</v>
      </c>
      <c r="AV119" s="15" t="s">
        <v>95</v>
      </c>
      <c r="AW119" s="15" t="s">
        <v>31</v>
      </c>
      <c r="AX119" s="15" t="s">
        <v>69</v>
      </c>
      <c r="AY119" s="227" t="s">
        <v>191</v>
      </c>
    </row>
    <row r="120" spans="2:51" s="13" customFormat="1" ht="10.2">
      <c r="B120" s="195"/>
      <c r="C120" s="196"/>
      <c r="D120" s="197" t="s">
        <v>197</v>
      </c>
      <c r="E120" s="198" t="s">
        <v>19</v>
      </c>
      <c r="F120" s="199" t="s">
        <v>217</v>
      </c>
      <c r="G120" s="196"/>
      <c r="H120" s="198" t="s">
        <v>19</v>
      </c>
      <c r="I120" s="200"/>
      <c r="J120" s="196"/>
      <c r="K120" s="196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197</v>
      </c>
      <c r="AU120" s="205" t="s">
        <v>77</v>
      </c>
      <c r="AV120" s="13" t="s">
        <v>77</v>
      </c>
      <c r="AW120" s="13" t="s">
        <v>31</v>
      </c>
      <c r="AX120" s="13" t="s">
        <v>69</v>
      </c>
      <c r="AY120" s="205" t="s">
        <v>191</v>
      </c>
    </row>
    <row r="121" spans="2:51" s="14" customFormat="1" ht="10.2">
      <c r="B121" s="206"/>
      <c r="C121" s="207"/>
      <c r="D121" s="197" t="s">
        <v>197</v>
      </c>
      <c r="E121" s="208" t="s">
        <v>19</v>
      </c>
      <c r="F121" s="209" t="s">
        <v>69</v>
      </c>
      <c r="G121" s="207"/>
      <c r="H121" s="210">
        <v>0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197</v>
      </c>
      <c r="AU121" s="216" t="s">
        <v>77</v>
      </c>
      <c r="AV121" s="14" t="s">
        <v>79</v>
      </c>
      <c r="AW121" s="14" t="s">
        <v>31</v>
      </c>
      <c r="AX121" s="14" t="s">
        <v>69</v>
      </c>
      <c r="AY121" s="216" t="s">
        <v>191</v>
      </c>
    </row>
    <row r="122" spans="2:51" s="15" customFormat="1" ht="10.2">
      <c r="B122" s="217"/>
      <c r="C122" s="218"/>
      <c r="D122" s="197" t="s">
        <v>197</v>
      </c>
      <c r="E122" s="219" t="s">
        <v>218</v>
      </c>
      <c r="F122" s="220" t="s">
        <v>201</v>
      </c>
      <c r="G122" s="218"/>
      <c r="H122" s="221">
        <v>0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197</v>
      </c>
      <c r="AU122" s="227" t="s">
        <v>77</v>
      </c>
      <c r="AV122" s="15" t="s">
        <v>95</v>
      </c>
      <c r="AW122" s="15" t="s">
        <v>31</v>
      </c>
      <c r="AX122" s="15" t="s">
        <v>69</v>
      </c>
      <c r="AY122" s="227" t="s">
        <v>191</v>
      </c>
    </row>
    <row r="123" spans="2:51" s="13" customFormat="1" ht="10.2">
      <c r="B123" s="195"/>
      <c r="C123" s="196"/>
      <c r="D123" s="197" t="s">
        <v>197</v>
      </c>
      <c r="E123" s="198" t="s">
        <v>19</v>
      </c>
      <c r="F123" s="199" t="s">
        <v>219</v>
      </c>
      <c r="G123" s="196"/>
      <c r="H123" s="198" t="s">
        <v>19</v>
      </c>
      <c r="I123" s="200"/>
      <c r="J123" s="196"/>
      <c r="K123" s="196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197</v>
      </c>
      <c r="AU123" s="205" t="s">
        <v>77</v>
      </c>
      <c r="AV123" s="13" t="s">
        <v>77</v>
      </c>
      <c r="AW123" s="13" t="s">
        <v>31</v>
      </c>
      <c r="AX123" s="13" t="s">
        <v>69</v>
      </c>
      <c r="AY123" s="205" t="s">
        <v>191</v>
      </c>
    </row>
    <row r="124" spans="2:51" s="14" customFormat="1" ht="10.2">
      <c r="B124" s="206"/>
      <c r="C124" s="207"/>
      <c r="D124" s="197" t="s">
        <v>197</v>
      </c>
      <c r="E124" s="208" t="s">
        <v>19</v>
      </c>
      <c r="F124" s="209" t="s">
        <v>69</v>
      </c>
      <c r="G124" s="207"/>
      <c r="H124" s="210">
        <v>0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197</v>
      </c>
      <c r="AU124" s="216" t="s">
        <v>77</v>
      </c>
      <c r="AV124" s="14" t="s">
        <v>79</v>
      </c>
      <c r="AW124" s="14" t="s">
        <v>31</v>
      </c>
      <c r="AX124" s="14" t="s">
        <v>69</v>
      </c>
      <c r="AY124" s="216" t="s">
        <v>191</v>
      </c>
    </row>
    <row r="125" spans="2:51" s="15" customFormat="1" ht="10.2">
      <c r="B125" s="217"/>
      <c r="C125" s="218"/>
      <c r="D125" s="197" t="s">
        <v>197</v>
      </c>
      <c r="E125" s="219" t="s">
        <v>220</v>
      </c>
      <c r="F125" s="220" t="s">
        <v>201</v>
      </c>
      <c r="G125" s="218"/>
      <c r="H125" s="221">
        <v>0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197</v>
      </c>
      <c r="AU125" s="227" t="s">
        <v>77</v>
      </c>
      <c r="AV125" s="15" t="s">
        <v>95</v>
      </c>
      <c r="AW125" s="15" t="s">
        <v>31</v>
      </c>
      <c r="AX125" s="15" t="s">
        <v>69</v>
      </c>
      <c r="AY125" s="227" t="s">
        <v>191</v>
      </c>
    </row>
    <row r="126" spans="2:51" s="16" customFormat="1" ht="10.2">
      <c r="B126" s="228"/>
      <c r="C126" s="229"/>
      <c r="D126" s="197" t="s">
        <v>197</v>
      </c>
      <c r="E126" s="230" t="s">
        <v>19</v>
      </c>
      <c r="F126" s="231" t="s">
        <v>210</v>
      </c>
      <c r="G126" s="229"/>
      <c r="H126" s="232">
        <v>22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197</v>
      </c>
      <c r="AU126" s="238" t="s">
        <v>77</v>
      </c>
      <c r="AV126" s="16" t="s">
        <v>195</v>
      </c>
      <c r="AW126" s="16" t="s">
        <v>31</v>
      </c>
      <c r="AX126" s="16" t="s">
        <v>69</v>
      </c>
      <c r="AY126" s="238" t="s">
        <v>191</v>
      </c>
    </row>
    <row r="127" spans="2:51" s="14" customFormat="1" ht="10.2">
      <c r="B127" s="206"/>
      <c r="C127" s="207"/>
      <c r="D127" s="197" t="s">
        <v>197</v>
      </c>
      <c r="E127" s="208" t="s">
        <v>19</v>
      </c>
      <c r="F127" s="209" t="s">
        <v>69</v>
      </c>
      <c r="G127" s="207"/>
      <c r="H127" s="210">
        <v>0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197</v>
      </c>
      <c r="AU127" s="216" t="s">
        <v>77</v>
      </c>
      <c r="AV127" s="14" t="s">
        <v>79</v>
      </c>
      <c r="AW127" s="14" t="s">
        <v>31</v>
      </c>
      <c r="AX127" s="14" t="s">
        <v>77</v>
      </c>
      <c r="AY127" s="216" t="s">
        <v>191</v>
      </c>
    </row>
    <row r="128" spans="2:63" s="12" customFormat="1" ht="22.8" customHeight="1">
      <c r="B128" s="167"/>
      <c r="C128" s="168"/>
      <c r="D128" s="169" t="s">
        <v>68</v>
      </c>
      <c r="E128" s="239" t="s">
        <v>77</v>
      </c>
      <c r="F128" s="239" t="s">
        <v>221</v>
      </c>
      <c r="G128" s="168"/>
      <c r="H128" s="168"/>
      <c r="I128" s="171"/>
      <c r="J128" s="240">
        <f>BK128</f>
        <v>0</v>
      </c>
      <c r="K128" s="168"/>
      <c r="L128" s="173"/>
      <c r="M128" s="174"/>
      <c r="N128" s="175"/>
      <c r="O128" s="175"/>
      <c r="P128" s="176">
        <f>SUM(P129:P184)</f>
        <v>0</v>
      </c>
      <c r="Q128" s="175"/>
      <c r="R128" s="176">
        <f>SUM(R129:R184)</f>
        <v>17.238799919999998</v>
      </c>
      <c r="S128" s="175"/>
      <c r="T128" s="177">
        <f>SUM(T129:T184)</f>
        <v>11.315700000000001</v>
      </c>
      <c r="AR128" s="178" t="s">
        <v>77</v>
      </c>
      <c r="AT128" s="179" t="s">
        <v>68</v>
      </c>
      <c r="AU128" s="179" t="s">
        <v>77</v>
      </c>
      <c r="AY128" s="178" t="s">
        <v>191</v>
      </c>
      <c r="BK128" s="180">
        <f>SUM(BK129:BK184)</f>
        <v>0</v>
      </c>
    </row>
    <row r="129" spans="1:65" s="2" customFormat="1" ht="66.75" customHeight="1">
      <c r="A129" s="36"/>
      <c r="B129" s="37"/>
      <c r="C129" s="181" t="s">
        <v>79</v>
      </c>
      <c r="D129" s="181" t="s">
        <v>192</v>
      </c>
      <c r="E129" s="182" t="s">
        <v>222</v>
      </c>
      <c r="F129" s="183" t="s">
        <v>223</v>
      </c>
      <c r="G129" s="184" t="s">
        <v>224</v>
      </c>
      <c r="H129" s="185">
        <v>13.97</v>
      </c>
      <c r="I129" s="186"/>
      <c r="J129" s="187">
        <f>ROUND(I129*H129,2)</f>
        <v>0</v>
      </c>
      <c r="K129" s="188"/>
      <c r="L129" s="41"/>
      <c r="M129" s="189" t="s">
        <v>19</v>
      </c>
      <c r="N129" s="190" t="s">
        <v>40</v>
      </c>
      <c r="O129" s="66"/>
      <c r="P129" s="191">
        <f>O129*H129</f>
        <v>0</v>
      </c>
      <c r="Q129" s="191">
        <v>0</v>
      </c>
      <c r="R129" s="191">
        <f>Q129*H129</f>
        <v>0</v>
      </c>
      <c r="S129" s="191">
        <v>0.58</v>
      </c>
      <c r="T129" s="192">
        <f>S129*H129</f>
        <v>8.1026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3" t="s">
        <v>195</v>
      </c>
      <c r="AT129" s="193" t="s">
        <v>192</v>
      </c>
      <c r="AU129" s="193" t="s">
        <v>79</v>
      </c>
      <c r="AY129" s="19" t="s">
        <v>191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9" t="s">
        <v>77</v>
      </c>
      <c r="BK129" s="194">
        <f>ROUND(I129*H129,2)</f>
        <v>0</v>
      </c>
      <c r="BL129" s="19" t="s">
        <v>195</v>
      </c>
      <c r="BM129" s="193" t="s">
        <v>225</v>
      </c>
    </row>
    <row r="130" spans="2:51" s="14" customFormat="1" ht="10.2">
      <c r="B130" s="206"/>
      <c r="C130" s="207"/>
      <c r="D130" s="197" t="s">
        <v>197</v>
      </c>
      <c r="E130" s="208" t="s">
        <v>19</v>
      </c>
      <c r="F130" s="209" t="s">
        <v>226</v>
      </c>
      <c r="G130" s="207"/>
      <c r="H130" s="210">
        <v>13.97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197</v>
      </c>
      <c r="AU130" s="216" t="s">
        <v>79</v>
      </c>
      <c r="AV130" s="14" t="s">
        <v>79</v>
      </c>
      <c r="AW130" s="14" t="s">
        <v>31</v>
      </c>
      <c r="AX130" s="14" t="s">
        <v>69</v>
      </c>
      <c r="AY130" s="216" t="s">
        <v>191</v>
      </c>
    </row>
    <row r="131" spans="2:51" s="15" customFormat="1" ht="10.2">
      <c r="B131" s="217"/>
      <c r="C131" s="218"/>
      <c r="D131" s="197" t="s">
        <v>197</v>
      </c>
      <c r="E131" s="219" t="s">
        <v>19</v>
      </c>
      <c r="F131" s="220" t="s">
        <v>201</v>
      </c>
      <c r="G131" s="218"/>
      <c r="H131" s="221">
        <v>13.97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197</v>
      </c>
      <c r="AU131" s="227" t="s">
        <v>79</v>
      </c>
      <c r="AV131" s="15" t="s">
        <v>95</v>
      </c>
      <c r="AW131" s="15" t="s">
        <v>31</v>
      </c>
      <c r="AX131" s="15" t="s">
        <v>77</v>
      </c>
      <c r="AY131" s="227" t="s">
        <v>191</v>
      </c>
    </row>
    <row r="132" spans="1:65" s="2" customFormat="1" ht="55.5" customHeight="1">
      <c r="A132" s="36"/>
      <c r="B132" s="37"/>
      <c r="C132" s="181" t="s">
        <v>95</v>
      </c>
      <c r="D132" s="181" t="s">
        <v>192</v>
      </c>
      <c r="E132" s="182" t="s">
        <v>227</v>
      </c>
      <c r="F132" s="183" t="s">
        <v>228</v>
      </c>
      <c r="G132" s="184" t="s">
        <v>224</v>
      </c>
      <c r="H132" s="185">
        <v>13.97</v>
      </c>
      <c r="I132" s="186"/>
      <c r="J132" s="187">
        <f>ROUND(I132*H132,2)</f>
        <v>0</v>
      </c>
      <c r="K132" s="188"/>
      <c r="L132" s="41"/>
      <c r="M132" s="189" t="s">
        <v>19</v>
      </c>
      <c r="N132" s="190" t="s">
        <v>40</v>
      </c>
      <c r="O132" s="66"/>
      <c r="P132" s="191">
        <f>O132*H132</f>
        <v>0</v>
      </c>
      <c r="Q132" s="191">
        <v>0.00016</v>
      </c>
      <c r="R132" s="191">
        <f>Q132*H132</f>
        <v>0.0022352</v>
      </c>
      <c r="S132" s="191">
        <v>0.23</v>
      </c>
      <c r="T132" s="192">
        <f>S132*H132</f>
        <v>3.2131000000000003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3" t="s">
        <v>195</v>
      </c>
      <c r="AT132" s="193" t="s">
        <v>192</v>
      </c>
      <c r="AU132" s="193" t="s">
        <v>79</v>
      </c>
      <c r="AY132" s="19" t="s">
        <v>191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9" t="s">
        <v>77</v>
      </c>
      <c r="BK132" s="194">
        <f>ROUND(I132*H132,2)</f>
        <v>0</v>
      </c>
      <c r="BL132" s="19" t="s">
        <v>195</v>
      </c>
      <c r="BM132" s="193" t="s">
        <v>229</v>
      </c>
    </row>
    <row r="133" spans="2:51" s="14" customFormat="1" ht="10.2">
      <c r="B133" s="206"/>
      <c r="C133" s="207"/>
      <c r="D133" s="197" t="s">
        <v>197</v>
      </c>
      <c r="E133" s="208" t="s">
        <v>19</v>
      </c>
      <c r="F133" s="209" t="s">
        <v>226</v>
      </c>
      <c r="G133" s="207"/>
      <c r="H133" s="210">
        <v>13.97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197</v>
      </c>
      <c r="AU133" s="216" t="s">
        <v>79</v>
      </c>
      <c r="AV133" s="14" t="s">
        <v>79</v>
      </c>
      <c r="AW133" s="14" t="s">
        <v>31</v>
      </c>
      <c r="AX133" s="14" t="s">
        <v>77</v>
      </c>
      <c r="AY133" s="216" t="s">
        <v>191</v>
      </c>
    </row>
    <row r="134" spans="1:65" s="2" customFormat="1" ht="90" customHeight="1">
      <c r="A134" s="36"/>
      <c r="B134" s="37"/>
      <c r="C134" s="181" t="s">
        <v>195</v>
      </c>
      <c r="D134" s="181" t="s">
        <v>192</v>
      </c>
      <c r="E134" s="182" t="s">
        <v>236</v>
      </c>
      <c r="F134" s="183" t="s">
        <v>237</v>
      </c>
      <c r="G134" s="184" t="s">
        <v>232</v>
      </c>
      <c r="H134" s="185">
        <v>2.2</v>
      </c>
      <c r="I134" s="186"/>
      <c r="J134" s="187">
        <f>ROUND(I134*H134,2)</f>
        <v>0</v>
      </c>
      <c r="K134" s="188"/>
      <c r="L134" s="41"/>
      <c r="M134" s="189" t="s">
        <v>19</v>
      </c>
      <c r="N134" s="190" t="s">
        <v>40</v>
      </c>
      <c r="O134" s="66"/>
      <c r="P134" s="191">
        <f>O134*H134</f>
        <v>0</v>
      </c>
      <c r="Q134" s="191">
        <v>0.0369</v>
      </c>
      <c r="R134" s="191">
        <f>Q134*H134</f>
        <v>0.08118000000000002</v>
      </c>
      <c r="S134" s="191">
        <v>0</v>
      </c>
      <c r="T134" s="19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3" t="s">
        <v>195</v>
      </c>
      <c r="AT134" s="193" t="s">
        <v>192</v>
      </c>
      <c r="AU134" s="193" t="s">
        <v>79</v>
      </c>
      <c r="AY134" s="19" t="s">
        <v>191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9" t="s">
        <v>77</v>
      </c>
      <c r="BK134" s="194">
        <f>ROUND(I134*H134,2)</f>
        <v>0</v>
      </c>
      <c r="BL134" s="19" t="s">
        <v>195</v>
      </c>
      <c r="BM134" s="193" t="s">
        <v>238</v>
      </c>
    </row>
    <row r="135" spans="2:51" s="13" customFormat="1" ht="10.2">
      <c r="B135" s="195"/>
      <c r="C135" s="196"/>
      <c r="D135" s="197" t="s">
        <v>197</v>
      </c>
      <c r="E135" s="198" t="s">
        <v>19</v>
      </c>
      <c r="F135" s="199" t="s">
        <v>239</v>
      </c>
      <c r="G135" s="196"/>
      <c r="H135" s="198" t="s">
        <v>19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197</v>
      </c>
      <c r="AU135" s="205" t="s">
        <v>79</v>
      </c>
      <c r="AV135" s="13" t="s">
        <v>77</v>
      </c>
      <c r="AW135" s="13" t="s">
        <v>31</v>
      </c>
      <c r="AX135" s="13" t="s">
        <v>69</v>
      </c>
      <c r="AY135" s="205" t="s">
        <v>191</v>
      </c>
    </row>
    <row r="136" spans="2:51" s="14" customFormat="1" ht="10.2">
      <c r="B136" s="206"/>
      <c r="C136" s="207"/>
      <c r="D136" s="197" t="s">
        <v>197</v>
      </c>
      <c r="E136" s="208" t="s">
        <v>19</v>
      </c>
      <c r="F136" s="209" t="s">
        <v>677</v>
      </c>
      <c r="G136" s="207"/>
      <c r="H136" s="210">
        <v>2.2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197</v>
      </c>
      <c r="AU136" s="216" t="s">
        <v>79</v>
      </c>
      <c r="AV136" s="14" t="s">
        <v>79</v>
      </c>
      <c r="AW136" s="14" t="s">
        <v>31</v>
      </c>
      <c r="AX136" s="14" t="s">
        <v>77</v>
      </c>
      <c r="AY136" s="216" t="s">
        <v>191</v>
      </c>
    </row>
    <row r="137" spans="1:65" s="2" customFormat="1" ht="24.15" customHeight="1">
      <c r="A137" s="36"/>
      <c r="B137" s="37"/>
      <c r="C137" s="181" t="s">
        <v>128</v>
      </c>
      <c r="D137" s="181" t="s">
        <v>192</v>
      </c>
      <c r="E137" s="182" t="s">
        <v>242</v>
      </c>
      <c r="F137" s="183" t="s">
        <v>243</v>
      </c>
      <c r="G137" s="184" t="s">
        <v>224</v>
      </c>
      <c r="H137" s="185">
        <v>10.12</v>
      </c>
      <c r="I137" s="186"/>
      <c r="J137" s="187">
        <f>ROUND(I137*H137,2)</f>
        <v>0</v>
      </c>
      <c r="K137" s="188"/>
      <c r="L137" s="41"/>
      <c r="M137" s="189" t="s">
        <v>19</v>
      </c>
      <c r="N137" s="190" t="s">
        <v>40</v>
      </c>
      <c r="O137" s="66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3" t="s">
        <v>195</v>
      </c>
      <c r="AT137" s="193" t="s">
        <v>192</v>
      </c>
      <c r="AU137" s="193" t="s">
        <v>79</v>
      </c>
      <c r="AY137" s="19" t="s">
        <v>191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9" t="s">
        <v>77</v>
      </c>
      <c r="BK137" s="194">
        <f>ROUND(I137*H137,2)</f>
        <v>0</v>
      </c>
      <c r="BL137" s="19" t="s">
        <v>195</v>
      </c>
      <c r="BM137" s="193" t="s">
        <v>244</v>
      </c>
    </row>
    <row r="138" spans="2:51" s="14" customFormat="1" ht="10.2">
      <c r="B138" s="206"/>
      <c r="C138" s="207"/>
      <c r="D138" s="197" t="s">
        <v>197</v>
      </c>
      <c r="E138" s="208" t="s">
        <v>19</v>
      </c>
      <c r="F138" s="209" t="s">
        <v>245</v>
      </c>
      <c r="G138" s="207"/>
      <c r="H138" s="210">
        <v>10.12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197</v>
      </c>
      <c r="AU138" s="216" t="s">
        <v>79</v>
      </c>
      <c r="AV138" s="14" t="s">
        <v>79</v>
      </c>
      <c r="AW138" s="14" t="s">
        <v>31</v>
      </c>
      <c r="AX138" s="14" t="s">
        <v>69</v>
      </c>
      <c r="AY138" s="216" t="s">
        <v>191</v>
      </c>
    </row>
    <row r="139" spans="2:51" s="15" customFormat="1" ht="10.2">
      <c r="B139" s="217"/>
      <c r="C139" s="218"/>
      <c r="D139" s="197" t="s">
        <v>197</v>
      </c>
      <c r="E139" s="219" t="s">
        <v>136</v>
      </c>
      <c r="F139" s="220" t="s">
        <v>201</v>
      </c>
      <c r="G139" s="218"/>
      <c r="H139" s="221">
        <v>10.12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197</v>
      </c>
      <c r="AU139" s="227" t="s">
        <v>79</v>
      </c>
      <c r="AV139" s="15" t="s">
        <v>95</v>
      </c>
      <c r="AW139" s="15" t="s">
        <v>31</v>
      </c>
      <c r="AX139" s="15" t="s">
        <v>77</v>
      </c>
      <c r="AY139" s="227" t="s">
        <v>191</v>
      </c>
    </row>
    <row r="140" spans="1:65" s="2" customFormat="1" ht="44.25" customHeight="1">
      <c r="A140" s="36"/>
      <c r="B140" s="37"/>
      <c r="C140" s="181" t="s">
        <v>241</v>
      </c>
      <c r="D140" s="181" t="s">
        <v>192</v>
      </c>
      <c r="E140" s="182" t="s">
        <v>247</v>
      </c>
      <c r="F140" s="183" t="s">
        <v>248</v>
      </c>
      <c r="G140" s="184" t="s">
        <v>249</v>
      </c>
      <c r="H140" s="185">
        <v>0.945</v>
      </c>
      <c r="I140" s="186"/>
      <c r="J140" s="187">
        <f>ROUND(I140*H140,2)</f>
        <v>0</v>
      </c>
      <c r="K140" s="188"/>
      <c r="L140" s="41"/>
      <c r="M140" s="189" t="s">
        <v>19</v>
      </c>
      <c r="N140" s="190" t="s">
        <v>40</v>
      </c>
      <c r="O140" s="66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3" t="s">
        <v>195</v>
      </c>
      <c r="AT140" s="193" t="s">
        <v>192</v>
      </c>
      <c r="AU140" s="193" t="s">
        <v>79</v>
      </c>
      <c r="AY140" s="19" t="s">
        <v>191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9" t="s">
        <v>77</v>
      </c>
      <c r="BK140" s="194">
        <f>ROUND(I140*H140,2)</f>
        <v>0</v>
      </c>
      <c r="BL140" s="19" t="s">
        <v>195</v>
      </c>
      <c r="BM140" s="193" t="s">
        <v>250</v>
      </c>
    </row>
    <row r="141" spans="2:51" s="14" customFormat="1" ht="10.2">
      <c r="B141" s="206"/>
      <c r="C141" s="207"/>
      <c r="D141" s="197" t="s">
        <v>197</v>
      </c>
      <c r="E141" s="208" t="s">
        <v>143</v>
      </c>
      <c r="F141" s="209" t="s">
        <v>678</v>
      </c>
      <c r="G141" s="207"/>
      <c r="H141" s="210">
        <v>1.575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197</v>
      </c>
      <c r="AU141" s="216" t="s">
        <v>79</v>
      </c>
      <c r="AV141" s="14" t="s">
        <v>79</v>
      </c>
      <c r="AW141" s="14" t="s">
        <v>31</v>
      </c>
      <c r="AX141" s="14" t="s">
        <v>69</v>
      </c>
      <c r="AY141" s="216" t="s">
        <v>191</v>
      </c>
    </row>
    <row r="142" spans="2:51" s="14" customFormat="1" ht="10.2">
      <c r="B142" s="206"/>
      <c r="C142" s="207"/>
      <c r="D142" s="197" t="s">
        <v>197</v>
      </c>
      <c r="E142" s="208" t="s">
        <v>252</v>
      </c>
      <c r="F142" s="209" t="s">
        <v>253</v>
      </c>
      <c r="G142" s="207"/>
      <c r="H142" s="210">
        <v>0.945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197</v>
      </c>
      <c r="AU142" s="216" t="s">
        <v>79</v>
      </c>
      <c r="AV142" s="14" t="s">
        <v>79</v>
      </c>
      <c r="AW142" s="14" t="s">
        <v>31</v>
      </c>
      <c r="AX142" s="14" t="s">
        <v>77</v>
      </c>
      <c r="AY142" s="216" t="s">
        <v>191</v>
      </c>
    </row>
    <row r="143" spans="1:65" s="2" customFormat="1" ht="49.05" customHeight="1">
      <c r="A143" s="36"/>
      <c r="B143" s="37"/>
      <c r="C143" s="181" t="s">
        <v>246</v>
      </c>
      <c r="D143" s="181" t="s">
        <v>192</v>
      </c>
      <c r="E143" s="182" t="s">
        <v>255</v>
      </c>
      <c r="F143" s="183" t="s">
        <v>256</v>
      </c>
      <c r="G143" s="184" t="s">
        <v>249</v>
      </c>
      <c r="H143" s="185">
        <v>16.945</v>
      </c>
      <c r="I143" s="186"/>
      <c r="J143" s="187">
        <f>ROUND(I143*H143,2)</f>
        <v>0</v>
      </c>
      <c r="K143" s="188"/>
      <c r="L143" s="41"/>
      <c r="M143" s="189" t="s">
        <v>19</v>
      </c>
      <c r="N143" s="190" t="s">
        <v>40</v>
      </c>
      <c r="O143" s="66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3" t="s">
        <v>195</v>
      </c>
      <c r="AT143" s="193" t="s">
        <v>192</v>
      </c>
      <c r="AU143" s="193" t="s">
        <v>79</v>
      </c>
      <c r="AY143" s="19" t="s">
        <v>191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9" t="s">
        <v>77</v>
      </c>
      <c r="BK143" s="194">
        <f>ROUND(I143*H143,2)</f>
        <v>0</v>
      </c>
      <c r="BL143" s="19" t="s">
        <v>195</v>
      </c>
      <c r="BM143" s="193" t="s">
        <v>257</v>
      </c>
    </row>
    <row r="144" spans="2:51" s="14" customFormat="1" ht="10.2">
      <c r="B144" s="206"/>
      <c r="C144" s="207"/>
      <c r="D144" s="197" t="s">
        <v>197</v>
      </c>
      <c r="E144" s="208" t="s">
        <v>19</v>
      </c>
      <c r="F144" s="209" t="s">
        <v>679</v>
      </c>
      <c r="G144" s="207"/>
      <c r="H144" s="210">
        <v>12.25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197</v>
      </c>
      <c r="AU144" s="216" t="s">
        <v>79</v>
      </c>
      <c r="AV144" s="14" t="s">
        <v>79</v>
      </c>
      <c r="AW144" s="14" t="s">
        <v>31</v>
      </c>
      <c r="AX144" s="14" t="s">
        <v>69</v>
      </c>
      <c r="AY144" s="216" t="s">
        <v>191</v>
      </c>
    </row>
    <row r="145" spans="2:51" s="14" customFormat="1" ht="10.2">
      <c r="B145" s="206"/>
      <c r="C145" s="207"/>
      <c r="D145" s="197" t="s">
        <v>197</v>
      </c>
      <c r="E145" s="208" t="s">
        <v>19</v>
      </c>
      <c r="F145" s="209" t="s">
        <v>680</v>
      </c>
      <c r="G145" s="207"/>
      <c r="H145" s="210">
        <v>25.479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197</v>
      </c>
      <c r="AU145" s="216" t="s">
        <v>79</v>
      </c>
      <c r="AV145" s="14" t="s">
        <v>79</v>
      </c>
      <c r="AW145" s="14" t="s">
        <v>31</v>
      </c>
      <c r="AX145" s="14" t="s">
        <v>69</v>
      </c>
      <c r="AY145" s="216" t="s">
        <v>191</v>
      </c>
    </row>
    <row r="146" spans="2:51" s="15" customFormat="1" ht="10.2">
      <c r="B146" s="217"/>
      <c r="C146" s="218"/>
      <c r="D146" s="197" t="s">
        <v>197</v>
      </c>
      <c r="E146" s="219" t="s">
        <v>145</v>
      </c>
      <c r="F146" s="220" t="s">
        <v>201</v>
      </c>
      <c r="G146" s="218"/>
      <c r="H146" s="221">
        <v>37.729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197</v>
      </c>
      <c r="AU146" s="227" t="s">
        <v>79</v>
      </c>
      <c r="AV146" s="15" t="s">
        <v>95</v>
      </c>
      <c r="AW146" s="15" t="s">
        <v>31</v>
      </c>
      <c r="AX146" s="15" t="s">
        <v>69</v>
      </c>
      <c r="AY146" s="227" t="s">
        <v>191</v>
      </c>
    </row>
    <row r="147" spans="2:51" s="14" customFormat="1" ht="10.2">
      <c r="B147" s="206"/>
      <c r="C147" s="207"/>
      <c r="D147" s="197" t="s">
        <v>197</v>
      </c>
      <c r="E147" s="208" t="s">
        <v>267</v>
      </c>
      <c r="F147" s="209" t="s">
        <v>268</v>
      </c>
      <c r="G147" s="207"/>
      <c r="H147" s="210">
        <v>41.502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197</v>
      </c>
      <c r="AU147" s="216" t="s">
        <v>79</v>
      </c>
      <c r="AV147" s="14" t="s">
        <v>79</v>
      </c>
      <c r="AW147" s="14" t="s">
        <v>31</v>
      </c>
      <c r="AX147" s="14" t="s">
        <v>69</v>
      </c>
      <c r="AY147" s="216" t="s">
        <v>191</v>
      </c>
    </row>
    <row r="148" spans="2:51" s="14" customFormat="1" ht="10.2">
      <c r="B148" s="206"/>
      <c r="C148" s="207"/>
      <c r="D148" s="197" t="s">
        <v>197</v>
      </c>
      <c r="E148" s="208" t="s">
        <v>19</v>
      </c>
      <c r="F148" s="209" t="s">
        <v>269</v>
      </c>
      <c r="G148" s="207"/>
      <c r="H148" s="210">
        <v>-2.024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197</v>
      </c>
      <c r="AU148" s="216" t="s">
        <v>79</v>
      </c>
      <c r="AV148" s="14" t="s">
        <v>79</v>
      </c>
      <c r="AW148" s="14" t="s">
        <v>31</v>
      </c>
      <c r="AX148" s="14" t="s">
        <v>69</v>
      </c>
      <c r="AY148" s="216" t="s">
        <v>191</v>
      </c>
    </row>
    <row r="149" spans="2:51" s="14" customFormat="1" ht="10.2">
      <c r="B149" s="206"/>
      <c r="C149" s="207"/>
      <c r="D149" s="197" t="s">
        <v>197</v>
      </c>
      <c r="E149" s="208" t="s">
        <v>19</v>
      </c>
      <c r="F149" s="209" t="s">
        <v>270</v>
      </c>
      <c r="G149" s="207"/>
      <c r="H149" s="210">
        <v>-5.588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197</v>
      </c>
      <c r="AU149" s="216" t="s">
        <v>79</v>
      </c>
      <c r="AV149" s="14" t="s">
        <v>79</v>
      </c>
      <c r="AW149" s="14" t="s">
        <v>31</v>
      </c>
      <c r="AX149" s="14" t="s">
        <v>69</v>
      </c>
      <c r="AY149" s="216" t="s">
        <v>191</v>
      </c>
    </row>
    <row r="150" spans="2:51" s="15" customFormat="1" ht="10.2">
      <c r="B150" s="217"/>
      <c r="C150" s="218"/>
      <c r="D150" s="197" t="s">
        <v>197</v>
      </c>
      <c r="E150" s="219" t="s">
        <v>141</v>
      </c>
      <c r="F150" s="220" t="s">
        <v>201</v>
      </c>
      <c r="G150" s="218"/>
      <c r="H150" s="221">
        <v>33.89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197</v>
      </c>
      <c r="AU150" s="227" t="s">
        <v>79</v>
      </c>
      <c r="AV150" s="15" t="s">
        <v>95</v>
      </c>
      <c r="AW150" s="15" t="s">
        <v>31</v>
      </c>
      <c r="AX150" s="15" t="s">
        <v>69</v>
      </c>
      <c r="AY150" s="227" t="s">
        <v>191</v>
      </c>
    </row>
    <row r="151" spans="2:51" s="14" customFormat="1" ht="10.2">
      <c r="B151" s="206"/>
      <c r="C151" s="207"/>
      <c r="D151" s="197" t="s">
        <v>197</v>
      </c>
      <c r="E151" s="208" t="s">
        <v>271</v>
      </c>
      <c r="F151" s="209" t="s">
        <v>272</v>
      </c>
      <c r="G151" s="207"/>
      <c r="H151" s="210">
        <v>16.945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197</v>
      </c>
      <c r="AU151" s="216" t="s">
        <v>79</v>
      </c>
      <c r="AV151" s="14" t="s">
        <v>79</v>
      </c>
      <c r="AW151" s="14" t="s">
        <v>31</v>
      </c>
      <c r="AX151" s="14" t="s">
        <v>77</v>
      </c>
      <c r="AY151" s="216" t="s">
        <v>191</v>
      </c>
    </row>
    <row r="152" spans="1:65" s="2" customFormat="1" ht="44.25" customHeight="1">
      <c r="A152" s="36"/>
      <c r="B152" s="37"/>
      <c r="C152" s="181" t="s">
        <v>254</v>
      </c>
      <c r="D152" s="181" t="s">
        <v>192</v>
      </c>
      <c r="E152" s="182" t="s">
        <v>274</v>
      </c>
      <c r="F152" s="183" t="s">
        <v>275</v>
      </c>
      <c r="G152" s="184" t="s">
        <v>249</v>
      </c>
      <c r="H152" s="185">
        <v>0.63</v>
      </c>
      <c r="I152" s="186"/>
      <c r="J152" s="187">
        <f>ROUND(I152*H152,2)</f>
        <v>0</v>
      </c>
      <c r="K152" s="188"/>
      <c r="L152" s="41"/>
      <c r="M152" s="189" t="s">
        <v>19</v>
      </c>
      <c r="N152" s="190" t="s">
        <v>40</v>
      </c>
      <c r="O152" s="66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3" t="s">
        <v>195</v>
      </c>
      <c r="AT152" s="193" t="s">
        <v>192</v>
      </c>
      <c r="AU152" s="193" t="s">
        <v>79</v>
      </c>
      <c r="AY152" s="19" t="s">
        <v>191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9" t="s">
        <v>77</v>
      </c>
      <c r="BK152" s="194">
        <f>ROUND(I152*H152,2)</f>
        <v>0</v>
      </c>
      <c r="BL152" s="19" t="s">
        <v>195</v>
      </c>
      <c r="BM152" s="193" t="s">
        <v>276</v>
      </c>
    </row>
    <row r="153" spans="2:51" s="14" customFormat="1" ht="10.2">
      <c r="B153" s="206"/>
      <c r="C153" s="207"/>
      <c r="D153" s="197" t="s">
        <v>197</v>
      </c>
      <c r="E153" s="208" t="s">
        <v>277</v>
      </c>
      <c r="F153" s="209" t="s">
        <v>278</v>
      </c>
      <c r="G153" s="207"/>
      <c r="H153" s="210">
        <v>0.63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197</v>
      </c>
      <c r="AU153" s="216" t="s">
        <v>79</v>
      </c>
      <c r="AV153" s="14" t="s">
        <v>79</v>
      </c>
      <c r="AW153" s="14" t="s">
        <v>31</v>
      </c>
      <c r="AX153" s="14" t="s">
        <v>77</v>
      </c>
      <c r="AY153" s="216" t="s">
        <v>191</v>
      </c>
    </row>
    <row r="154" spans="1:65" s="2" customFormat="1" ht="49.05" customHeight="1">
      <c r="A154" s="36"/>
      <c r="B154" s="37"/>
      <c r="C154" s="181" t="s">
        <v>273</v>
      </c>
      <c r="D154" s="181" t="s">
        <v>192</v>
      </c>
      <c r="E154" s="182" t="s">
        <v>280</v>
      </c>
      <c r="F154" s="183" t="s">
        <v>281</v>
      </c>
      <c r="G154" s="184" t="s">
        <v>249</v>
      </c>
      <c r="H154" s="185">
        <v>16.945</v>
      </c>
      <c r="I154" s="186"/>
      <c r="J154" s="187">
        <f>ROUND(I154*H154,2)</f>
        <v>0</v>
      </c>
      <c r="K154" s="188"/>
      <c r="L154" s="41"/>
      <c r="M154" s="189" t="s">
        <v>19</v>
      </c>
      <c r="N154" s="190" t="s">
        <v>40</v>
      </c>
      <c r="O154" s="66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3" t="s">
        <v>195</v>
      </c>
      <c r="AT154" s="193" t="s">
        <v>192</v>
      </c>
      <c r="AU154" s="193" t="s">
        <v>79</v>
      </c>
      <c r="AY154" s="19" t="s">
        <v>191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9" t="s">
        <v>77</v>
      </c>
      <c r="BK154" s="194">
        <f>ROUND(I154*H154,2)</f>
        <v>0</v>
      </c>
      <c r="BL154" s="19" t="s">
        <v>195</v>
      </c>
      <c r="BM154" s="193" t="s">
        <v>282</v>
      </c>
    </row>
    <row r="155" spans="2:51" s="14" customFormat="1" ht="10.2">
      <c r="B155" s="206"/>
      <c r="C155" s="207"/>
      <c r="D155" s="197" t="s">
        <v>197</v>
      </c>
      <c r="E155" s="208" t="s">
        <v>283</v>
      </c>
      <c r="F155" s="209" t="s">
        <v>272</v>
      </c>
      <c r="G155" s="207"/>
      <c r="H155" s="210">
        <v>16.945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197</v>
      </c>
      <c r="AU155" s="216" t="s">
        <v>79</v>
      </c>
      <c r="AV155" s="14" t="s">
        <v>79</v>
      </c>
      <c r="AW155" s="14" t="s">
        <v>31</v>
      </c>
      <c r="AX155" s="14" t="s">
        <v>77</v>
      </c>
      <c r="AY155" s="216" t="s">
        <v>191</v>
      </c>
    </row>
    <row r="156" spans="1:65" s="2" customFormat="1" ht="37.8" customHeight="1">
      <c r="A156" s="36"/>
      <c r="B156" s="37"/>
      <c r="C156" s="181" t="s">
        <v>279</v>
      </c>
      <c r="D156" s="181" t="s">
        <v>192</v>
      </c>
      <c r="E156" s="182" t="s">
        <v>285</v>
      </c>
      <c r="F156" s="183" t="s">
        <v>286</v>
      </c>
      <c r="G156" s="184" t="s">
        <v>249</v>
      </c>
      <c r="H156" s="185">
        <v>7.524</v>
      </c>
      <c r="I156" s="186"/>
      <c r="J156" s="187">
        <f>ROUND(I156*H156,2)</f>
        <v>0</v>
      </c>
      <c r="K156" s="188"/>
      <c r="L156" s="41"/>
      <c r="M156" s="189" t="s">
        <v>19</v>
      </c>
      <c r="N156" s="190" t="s">
        <v>40</v>
      </c>
      <c r="O156" s="66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3" t="s">
        <v>195</v>
      </c>
      <c r="AT156" s="193" t="s">
        <v>192</v>
      </c>
      <c r="AU156" s="193" t="s">
        <v>79</v>
      </c>
      <c r="AY156" s="19" t="s">
        <v>191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9" t="s">
        <v>77</v>
      </c>
      <c r="BK156" s="194">
        <f>ROUND(I156*H156,2)</f>
        <v>0</v>
      </c>
      <c r="BL156" s="19" t="s">
        <v>195</v>
      </c>
      <c r="BM156" s="193" t="s">
        <v>287</v>
      </c>
    </row>
    <row r="157" spans="2:51" s="13" customFormat="1" ht="10.2">
      <c r="B157" s="195"/>
      <c r="C157" s="196"/>
      <c r="D157" s="197" t="s">
        <v>197</v>
      </c>
      <c r="E157" s="198" t="s">
        <v>19</v>
      </c>
      <c r="F157" s="199" t="s">
        <v>681</v>
      </c>
      <c r="G157" s="196"/>
      <c r="H157" s="198" t="s">
        <v>19</v>
      </c>
      <c r="I157" s="200"/>
      <c r="J157" s="196"/>
      <c r="K157" s="196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197</v>
      </c>
      <c r="AU157" s="205" t="s">
        <v>79</v>
      </c>
      <c r="AV157" s="13" t="s">
        <v>77</v>
      </c>
      <c r="AW157" s="13" t="s">
        <v>31</v>
      </c>
      <c r="AX157" s="13" t="s">
        <v>69</v>
      </c>
      <c r="AY157" s="205" t="s">
        <v>191</v>
      </c>
    </row>
    <row r="158" spans="2:51" s="14" customFormat="1" ht="10.2">
      <c r="B158" s="206"/>
      <c r="C158" s="207"/>
      <c r="D158" s="197" t="s">
        <v>197</v>
      </c>
      <c r="E158" s="208" t="s">
        <v>19</v>
      </c>
      <c r="F158" s="209" t="s">
        <v>682</v>
      </c>
      <c r="G158" s="207"/>
      <c r="H158" s="210">
        <v>3.85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197</v>
      </c>
      <c r="AU158" s="216" t="s">
        <v>79</v>
      </c>
      <c r="AV158" s="14" t="s">
        <v>79</v>
      </c>
      <c r="AW158" s="14" t="s">
        <v>31</v>
      </c>
      <c r="AX158" s="14" t="s">
        <v>69</v>
      </c>
      <c r="AY158" s="216" t="s">
        <v>191</v>
      </c>
    </row>
    <row r="159" spans="2:51" s="13" customFormat="1" ht="10.2">
      <c r="B159" s="195"/>
      <c r="C159" s="196"/>
      <c r="D159" s="197" t="s">
        <v>197</v>
      </c>
      <c r="E159" s="198" t="s">
        <v>19</v>
      </c>
      <c r="F159" s="199" t="s">
        <v>683</v>
      </c>
      <c r="G159" s="196"/>
      <c r="H159" s="198" t="s">
        <v>19</v>
      </c>
      <c r="I159" s="200"/>
      <c r="J159" s="196"/>
      <c r="K159" s="196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197</v>
      </c>
      <c r="AU159" s="205" t="s">
        <v>79</v>
      </c>
      <c r="AV159" s="13" t="s">
        <v>77</v>
      </c>
      <c r="AW159" s="13" t="s">
        <v>31</v>
      </c>
      <c r="AX159" s="13" t="s">
        <v>69</v>
      </c>
      <c r="AY159" s="205" t="s">
        <v>191</v>
      </c>
    </row>
    <row r="160" spans="2:51" s="14" customFormat="1" ht="10.2">
      <c r="B160" s="206"/>
      <c r="C160" s="207"/>
      <c r="D160" s="197" t="s">
        <v>197</v>
      </c>
      <c r="E160" s="208" t="s">
        <v>19</v>
      </c>
      <c r="F160" s="209" t="s">
        <v>684</v>
      </c>
      <c r="G160" s="207"/>
      <c r="H160" s="210">
        <v>3.674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197</v>
      </c>
      <c r="AU160" s="216" t="s">
        <v>79</v>
      </c>
      <c r="AV160" s="14" t="s">
        <v>79</v>
      </c>
      <c r="AW160" s="14" t="s">
        <v>31</v>
      </c>
      <c r="AX160" s="14" t="s">
        <v>69</v>
      </c>
      <c r="AY160" s="216" t="s">
        <v>191</v>
      </c>
    </row>
    <row r="161" spans="2:51" s="15" customFormat="1" ht="10.2">
      <c r="B161" s="217"/>
      <c r="C161" s="218"/>
      <c r="D161" s="197" t="s">
        <v>197</v>
      </c>
      <c r="E161" s="219" t="s">
        <v>19</v>
      </c>
      <c r="F161" s="220" t="s">
        <v>201</v>
      </c>
      <c r="G161" s="218"/>
      <c r="H161" s="221">
        <v>7.524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197</v>
      </c>
      <c r="AU161" s="227" t="s">
        <v>79</v>
      </c>
      <c r="AV161" s="15" t="s">
        <v>95</v>
      </c>
      <c r="AW161" s="15" t="s">
        <v>31</v>
      </c>
      <c r="AX161" s="15" t="s">
        <v>77</v>
      </c>
      <c r="AY161" s="227" t="s">
        <v>191</v>
      </c>
    </row>
    <row r="162" spans="1:65" s="2" customFormat="1" ht="37.8" customHeight="1">
      <c r="A162" s="36"/>
      <c r="B162" s="37"/>
      <c r="C162" s="181" t="s">
        <v>284</v>
      </c>
      <c r="D162" s="181" t="s">
        <v>192</v>
      </c>
      <c r="E162" s="182" t="s">
        <v>297</v>
      </c>
      <c r="F162" s="183" t="s">
        <v>298</v>
      </c>
      <c r="G162" s="184" t="s">
        <v>224</v>
      </c>
      <c r="H162" s="185">
        <v>75.458</v>
      </c>
      <c r="I162" s="186"/>
      <c r="J162" s="187">
        <f>ROUND(I162*H162,2)</f>
        <v>0</v>
      </c>
      <c r="K162" s="188"/>
      <c r="L162" s="41"/>
      <c r="M162" s="189" t="s">
        <v>19</v>
      </c>
      <c r="N162" s="190" t="s">
        <v>40</v>
      </c>
      <c r="O162" s="66"/>
      <c r="P162" s="191">
        <f>O162*H162</f>
        <v>0</v>
      </c>
      <c r="Q162" s="191">
        <v>0.00084</v>
      </c>
      <c r="R162" s="191">
        <f>Q162*H162</f>
        <v>0.06338472</v>
      </c>
      <c r="S162" s="191">
        <v>0</v>
      </c>
      <c r="T162" s="19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3" t="s">
        <v>195</v>
      </c>
      <c r="AT162" s="193" t="s">
        <v>192</v>
      </c>
      <c r="AU162" s="193" t="s">
        <v>79</v>
      </c>
      <c r="AY162" s="19" t="s">
        <v>191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9" t="s">
        <v>77</v>
      </c>
      <c r="BK162" s="194">
        <f>ROUND(I162*H162,2)</f>
        <v>0</v>
      </c>
      <c r="BL162" s="19" t="s">
        <v>195</v>
      </c>
      <c r="BM162" s="193" t="s">
        <v>299</v>
      </c>
    </row>
    <row r="163" spans="2:51" s="14" customFormat="1" ht="10.2">
      <c r="B163" s="206"/>
      <c r="C163" s="207"/>
      <c r="D163" s="197" t="s">
        <v>197</v>
      </c>
      <c r="E163" s="208" t="s">
        <v>19</v>
      </c>
      <c r="F163" s="209" t="s">
        <v>300</v>
      </c>
      <c r="G163" s="207"/>
      <c r="H163" s="210">
        <v>75.458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197</v>
      </c>
      <c r="AU163" s="216" t="s">
        <v>79</v>
      </c>
      <c r="AV163" s="14" t="s">
        <v>79</v>
      </c>
      <c r="AW163" s="14" t="s">
        <v>31</v>
      </c>
      <c r="AX163" s="14" t="s">
        <v>69</v>
      </c>
      <c r="AY163" s="216" t="s">
        <v>191</v>
      </c>
    </row>
    <row r="164" spans="2:51" s="15" customFormat="1" ht="10.2">
      <c r="B164" s="217"/>
      <c r="C164" s="218"/>
      <c r="D164" s="197" t="s">
        <v>197</v>
      </c>
      <c r="E164" s="219" t="s">
        <v>138</v>
      </c>
      <c r="F164" s="220" t="s">
        <v>201</v>
      </c>
      <c r="G164" s="218"/>
      <c r="H164" s="221">
        <v>75.458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197</v>
      </c>
      <c r="AU164" s="227" t="s">
        <v>79</v>
      </c>
      <c r="AV164" s="15" t="s">
        <v>95</v>
      </c>
      <c r="AW164" s="15" t="s">
        <v>31</v>
      </c>
      <c r="AX164" s="15" t="s">
        <v>77</v>
      </c>
      <c r="AY164" s="227" t="s">
        <v>191</v>
      </c>
    </row>
    <row r="165" spans="1:65" s="2" customFormat="1" ht="44.25" customHeight="1">
      <c r="A165" s="36"/>
      <c r="B165" s="37"/>
      <c r="C165" s="181" t="s">
        <v>296</v>
      </c>
      <c r="D165" s="181" t="s">
        <v>192</v>
      </c>
      <c r="E165" s="182" t="s">
        <v>302</v>
      </c>
      <c r="F165" s="183" t="s">
        <v>303</v>
      </c>
      <c r="G165" s="184" t="s">
        <v>224</v>
      </c>
      <c r="H165" s="185">
        <v>75.458</v>
      </c>
      <c r="I165" s="186"/>
      <c r="J165" s="187">
        <f>ROUND(I165*H165,2)</f>
        <v>0</v>
      </c>
      <c r="K165" s="188"/>
      <c r="L165" s="41"/>
      <c r="M165" s="189" t="s">
        <v>19</v>
      </c>
      <c r="N165" s="190" t="s">
        <v>40</v>
      </c>
      <c r="O165" s="66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3" t="s">
        <v>195</v>
      </c>
      <c r="AT165" s="193" t="s">
        <v>192</v>
      </c>
      <c r="AU165" s="193" t="s">
        <v>79</v>
      </c>
      <c r="AY165" s="19" t="s">
        <v>191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9" t="s">
        <v>77</v>
      </c>
      <c r="BK165" s="194">
        <f>ROUND(I165*H165,2)</f>
        <v>0</v>
      </c>
      <c r="BL165" s="19" t="s">
        <v>195</v>
      </c>
      <c r="BM165" s="193" t="s">
        <v>304</v>
      </c>
    </row>
    <row r="166" spans="2:51" s="14" customFormat="1" ht="10.2">
      <c r="B166" s="206"/>
      <c r="C166" s="207"/>
      <c r="D166" s="197" t="s">
        <v>197</v>
      </c>
      <c r="E166" s="208" t="s">
        <v>19</v>
      </c>
      <c r="F166" s="209" t="s">
        <v>138</v>
      </c>
      <c r="G166" s="207"/>
      <c r="H166" s="210">
        <v>75.458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197</v>
      </c>
      <c r="AU166" s="216" t="s">
        <v>79</v>
      </c>
      <c r="AV166" s="14" t="s">
        <v>79</v>
      </c>
      <c r="AW166" s="14" t="s">
        <v>31</v>
      </c>
      <c r="AX166" s="14" t="s">
        <v>77</v>
      </c>
      <c r="AY166" s="216" t="s">
        <v>191</v>
      </c>
    </row>
    <row r="167" spans="1:65" s="2" customFormat="1" ht="66.75" customHeight="1">
      <c r="A167" s="36"/>
      <c r="B167" s="37"/>
      <c r="C167" s="181" t="s">
        <v>301</v>
      </c>
      <c r="D167" s="181" t="s">
        <v>192</v>
      </c>
      <c r="E167" s="182" t="s">
        <v>306</v>
      </c>
      <c r="F167" s="183" t="s">
        <v>307</v>
      </c>
      <c r="G167" s="184" t="s">
        <v>249</v>
      </c>
      <c r="H167" s="185">
        <v>10.826</v>
      </c>
      <c r="I167" s="186"/>
      <c r="J167" s="187">
        <f>ROUND(I167*H167,2)</f>
        <v>0</v>
      </c>
      <c r="K167" s="188"/>
      <c r="L167" s="41"/>
      <c r="M167" s="189" t="s">
        <v>19</v>
      </c>
      <c r="N167" s="190" t="s">
        <v>40</v>
      </c>
      <c r="O167" s="66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3" t="s">
        <v>195</v>
      </c>
      <c r="AT167" s="193" t="s">
        <v>192</v>
      </c>
      <c r="AU167" s="193" t="s">
        <v>79</v>
      </c>
      <c r="AY167" s="19" t="s">
        <v>191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9" t="s">
        <v>77</v>
      </c>
      <c r="BK167" s="194">
        <f>ROUND(I167*H167,2)</f>
        <v>0</v>
      </c>
      <c r="BL167" s="19" t="s">
        <v>195</v>
      </c>
      <c r="BM167" s="193" t="s">
        <v>308</v>
      </c>
    </row>
    <row r="168" spans="2:51" s="14" customFormat="1" ht="10.2">
      <c r="B168" s="206"/>
      <c r="C168" s="207"/>
      <c r="D168" s="197" t="s">
        <v>197</v>
      </c>
      <c r="E168" s="208" t="s">
        <v>134</v>
      </c>
      <c r="F168" s="209" t="s">
        <v>309</v>
      </c>
      <c r="G168" s="207"/>
      <c r="H168" s="210">
        <v>10.826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197</v>
      </c>
      <c r="AU168" s="216" t="s">
        <v>79</v>
      </c>
      <c r="AV168" s="14" t="s">
        <v>79</v>
      </c>
      <c r="AW168" s="14" t="s">
        <v>31</v>
      </c>
      <c r="AX168" s="14" t="s">
        <v>77</v>
      </c>
      <c r="AY168" s="216" t="s">
        <v>191</v>
      </c>
    </row>
    <row r="169" spans="1:65" s="2" customFormat="1" ht="44.25" customHeight="1">
      <c r="A169" s="36"/>
      <c r="B169" s="37"/>
      <c r="C169" s="181" t="s">
        <v>305</v>
      </c>
      <c r="D169" s="181" t="s">
        <v>192</v>
      </c>
      <c r="E169" s="182" t="s">
        <v>310</v>
      </c>
      <c r="F169" s="183" t="s">
        <v>311</v>
      </c>
      <c r="G169" s="184" t="s">
        <v>312</v>
      </c>
      <c r="H169" s="185">
        <v>21.652</v>
      </c>
      <c r="I169" s="186"/>
      <c r="J169" s="187">
        <f>ROUND(I169*H169,2)</f>
        <v>0</v>
      </c>
      <c r="K169" s="188"/>
      <c r="L169" s="41"/>
      <c r="M169" s="189" t="s">
        <v>19</v>
      </c>
      <c r="N169" s="190" t="s">
        <v>40</v>
      </c>
      <c r="O169" s="66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3" t="s">
        <v>195</v>
      </c>
      <c r="AT169" s="193" t="s">
        <v>192</v>
      </c>
      <c r="AU169" s="193" t="s">
        <v>79</v>
      </c>
      <c r="AY169" s="19" t="s">
        <v>191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9" t="s">
        <v>77</v>
      </c>
      <c r="BK169" s="194">
        <f>ROUND(I169*H169,2)</f>
        <v>0</v>
      </c>
      <c r="BL169" s="19" t="s">
        <v>195</v>
      </c>
      <c r="BM169" s="193" t="s">
        <v>313</v>
      </c>
    </row>
    <row r="170" spans="2:51" s="14" customFormat="1" ht="10.2">
      <c r="B170" s="206"/>
      <c r="C170" s="207"/>
      <c r="D170" s="197" t="s">
        <v>197</v>
      </c>
      <c r="E170" s="208" t="s">
        <v>19</v>
      </c>
      <c r="F170" s="209" t="s">
        <v>134</v>
      </c>
      <c r="G170" s="207"/>
      <c r="H170" s="210">
        <v>10.826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197</v>
      </c>
      <c r="AU170" s="216" t="s">
        <v>79</v>
      </c>
      <c r="AV170" s="14" t="s">
        <v>79</v>
      </c>
      <c r="AW170" s="14" t="s">
        <v>31</v>
      </c>
      <c r="AX170" s="14" t="s">
        <v>77</v>
      </c>
      <c r="AY170" s="216" t="s">
        <v>191</v>
      </c>
    </row>
    <row r="171" spans="2:51" s="14" customFormat="1" ht="10.2">
      <c r="B171" s="206"/>
      <c r="C171" s="207"/>
      <c r="D171" s="197" t="s">
        <v>197</v>
      </c>
      <c r="E171" s="207"/>
      <c r="F171" s="209" t="s">
        <v>685</v>
      </c>
      <c r="G171" s="207"/>
      <c r="H171" s="210">
        <v>21.652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197</v>
      </c>
      <c r="AU171" s="216" t="s">
        <v>79</v>
      </c>
      <c r="AV171" s="14" t="s">
        <v>79</v>
      </c>
      <c r="AW171" s="14" t="s">
        <v>4</v>
      </c>
      <c r="AX171" s="14" t="s">
        <v>77</v>
      </c>
      <c r="AY171" s="216" t="s">
        <v>191</v>
      </c>
    </row>
    <row r="172" spans="1:65" s="2" customFormat="1" ht="37.8" customHeight="1">
      <c r="A172" s="36"/>
      <c r="B172" s="37"/>
      <c r="C172" s="181" t="s">
        <v>8</v>
      </c>
      <c r="D172" s="181" t="s">
        <v>192</v>
      </c>
      <c r="E172" s="182" t="s">
        <v>316</v>
      </c>
      <c r="F172" s="183" t="s">
        <v>317</v>
      </c>
      <c r="G172" s="184" t="s">
        <v>249</v>
      </c>
      <c r="H172" s="185">
        <v>10.826</v>
      </c>
      <c r="I172" s="186"/>
      <c r="J172" s="187">
        <f>ROUND(I172*H172,2)</f>
        <v>0</v>
      </c>
      <c r="K172" s="188"/>
      <c r="L172" s="41"/>
      <c r="M172" s="189" t="s">
        <v>19</v>
      </c>
      <c r="N172" s="190" t="s">
        <v>40</v>
      </c>
      <c r="O172" s="66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3" t="s">
        <v>195</v>
      </c>
      <c r="AT172" s="193" t="s">
        <v>192</v>
      </c>
      <c r="AU172" s="193" t="s">
        <v>79</v>
      </c>
      <c r="AY172" s="19" t="s">
        <v>191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9" t="s">
        <v>77</v>
      </c>
      <c r="BK172" s="194">
        <f>ROUND(I172*H172,2)</f>
        <v>0</v>
      </c>
      <c r="BL172" s="19" t="s">
        <v>195</v>
      </c>
      <c r="BM172" s="193" t="s">
        <v>318</v>
      </c>
    </row>
    <row r="173" spans="2:51" s="14" customFormat="1" ht="10.2">
      <c r="B173" s="206"/>
      <c r="C173" s="207"/>
      <c r="D173" s="197" t="s">
        <v>197</v>
      </c>
      <c r="E173" s="208" t="s">
        <v>19</v>
      </c>
      <c r="F173" s="209" t="s">
        <v>134</v>
      </c>
      <c r="G173" s="207"/>
      <c r="H173" s="210">
        <v>10.826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197</v>
      </c>
      <c r="AU173" s="216" t="s">
        <v>79</v>
      </c>
      <c r="AV173" s="14" t="s">
        <v>79</v>
      </c>
      <c r="AW173" s="14" t="s">
        <v>31</v>
      </c>
      <c r="AX173" s="14" t="s">
        <v>77</v>
      </c>
      <c r="AY173" s="216" t="s">
        <v>191</v>
      </c>
    </row>
    <row r="174" spans="1:65" s="2" customFormat="1" ht="44.25" customHeight="1">
      <c r="A174" s="36"/>
      <c r="B174" s="37"/>
      <c r="C174" s="181" t="s">
        <v>315</v>
      </c>
      <c r="D174" s="181" t="s">
        <v>192</v>
      </c>
      <c r="E174" s="182" t="s">
        <v>320</v>
      </c>
      <c r="F174" s="183" t="s">
        <v>321</v>
      </c>
      <c r="G174" s="184" t="s">
        <v>249</v>
      </c>
      <c r="H174" s="185">
        <v>24.639</v>
      </c>
      <c r="I174" s="186"/>
      <c r="J174" s="187">
        <f>ROUND(I174*H174,2)</f>
        <v>0</v>
      </c>
      <c r="K174" s="188"/>
      <c r="L174" s="41"/>
      <c r="M174" s="189" t="s">
        <v>19</v>
      </c>
      <c r="N174" s="190" t="s">
        <v>40</v>
      </c>
      <c r="O174" s="66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3" t="s">
        <v>195</v>
      </c>
      <c r="AT174" s="193" t="s">
        <v>192</v>
      </c>
      <c r="AU174" s="193" t="s">
        <v>79</v>
      </c>
      <c r="AY174" s="19" t="s">
        <v>191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9" t="s">
        <v>77</v>
      </c>
      <c r="BK174" s="194">
        <f>ROUND(I174*H174,2)</f>
        <v>0</v>
      </c>
      <c r="BL174" s="19" t="s">
        <v>195</v>
      </c>
      <c r="BM174" s="193" t="s">
        <v>322</v>
      </c>
    </row>
    <row r="175" spans="2:51" s="14" customFormat="1" ht="10.2">
      <c r="B175" s="206"/>
      <c r="C175" s="207"/>
      <c r="D175" s="197" t="s">
        <v>197</v>
      </c>
      <c r="E175" s="208" t="s">
        <v>323</v>
      </c>
      <c r="F175" s="209" t="s">
        <v>324</v>
      </c>
      <c r="G175" s="207"/>
      <c r="H175" s="210">
        <v>23.488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197</v>
      </c>
      <c r="AU175" s="216" t="s">
        <v>79</v>
      </c>
      <c r="AV175" s="14" t="s">
        <v>79</v>
      </c>
      <c r="AW175" s="14" t="s">
        <v>31</v>
      </c>
      <c r="AX175" s="14" t="s">
        <v>69</v>
      </c>
      <c r="AY175" s="216" t="s">
        <v>191</v>
      </c>
    </row>
    <row r="176" spans="2:51" s="14" customFormat="1" ht="10.2">
      <c r="B176" s="206"/>
      <c r="C176" s="207"/>
      <c r="D176" s="197" t="s">
        <v>197</v>
      </c>
      <c r="E176" s="208" t="s">
        <v>325</v>
      </c>
      <c r="F176" s="209" t="s">
        <v>326</v>
      </c>
      <c r="G176" s="207"/>
      <c r="H176" s="210">
        <v>1.151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197</v>
      </c>
      <c r="AU176" s="216" t="s">
        <v>79</v>
      </c>
      <c r="AV176" s="14" t="s">
        <v>79</v>
      </c>
      <c r="AW176" s="14" t="s">
        <v>31</v>
      </c>
      <c r="AX176" s="14" t="s">
        <v>69</v>
      </c>
      <c r="AY176" s="216" t="s">
        <v>191</v>
      </c>
    </row>
    <row r="177" spans="2:51" s="16" customFormat="1" ht="10.2">
      <c r="B177" s="228"/>
      <c r="C177" s="229"/>
      <c r="D177" s="197" t="s">
        <v>197</v>
      </c>
      <c r="E177" s="230" t="s">
        <v>327</v>
      </c>
      <c r="F177" s="231" t="s">
        <v>210</v>
      </c>
      <c r="G177" s="229"/>
      <c r="H177" s="232">
        <v>24.639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197</v>
      </c>
      <c r="AU177" s="238" t="s">
        <v>79</v>
      </c>
      <c r="AV177" s="16" t="s">
        <v>195</v>
      </c>
      <c r="AW177" s="16" t="s">
        <v>31</v>
      </c>
      <c r="AX177" s="16" t="s">
        <v>77</v>
      </c>
      <c r="AY177" s="238" t="s">
        <v>191</v>
      </c>
    </row>
    <row r="178" spans="1:65" s="2" customFormat="1" ht="66.75" customHeight="1">
      <c r="A178" s="36"/>
      <c r="B178" s="37"/>
      <c r="C178" s="181" t="s">
        <v>319</v>
      </c>
      <c r="D178" s="181" t="s">
        <v>192</v>
      </c>
      <c r="E178" s="182" t="s">
        <v>329</v>
      </c>
      <c r="F178" s="183" t="s">
        <v>330</v>
      </c>
      <c r="G178" s="184" t="s">
        <v>249</v>
      </c>
      <c r="H178" s="185">
        <v>8.546</v>
      </c>
      <c r="I178" s="186"/>
      <c r="J178" s="187">
        <f>ROUND(I178*H178,2)</f>
        <v>0</v>
      </c>
      <c r="K178" s="188"/>
      <c r="L178" s="41"/>
      <c r="M178" s="189" t="s">
        <v>19</v>
      </c>
      <c r="N178" s="190" t="s">
        <v>40</v>
      </c>
      <c r="O178" s="66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195</v>
      </c>
      <c r="AT178" s="193" t="s">
        <v>192</v>
      </c>
      <c r="AU178" s="193" t="s">
        <v>79</v>
      </c>
      <c r="AY178" s="19" t="s">
        <v>191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9" t="s">
        <v>77</v>
      </c>
      <c r="BK178" s="194">
        <f>ROUND(I178*H178,2)</f>
        <v>0</v>
      </c>
      <c r="BL178" s="19" t="s">
        <v>195</v>
      </c>
      <c r="BM178" s="193" t="s">
        <v>331</v>
      </c>
    </row>
    <row r="179" spans="2:51" s="14" customFormat="1" ht="10.2">
      <c r="B179" s="206"/>
      <c r="C179" s="207"/>
      <c r="D179" s="197" t="s">
        <v>197</v>
      </c>
      <c r="E179" s="208" t="s">
        <v>132</v>
      </c>
      <c r="F179" s="209" t="s">
        <v>332</v>
      </c>
      <c r="G179" s="207"/>
      <c r="H179" s="210">
        <v>8.212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197</v>
      </c>
      <c r="AU179" s="216" t="s">
        <v>79</v>
      </c>
      <c r="AV179" s="14" t="s">
        <v>79</v>
      </c>
      <c r="AW179" s="14" t="s">
        <v>31</v>
      </c>
      <c r="AX179" s="14" t="s">
        <v>69</v>
      </c>
      <c r="AY179" s="216" t="s">
        <v>191</v>
      </c>
    </row>
    <row r="180" spans="2:51" s="14" customFormat="1" ht="10.2">
      <c r="B180" s="206"/>
      <c r="C180" s="207"/>
      <c r="D180" s="197" t="s">
        <v>197</v>
      </c>
      <c r="E180" s="208" t="s">
        <v>133</v>
      </c>
      <c r="F180" s="209" t="s">
        <v>686</v>
      </c>
      <c r="G180" s="207"/>
      <c r="H180" s="210">
        <v>0.334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197</v>
      </c>
      <c r="AU180" s="216" t="s">
        <v>79</v>
      </c>
      <c r="AV180" s="14" t="s">
        <v>79</v>
      </c>
      <c r="AW180" s="14" t="s">
        <v>31</v>
      </c>
      <c r="AX180" s="14" t="s">
        <v>69</v>
      </c>
      <c r="AY180" s="216" t="s">
        <v>191</v>
      </c>
    </row>
    <row r="181" spans="2:51" s="16" customFormat="1" ht="10.2">
      <c r="B181" s="228"/>
      <c r="C181" s="229"/>
      <c r="D181" s="197" t="s">
        <v>197</v>
      </c>
      <c r="E181" s="230" t="s">
        <v>130</v>
      </c>
      <c r="F181" s="231" t="s">
        <v>210</v>
      </c>
      <c r="G181" s="229"/>
      <c r="H181" s="232">
        <v>8.546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197</v>
      </c>
      <c r="AU181" s="238" t="s">
        <v>79</v>
      </c>
      <c r="AV181" s="16" t="s">
        <v>195</v>
      </c>
      <c r="AW181" s="16" t="s">
        <v>31</v>
      </c>
      <c r="AX181" s="16" t="s">
        <v>77</v>
      </c>
      <c r="AY181" s="238" t="s">
        <v>191</v>
      </c>
    </row>
    <row r="182" spans="1:65" s="2" customFormat="1" ht="16.5" customHeight="1">
      <c r="A182" s="36"/>
      <c r="B182" s="37"/>
      <c r="C182" s="241" t="s">
        <v>328</v>
      </c>
      <c r="D182" s="241" t="s">
        <v>334</v>
      </c>
      <c r="E182" s="242" t="s">
        <v>335</v>
      </c>
      <c r="F182" s="243" t="s">
        <v>336</v>
      </c>
      <c r="G182" s="244" t="s">
        <v>312</v>
      </c>
      <c r="H182" s="245">
        <v>17.092</v>
      </c>
      <c r="I182" s="246"/>
      <c r="J182" s="247">
        <f>ROUND(I182*H182,2)</f>
        <v>0</v>
      </c>
      <c r="K182" s="248"/>
      <c r="L182" s="249"/>
      <c r="M182" s="250" t="s">
        <v>19</v>
      </c>
      <c r="N182" s="251" t="s">
        <v>40</v>
      </c>
      <c r="O182" s="66"/>
      <c r="P182" s="191">
        <f>O182*H182</f>
        <v>0</v>
      </c>
      <c r="Q182" s="191">
        <v>1</v>
      </c>
      <c r="R182" s="191">
        <f>Q182*H182</f>
        <v>17.092</v>
      </c>
      <c r="S182" s="191">
        <v>0</v>
      </c>
      <c r="T182" s="19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3" t="s">
        <v>254</v>
      </c>
      <c r="AT182" s="193" t="s">
        <v>334</v>
      </c>
      <c r="AU182" s="193" t="s">
        <v>79</v>
      </c>
      <c r="AY182" s="19" t="s">
        <v>191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9" t="s">
        <v>77</v>
      </c>
      <c r="BK182" s="194">
        <f>ROUND(I182*H182,2)</f>
        <v>0</v>
      </c>
      <c r="BL182" s="19" t="s">
        <v>195</v>
      </c>
      <c r="BM182" s="193" t="s">
        <v>337</v>
      </c>
    </row>
    <row r="183" spans="2:51" s="14" customFormat="1" ht="10.2">
      <c r="B183" s="206"/>
      <c r="C183" s="207"/>
      <c r="D183" s="197" t="s">
        <v>197</v>
      </c>
      <c r="E183" s="208" t="s">
        <v>19</v>
      </c>
      <c r="F183" s="209" t="s">
        <v>130</v>
      </c>
      <c r="G183" s="207"/>
      <c r="H183" s="210">
        <v>8.546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197</v>
      </c>
      <c r="AU183" s="216" t="s">
        <v>79</v>
      </c>
      <c r="AV183" s="14" t="s">
        <v>79</v>
      </c>
      <c r="AW183" s="14" t="s">
        <v>31</v>
      </c>
      <c r="AX183" s="14" t="s">
        <v>77</v>
      </c>
      <c r="AY183" s="216" t="s">
        <v>191</v>
      </c>
    </row>
    <row r="184" spans="2:51" s="14" customFormat="1" ht="10.2">
      <c r="B184" s="206"/>
      <c r="C184" s="207"/>
      <c r="D184" s="197" t="s">
        <v>197</v>
      </c>
      <c r="E184" s="207"/>
      <c r="F184" s="209" t="s">
        <v>687</v>
      </c>
      <c r="G184" s="207"/>
      <c r="H184" s="210">
        <v>17.092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197</v>
      </c>
      <c r="AU184" s="216" t="s">
        <v>79</v>
      </c>
      <c r="AV184" s="14" t="s">
        <v>79</v>
      </c>
      <c r="AW184" s="14" t="s">
        <v>4</v>
      </c>
      <c r="AX184" s="14" t="s">
        <v>77</v>
      </c>
      <c r="AY184" s="216" t="s">
        <v>191</v>
      </c>
    </row>
    <row r="185" spans="2:63" s="12" customFormat="1" ht="22.8" customHeight="1">
      <c r="B185" s="167"/>
      <c r="C185" s="168"/>
      <c r="D185" s="169" t="s">
        <v>68</v>
      </c>
      <c r="E185" s="239" t="s">
        <v>195</v>
      </c>
      <c r="F185" s="239" t="s">
        <v>339</v>
      </c>
      <c r="G185" s="168"/>
      <c r="H185" s="168"/>
      <c r="I185" s="171"/>
      <c r="J185" s="240">
        <f>BK185</f>
        <v>0</v>
      </c>
      <c r="K185" s="168"/>
      <c r="L185" s="173"/>
      <c r="M185" s="174"/>
      <c r="N185" s="175"/>
      <c r="O185" s="175"/>
      <c r="P185" s="176">
        <f>SUM(P186:P225)</f>
        <v>0</v>
      </c>
      <c r="Q185" s="175"/>
      <c r="R185" s="176">
        <f>SUM(R186:R225)</f>
        <v>0.0059427</v>
      </c>
      <c r="S185" s="175"/>
      <c r="T185" s="177">
        <f>SUM(T186:T225)</f>
        <v>0</v>
      </c>
      <c r="AR185" s="178" t="s">
        <v>77</v>
      </c>
      <c r="AT185" s="179" t="s">
        <v>68</v>
      </c>
      <c r="AU185" s="179" t="s">
        <v>77</v>
      </c>
      <c r="AY185" s="178" t="s">
        <v>191</v>
      </c>
      <c r="BK185" s="180">
        <f>SUM(BK186:BK225)</f>
        <v>0</v>
      </c>
    </row>
    <row r="186" spans="1:65" s="2" customFormat="1" ht="33" customHeight="1">
      <c r="A186" s="36"/>
      <c r="B186" s="37"/>
      <c r="C186" s="181" t="s">
        <v>333</v>
      </c>
      <c r="D186" s="181" t="s">
        <v>192</v>
      </c>
      <c r="E186" s="182" t="s">
        <v>341</v>
      </c>
      <c r="F186" s="183" t="s">
        <v>342</v>
      </c>
      <c r="G186" s="184" t="s">
        <v>249</v>
      </c>
      <c r="H186" s="185">
        <v>2.28</v>
      </c>
      <c r="I186" s="186"/>
      <c r="J186" s="187">
        <f>ROUND(I186*H186,2)</f>
        <v>0</v>
      </c>
      <c r="K186" s="188"/>
      <c r="L186" s="41"/>
      <c r="M186" s="189" t="s">
        <v>19</v>
      </c>
      <c r="N186" s="190" t="s">
        <v>40</v>
      </c>
      <c r="O186" s="66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3" t="s">
        <v>195</v>
      </c>
      <c r="AT186" s="193" t="s">
        <v>192</v>
      </c>
      <c r="AU186" s="193" t="s">
        <v>79</v>
      </c>
      <c r="AY186" s="19" t="s">
        <v>191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9" t="s">
        <v>77</v>
      </c>
      <c r="BK186" s="194">
        <f>ROUND(I186*H186,2)</f>
        <v>0</v>
      </c>
      <c r="BL186" s="19" t="s">
        <v>195</v>
      </c>
      <c r="BM186" s="193" t="s">
        <v>343</v>
      </c>
    </row>
    <row r="187" spans="2:51" s="14" customFormat="1" ht="10.2">
      <c r="B187" s="206"/>
      <c r="C187" s="207"/>
      <c r="D187" s="197" t="s">
        <v>197</v>
      </c>
      <c r="E187" s="208" t="s">
        <v>122</v>
      </c>
      <c r="F187" s="209" t="s">
        <v>344</v>
      </c>
      <c r="G187" s="207"/>
      <c r="H187" s="210">
        <v>2.19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197</v>
      </c>
      <c r="AU187" s="216" t="s">
        <v>79</v>
      </c>
      <c r="AV187" s="14" t="s">
        <v>79</v>
      </c>
      <c r="AW187" s="14" t="s">
        <v>31</v>
      </c>
      <c r="AX187" s="14" t="s">
        <v>69</v>
      </c>
      <c r="AY187" s="216" t="s">
        <v>191</v>
      </c>
    </row>
    <row r="188" spans="2:51" s="14" customFormat="1" ht="10.2">
      <c r="B188" s="206"/>
      <c r="C188" s="207"/>
      <c r="D188" s="197" t="s">
        <v>197</v>
      </c>
      <c r="E188" s="208" t="s">
        <v>656</v>
      </c>
      <c r="F188" s="209" t="s">
        <v>688</v>
      </c>
      <c r="G188" s="207"/>
      <c r="H188" s="210">
        <v>0.09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197</v>
      </c>
      <c r="AU188" s="216" t="s">
        <v>79</v>
      </c>
      <c r="AV188" s="14" t="s">
        <v>79</v>
      </c>
      <c r="AW188" s="14" t="s">
        <v>31</v>
      </c>
      <c r="AX188" s="14" t="s">
        <v>69</v>
      </c>
      <c r="AY188" s="216" t="s">
        <v>191</v>
      </c>
    </row>
    <row r="189" spans="2:51" s="16" customFormat="1" ht="10.2">
      <c r="B189" s="228"/>
      <c r="C189" s="229"/>
      <c r="D189" s="197" t="s">
        <v>197</v>
      </c>
      <c r="E189" s="230" t="s">
        <v>120</v>
      </c>
      <c r="F189" s="231" t="s">
        <v>210</v>
      </c>
      <c r="G189" s="229"/>
      <c r="H189" s="232">
        <v>2.28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197</v>
      </c>
      <c r="AU189" s="238" t="s">
        <v>79</v>
      </c>
      <c r="AV189" s="16" t="s">
        <v>195</v>
      </c>
      <c r="AW189" s="16" t="s">
        <v>31</v>
      </c>
      <c r="AX189" s="16" t="s">
        <v>77</v>
      </c>
      <c r="AY189" s="238" t="s">
        <v>191</v>
      </c>
    </row>
    <row r="190" spans="1:65" s="2" customFormat="1" ht="33" customHeight="1">
      <c r="A190" s="36"/>
      <c r="B190" s="37"/>
      <c r="C190" s="181" t="s">
        <v>340</v>
      </c>
      <c r="D190" s="181" t="s">
        <v>192</v>
      </c>
      <c r="E190" s="182" t="s">
        <v>345</v>
      </c>
      <c r="F190" s="183" t="s">
        <v>346</v>
      </c>
      <c r="G190" s="184" t="s">
        <v>249</v>
      </c>
      <c r="H190" s="185">
        <v>0.133</v>
      </c>
      <c r="I190" s="186"/>
      <c r="J190" s="187">
        <f>ROUND(I190*H190,2)</f>
        <v>0</v>
      </c>
      <c r="K190" s="188"/>
      <c r="L190" s="41"/>
      <c r="M190" s="189" t="s">
        <v>19</v>
      </c>
      <c r="N190" s="190" t="s">
        <v>40</v>
      </c>
      <c r="O190" s="66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3" t="s">
        <v>195</v>
      </c>
      <c r="AT190" s="193" t="s">
        <v>192</v>
      </c>
      <c r="AU190" s="193" t="s">
        <v>79</v>
      </c>
      <c r="AY190" s="19" t="s">
        <v>191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9" t="s">
        <v>77</v>
      </c>
      <c r="BK190" s="194">
        <f>ROUND(I190*H190,2)</f>
        <v>0</v>
      </c>
      <c r="BL190" s="19" t="s">
        <v>195</v>
      </c>
      <c r="BM190" s="193" t="s">
        <v>347</v>
      </c>
    </row>
    <row r="191" spans="2:51" s="13" customFormat="1" ht="10.2">
      <c r="B191" s="195"/>
      <c r="C191" s="196"/>
      <c r="D191" s="197" t="s">
        <v>197</v>
      </c>
      <c r="E191" s="198" t="s">
        <v>19</v>
      </c>
      <c r="F191" s="199" t="s">
        <v>348</v>
      </c>
      <c r="G191" s="196"/>
      <c r="H191" s="198" t="s">
        <v>19</v>
      </c>
      <c r="I191" s="200"/>
      <c r="J191" s="196"/>
      <c r="K191" s="196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197</v>
      </c>
      <c r="AU191" s="205" t="s">
        <v>79</v>
      </c>
      <c r="AV191" s="13" t="s">
        <v>77</v>
      </c>
      <c r="AW191" s="13" t="s">
        <v>31</v>
      </c>
      <c r="AX191" s="13" t="s">
        <v>69</v>
      </c>
      <c r="AY191" s="205" t="s">
        <v>191</v>
      </c>
    </row>
    <row r="192" spans="2:51" s="14" customFormat="1" ht="10.2">
      <c r="B192" s="206"/>
      <c r="C192" s="207"/>
      <c r="D192" s="197" t="s">
        <v>197</v>
      </c>
      <c r="E192" s="208" t="s">
        <v>19</v>
      </c>
      <c r="F192" s="209" t="s">
        <v>689</v>
      </c>
      <c r="G192" s="207"/>
      <c r="H192" s="210">
        <v>0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197</v>
      </c>
      <c r="AU192" s="216" t="s">
        <v>79</v>
      </c>
      <c r="AV192" s="14" t="s">
        <v>79</v>
      </c>
      <c r="AW192" s="14" t="s">
        <v>31</v>
      </c>
      <c r="AX192" s="14" t="s">
        <v>69</v>
      </c>
      <c r="AY192" s="216" t="s">
        <v>191</v>
      </c>
    </row>
    <row r="193" spans="2:51" s="13" customFormat="1" ht="10.2">
      <c r="B193" s="195"/>
      <c r="C193" s="196"/>
      <c r="D193" s="197" t="s">
        <v>197</v>
      </c>
      <c r="E193" s="198" t="s">
        <v>19</v>
      </c>
      <c r="F193" s="199" t="s">
        <v>350</v>
      </c>
      <c r="G193" s="196"/>
      <c r="H193" s="198" t="s">
        <v>19</v>
      </c>
      <c r="I193" s="200"/>
      <c r="J193" s="196"/>
      <c r="K193" s="196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197</v>
      </c>
      <c r="AU193" s="205" t="s">
        <v>79</v>
      </c>
      <c r="AV193" s="13" t="s">
        <v>77</v>
      </c>
      <c r="AW193" s="13" t="s">
        <v>31</v>
      </c>
      <c r="AX193" s="13" t="s">
        <v>69</v>
      </c>
      <c r="AY193" s="205" t="s">
        <v>191</v>
      </c>
    </row>
    <row r="194" spans="2:51" s="14" customFormat="1" ht="10.2">
      <c r="B194" s="206"/>
      <c r="C194" s="207"/>
      <c r="D194" s="197" t="s">
        <v>197</v>
      </c>
      <c r="E194" s="208" t="s">
        <v>19</v>
      </c>
      <c r="F194" s="209" t="s">
        <v>690</v>
      </c>
      <c r="G194" s="207"/>
      <c r="H194" s="210">
        <v>0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197</v>
      </c>
      <c r="AU194" s="216" t="s">
        <v>79</v>
      </c>
      <c r="AV194" s="14" t="s">
        <v>79</v>
      </c>
      <c r="AW194" s="14" t="s">
        <v>31</v>
      </c>
      <c r="AX194" s="14" t="s">
        <v>69</v>
      </c>
      <c r="AY194" s="216" t="s">
        <v>191</v>
      </c>
    </row>
    <row r="195" spans="2:51" s="13" customFormat="1" ht="10.2">
      <c r="B195" s="195"/>
      <c r="C195" s="196"/>
      <c r="D195" s="197" t="s">
        <v>197</v>
      </c>
      <c r="E195" s="198" t="s">
        <v>19</v>
      </c>
      <c r="F195" s="199" t="s">
        <v>352</v>
      </c>
      <c r="G195" s="196"/>
      <c r="H195" s="198" t="s">
        <v>19</v>
      </c>
      <c r="I195" s="200"/>
      <c r="J195" s="196"/>
      <c r="K195" s="196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197</v>
      </c>
      <c r="AU195" s="205" t="s">
        <v>79</v>
      </c>
      <c r="AV195" s="13" t="s">
        <v>77</v>
      </c>
      <c r="AW195" s="13" t="s">
        <v>31</v>
      </c>
      <c r="AX195" s="13" t="s">
        <v>69</v>
      </c>
      <c r="AY195" s="205" t="s">
        <v>191</v>
      </c>
    </row>
    <row r="196" spans="2:51" s="14" customFormat="1" ht="10.2">
      <c r="B196" s="206"/>
      <c r="C196" s="207"/>
      <c r="D196" s="197" t="s">
        <v>197</v>
      </c>
      <c r="E196" s="208" t="s">
        <v>19</v>
      </c>
      <c r="F196" s="209" t="s">
        <v>691</v>
      </c>
      <c r="G196" s="207"/>
      <c r="H196" s="210">
        <v>0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197</v>
      </c>
      <c r="AU196" s="216" t="s">
        <v>79</v>
      </c>
      <c r="AV196" s="14" t="s">
        <v>79</v>
      </c>
      <c r="AW196" s="14" t="s">
        <v>31</v>
      </c>
      <c r="AX196" s="14" t="s">
        <v>69</v>
      </c>
      <c r="AY196" s="216" t="s">
        <v>191</v>
      </c>
    </row>
    <row r="197" spans="2:51" s="13" customFormat="1" ht="10.2">
      <c r="B197" s="195"/>
      <c r="C197" s="196"/>
      <c r="D197" s="197" t="s">
        <v>197</v>
      </c>
      <c r="E197" s="198" t="s">
        <v>19</v>
      </c>
      <c r="F197" s="199" t="s">
        <v>354</v>
      </c>
      <c r="G197" s="196"/>
      <c r="H197" s="198" t="s">
        <v>19</v>
      </c>
      <c r="I197" s="200"/>
      <c r="J197" s="196"/>
      <c r="K197" s="196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197</v>
      </c>
      <c r="AU197" s="205" t="s">
        <v>79</v>
      </c>
      <c r="AV197" s="13" t="s">
        <v>77</v>
      </c>
      <c r="AW197" s="13" t="s">
        <v>31</v>
      </c>
      <c r="AX197" s="13" t="s">
        <v>69</v>
      </c>
      <c r="AY197" s="205" t="s">
        <v>191</v>
      </c>
    </row>
    <row r="198" spans="2:51" s="14" customFormat="1" ht="10.2">
      <c r="B198" s="206"/>
      <c r="C198" s="207"/>
      <c r="D198" s="197" t="s">
        <v>197</v>
      </c>
      <c r="E198" s="208" t="s">
        <v>19</v>
      </c>
      <c r="F198" s="209" t="s">
        <v>692</v>
      </c>
      <c r="G198" s="207"/>
      <c r="H198" s="210">
        <v>0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197</v>
      </c>
      <c r="AU198" s="216" t="s">
        <v>79</v>
      </c>
      <c r="AV198" s="14" t="s">
        <v>79</v>
      </c>
      <c r="AW198" s="14" t="s">
        <v>31</v>
      </c>
      <c r="AX198" s="14" t="s">
        <v>69</v>
      </c>
      <c r="AY198" s="216" t="s">
        <v>191</v>
      </c>
    </row>
    <row r="199" spans="2:51" s="13" customFormat="1" ht="10.2">
      <c r="B199" s="195"/>
      <c r="C199" s="196"/>
      <c r="D199" s="197" t="s">
        <v>197</v>
      </c>
      <c r="E199" s="198" t="s">
        <v>19</v>
      </c>
      <c r="F199" s="199" t="s">
        <v>356</v>
      </c>
      <c r="G199" s="196"/>
      <c r="H199" s="198" t="s">
        <v>19</v>
      </c>
      <c r="I199" s="200"/>
      <c r="J199" s="196"/>
      <c r="K199" s="196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197</v>
      </c>
      <c r="AU199" s="205" t="s">
        <v>79</v>
      </c>
      <c r="AV199" s="13" t="s">
        <v>77</v>
      </c>
      <c r="AW199" s="13" t="s">
        <v>31</v>
      </c>
      <c r="AX199" s="13" t="s">
        <v>69</v>
      </c>
      <c r="AY199" s="205" t="s">
        <v>191</v>
      </c>
    </row>
    <row r="200" spans="2:51" s="14" customFormat="1" ht="10.2">
      <c r="B200" s="206"/>
      <c r="C200" s="207"/>
      <c r="D200" s="197" t="s">
        <v>197</v>
      </c>
      <c r="E200" s="208" t="s">
        <v>19</v>
      </c>
      <c r="F200" s="209" t="s">
        <v>693</v>
      </c>
      <c r="G200" s="207"/>
      <c r="H200" s="210">
        <v>0.133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197</v>
      </c>
      <c r="AU200" s="216" t="s">
        <v>79</v>
      </c>
      <c r="AV200" s="14" t="s">
        <v>79</v>
      </c>
      <c r="AW200" s="14" t="s">
        <v>31</v>
      </c>
      <c r="AX200" s="14" t="s">
        <v>69</v>
      </c>
      <c r="AY200" s="216" t="s">
        <v>191</v>
      </c>
    </row>
    <row r="201" spans="2:51" s="13" customFormat="1" ht="10.2">
      <c r="B201" s="195"/>
      <c r="C201" s="196"/>
      <c r="D201" s="197" t="s">
        <v>197</v>
      </c>
      <c r="E201" s="198" t="s">
        <v>19</v>
      </c>
      <c r="F201" s="199" t="s">
        <v>358</v>
      </c>
      <c r="G201" s="196"/>
      <c r="H201" s="198" t="s">
        <v>19</v>
      </c>
      <c r="I201" s="200"/>
      <c r="J201" s="196"/>
      <c r="K201" s="196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197</v>
      </c>
      <c r="AU201" s="205" t="s">
        <v>79</v>
      </c>
      <c r="AV201" s="13" t="s">
        <v>77</v>
      </c>
      <c r="AW201" s="13" t="s">
        <v>31</v>
      </c>
      <c r="AX201" s="13" t="s">
        <v>69</v>
      </c>
      <c r="AY201" s="205" t="s">
        <v>191</v>
      </c>
    </row>
    <row r="202" spans="2:51" s="14" customFormat="1" ht="10.2">
      <c r="B202" s="206"/>
      <c r="C202" s="207"/>
      <c r="D202" s="197" t="s">
        <v>197</v>
      </c>
      <c r="E202" s="208" t="s">
        <v>19</v>
      </c>
      <c r="F202" s="209" t="s">
        <v>694</v>
      </c>
      <c r="G202" s="207"/>
      <c r="H202" s="210">
        <v>0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197</v>
      </c>
      <c r="AU202" s="216" t="s">
        <v>79</v>
      </c>
      <c r="AV202" s="14" t="s">
        <v>79</v>
      </c>
      <c r="AW202" s="14" t="s">
        <v>31</v>
      </c>
      <c r="AX202" s="14" t="s">
        <v>69</v>
      </c>
      <c r="AY202" s="216" t="s">
        <v>191</v>
      </c>
    </row>
    <row r="203" spans="2:51" s="13" customFormat="1" ht="10.2">
      <c r="B203" s="195"/>
      <c r="C203" s="196"/>
      <c r="D203" s="197" t="s">
        <v>197</v>
      </c>
      <c r="E203" s="198" t="s">
        <v>19</v>
      </c>
      <c r="F203" s="199" t="s">
        <v>360</v>
      </c>
      <c r="G203" s="196"/>
      <c r="H203" s="198" t="s">
        <v>19</v>
      </c>
      <c r="I203" s="200"/>
      <c r="J203" s="196"/>
      <c r="K203" s="196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197</v>
      </c>
      <c r="AU203" s="205" t="s">
        <v>79</v>
      </c>
      <c r="AV203" s="13" t="s">
        <v>77</v>
      </c>
      <c r="AW203" s="13" t="s">
        <v>31</v>
      </c>
      <c r="AX203" s="13" t="s">
        <v>69</v>
      </c>
      <c r="AY203" s="205" t="s">
        <v>191</v>
      </c>
    </row>
    <row r="204" spans="2:51" s="14" customFormat="1" ht="10.2">
      <c r="B204" s="206"/>
      <c r="C204" s="207"/>
      <c r="D204" s="197" t="s">
        <v>197</v>
      </c>
      <c r="E204" s="208" t="s">
        <v>19</v>
      </c>
      <c r="F204" s="209" t="s">
        <v>361</v>
      </c>
      <c r="G204" s="207"/>
      <c r="H204" s="210">
        <v>0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197</v>
      </c>
      <c r="AU204" s="216" t="s">
        <v>79</v>
      </c>
      <c r="AV204" s="14" t="s">
        <v>79</v>
      </c>
      <c r="AW204" s="14" t="s">
        <v>31</v>
      </c>
      <c r="AX204" s="14" t="s">
        <v>69</v>
      </c>
      <c r="AY204" s="216" t="s">
        <v>191</v>
      </c>
    </row>
    <row r="205" spans="2:51" s="13" customFormat="1" ht="10.2">
      <c r="B205" s="195"/>
      <c r="C205" s="196"/>
      <c r="D205" s="197" t="s">
        <v>197</v>
      </c>
      <c r="E205" s="198" t="s">
        <v>19</v>
      </c>
      <c r="F205" s="199" t="s">
        <v>362</v>
      </c>
      <c r="G205" s="196"/>
      <c r="H205" s="198" t="s">
        <v>19</v>
      </c>
      <c r="I205" s="200"/>
      <c r="J205" s="196"/>
      <c r="K205" s="196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197</v>
      </c>
      <c r="AU205" s="205" t="s">
        <v>79</v>
      </c>
      <c r="AV205" s="13" t="s">
        <v>77</v>
      </c>
      <c r="AW205" s="13" t="s">
        <v>31</v>
      </c>
      <c r="AX205" s="13" t="s">
        <v>69</v>
      </c>
      <c r="AY205" s="205" t="s">
        <v>191</v>
      </c>
    </row>
    <row r="206" spans="2:51" s="14" customFormat="1" ht="10.2">
      <c r="B206" s="206"/>
      <c r="C206" s="207"/>
      <c r="D206" s="197" t="s">
        <v>197</v>
      </c>
      <c r="E206" s="208" t="s">
        <v>19</v>
      </c>
      <c r="F206" s="209" t="s">
        <v>363</v>
      </c>
      <c r="G206" s="207"/>
      <c r="H206" s="210">
        <v>0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197</v>
      </c>
      <c r="AU206" s="216" t="s">
        <v>79</v>
      </c>
      <c r="AV206" s="14" t="s">
        <v>79</v>
      </c>
      <c r="AW206" s="14" t="s">
        <v>31</v>
      </c>
      <c r="AX206" s="14" t="s">
        <v>69</v>
      </c>
      <c r="AY206" s="216" t="s">
        <v>191</v>
      </c>
    </row>
    <row r="207" spans="2:51" s="15" customFormat="1" ht="10.2">
      <c r="B207" s="217"/>
      <c r="C207" s="218"/>
      <c r="D207" s="197" t="s">
        <v>197</v>
      </c>
      <c r="E207" s="219" t="s">
        <v>19</v>
      </c>
      <c r="F207" s="220" t="s">
        <v>201</v>
      </c>
      <c r="G207" s="218"/>
      <c r="H207" s="221">
        <v>0.133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197</v>
      </c>
      <c r="AU207" s="227" t="s">
        <v>79</v>
      </c>
      <c r="AV207" s="15" t="s">
        <v>95</v>
      </c>
      <c r="AW207" s="15" t="s">
        <v>31</v>
      </c>
      <c r="AX207" s="15" t="s">
        <v>77</v>
      </c>
      <c r="AY207" s="227" t="s">
        <v>191</v>
      </c>
    </row>
    <row r="208" spans="1:65" s="2" customFormat="1" ht="24.15" customHeight="1">
      <c r="A208" s="36"/>
      <c r="B208" s="37"/>
      <c r="C208" s="181" t="s">
        <v>7</v>
      </c>
      <c r="D208" s="181" t="s">
        <v>192</v>
      </c>
      <c r="E208" s="182" t="s">
        <v>365</v>
      </c>
      <c r="F208" s="183" t="s">
        <v>366</v>
      </c>
      <c r="G208" s="184" t="s">
        <v>224</v>
      </c>
      <c r="H208" s="185">
        <v>0.93</v>
      </c>
      <c r="I208" s="186"/>
      <c r="J208" s="187">
        <f>ROUND(I208*H208,2)</f>
        <v>0</v>
      </c>
      <c r="K208" s="188"/>
      <c r="L208" s="41"/>
      <c r="M208" s="189" t="s">
        <v>19</v>
      </c>
      <c r="N208" s="190" t="s">
        <v>40</v>
      </c>
      <c r="O208" s="66"/>
      <c r="P208" s="191">
        <f>O208*H208</f>
        <v>0</v>
      </c>
      <c r="Q208" s="191">
        <v>0.00639</v>
      </c>
      <c r="R208" s="191">
        <f>Q208*H208</f>
        <v>0.0059427</v>
      </c>
      <c r="S208" s="191">
        <v>0</v>
      </c>
      <c r="T208" s="192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3" t="s">
        <v>195</v>
      </c>
      <c r="AT208" s="193" t="s">
        <v>192</v>
      </c>
      <c r="AU208" s="193" t="s">
        <v>79</v>
      </c>
      <c r="AY208" s="19" t="s">
        <v>191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9" t="s">
        <v>77</v>
      </c>
      <c r="BK208" s="194">
        <f>ROUND(I208*H208,2)</f>
        <v>0</v>
      </c>
      <c r="BL208" s="19" t="s">
        <v>195</v>
      </c>
      <c r="BM208" s="193" t="s">
        <v>367</v>
      </c>
    </row>
    <row r="209" spans="2:51" s="13" customFormat="1" ht="10.2">
      <c r="B209" s="195"/>
      <c r="C209" s="196"/>
      <c r="D209" s="197" t="s">
        <v>197</v>
      </c>
      <c r="E209" s="198" t="s">
        <v>19</v>
      </c>
      <c r="F209" s="199" t="s">
        <v>348</v>
      </c>
      <c r="G209" s="196"/>
      <c r="H209" s="198" t="s">
        <v>19</v>
      </c>
      <c r="I209" s="200"/>
      <c r="J209" s="196"/>
      <c r="K209" s="196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197</v>
      </c>
      <c r="AU209" s="205" t="s">
        <v>79</v>
      </c>
      <c r="AV209" s="13" t="s">
        <v>77</v>
      </c>
      <c r="AW209" s="13" t="s">
        <v>31</v>
      </c>
      <c r="AX209" s="13" t="s">
        <v>69</v>
      </c>
      <c r="AY209" s="205" t="s">
        <v>191</v>
      </c>
    </row>
    <row r="210" spans="2:51" s="14" customFormat="1" ht="10.2">
      <c r="B210" s="206"/>
      <c r="C210" s="207"/>
      <c r="D210" s="197" t="s">
        <v>197</v>
      </c>
      <c r="E210" s="208" t="s">
        <v>19</v>
      </c>
      <c r="F210" s="209" t="s">
        <v>695</v>
      </c>
      <c r="G210" s="207"/>
      <c r="H210" s="210">
        <v>0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197</v>
      </c>
      <c r="AU210" s="216" t="s">
        <v>79</v>
      </c>
      <c r="AV210" s="14" t="s">
        <v>79</v>
      </c>
      <c r="AW210" s="14" t="s">
        <v>31</v>
      </c>
      <c r="AX210" s="14" t="s">
        <v>69</v>
      </c>
      <c r="AY210" s="216" t="s">
        <v>191</v>
      </c>
    </row>
    <row r="211" spans="2:51" s="13" customFormat="1" ht="10.2">
      <c r="B211" s="195"/>
      <c r="C211" s="196"/>
      <c r="D211" s="197" t="s">
        <v>197</v>
      </c>
      <c r="E211" s="198" t="s">
        <v>19</v>
      </c>
      <c r="F211" s="199" t="s">
        <v>350</v>
      </c>
      <c r="G211" s="196"/>
      <c r="H211" s="198" t="s">
        <v>19</v>
      </c>
      <c r="I211" s="200"/>
      <c r="J211" s="196"/>
      <c r="K211" s="196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197</v>
      </c>
      <c r="AU211" s="205" t="s">
        <v>79</v>
      </c>
      <c r="AV211" s="13" t="s">
        <v>77</v>
      </c>
      <c r="AW211" s="13" t="s">
        <v>31</v>
      </c>
      <c r="AX211" s="13" t="s">
        <v>69</v>
      </c>
      <c r="AY211" s="205" t="s">
        <v>191</v>
      </c>
    </row>
    <row r="212" spans="2:51" s="14" customFormat="1" ht="10.2">
      <c r="B212" s="206"/>
      <c r="C212" s="207"/>
      <c r="D212" s="197" t="s">
        <v>197</v>
      </c>
      <c r="E212" s="208" t="s">
        <v>19</v>
      </c>
      <c r="F212" s="209" t="s">
        <v>696</v>
      </c>
      <c r="G212" s="207"/>
      <c r="H212" s="210">
        <v>0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197</v>
      </c>
      <c r="AU212" s="216" t="s">
        <v>79</v>
      </c>
      <c r="AV212" s="14" t="s">
        <v>79</v>
      </c>
      <c r="AW212" s="14" t="s">
        <v>31</v>
      </c>
      <c r="AX212" s="14" t="s">
        <v>69</v>
      </c>
      <c r="AY212" s="216" t="s">
        <v>191</v>
      </c>
    </row>
    <row r="213" spans="2:51" s="13" customFormat="1" ht="10.2">
      <c r="B213" s="195"/>
      <c r="C213" s="196"/>
      <c r="D213" s="197" t="s">
        <v>197</v>
      </c>
      <c r="E213" s="198" t="s">
        <v>19</v>
      </c>
      <c r="F213" s="199" t="s">
        <v>352</v>
      </c>
      <c r="G213" s="196"/>
      <c r="H213" s="198" t="s">
        <v>19</v>
      </c>
      <c r="I213" s="200"/>
      <c r="J213" s="196"/>
      <c r="K213" s="196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197</v>
      </c>
      <c r="AU213" s="205" t="s">
        <v>79</v>
      </c>
      <c r="AV213" s="13" t="s">
        <v>77</v>
      </c>
      <c r="AW213" s="13" t="s">
        <v>31</v>
      </c>
      <c r="AX213" s="13" t="s">
        <v>69</v>
      </c>
      <c r="AY213" s="205" t="s">
        <v>191</v>
      </c>
    </row>
    <row r="214" spans="2:51" s="14" customFormat="1" ht="10.2">
      <c r="B214" s="206"/>
      <c r="C214" s="207"/>
      <c r="D214" s="197" t="s">
        <v>197</v>
      </c>
      <c r="E214" s="208" t="s">
        <v>19</v>
      </c>
      <c r="F214" s="209" t="s">
        <v>697</v>
      </c>
      <c r="G214" s="207"/>
      <c r="H214" s="210">
        <v>0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197</v>
      </c>
      <c r="AU214" s="216" t="s">
        <v>79</v>
      </c>
      <c r="AV214" s="14" t="s">
        <v>79</v>
      </c>
      <c r="AW214" s="14" t="s">
        <v>31</v>
      </c>
      <c r="AX214" s="14" t="s">
        <v>69</v>
      </c>
      <c r="AY214" s="216" t="s">
        <v>191</v>
      </c>
    </row>
    <row r="215" spans="2:51" s="13" customFormat="1" ht="10.2">
      <c r="B215" s="195"/>
      <c r="C215" s="196"/>
      <c r="D215" s="197" t="s">
        <v>197</v>
      </c>
      <c r="E215" s="198" t="s">
        <v>19</v>
      </c>
      <c r="F215" s="199" t="s">
        <v>354</v>
      </c>
      <c r="G215" s="196"/>
      <c r="H215" s="198" t="s">
        <v>19</v>
      </c>
      <c r="I215" s="200"/>
      <c r="J215" s="196"/>
      <c r="K215" s="196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197</v>
      </c>
      <c r="AU215" s="205" t="s">
        <v>79</v>
      </c>
      <c r="AV215" s="13" t="s">
        <v>77</v>
      </c>
      <c r="AW215" s="13" t="s">
        <v>31</v>
      </c>
      <c r="AX215" s="13" t="s">
        <v>69</v>
      </c>
      <c r="AY215" s="205" t="s">
        <v>191</v>
      </c>
    </row>
    <row r="216" spans="2:51" s="14" customFormat="1" ht="10.2">
      <c r="B216" s="206"/>
      <c r="C216" s="207"/>
      <c r="D216" s="197" t="s">
        <v>197</v>
      </c>
      <c r="E216" s="208" t="s">
        <v>19</v>
      </c>
      <c r="F216" s="209" t="s">
        <v>698</v>
      </c>
      <c r="G216" s="207"/>
      <c r="H216" s="210">
        <v>0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197</v>
      </c>
      <c r="AU216" s="216" t="s">
        <v>79</v>
      </c>
      <c r="AV216" s="14" t="s">
        <v>79</v>
      </c>
      <c r="AW216" s="14" t="s">
        <v>31</v>
      </c>
      <c r="AX216" s="14" t="s">
        <v>69</v>
      </c>
      <c r="AY216" s="216" t="s">
        <v>191</v>
      </c>
    </row>
    <row r="217" spans="2:51" s="13" customFormat="1" ht="10.2">
      <c r="B217" s="195"/>
      <c r="C217" s="196"/>
      <c r="D217" s="197" t="s">
        <v>197</v>
      </c>
      <c r="E217" s="198" t="s">
        <v>19</v>
      </c>
      <c r="F217" s="199" t="s">
        <v>356</v>
      </c>
      <c r="G217" s="196"/>
      <c r="H217" s="198" t="s">
        <v>19</v>
      </c>
      <c r="I217" s="200"/>
      <c r="J217" s="196"/>
      <c r="K217" s="196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197</v>
      </c>
      <c r="AU217" s="205" t="s">
        <v>79</v>
      </c>
      <c r="AV217" s="13" t="s">
        <v>77</v>
      </c>
      <c r="AW217" s="13" t="s">
        <v>31</v>
      </c>
      <c r="AX217" s="13" t="s">
        <v>69</v>
      </c>
      <c r="AY217" s="205" t="s">
        <v>191</v>
      </c>
    </row>
    <row r="218" spans="2:51" s="14" customFormat="1" ht="10.2">
      <c r="B218" s="206"/>
      <c r="C218" s="207"/>
      <c r="D218" s="197" t="s">
        <v>197</v>
      </c>
      <c r="E218" s="208" t="s">
        <v>19</v>
      </c>
      <c r="F218" s="209" t="s">
        <v>699</v>
      </c>
      <c r="G218" s="207"/>
      <c r="H218" s="210">
        <v>0.93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197</v>
      </c>
      <c r="AU218" s="216" t="s">
        <v>79</v>
      </c>
      <c r="AV218" s="14" t="s">
        <v>79</v>
      </c>
      <c r="AW218" s="14" t="s">
        <v>31</v>
      </c>
      <c r="AX218" s="14" t="s">
        <v>69</v>
      </c>
      <c r="AY218" s="216" t="s">
        <v>191</v>
      </c>
    </row>
    <row r="219" spans="2:51" s="13" customFormat="1" ht="10.2">
      <c r="B219" s="195"/>
      <c r="C219" s="196"/>
      <c r="D219" s="197" t="s">
        <v>197</v>
      </c>
      <c r="E219" s="198" t="s">
        <v>19</v>
      </c>
      <c r="F219" s="199" t="s">
        <v>358</v>
      </c>
      <c r="G219" s="196"/>
      <c r="H219" s="198" t="s">
        <v>19</v>
      </c>
      <c r="I219" s="200"/>
      <c r="J219" s="196"/>
      <c r="K219" s="196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197</v>
      </c>
      <c r="AU219" s="205" t="s">
        <v>79</v>
      </c>
      <c r="AV219" s="13" t="s">
        <v>77</v>
      </c>
      <c r="AW219" s="13" t="s">
        <v>31</v>
      </c>
      <c r="AX219" s="13" t="s">
        <v>69</v>
      </c>
      <c r="AY219" s="205" t="s">
        <v>191</v>
      </c>
    </row>
    <row r="220" spans="2:51" s="14" customFormat="1" ht="10.2">
      <c r="B220" s="206"/>
      <c r="C220" s="207"/>
      <c r="D220" s="197" t="s">
        <v>197</v>
      </c>
      <c r="E220" s="208" t="s">
        <v>19</v>
      </c>
      <c r="F220" s="209" t="s">
        <v>700</v>
      </c>
      <c r="G220" s="207"/>
      <c r="H220" s="210">
        <v>0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197</v>
      </c>
      <c r="AU220" s="216" t="s">
        <v>79</v>
      </c>
      <c r="AV220" s="14" t="s">
        <v>79</v>
      </c>
      <c r="AW220" s="14" t="s">
        <v>31</v>
      </c>
      <c r="AX220" s="14" t="s">
        <v>69</v>
      </c>
      <c r="AY220" s="216" t="s">
        <v>191</v>
      </c>
    </row>
    <row r="221" spans="2:51" s="13" customFormat="1" ht="10.2">
      <c r="B221" s="195"/>
      <c r="C221" s="196"/>
      <c r="D221" s="197" t="s">
        <v>197</v>
      </c>
      <c r="E221" s="198" t="s">
        <v>19</v>
      </c>
      <c r="F221" s="199" t="s">
        <v>360</v>
      </c>
      <c r="G221" s="196"/>
      <c r="H221" s="198" t="s">
        <v>19</v>
      </c>
      <c r="I221" s="200"/>
      <c r="J221" s="196"/>
      <c r="K221" s="196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197</v>
      </c>
      <c r="AU221" s="205" t="s">
        <v>79</v>
      </c>
      <c r="AV221" s="13" t="s">
        <v>77</v>
      </c>
      <c r="AW221" s="13" t="s">
        <v>31</v>
      </c>
      <c r="AX221" s="13" t="s">
        <v>69</v>
      </c>
      <c r="AY221" s="205" t="s">
        <v>191</v>
      </c>
    </row>
    <row r="222" spans="2:51" s="14" customFormat="1" ht="10.2">
      <c r="B222" s="206"/>
      <c r="C222" s="207"/>
      <c r="D222" s="197" t="s">
        <v>197</v>
      </c>
      <c r="E222" s="208" t="s">
        <v>19</v>
      </c>
      <c r="F222" s="209" t="s">
        <v>374</v>
      </c>
      <c r="G222" s="207"/>
      <c r="H222" s="210">
        <v>0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197</v>
      </c>
      <c r="AU222" s="216" t="s">
        <v>79</v>
      </c>
      <c r="AV222" s="14" t="s">
        <v>79</v>
      </c>
      <c r="AW222" s="14" t="s">
        <v>31</v>
      </c>
      <c r="AX222" s="14" t="s">
        <v>69</v>
      </c>
      <c r="AY222" s="216" t="s">
        <v>191</v>
      </c>
    </row>
    <row r="223" spans="2:51" s="13" customFormat="1" ht="10.2">
      <c r="B223" s="195"/>
      <c r="C223" s="196"/>
      <c r="D223" s="197" t="s">
        <v>197</v>
      </c>
      <c r="E223" s="198" t="s">
        <v>19</v>
      </c>
      <c r="F223" s="199" t="s">
        <v>362</v>
      </c>
      <c r="G223" s="196"/>
      <c r="H223" s="198" t="s">
        <v>19</v>
      </c>
      <c r="I223" s="200"/>
      <c r="J223" s="196"/>
      <c r="K223" s="196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197</v>
      </c>
      <c r="AU223" s="205" t="s">
        <v>79</v>
      </c>
      <c r="AV223" s="13" t="s">
        <v>77</v>
      </c>
      <c r="AW223" s="13" t="s">
        <v>31</v>
      </c>
      <c r="AX223" s="13" t="s">
        <v>69</v>
      </c>
      <c r="AY223" s="205" t="s">
        <v>191</v>
      </c>
    </row>
    <row r="224" spans="2:51" s="14" customFormat="1" ht="10.2">
      <c r="B224" s="206"/>
      <c r="C224" s="207"/>
      <c r="D224" s="197" t="s">
        <v>197</v>
      </c>
      <c r="E224" s="208" t="s">
        <v>19</v>
      </c>
      <c r="F224" s="209" t="s">
        <v>375</v>
      </c>
      <c r="G224" s="207"/>
      <c r="H224" s="210">
        <v>0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197</v>
      </c>
      <c r="AU224" s="216" t="s">
        <v>79</v>
      </c>
      <c r="AV224" s="14" t="s">
        <v>79</v>
      </c>
      <c r="AW224" s="14" t="s">
        <v>31</v>
      </c>
      <c r="AX224" s="14" t="s">
        <v>69</v>
      </c>
      <c r="AY224" s="216" t="s">
        <v>191</v>
      </c>
    </row>
    <row r="225" spans="2:51" s="15" customFormat="1" ht="10.2">
      <c r="B225" s="217"/>
      <c r="C225" s="218"/>
      <c r="D225" s="197" t="s">
        <v>197</v>
      </c>
      <c r="E225" s="219" t="s">
        <v>19</v>
      </c>
      <c r="F225" s="220" t="s">
        <v>201</v>
      </c>
      <c r="G225" s="218"/>
      <c r="H225" s="221">
        <v>0.93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197</v>
      </c>
      <c r="AU225" s="227" t="s">
        <v>79</v>
      </c>
      <c r="AV225" s="15" t="s">
        <v>95</v>
      </c>
      <c r="AW225" s="15" t="s">
        <v>31</v>
      </c>
      <c r="AX225" s="15" t="s">
        <v>77</v>
      </c>
      <c r="AY225" s="227" t="s">
        <v>191</v>
      </c>
    </row>
    <row r="226" spans="2:63" s="12" customFormat="1" ht="22.8" customHeight="1">
      <c r="B226" s="167"/>
      <c r="C226" s="168"/>
      <c r="D226" s="169" t="s">
        <v>68</v>
      </c>
      <c r="E226" s="239" t="s">
        <v>128</v>
      </c>
      <c r="F226" s="239" t="s">
        <v>376</v>
      </c>
      <c r="G226" s="168"/>
      <c r="H226" s="168"/>
      <c r="I226" s="171"/>
      <c r="J226" s="240">
        <f>BK226</f>
        <v>0</v>
      </c>
      <c r="K226" s="168"/>
      <c r="L226" s="173"/>
      <c r="M226" s="174"/>
      <c r="N226" s="175"/>
      <c r="O226" s="175"/>
      <c r="P226" s="176">
        <f>SUM(P227:P240)</f>
        <v>0</v>
      </c>
      <c r="Q226" s="175"/>
      <c r="R226" s="176">
        <f>SUM(R227:R240)</f>
        <v>17.900682800000002</v>
      </c>
      <c r="S226" s="175"/>
      <c r="T226" s="177">
        <f>SUM(T227:T240)</f>
        <v>0</v>
      </c>
      <c r="AR226" s="178" t="s">
        <v>77</v>
      </c>
      <c r="AT226" s="179" t="s">
        <v>68</v>
      </c>
      <c r="AU226" s="179" t="s">
        <v>77</v>
      </c>
      <c r="AY226" s="178" t="s">
        <v>191</v>
      </c>
      <c r="BK226" s="180">
        <f>SUM(BK227:BK240)</f>
        <v>0</v>
      </c>
    </row>
    <row r="227" spans="1:65" s="2" customFormat="1" ht="37.8" customHeight="1">
      <c r="A227" s="36"/>
      <c r="B227" s="37"/>
      <c r="C227" s="181" t="s">
        <v>364</v>
      </c>
      <c r="D227" s="181" t="s">
        <v>192</v>
      </c>
      <c r="E227" s="182" t="s">
        <v>378</v>
      </c>
      <c r="F227" s="183" t="s">
        <v>379</v>
      </c>
      <c r="G227" s="184" t="s">
        <v>224</v>
      </c>
      <c r="H227" s="185">
        <v>18.59</v>
      </c>
      <c r="I227" s="186"/>
      <c r="J227" s="187">
        <f>ROUND(I227*H227,2)</f>
        <v>0</v>
      </c>
      <c r="K227" s="188"/>
      <c r="L227" s="41"/>
      <c r="M227" s="189" t="s">
        <v>19</v>
      </c>
      <c r="N227" s="190" t="s">
        <v>40</v>
      </c>
      <c r="O227" s="66"/>
      <c r="P227" s="191">
        <f>O227*H227</f>
        <v>0</v>
      </c>
      <c r="Q227" s="191">
        <v>0.345</v>
      </c>
      <c r="R227" s="191">
        <f>Q227*H227</f>
        <v>6.41355</v>
      </c>
      <c r="S227" s="191">
        <v>0</v>
      </c>
      <c r="T227" s="19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3" t="s">
        <v>195</v>
      </c>
      <c r="AT227" s="193" t="s">
        <v>192</v>
      </c>
      <c r="AU227" s="193" t="s">
        <v>79</v>
      </c>
      <c r="AY227" s="19" t="s">
        <v>191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9" t="s">
        <v>77</v>
      </c>
      <c r="BK227" s="194">
        <f>ROUND(I227*H227,2)</f>
        <v>0</v>
      </c>
      <c r="BL227" s="19" t="s">
        <v>195</v>
      </c>
      <c r="BM227" s="193" t="s">
        <v>380</v>
      </c>
    </row>
    <row r="228" spans="2:51" s="14" customFormat="1" ht="10.2">
      <c r="B228" s="206"/>
      <c r="C228" s="207"/>
      <c r="D228" s="197" t="s">
        <v>197</v>
      </c>
      <c r="E228" s="208" t="s">
        <v>19</v>
      </c>
      <c r="F228" s="209" t="s">
        <v>381</v>
      </c>
      <c r="G228" s="207"/>
      <c r="H228" s="210">
        <v>18.59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197</v>
      </c>
      <c r="AU228" s="216" t="s">
        <v>79</v>
      </c>
      <c r="AV228" s="14" t="s">
        <v>79</v>
      </c>
      <c r="AW228" s="14" t="s">
        <v>31</v>
      </c>
      <c r="AX228" s="14" t="s">
        <v>69</v>
      </c>
      <c r="AY228" s="216" t="s">
        <v>191</v>
      </c>
    </row>
    <row r="229" spans="2:51" s="16" customFormat="1" ht="10.2">
      <c r="B229" s="228"/>
      <c r="C229" s="229"/>
      <c r="D229" s="197" t="s">
        <v>197</v>
      </c>
      <c r="E229" s="230" t="s">
        <v>19</v>
      </c>
      <c r="F229" s="231" t="s">
        <v>210</v>
      </c>
      <c r="G229" s="229"/>
      <c r="H229" s="232">
        <v>18.59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197</v>
      </c>
      <c r="AU229" s="238" t="s">
        <v>79</v>
      </c>
      <c r="AV229" s="16" t="s">
        <v>195</v>
      </c>
      <c r="AW229" s="16" t="s">
        <v>31</v>
      </c>
      <c r="AX229" s="16" t="s">
        <v>77</v>
      </c>
      <c r="AY229" s="238" t="s">
        <v>191</v>
      </c>
    </row>
    <row r="230" spans="1:65" s="2" customFormat="1" ht="44.25" customHeight="1">
      <c r="A230" s="36"/>
      <c r="B230" s="37"/>
      <c r="C230" s="181" t="s">
        <v>377</v>
      </c>
      <c r="D230" s="181" t="s">
        <v>192</v>
      </c>
      <c r="E230" s="182" t="s">
        <v>384</v>
      </c>
      <c r="F230" s="183" t="s">
        <v>385</v>
      </c>
      <c r="G230" s="184" t="s">
        <v>224</v>
      </c>
      <c r="H230" s="185">
        <v>18.59</v>
      </c>
      <c r="I230" s="186"/>
      <c r="J230" s="187">
        <f>ROUND(I230*H230,2)</f>
        <v>0</v>
      </c>
      <c r="K230" s="188"/>
      <c r="L230" s="41"/>
      <c r="M230" s="189" t="s">
        <v>19</v>
      </c>
      <c r="N230" s="190" t="s">
        <v>40</v>
      </c>
      <c r="O230" s="66"/>
      <c r="P230" s="191">
        <f>O230*H230</f>
        <v>0</v>
      </c>
      <c r="Q230" s="191">
        <v>0.28081</v>
      </c>
      <c r="R230" s="191">
        <f>Q230*H230</f>
        <v>5.2202579</v>
      </c>
      <c r="S230" s="191">
        <v>0</v>
      </c>
      <c r="T230" s="19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3" t="s">
        <v>195</v>
      </c>
      <c r="AT230" s="193" t="s">
        <v>192</v>
      </c>
      <c r="AU230" s="193" t="s">
        <v>79</v>
      </c>
      <c r="AY230" s="19" t="s">
        <v>191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9" t="s">
        <v>77</v>
      </c>
      <c r="BK230" s="194">
        <f>ROUND(I230*H230,2)</f>
        <v>0</v>
      </c>
      <c r="BL230" s="19" t="s">
        <v>195</v>
      </c>
      <c r="BM230" s="193" t="s">
        <v>386</v>
      </c>
    </row>
    <row r="231" spans="2:51" s="14" customFormat="1" ht="10.2">
      <c r="B231" s="206"/>
      <c r="C231" s="207"/>
      <c r="D231" s="197" t="s">
        <v>197</v>
      </c>
      <c r="E231" s="208" t="s">
        <v>19</v>
      </c>
      <c r="F231" s="209" t="s">
        <v>381</v>
      </c>
      <c r="G231" s="207"/>
      <c r="H231" s="210">
        <v>18.59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197</v>
      </c>
      <c r="AU231" s="216" t="s">
        <v>79</v>
      </c>
      <c r="AV231" s="14" t="s">
        <v>79</v>
      </c>
      <c r="AW231" s="14" t="s">
        <v>31</v>
      </c>
      <c r="AX231" s="14" t="s">
        <v>69</v>
      </c>
      <c r="AY231" s="216" t="s">
        <v>191</v>
      </c>
    </row>
    <row r="232" spans="2:51" s="16" customFormat="1" ht="10.2">
      <c r="B232" s="228"/>
      <c r="C232" s="229"/>
      <c r="D232" s="197" t="s">
        <v>197</v>
      </c>
      <c r="E232" s="230" t="s">
        <v>19</v>
      </c>
      <c r="F232" s="231" t="s">
        <v>210</v>
      </c>
      <c r="G232" s="229"/>
      <c r="H232" s="232">
        <v>18.59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197</v>
      </c>
      <c r="AU232" s="238" t="s">
        <v>79</v>
      </c>
      <c r="AV232" s="16" t="s">
        <v>195</v>
      </c>
      <c r="AW232" s="16" t="s">
        <v>31</v>
      </c>
      <c r="AX232" s="16" t="s">
        <v>77</v>
      </c>
      <c r="AY232" s="238" t="s">
        <v>191</v>
      </c>
    </row>
    <row r="233" spans="1:65" s="2" customFormat="1" ht="44.25" customHeight="1">
      <c r="A233" s="36"/>
      <c r="B233" s="37"/>
      <c r="C233" s="181" t="s">
        <v>383</v>
      </c>
      <c r="D233" s="181" t="s">
        <v>192</v>
      </c>
      <c r="E233" s="182" t="s">
        <v>388</v>
      </c>
      <c r="F233" s="183" t="s">
        <v>389</v>
      </c>
      <c r="G233" s="184" t="s">
        <v>224</v>
      </c>
      <c r="H233" s="185">
        <v>18.59</v>
      </c>
      <c r="I233" s="186"/>
      <c r="J233" s="187">
        <f>ROUND(I233*H233,2)</f>
        <v>0</v>
      </c>
      <c r="K233" s="188"/>
      <c r="L233" s="41"/>
      <c r="M233" s="189" t="s">
        <v>19</v>
      </c>
      <c r="N233" s="190" t="s">
        <v>40</v>
      </c>
      <c r="O233" s="66"/>
      <c r="P233" s="191">
        <f>O233*H233</f>
        <v>0</v>
      </c>
      <c r="Q233" s="191">
        <v>0.12966</v>
      </c>
      <c r="R233" s="191">
        <f>Q233*H233</f>
        <v>2.4103794</v>
      </c>
      <c r="S233" s="191">
        <v>0</v>
      </c>
      <c r="T233" s="192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3" t="s">
        <v>195</v>
      </c>
      <c r="AT233" s="193" t="s">
        <v>192</v>
      </c>
      <c r="AU233" s="193" t="s">
        <v>79</v>
      </c>
      <c r="AY233" s="19" t="s">
        <v>191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19" t="s">
        <v>77</v>
      </c>
      <c r="BK233" s="194">
        <f>ROUND(I233*H233,2)</f>
        <v>0</v>
      </c>
      <c r="BL233" s="19" t="s">
        <v>195</v>
      </c>
      <c r="BM233" s="193" t="s">
        <v>390</v>
      </c>
    </row>
    <row r="234" spans="2:51" s="13" customFormat="1" ht="10.2">
      <c r="B234" s="195"/>
      <c r="C234" s="196"/>
      <c r="D234" s="197" t="s">
        <v>197</v>
      </c>
      <c r="E234" s="198" t="s">
        <v>19</v>
      </c>
      <c r="F234" s="199" t="s">
        <v>391</v>
      </c>
      <c r="G234" s="196"/>
      <c r="H234" s="198" t="s">
        <v>19</v>
      </c>
      <c r="I234" s="200"/>
      <c r="J234" s="196"/>
      <c r="K234" s="196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197</v>
      </c>
      <c r="AU234" s="205" t="s">
        <v>79</v>
      </c>
      <c r="AV234" s="13" t="s">
        <v>77</v>
      </c>
      <c r="AW234" s="13" t="s">
        <v>31</v>
      </c>
      <c r="AX234" s="13" t="s">
        <v>69</v>
      </c>
      <c r="AY234" s="205" t="s">
        <v>191</v>
      </c>
    </row>
    <row r="235" spans="2:51" s="14" customFormat="1" ht="10.2">
      <c r="B235" s="206"/>
      <c r="C235" s="207"/>
      <c r="D235" s="197" t="s">
        <v>197</v>
      </c>
      <c r="E235" s="208" t="s">
        <v>19</v>
      </c>
      <c r="F235" s="209" t="s">
        <v>381</v>
      </c>
      <c r="G235" s="207"/>
      <c r="H235" s="210">
        <v>18.59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197</v>
      </c>
      <c r="AU235" s="216" t="s">
        <v>79</v>
      </c>
      <c r="AV235" s="14" t="s">
        <v>79</v>
      </c>
      <c r="AW235" s="14" t="s">
        <v>31</v>
      </c>
      <c r="AX235" s="14" t="s">
        <v>69</v>
      </c>
      <c r="AY235" s="216" t="s">
        <v>191</v>
      </c>
    </row>
    <row r="236" spans="2:51" s="16" customFormat="1" ht="10.2">
      <c r="B236" s="228"/>
      <c r="C236" s="229"/>
      <c r="D236" s="197" t="s">
        <v>197</v>
      </c>
      <c r="E236" s="230" t="s">
        <v>19</v>
      </c>
      <c r="F236" s="231" t="s">
        <v>210</v>
      </c>
      <c r="G236" s="229"/>
      <c r="H236" s="232">
        <v>18.59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197</v>
      </c>
      <c r="AU236" s="238" t="s">
        <v>79</v>
      </c>
      <c r="AV236" s="16" t="s">
        <v>195</v>
      </c>
      <c r="AW236" s="16" t="s">
        <v>31</v>
      </c>
      <c r="AX236" s="16" t="s">
        <v>77</v>
      </c>
      <c r="AY236" s="238" t="s">
        <v>191</v>
      </c>
    </row>
    <row r="237" spans="1:65" s="2" customFormat="1" ht="44.25" customHeight="1">
      <c r="A237" s="36"/>
      <c r="B237" s="37"/>
      <c r="C237" s="181" t="s">
        <v>387</v>
      </c>
      <c r="D237" s="181" t="s">
        <v>192</v>
      </c>
      <c r="E237" s="182" t="s">
        <v>393</v>
      </c>
      <c r="F237" s="183" t="s">
        <v>394</v>
      </c>
      <c r="G237" s="184" t="s">
        <v>224</v>
      </c>
      <c r="H237" s="185">
        <v>18.59</v>
      </c>
      <c r="I237" s="186"/>
      <c r="J237" s="187">
        <f>ROUND(I237*H237,2)</f>
        <v>0</v>
      </c>
      <c r="K237" s="188"/>
      <c r="L237" s="41"/>
      <c r="M237" s="189" t="s">
        <v>19</v>
      </c>
      <c r="N237" s="190" t="s">
        <v>40</v>
      </c>
      <c r="O237" s="66"/>
      <c r="P237" s="191">
        <f>O237*H237</f>
        <v>0</v>
      </c>
      <c r="Q237" s="191">
        <v>0.20745</v>
      </c>
      <c r="R237" s="191">
        <f>Q237*H237</f>
        <v>3.8564955</v>
      </c>
      <c r="S237" s="191">
        <v>0</v>
      </c>
      <c r="T237" s="19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3" t="s">
        <v>195</v>
      </c>
      <c r="AT237" s="193" t="s">
        <v>192</v>
      </c>
      <c r="AU237" s="193" t="s">
        <v>79</v>
      </c>
      <c r="AY237" s="19" t="s">
        <v>191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19" t="s">
        <v>77</v>
      </c>
      <c r="BK237" s="194">
        <f>ROUND(I237*H237,2)</f>
        <v>0</v>
      </c>
      <c r="BL237" s="19" t="s">
        <v>195</v>
      </c>
      <c r="BM237" s="193" t="s">
        <v>395</v>
      </c>
    </row>
    <row r="238" spans="2:51" s="13" customFormat="1" ht="10.2">
      <c r="B238" s="195"/>
      <c r="C238" s="196"/>
      <c r="D238" s="197" t="s">
        <v>197</v>
      </c>
      <c r="E238" s="198" t="s">
        <v>19</v>
      </c>
      <c r="F238" s="199" t="s">
        <v>396</v>
      </c>
      <c r="G238" s="196"/>
      <c r="H238" s="198" t="s">
        <v>19</v>
      </c>
      <c r="I238" s="200"/>
      <c r="J238" s="196"/>
      <c r="K238" s="196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197</v>
      </c>
      <c r="AU238" s="205" t="s">
        <v>79</v>
      </c>
      <c r="AV238" s="13" t="s">
        <v>77</v>
      </c>
      <c r="AW238" s="13" t="s">
        <v>31</v>
      </c>
      <c r="AX238" s="13" t="s">
        <v>69</v>
      </c>
      <c r="AY238" s="205" t="s">
        <v>191</v>
      </c>
    </row>
    <row r="239" spans="2:51" s="14" customFormat="1" ht="10.2">
      <c r="B239" s="206"/>
      <c r="C239" s="207"/>
      <c r="D239" s="197" t="s">
        <v>197</v>
      </c>
      <c r="E239" s="208" t="s">
        <v>19</v>
      </c>
      <c r="F239" s="209" t="s">
        <v>381</v>
      </c>
      <c r="G239" s="207"/>
      <c r="H239" s="210">
        <v>18.59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197</v>
      </c>
      <c r="AU239" s="216" t="s">
        <v>79</v>
      </c>
      <c r="AV239" s="14" t="s">
        <v>79</v>
      </c>
      <c r="AW239" s="14" t="s">
        <v>31</v>
      </c>
      <c r="AX239" s="14" t="s">
        <v>69</v>
      </c>
      <c r="AY239" s="216" t="s">
        <v>191</v>
      </c>
    </row>
    <row r="240" spans="2:51" s="16" customFormat="1" ht="10.2">
      <c r="B240" s="228"/>
      <c r="C240" s="229"/>
      <c r="D240" s="197" t="s">
        <v>197</v>
      </c>
      <c r="E240" s="230" t="s">
        <v>19</v>
      </c>
      <c r="F240" s="231" t="s">
        <v>210</v>
      </c>
      <c r="G240" s="229"/>
      <c r="H240" s="232">
        <v>18.59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197</v>
      </c>
      <c r="AU240" s="238" t="s">
        <v>79</v>
      </c>
      <c r="AV240" s="16" t="s">
        <v>195</v>
      </c>
      <c r="AW240" s="16" t="s">
        <v>31</v>
      </c>
      <c r="AX240" s="16" t="s">
        <v>77</v>
      </c>
      <c r="AY240" s="238" t="s">
        <v>191</v>
      </c>
    </row>
    <row r="241" spans="2:63" s="12" customFormat="1" ht="22.8" customHeight="1">
      <c r="B241" s="167"/>
      <c r="C241" s="168"/>
      <c r="D241" s="169" t="s">
        <v>68</v>
      </c>
      <c r="E241" s="239" t="s">
        <v>254</v>
      </c>
      <c r="F241" s="239" t="s">
        <v>397</v>
      </c>
      <c r="G241" s="168"/>
      <c r="H241" s="168"/>
      <c r="I241" s="171"/>
      <c r="J241" s="240">
        <f>BK241</f>
        <v>0</v>
      </c>
      <c r="K241" s="168"/>
      <c r="L241" s="173"/>
      <c r="M241" s="174"/>
      <c r="N241" s="175"/>
      <c r="O241" s="175"/>
      <c r="P241" s="176">
        <f>SUM(P242:P289)</f>
        <v>0</v>
      </c>
      <c r="Q241" s="175"/>
      <c r="R241" s="176">
        <f>SUM(R242:R289)</f>
        <v>0.58426555</v>
      </c>
      <c r="S241" s="175"/>
      <c r="T241" s="177">
        <f>SUM(T242:T289)</f>
        <v>0</v>
      </c>
      <c r="AR241" s="178" t="s">
        <v>77</v>
      </c>
      <c r="AT241" s="179" t="s">
        <v>68</v>
      </c>
      <c r="AU241" s="179" t="s">
        <v>77</v>
      </c>
      <c r="AY241" s="178" t="s">
        <v>191</v>
      </c>
      <c r="BK241" s="180">
        <f>SUM(BK242:BK289)</f>
        <v>0</v>
      </c>
    </row>
    <row r="242" spans="1:65" s="2" customFormat="1" ht="33" customHeight="1">
      <c r="A242" s="36"/>
      <c r="B242" s="37"/>
      <c r="C242" s="181" t="s">
        <v>392</v>
      </c>
      <c r="D242" s="181" t="s">
        <v>192</v>
      </c>
      <c r="E242" s="182" t="s">
        <v>399</v>
      </c>
      <c r="F242" s="183" t="s">
        <v>400</v>
      </c>
      <c r="G242" s="184" t="s">
        <v>232</v>
      </c>
      <c r="H242" s="185">
        <v>21.9</v>
      </c>
      <c r="I242" s="186"/>
      <c r="J242" s="187">
        <f>ROUND(I242*H242,2)</f>
        <v>0</v>
      </c>
      <c r="K242" s="188"/>
      <c r="L242" s="41"/>
      <c r="M242" s="189" t="s">
        <v>19</v>
      </c>
      <c r="N242" s="190" t="s">
        <v>40</v>
      </c>
      <c r="O242" s="66"/>
      <c r="P242" s="191">
        <f>O242*H242</f>
        <v>0</v>
      </c>
      <c r="Q242" s="191">
        <v>0</v>
      </c>
      <c r="R242" s="191">
        <f>Q242*H242</f>
        <v>0</v>
      </c>
      <c r="S242" s="191">
        <v>0</v>
      </c>
      <c r="T242" s="192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3" t="s">
        <v>195</v>
      </c>
      <c r="AT242" s="193" t="s">
        <v>192</v>
      </c>
      <c r="AU242" s="193" t="s">
        <v>79</v>
      </c>
      <c r="AY242" s="19" t="s">
        <v>191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9" t="s">
        <v>77</v>
      </c>
      <c r="BK242" s="194">
        <f>ROUND(I242*H242,2)</f>
        <v>0</v>
      </c>
      <c r="BL242" s="19" t="s">
        <v>195</v>
      </c>
      <c r="BM242" s="193" t="s">
        <v>401</v>
      </c>
    </row>
    <row r="243" spans="2:51" s="14" customFormat="1" ht="10.2">
      <c r="B243" s="206"/>
      <c r="C243" s="207"/>
      <c r="D243" s="197" t="s">
        <v>197</v>
      </c>
      <c r="E243" s="208" t="s">
        <v>19</v>
      </c>
      <c r="F243" s="209" t="s">
        <v>153</v>
      </c>
      <c r="G243" s="207"/>
      <c r="H243" s="210">
        <v>21.9</v>
      </c>
      <c r="I243" s="211"/>
      <c r="J243" s="207"/>
      <c r="K243" s="207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197</v>
      </c>
      <c r="AU243" s="216" t="s">
        <v>79</v>
      </c>
      <c r="AV243" s="14" t="s">
        <v>79</v>
      </c>
      <c r="AW243" s="14" t="s">
        <v>31</v>
      </c>
      <c r="AX243" s="14" t="s">
        <v>77</v>
      </c>
      <c r="AY243" s="216" t="s">
        <v>191</v>
      </c>
    </row>
    <row r="244" spans="1:65" s="2" customFormat="1" ht="16.5" customHeight="1">
      <c r="A244" s="36"/>
      <c r="B244" s="37"/>
      <c r="C244" s="241" t="s">
        <v>398</v>
      </c>
      <c r="D244" s="241" t="s">
        <v>334</v>
      </c>
      <c r="E244" s="242" t="s">
        <v>403</v>
      </c>
      <c r="F244" s="243" t="s">
        <v>404</v>
      </c>
      <c r="G244" s="244" t="s">
        <v>232</v>
      </c>
      <c r="H244" s="245">
        <v>22.119</v>
      </c>
      <c r="I244" s="246"/>
      <c r="J244" s="247">
        <f>ROUND(I244*H244,2)</f>
        <v>0</v>
      </c>
      <c r="K244" s="248"/>
      <c r="L244" s="249"/>
      <c r="M244" s="250" t="s">
        <v>19</v>
      </c>
      <c r="N244" s="251" t="s">
        <v>40</v>
      </c>
      <c r="O244" s="66"/>
      <c r="P244" s="191">
        <f>O244*H244</f>
        <v>0</v>
      </c>
      <c r="Q244" s="191">
        <v>0.0177</v>
      </c>
      <c r="R244" s="191">
        <f>Q244*H244</f>
        <v>0.39150630000000003</v>
      </c>
      <c r="S244" s="191">
        <v>0</v>
      </c>
      <c r="T244" s="19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3" t="s">
        <v>254</v>
      </c>
      <c r="AT244" s="193" t="s">
        <v>334</v>
      </c>
      <c r="AU244" s="193" t="s">
        <v>79</v>
      </c>
      <c r="AY244" s="19" t="s">
        <v>191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9" t="s">
        <v>77</v>
      </c>
      <c r="BK244" s="194">
        <f>ROUND(I244*H244,2)</f>
        <v>0</v>
      </c>
      <c r="BL244" s="19" t="s">
        <v>195</v>
      </c>
      <c r="BM244" s="193" t="s">
        <v>405</v>
      </c>
    </row>
    <row r="245" spans="2:51" s="14" customFormat="1" ht="10.2">
      <c r="B245" s="206"/>
      <c r="C245" s="207"/>
      <c r="D245" s="197" t="s">
        <v>197</v>
      </c>
      <c r="E245" s="207"/>
      <c r="F245" s="209" t="s">
        <v>701</v>
      </c>
      <c r="G245" s="207"/>
      <c r="H245" s="210">
        <v>22.119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197</v>
      </c>
      <c r="AU245" s="216" t="s">
        <v>79</v>
      </c>
      <c r="AV245" s="14" t="s">
        <v>79</v>
      </c>
      <c r="AW245" s="14" t="s">
        <v>4</v>
      </c>
      <c r="AX245" s="14" t="s">
        <v>77</v>
      </c>
      <c r="AY245" s="216" t="s">
        <v>191</v>
      </c>
    </row>
    <row r="246" spans="1:65" s="2" customFormat="1" ht="37.8" customHeight="1">
      <c r="A246" s="36"/>
      <c r="B246" s="37"/>
      <c r="C246" s="181" t="s">
        <v>402</v>
      </c>
      <c r="D246" s="181" t="s">
        <v>192</v>
      </c>
      <c r="E246" s="182" t="s">
        <v>408</v>
      </c>
      <c r="F246" s="183" t="s">
        <v>409</v>
      </c>
      <c r="G246" s="184" t="s">
        <v>410</v>
      </c>
      <c r="H246" s="185">
        <v>1</v>
      </c>
      <c r="I246" s="186"/>
      <c r="J246" s="187">
        <f>ROUND(I246*H246,2)</f>
        <v>0</v>
      </c>
      <c r="K246" s="188"/>
      <c r="L246" s="41"/>
      <c r="M246" s="189" t="s">
        <v>19</v>
      </c>
      <c r="N246" s="190" t="s">
        <v>40</v>
      </c>
      <c r="O246" s="66"/>
      <c r="P246" s="191">
        <f>O246*H246</f>
        <v>0</v>
      </c>
      <c r="Q246" s="191">
        <v>1E-05</v>
      </c>
      <c r="R246" s="191">
        <f>Q246*H246</f>
        <v>1E-05</v>
      </c>
      <c r="S246" s="191">
        <v>0</v>
      </c>
      <c r="T246" s="192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3" t="s">
        <v>195</v>
      </c>
      <c r="AT246" s="193" t="s">
        <v>192</v>
      </c>
      <c r="AU246" s="193" t="s">
        <v>79</v>
      </c>
      <c r="AY246" s="19" t="s">
        <v>191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9" t="s">
        <v>77</v>
      </c>
      <c r="BK246" s="194">
        <f>ROUND(I246*H246,2)</f>
        <v>0</v>
      </c>
      <c r="BL246" s="19" t="s">
        <v>195</v>
      </c>
      <c r="BM246" s="193" t="s">
        <v>411</v>
      </c>
    </row>
    <row r="247" spans="1:65" s="2" customFormat="1" ht="44.25" customHeight="1">
      <c r="A247" s="36"/>
      <c r="B247" s="37"/>
      <c r="C247" s="181" t="s">
        <v>407</v>
      </c>
      <c r="D247" s="181" t="s">
        <v>192</v>
      </c>
      <c r="E247" s="182" t="s">
        <v>447</v>
      </c>
      <c r="F247" s="183" t="s">
        <v>448</v>
      </c>
      <c r="G247" s="184" t="s">
        <v>410</v>
      </c>
      <c r="H247" s="185">
        <v>3</v>
      </c>
      <c r="I247" s="186"/>
      <c r="J247" s="187">
        <f>ROUND(I247*H247,2)</f>
        <v>0</v>
      </c>
      <c r="K247" s="188"/>
      <c r="L247" s="41"/>
      <c r="M247" s="189" t="s">
        <v>19</v>
      </c>
      <c r="N247" s="190" t="s">
        <v>40</v>
      </c>
      <c r="O247" s="66"/>
      <c r="P247" s="191">
        <f>O247*H247</f>
        <v>0</v>
      </c>
      <c r="Q247" s="191">
        <v>0.00167</v>
      </c>
      <c r="R247" s="191">
        <f>Q247*H247</f>
        <v>0.0050100000000000006</v>
      </c>
      <c r="S247" s="191">
        <v>0</v>
      </c>
      <c r="T247" s="19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3" t="s">
        <v>195</v>
      </c>
      <c r="AT247" s="193" t="s">
        <v>192</v>
      </c>
      <c r="AU247" s="193" t="s">
        <v>79</v>
      </c>
      <c r="AY247" s="19" t="s">
        <v>191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9" t="s">
        <v>77</v>
      </c>
      <c r="BK247" s="194">
        <f>ROUND(I247*H247,2)</f>
        <v>0</v>
      </c>
      <c r="BL247" s="19" t="s">
        <v>195</v>
      </c>
      <c r="BM247" s="193" t="s">
        <v>449</v>
      </c>
    </row>
    <row r="248" spans="2:51" s="13" customFormat="1" ht="10.2">
      <c r="B248" s="195"/>
      <c r="C248" s="196"/>
      <c r="D248" s="197" t="s">
        <v>197</v>
      </c>
      <c r="E248" s="198" t="s">
        <v>19</v>
      </c>
      <c r="F248" s="199" t="s">
        <v>450</v>
      </c>
      <c r="G248" s="196"/>
      <c r="H248" s="198" t="s">
        <v>19</v>
      </c>
      <c r="I248" s="200"/>
      <c r="J248" s="196"/>
      <c r="K248" s="196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197</v>
      </c>
      <c r="AU248" s="205" t="s">
        <v>79</v>
      </c>
      <c r="AV248" s="13" t="s">
        <v>77</v>
      </c>
      <c r="AW248" s="13" t="s">
        <v>31</v>
      </c>
      <c r="AX248" s="13" t="s">
        <v>69</v>
      </c>
      <c r="AY248" s="205" t="s">
        <v>191</v>
      </c>
    </row>
    <row r="249" spans="2:51" s="14" customFormat="1" ht="10.2">
      <c r="B249" s="206"/>
      <c r="C249" s="207"/>
      <c r="D249" s="197" t="s">
        <v>197</v>
      </c>
      <c r="E249" s="208" t="s">
        <v>118</v>
      </c>
      <c r="F249" s="209" t="s">
        <v>77</v>
      </c>
      <c r="G249" s="207"/>
      <c r="H249" s="210">
        <v>1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197</v>
      </c>
      <c r="AU249" s="216" t="s">
        <v>79</v>
      </c>
      <c r="AV249" s="14" t="s">
        <v>79</v>
      </c>
      <c r="AW249" s="14" t="s">
        <v>31</v>
      </c>
      <c r="AX249" s="14" t="s">
        <v>69</v>
      </c>
      <c r="AY249" s="216" t="s">
        <v>191</v>
      </c>
    </row>
    <row r="250" spans="2:51" s="13" customFormat="1" ht="10.2">
      <c r="B250" s="195"/>
      <c r="C250" s="196"/>
      <c r="D250" s="197" t="s">
        <v>197</v>
      </c>
      <c r="E250" s="198" t="s">
        <v>19</v>
      </c>
      <c r="F250" s="199" t="s">
        <v>451</v>
      </c>
      <c r="G250" s="196"/>
      <c r="H250" s="198" t="s">
        <v>19</v>
      </c>
      <c r="I250" s="200"/>
      <c r="J250" s="196"/>
      <c r="K250" s="196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197</v>
      </c>
      <c r="AU250" s="205" t="s">
        <v>79</v>
      </c>
      <c r="AV250" s="13" t="s">
        <v>77</v>
      </c>
      <c r="AW250" s="13" t="s">
        <v>31</v>
      </c>
      <c r="AX250" s="13" t="s">
        <v>69</v>
      </c>
      <c r="AY250" s="205" t="s">
        <v>191</v>
      </c>
    </row>
    <row r="251" spans="2:51" s="14" customFormat="1" ht="10.2">
      <c r="B251" s="206"/>
      <c r="C251" s="207"/>
      <c r="D251" s="197" t="s">
        <v>197</v>
      </c>
      <c r="E251" s="208" t="s">
        <v>116</v>
      </c>
      <c r="F251" s="209" t="s">
        <v>79</v>
      </c>
      <c r="G251" s="207"/>
      <c r="H251" s="210">
        <v>2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197</v>
      </c>
      <c r="AU251" s="216" t="s">
        <v>79</v>
      </c>
      <c r="AV251" s="14" t="s">
        <v>79</v>
      </c>
      <c r="AW251" s="14" t="s">
        <v>31</v>
      </c>
      <c r="AX251" s="14" t="s">
        <v>69</v>
      </c>
      <c r="AY251" s="216" t="s">
        <v>191</v>
      </c>
    </row>
    <row r="252" spans="2:51" s="15" customFormat="1" ht="10.2">
      <c r="B252" s="217"/>
      <c r="C252" s="218"/>
      <c r="D252" s="197" t="s">
        <v>197</v>
      </c>
      <c r="E252" s="219" t="s">
        <v>19</v>
      </c>
      <c r="F252" s="220" t="s">
        <v>201</v>
      </c>
      <c r="G252" s="218"/>
      <c r="H252" s="221">
        <v>3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197</v>
      </c>
      <c r="AU252" s="227" t="s">
        <v>79</v>
      </c>
      <c r="AV252" s="15" t="s">
        <v>95</v>
      </c>
      <c r="AW252" s="15" t="s">
        <v>31</v>
      </c>
      <c r="AX252" s="15" t="s">
        <v>77</v>
      </c>
      <c r="AY252" s="227" t="s">
        <v>191</v>
      </c>
    </row>
    <row r="253" spans="1:65" s="2" customFormat="1" ht="33" customHeight="1">
      <c r="A253" s="36"/>
      <c r="B253" s="37"/>
      <c r="C253" s="241" t="s">
        <v>412</v>
      </c>
      <c r="D253" s="241" t="s">
        <v>334</v>
      </c>
      <c r="E253" s="242" t="s">
        <v>454</v>
      </c>
      <c r="F253" s="243" t="s">
        <v>455</v>
      </c>
      <c r="G253" s="244" t="s">
        <v>410</v>
      </c>
      <c r="H253" s="245">
        <v>2.02</v>
      </c>
      <c r="I253" s="246"/>
      <c r="J253" s="247">
        <f>ROUND(I253*H253,2)</f>
        <v>0</v>
      </c>
      <c r="K253" s="248"/>
      <c r="L253" s="249"/>
      <c r="M253" s="250" t="s">
        <v>19</v>
      </c>
      <c r="N253" s="251" t="s">
        <v>40</v>
      </c>
      <c r="O253" s="66"/>
      <c r="P253" s="191">
        <f>O253*H253</f>
        <v>0</v>
      </c>
      <c r="Q253" s="191">
        <v>0.0069</v>
      </c>
      <c r="R253" s="191">
        <f>Q253*H253</f>
        <v>0.013938</v>
      </c>
      <c r="S253" s="191">
        <v>0</v>
      </c>
      <c r="T253" s="19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3" t="s">
        <v>254</v>
      </c>
      <c r="AT253" s="193" t="s">
        <v>334</v>
      </c>
      <c r="AU253" s="193" t="s">
        <v>79</v>
      </c>
      <c r="AY253" s="19" t="s">
        <v>191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9" t="s">
        <v>77</v>
      </c>
      <c r="BK253" s="194">
        <f>ROUND(I253*H253,2)</f>
        <v>0</v>
      </c>
      <c r="BL253" s="19" t="s">
        <v>195</v>
      </c>
      <c r="BM253" s="193" t="s">
        <v>456</v>
      </c>
    </row>
    <row r="254" spans="2:51" s="14" customFormat="1" ht="10.2">
      <c r="B254" s="206"/>
      <c r="C254" s="207"/>
      <c r="D254" s="197" t="s">
        <v>197</v>
      </c>
      <c r="E254" s="208" t="s">
        <v>19</v>
      </c>
      <c r="F254" s="209" t="s">
        <v>116</v>
      </c>
      <c r="G254" s="207"/>
      <c r="H254" s="210">
        <v>2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197</v>
      </c>
      <c r="AU254" s="216" t="s">
        <v>79</v>
      </c>
      <c r="AV254" s="14" t="s">
        <v>79</v>
      </c>
      <c r="AW254" s="14" t="s">
        <v>31</v>
      </c>
      <c r="AX254" s="14" t="s">
        <v>77</v>
      </c>
      <c r="AY254" s="216" t="s">
        <v>191</v>
      </c>
    </row>
    <row r="255" spans="2:51" s="14" customFormat="1" ht="10.2">
      <c r="B255" s="206"/>
      <c r="C255" s="207"/>
      <c r="D255" s="197" t="s">
        <v>197</v>
      </c>
      <c r="E255" s="207"/>
      <c r="F255" s="209" t="s">
        <v>427</v>
      </c>
      <c r="G255" s="207"/>
      <c r="H255" s="210">
        <v>2.02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197</v>
      </c>
      <c r="AU255" s="216" t="s">
        <v>79</v>
      </c>
      <c r="AV255" s="14" t="s">
        <v>79</v>
      </c>
      <c r="AW255" s="14" t="s">
        <v>4</v>
      </c>
      <c r="AX255" s="14" t="s">
        <v>77</v>
      </c>
      <c r="AY255" s="216" t="s">
        <v>191</v>
      </c>
    </row>
    <row r="256" spans="1:65" s="2" customFormat="1" ht="24.15" customHeight="1">
      <c r="A256" s="36"/>
      <c r="B256" s="37"/>
      <c r="C256" s="241" t="s">
        <v>422</v>
      </c>
      <c r="D256" s="241" t="s">
        <v>334</v>
      </c>
      <c r="E256" s="242" t="s">
        <v>463</v>
      </c>
      <c r="F256" s="243" t="s">
        <v>464</v>
      </c>
      <c r="G256" s="244" t="s">
        <v>410</v>
      </c>
      <c r="H256" s="245">
        <v>1.01</v>
      </c>
      <c r="I256" s="246"/>
      <c r="J256" s="247">
        <f>ROUND(I256*H256,2)</f>
        <v>0</v>
      </c>
      <c r="K256" s="248"/>
      <c r="L256" s="249"/>
      <c r="M256" s="250" t="s">
        <v>19</v>
      </c>
      <c r="N256" s="251" t="s">
        <v>40</v>
      </c>
      <c r="O256" s="66"/>
      <c r="P256" s="191">
        <f>O256*H256</f>
        <v>0</v>
      </c>
      <c r="Q256" s="191">
        <v>0.0077</v>
      </c>
      <c r="R256" s="191">
        <f>Q256*H256</f>
        <v>0.007777</v>
      </c>
      <c r="S256" s="191">
        <v>0</v>
      </c>
      <c r="T256" s="192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3" t="s">
        <v>254</v>
      </c>
      <c r="AT256" s="193" t="s">
        <v>334</v>
      </c>
      <c r="AU256" s="193" t="s">
        <v>79</v>
      </c>
      <c r="AY256" s="19" t="s">
        <v>191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9" t="s">
        <v>77</v>
      </c>
      <c r="BK256" s="194">
        <f>ROUND(I256*H256,2)</f>
        <v>0</v>
      </c>
      <c r="BL256" s="19" t="s">
        <v>195</v>
      </c>
      <c r="BM256" s="193" t="s">
        <v>465</v>
      </c>
    </row>
    <row r="257" spans="2:51" s="14" customFormat="1" ht="10.2">
      <c r="B257" s="206"/>
      <c r="C257" s="207"/>
      <c r="D257" s="197" t="s">
        <v>197</v>
      </c>
      <c r="E257" s="208" t="s">
        <v>19</v>
      </c>
      <c r="F257" s="209" t="s">
        <v>118</v>
      </c>
      <c r="G257" s="207"/>
      <c r="H257" s="210">
        <v>1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197</v>
      </c>
      <c r="AU257" s="216" t="s">
        <v>79</v>
      </c>
      <c r="AV257" s="14" t="s">
        <v>79</v>
      </c>
      <c r="AW257" s="14" t="s">
        <v>31</v>
      </c>
      <c r="AX257" s="14" t="s">
        <v>77</v>
      </c>
      <c r="AY257" s="216" t="s">
        <v>191</v>
      </c>
    </row>
    <row r="258" spans="2:51" s="14" customFormat="1" ht="10.2">
      <c r="B258" s="206"/>
      <c r="C258" s="207"/>
      <c r="D258" s="197" t="s">
        <v>197</v>
      </c>
      <c r="E258" s="207"/>
      <c r="F258" s="209" t="s">
        <v>436</v>
      </c>
      <c r="G258" s="207"/>
      <c r="H258" s="210">
        <v>1.01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197</v>
      </c>
      <c r="AU258" s="216" t="s">
        <v>79</v>
      </c>
      <c r="AV258" s="14" t="s">
        <v>79</v>
      </c>
      <c r="AW258" s="14" t="s">
        <v>4</v>
      </c>
      <c r="AX258" s="14" t="s">
        <v>77</v>
      </c>
      <c r="AY258" s="216" t="s">
        <v>191</v>
      </c>
    </row>
    <row r="259" spans="1:65" s="2" customFormat="1" ht="44.25" customHeight="1">
      <c r="A259" s="36"/>
      <c r="B259" s="37"/>
      <c r="C259" s="181" t="s">
        <v>428</v>
      </c>
      <c r="D259" s="181" t="s">
        <v>192</v>
      </c>
      <c r="E259" s="182" t="s">
        <v>468</v>
      </c>
      <c r="F259" s="183" t="s">
        <v>469</v>
      </c>
      <c r="G259" s="184" t="s">
        <v>410</v>
      </c>
      <c r="H259" s="185">
        <v>1</v>
      </c>
      <c r="I259" s="186"/>
      <c r="J259" s="187">
        <f>ROUND(I259*H259,2)</f>
        <v>0</v>
      </c>
      <c r="K259" s="188"/>
      <c r="L259" s="41"/>
      <c r="M259" s="189" t="s">
        <v>19</v>
      </c>
      <c r="N259" s="190" t="s">
        <v>40</v>
      </c>
      <c r="O259" s="66"/>
      <c r="P259" s="191">
        <f>O259*H259</f>
        <v>0</v>
      </c>
      <c r="Q259" s="191">
        <v>0.00171</v>
      </c>
      <c r="R259" s="191">
        <f>Q259*H259</f>
        <v>0.00171</v>
      </c>
      <c r="S259" s="191">
        <v>0</v>
      </c>
      <c r="T259" s="192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3" t="s">
        <v>195</v>
      </c>
      <c r="AT259" s="193" t="s">
        <v>192</v>
      </c>
      <c r="AU259" s="193" t="s">
        <v>79</v>
      </c>
      <c r="AY259" s="19" t="s">
        <v>191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19" t="s">
        <v>77</v>
      </c>
      <c r="BK259" s="194">
        <f>ROUND(I259*H259,2)</f>
        <v>0</v>
      </c>
      <c r="BL259" s="19" t="s">
        <v>195</v>
      </c>
      <c r="BM259" s="193" t="s">
        <v>470</v>
      </c>
    </row>
    <row r="260" spans="2:51" s="14" customFormat="1" ht="10.2">
      <c r="B260" s="206"/>
      <c r="C260" s="207"/>
      <c r="D260" s="197" t="s">
        <v>197</v>
      </c>
      <c r="E260" s="208" t="s">
        <v>19</v>
      </c>
      <c r="F260" s="209" t="s">
        <v>77</v>
      </c>
      <c r="G260" s="207"/>
      <c r="H260" s="210">
        <v>1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197</v>
      </c>
      <c r="AU260" s="216" t="s">
        <v>79</v>
      </c>
      <c r="AV260" s="14" t="s">
        <v>79</v>
      </c>
      <c r="AW260" s="14" t="s">
        <v>31</v>
      </c>
      <c r="AX260" s="14" t="s">
        <v>69</v>
      </c>
      <c r="AY260" s="216" t="s">
        <v>191</v>
      </c>
    </row>
    <row r="261" spans="2:51" s="15" customFormat="1" ht="10.2">
      <c r="B261" s="217"/>
      <c r="C261" s="218"/>
      <c r="D261" s="197" t="s">
        <v>197</v>
      </c>
      <c r="E261" s="219" t="s">
        <v>148</v>
      </c>
      <c r="F261" s="220" t="s">
        <v>201</v>
      </c>
      <c r="G261" s="218"/>
      <c r="H261" s="221">
        <v>1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197</v>
      </c>
      <c r="AU261" s="227" t="s">
        <v>79</v>
      </c>
      <c r="AV261" s="15" t="s">
        <v>95</v>
      </c>
      <c r="AW261" s="15" t="s">
        <v>31</v>
      </c>
      <c r="AX261" s="15" t="s">
        <v>77</v>
      </c>
      <c r="AY261" s="227" t="s">
        <v>191</v>
      </c>
    </row>
    <row r="262" spans="1:65" s="2" customFormat="1" ht="24.15" customHeight="1">
      <c r="A262" s="36"/>
      <c r="B262" s="37"/>
      <c r="C262" s="241" t="s">
        <v>432</v>
      </c>
      <c r="D262" s="241" t="s">
        <v>334</v>
      </c>
      <c r="E262" s="242" t="s">
        <v>472</v>
      </c>
      <c r="F262" s="243" t="s">
        <v>473</v>
      </c>
      <c r="G262" s="244" t="s">
        <v>410</v>
      </c>
      <c r="H262" s="245">
        <v>1.01</v>
      </c>
      <c r="I262" s="246"/>
      <c r="J262" s="247">
        <f>ROUND(I262*H262,2)</f>
        <v>0</v>
      </c>
      <c r="K262" s="248"/>
      <c r="L262" s="249"/>
      <c r="M262" s="250" t="s">
        <v>19</v>
      </c>
      <c r="N262" s="251" t="s">
        <v>40</v>
      </c>
      <c r="O262" s="66"/>
      <c r="P262" s="191">
        <f>O262*H262</f>
        <v>0</v>
      </c>
      <c r="Q262" s="191">
        <v>0.0149</v>
      </c>
      <c r="R262" s="191">
        <f>Q262*H262</f>
        <v>0.015049</v>
      </c>
      <c r="S262" s="191">
        <v>0</v>
      </c>
      <c r="T262" s="192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3" t="s">
        <v>254</v>
      </c>
      <c r="AT262" s="193" t="s">
        <v>334</v>
      </c>
      <c r="AU262" s="193" t="s">
        <v>79</v>
      </c>
      <c r="AY262" s="19" t="s">
        <v>191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9" t="s">
        <v>77</v>
      </c>
      <c r="BK262" s="194">
        <f>ROUND(I262*H262,2)</f>
        <v>0</v>
      </c>
      <c r="BL262" s="19" t="s">
        <v>195</v>
      </c>
      <c r="BM262" s="193" t="s">
        <v>474</v>
      </c>
    </row>
    <row r="263" spans="2:51" s="14" customFormat="1" ht="10.2">
      <c r="B263" s="206"/>
      <c r="C263" s="207"/>
      <c r="D263" s="197" t="s">
        <v>197</v>
      </c>
      <c r="E263" s="208" t="s">
        <v>19</v>
      </c>
      <c r="F263" s="209" t="s">
        <v>148</v>
      </c>
      <c r="G263" s="207"/>
      <c r="H263" s="210">
        <v>1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197</v>
      </c>
      <c r="AU263" s="216" t="s">
        <v>79</v>
      </c>
      <c r="AV263" s="14" t="s">
        <v>79</v>
      </c>
      <c r="AW263" s="14" t="s">
        <v>31</v>
      </c>
      <c r="AX263" s="14" t="s">
        <v>69</v>
      </c>
      <c r="AY263" s="216" t="s">
        <v>191</v>
      </c>
    </row>
    <row r="264" spans="2:51" s="15" customFormat="1" ht="10.2">
      <c r="B264" s="217"/>
      <c r="C264" s="218"/>
      <c r="D264" s="197" t="s">
        <v>197</v>
      </c>
      <c r="E264" s="219" t="s">
        <v>19</v>
      </c>
      <c r="F264" s="220" t="s">
        <v>201</v>
      </c>
      <c r="G264" s="218"/>
      <c r="H264" s="221">
        <v>1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197</v>
      </c>
      <c r="AU264" s="227" t="s">
        <v>79</v>
      </c>
      <c r="AV264" s="15" t="s">
        <v>95</v>
      </c>
      <c r="AW264" s="15" t="s">
        <v>31</v>
      </c>
      <c r="AX264" s="15" t="s">
        <v>77</v>
      </c>
      <c r="AY264" s="227" t="s">
        <v>191</v>
      </c>
    </row>
    <row r="265" spans="2:51" s="14" customFormat="1" ht="10.2">
      <c r="B265" s="206"/>
      <c r="C265" s="207"/>
      <c r="D265" s="197" t="s">
        <v>197</v>
      </c>
      <c r="E265" s="207"/>
      <c r="F265" s="209" t="s">
        <v>436</v>
      </c>
      <c r="G265" s="207"/>
      <c r="H265" s="210">
        <v>1.01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197</v>
      </c>
      <c r="AU265" s="216" t="s">
        <v>79</v>
      </c>
      <c r="AV265" s="14" t="s">
        <v>79</v>
      </c>
      <c r="AW265" s="14" t="s">
        <v>4</v>
      </c>
      <c r="AX265" s="14" t="s">
        <v>77</v>
      </c>
      <c r="AY265" s="216" t="s">
        <v>191</v>
      </c>
    </row>
    <row r="266" spans="1:65" s="2" customFormat="1" ht="49.05" customHeight="1">
      <c r="A266" s="36"/>
      <c r="B266" s="37"/>
      <c r="C266" s="181" t="s">
        <v>437</v>
      </c>
      <c r="D266" s="181" t="s">
        <v>192</v>
      </c>
      <c r="E266" s="182" t="s">
        <v>496</v>
      </c>
      <c r="F266" s="183" t="s">
        <v>497</v>
      </c>
      <c r="G266" s="184" t="s">
        <v>410</v>
      </c>
      <c r="H266" s="185">
        <v>1</v>
      </c>
      <c r="I266" s="186"/>
      <c r="J266" s="187">
        <f>ROUND(I266*H266,2)</f>
        <v>0</v>
      </c>
      <c r="K266" s="188"/>
      <c r="L266" s="41"/>
      <c r="M266" s="189" t="s">
        <v>19</v>
      </c>
      <c r="N266" s="190" t="s">
        <v>40</v>
      </c>
      <c r="O266" s="66"/>
      <c r="P266" s="191">
        <f>O266*H266</f>
        <v>0</v>
      </c>
      <c r="Q266" s="191">
        <v>0.00162</v>
      </c>
      <c r="R266" s="191">
        <f>Q266*H266</f>
        <v>0.00162</v>
      </c>
      <c r="S266" s="191">
        <v>0</v>
      </c>
      <c r="T266" s="19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3" t="s">
        <v>195</v>
      </c>
      <c r="AT266" s="193" t="s">
        <v>192</v>
      </c>
      <c r="AU266" s="193" t="s">
        <v>79</v>
      </c>
      <c r="AY266" s="19" t="s">
        <v>191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9" t="s">
        <v>77</v>
      </c>
      <c r="BK266" s="194">
        <f>ROUND(I266*H266,2)</f>
        <v>0</v>
      </c>
      <c r="BL266" s="19" t="s">
        <v>195</v>
      </c>
      <c r="BM266" s="193" t="s">
        <v>498</v>
      </c>
    </row>
    <row r="267" spans="2:51" s="14" customFormat="1" ht="10.2">
      <c r="B267" s="206"/>
      <c r="C267" s="207"/>
      <c r="D267" s="197" t="s">
        <v>197</v>
      </c>
      <c r="E267" s="208" t="s">
        <v>19</v>
      </c>
      <c r="F267" s="209" t="s">
        <v>77</v>
      </c>
      <c r="G267" s="207"/>
      <c r="H267" s="210">
        <v>1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197</v>
      </c>
      <c r="AU267" s="216" t="s">
        <v>79</v>
      </c>
      <c r="AV267" s="14" t="s">
        <v>79</v>
      </c>
      <c r="AW267" s="14" t="s">
        <v>31</v>
      </c>
      <c r="AX267" s="14" t="s">
        <v>69</v>
      </c>
      <c r="AY267" s="216" t="s">
        <v>191</v>
      </c>
    </row>
    <row r="268" spans="2:51" s="15" customFormat="1" ht="10.2">
      <c r="B268" s="217"/>
      <c r="C268" s="218"/>
      <c r="D268" s="197" t="s">
        <v>197</v>
      </c>
      <c r="E268" s="219" t="s">
        <v>668</v>
      </c>
      <c r="F268" s="220" t="s">
        <v>201</v>
      </c>
      <c r="G268" s="218"/>
      <c r="H268" s="221">
        <v>1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197</v>
      </c>
      <c r="AU268" s="227" t="s">
        <v>79</v>
      </c>
      <c r="AV268" s="15" t="s">
        <v>95</v>
      </c>
      <c r="AW268" s="15" t="s">
        <v>31</v>
      </c>
      <c r="AX268" s="15" t="s">
        <v>77</v>
      </c>
      <c r="AY268" s="227" t="s">
        <v>191</v>
      </c>
    </row>
    <row r="269" spans="1:65" s="2" customFormat="1" ht="24.15" customHeight="1">
      <c r="A269" s="36"/>
      <c r="B269" s="37"/>
      <c r="C269" s="241" t="s">
        <v>442</v>
      </c>
      <c r="D269" s="241" t="s">
        <v>334</v>
      </c>
      <c r="E269" s="242" t="s">
        <v>500</v>
      </c>
      <c r="F269" s="243" t="s">
        <v>501</v>
      </c>
      <c r="G269" s="244" t="s">
        <v>410</v>
      </c>
      <c r="H269" s="245">
        <v>1.01</v>
      </c>
      <c r="I269" s="246"/>
      <c r="J269" s="247">
        <f>ROUND(I269*H269,2)</f>
        <v>0</v>
      </c>
      <c r="K269" s="248"/>
      <c r="L269" s="249"/>
      <c r="M269" s="250" t="s">
        <v>19</v>
      </c>
      <c r="N269" s="251" t="s">
        <v>40</v>
      </c>
      <c r="O269" s="66"/>
      <c r="P269" s="191">
        <f>O269*H269</f>
        <v>0</v>
      </c>
      <c r="Q269" s="191">
        <v>0.0185</v>
      </c>
      <c r="R269" s="191">
        <f>Q269*H269</f>
        <v>0.018685</v>
      </c>
      <c r="S269" s="191">
        <v>0</v>
      </c>
      <c r="T269" s="192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3" t="s">
        <v>254</v>
      </c>
      <c r="AT269" s="193" t="s">
        <v>334</v>
      </c>
      <c r="AU269" s="193" t="s">
        <v>79</v>
      </c>
      <c r="AY269" s="19" t="s">
        <v>191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19" t="s">
        <v>77</v>
      </c>
      <c r="BK269" s="194">
        <f>ROUND(I269*H269,2)</f>
        <v>0</v>
      </c>
      <c r="BL269" s="19" t="s">
        <v>195</v>
      </c>
      <c r="BM269" s="193" t="s">
        <v>502</v>
      </c>
    </row>
    <row r="270" spans="2:51" s="14" customFormat="1" ht="10.2">
      <c r="B270" s="206"/>
      <c r="C270" s="207"/>
      <c r="D270" s="197" t="s">
        <v>197</v>
      </c>
      <c r="E270" s="208" t="s">
        <v>19</v>
      </c>
      <c r="F270" s="209" t="s">
        <v>147</v>
      </c>
      <c r="G270" s="207"/>
      <c r="H270" s="210">
        <v>1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197</v>
      </c>
      <c r="AU270" s="216" t="s">
        <v>79</v>
      </c>
      <c r="AV270" s="14" t="s">
        <v>79</v>
      </c>
      <c r="AW270" s="14" t="s">
        <v>31</v>
      </c>
      <c r="AX270" s="14" t="s">
        <v>77</v>
      </c>
      <c r="AY270" s="216" t="s">
        <v>191</v>
      </c>
    </row>
    <row r="271" spans="2:51" s="14" customFormat="1" ht="10.2">
      <c r="B271" s="206"/>
      <c r="C271" s="207"/>
      <c r="D271" s="197" t="s">
        <v>197</v>
      </c>
      <c r="E271" s="207"/>
      <c r="F271" s="209" t="s">
        <v>436</v>
      </c>
      <c r="G271" s="207"/>
      <c r="H271" s="210">
        <v>1.01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197</v>
      </c>
      <c r="AU271" s="216" t="s">
        <v>79</v>
      </c>
      <c r="AV271" s="14" t="s">
        <v>79</v>
      </c>
      <c r="AW271" s="14" t="s">
        <v>4</v>
      </c>
      <c r="AX271" s="14" t="s">
        <v>77</v>
      </c>
      <c r="AY271" s="216" t="s">
        <v>191</v>
      </c>
    </row>
    <row r="272" spans="1:65" s="2" customFormat="1" ht="16.5" customHeight="1">
      <c r="A272" s="36"/>
      <c r="B272" s="37"/>
      <c r="C272" s="241" t="s">
        <v>446</v>
      </c>
      <c r="D272" s="241" t="s">
        <v>334</v>
      </c>
      <c r="E272" s="242" t="s">
        <v>504</v>
      </c>
      <c r="F272" s="243" t="s">
        <v>505</v>
      </c>
      <c r="G272" s="244" t="s">
        <v>410</v>
      </c>
      <c r="H272" s="245">
        <v>1.01</v>
      </c>
      <c r="I272" s="246"/>
      <c r="J272" s="247">
        <f>ROUND(I272*H272,2)</f>
        <v>0</v>
      </c>
      <c r="K272" s="248"/>
      <c r="L272" s="249"/>
      <c r="M272" s="250" t="s">
        <v>19</v>
      </c>
      <c r="N272" s="251" t="s">
        <v>40</v>
      </c>
      <c r="O272" s="66"/>
      <c r="P272" s="191">
        <f>O272*H272</f>
        <v>0</v>
      </c>
      <c r="Q272" s="191">
        <v>0</v>
      </c>
      <c r="R272" s="191">
        <f>Q272*H272</f>
        <v>0</v>
      </c>
      <c r="S272" s="191">
        <v>0</v>
      </c>
      <c r="T272" s="192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3" t="s">
        <v>254</v>
      </c>
      <c r="AT272" s="193" t="s">
        <v>334</v>
      </c>
      <c r="AU272" s="193" t="s">
        <v>79</v>
      </c>
      <c r="AY272" s="19" t="s">
        <v>191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9" t="s">
        <v>77</v>
      </c>
      <c r="BK272" s="194">
        <f>ROUND(I272*H272,2)</f>
        <v>0</v>
      </c>
      <c r="BL272" s="19" t="s">
        <v>195</v>
      </c>
      <c r="BM272" s="193" t="s">
        <v>506</v>
      </c>
    </row>
    <row r="273" spans="2:51" s="14" customFormat="1" ht="10.2">
      <c r="B273" s="206"/>
      <c r="C273" s="207"/>
      <c r="D273" s="197" t="s">
        <v>197</v>
      </c>
      <c r="E273" s="208" t="s">
        <v>19</v>
      </c>
      <c r="F273" s="209" t="s">
        <v>147</v>
      </c>
      <c r="G273" s="207"/>
      <c r="H273" s="210">
        <v>1</v>
      </c>
      <c r="I273" s="211"/>
      <c r="J273" s="207"/>
      <c r="K273" s="207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197</v>
      </c>
      <c r="AU273" s="216" t="s">
        <v>79</v>
      </c>
      <c r="AV273" s="14" t="s">
        <v>79</v>
      </c>
      <c r="AW273" s="14" t="s">
        <v>31</v>
      </c>
      <c r="AX273" s="14" t="s">
        <v>77</v>
      </c>
      <c r="AY273" s="216" t="s">
        <v>191</v>
      </c>
    </row>
    <row r="274" spans="2:51" s="14" customFormat="1" ht="10.2">
      <c r="B274" s="206"/>
      <c r="C274" s="207"/>
      <c r="D274" s="197" t="s">
        <v>197</v>
      </c>
      <c r="E274" s="207"/>
      <c r="F274" s="209" t="s">
        <v>436</v>
      </c>
      <c r="G274" s="207"/>
      <c r="H274" s="210">
        <v>1.01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197</v>
      </c>
      <c r="AU274" s="216" t="s">
        <v>79</v>
      </c>
      <c r="AV274" s="14" t="s">
        <v>79</v>
      </c>
      <c r="AW274" s="14" t="s">
        <v>4</v>
      </c>
      <c r="AX274" s="14" t="s">
        <v>77</v>
      </c>
      <c r="AY274" s="216" t="s">
        <v>191</v>
      </c>
    </row>
    <row r="275" spans="1:65" s="2" customFormat="1" ht="16.5" customHeight="1">
      <c r="A275" s="36"/>
      <c r="B275" s="37"/>
      <c r="C275" s="181" t="s">
        <v>453</v>
      </c>
      <c r="D275" s="181" t="s">
        <v>192</v>
      </c>
      <c r="E275" s="182" t="s">
        <v>524</v>
      </c>
      <c r="F275" s="183" t="s">
        <v>525</v>
      </c>
      <c r="G275" s="184" t="s">
        <v>232</v>
      </c>
      <c r="H275" s="185">
        <v>21.9</v>
      </c>
      <c r="I275" s="186"/>
      <c r="J275" s="187">
        <f>ROUND(I275*H275,2)</f>
        <v>0</v>
      </c>
      <c r="K275" s="188"/>
      <c r="L275" s="41"/>
      <c r="M275" s="189" t="s">
        <v>19</v>
      </c>
      <c r="N275" s="190" t="s">
        <v>40</v>
      </c>
      <c r="O275" s="66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3" t="s">
        <v>195</v>
      </c>
      <c r="AT275" s="193" t="s">
        <v>192</v>
      </c>
      <c r="AU275" s="193" t="s">
        <v>79</v>
      </c>
      <c r="AY275" s="19" t="s">
        <v>191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9" t="s">
        <v>77</v>
      </c>
      <c r="BK275" s="194">
        <f>ROUND(I275*H275,2)</f>
        <v>0</v>
      </c>
      <c r="BL275" s="19" t="s">
        <v>195</v>
      </c>
      <c r="BM275" s="193" t="s">
        <v>526</v>
      </c>
    </row>
    <row r="276" spans="2:51" s="14" customFormat="1" ht="10.2">
      <c r="B276" s="206"/>
      <c r="C276" s="207"/>
      <c r="D276" s="197" t="s">
        <v>197</v>
      </c>
      <c r="E276" s="208" t="s">
        <v>19</v>
      </c>
      <c r="F276" s="209" t="s">
        <v>153</v>
      </c>
      <c r="G276" s="207"/>
      <c r="H276" s="210">
        <v>21.9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197</v>
      </c>
      <c r="AU276" s="216" t="s">
        <v>79</v>
      </c>
      <c r="AV276" s="14" t="s">
        <v>79</v>
      </c>
      <c r="AW276" s="14" t="s">
        <v>31</v>
      </c>
      <c r="AX276" s="14" t="s">
        <v>77</v>
      </c>
      <c r="AY276" s="216" t="s">
        <v>191</v>
      </c>
    </row>
    <row r="277" spans="1:65" s="2" customFormat="1" ht="24.15" customHeight="1">
      <c r="A277" s="36"/>
      <c r="B277" s="37"/>
      <c r="C277" s="181" t="s">
        <v>458</v>
      </c>
      <c r="D277" s="181" t="s">
        <v>192</v>
      </c>
      <c r="E277" s="182" t="s">
        <v>528</v>
      </c>
      <c r="F277" s="183" t="s">
        <v>529</v>
      </c>
      <c r="G277" s="184" t="s">
        <v>232</v>
      </c>
      <c r="H277" s="185">
        <v>21.9</v>
      </c>
      <c r="I277" s="186"/>
      <c r="J277" s="187">
        <f>ROUND(I277*H277,2)</f>
        <v>0</v>
      </c>
      <c r="K277" s="188"/>
      <c r="L277" s="41"/>
      <c r="M277" s="189" t="s">
        <v>19</v>
      </c>
      <c r="N277" s="190" t="s">
        <v>40</v>
      </c>
      <c r="O277" s="66"/>
      <c r="P277" s="191">
        <f>O277*H277</f>
        <v>0</v>
      </c>
      <c r="Q277" s="191">
        <v>0</v>
      </c>
      <c r="R277" s="191">
        <f>Q277*H277</f>
        <v>0</v>
      </c>
      <c r="S277" s="191">
        <v>0</v>
      </c>
      <c r="T277" s="192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3" t="s">
        <v>195</v>
      </c>
      <c r="AT277" s="193" t="s">
        <v>192</v>
      </c>
      <c r="AU277" s="193" t="s">
        <v>79</v>
      </c>
      <c r="AY277" s="19" t="s">
        <v>191</v>
      </c>
      <c r="BE277" s="194">
        <f>IF(N277="základní",J277,0)</f>
        <v>0</v>
      </c>
      <c r="BF277" s="194">
        <f>IF(N277="snížená",J277,0)</f>
        <v>0</v>
      </c>
      <c r="BG277" s="194">
        <f>IF(N277="zákl. přenesená",J277,0)</f>
        <v>0</v>
      </c>
      <c r="BH277" s="194">
        <f>IF(N277="sníž. přenesená",J277,0)</f>
        <v>0</v>
      </c>
      <c r="BI277" s="194">
        <f>IF(N277="nulová",J277,0)</f>
        <v>0</v>
      </c>
      <c r="BJ277" s="19" t="s">
        <v>77</v>
      </c>
      <c r="BK277" s="194">
        <f>ROUND(I277*H277,2)</f>
        <v>0</v>
      </c>
      <c r="BL277" s="19" t="s">
        <v>195</v>
      </c>
      <c r="BM277" s="193" t="s">
        <v>530</v>
      </c>
    </row>
    <row r="278" spans="2:51" s="14" customFormat="1" ht="10.2">
      <c r="B278" s="206"/>
      <c r="C278" s="207"/>
      <c r="D278" s="197" t="s">
        <v>197</v>
      </c>
      <c r="E278" s="208" t="s">
        <v>19</v>
      </c>
      <c r="F278" s="209" t="s">
        <v>153</v>
      </c>
      <c r="G278" s="207"/>
      <c r="H278" s="210">
        <v>21.9</v>
      </c>
      <c r="I278" s="211"/>
      <c r="J278" s="207"/>
      <c r="K278" s="207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197</v>
      </c>
      <c r="AU278" s="216" t="s">
        <v>79</v>
      </c>
      <c r="AV278" s="14" t="s">
        <v>79</v>
      </c>
      <c r="AW278" s="14" t="s">
        <v>31</v>
      </c>
      <c r="AX278" s="14" t="s">
        <v>77</v>
      </c>
      <c r="AY278" s="216" t="s">
        <v>191</v>
      </c>
    </row>
    <row r="279" spans="1:65" s="2" customFormat="1" ht="16.5" customHeight="1">
      <c r="A279" s="36"/>
      <c r="B279" s="37"/>
      <c r="C279" s="181" t="s">
        <v>462</v>
      </c>
      <c r="D279" s="181" t="s">
        <v>192</v>
      </c>
      <c r="E279" s="182" t="s">
        <v>552</v>
      </c>
      <c r="F279" s="183" t="s">
        <v>553</v>
      </c>
      <c r="G279" s="184" t="s">
        <v>410</v>
      </c>
      <c r="H279" s="185">
        <v>1</v>
      </c>
      <c r="I279" s="186"/>
      <c r="J279" s="187">
        <f>ROUND(I279*H279,2)</f>
        <v>0</v>
      </c>
      <c r="K279" s="188"/>
      <c r="L279" s="41"/>
      <c r="M279" s="189" t="s">
        <v>19</v>
      </c>
      <c r="N279" s="190" t="s">
        <v>40</v>
      </c>
      <c r="O279" s="66"/>
      <c r="P279" s="191">
        <f>O279*H279</f>
        <v>0</v>
      </c>
      <c r="Q279" s="191">
        <v>0.1230316</v>
      </c>
      <c r="R279" s="191">
        <f>Q279*H279</f>
        <v>0.1230316</v>
      </c>
      <c r="S279" s="191">
        <v>0</v>
      </c>
      <c r="T279" s="192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3" t="s">
        <v>195</v>
      </c>
      <c r="AT279" s="193" t="s">
        <v>192</v>
      </c>
      <c r="AU279" s="193" t="s">
        <v>79</v>
      </c>
      <c r="AY279" s="19" t="s">
        <v>191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19" t="s">
        <v>77</v>
      </c>
      <c r="BK279" s="194">
        <f>ROUND(I279*H279,2)</f>
        <v>0</v>
      </c>
      <c r="BL279" s="19" t="s">
        <v>195</v>
      </c>
      <c r="BM279" s="193" t="s">
        <v>554</v>
      </c>
    </row>
    <row r="280" spans="2:51" s="14" customFormat="1" ht="10.2">
      <c r="B280" s="206"/>
      <c r="C280" s="207"/>
      <c r="D280" s="197" t="s">
        <v>197</v>
      </c>
      <c r="E280" s="208" t="s">
        <v>19</v>
      </c>
      <c r="F280" s="209" t="s">
        <v>147</v>
      </c>
      <c r="G280" s="207"/>
      <c r="H280" s="210">
        <v>1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197</v>
      </c>
      <c r="AU280" s="216" t="s">
        <v>79</v>
      </c>
      <c r="AV280" s="14" t="s">
        <v>79</v>
      </c>
      <c r="AW280" s="14" t="s">
        <v>31</v>
      </c>
      <c r="AX280" s="14" t="s">
        <v>77</v>
      </c>
      <c r="AY280" s="216" t="s">
        <v>191</v>
      </c>
    </row>
    <row r="281" spans="1:65" s="2" customFormat="1" ht="16.5" customHeight="1">
      <c r="A281" s="36"/>
      <c r="B281" s="37"/>
      <c r="C281" s="241" t="s">
        <v>467</v>
      </c>
      <c r="D281" s="241" t="s">
        <v>334</v>
      </c>
      <c r="E281" s="242" t="s">
        <v>544</v>
      </c>
      <c r="F281" s="243" t="s">
        <v>545</v>
      </c>
      <c r="G281" s="244" t="s">
        <v>410</v>
      </c>
      <c r="H281" s="245">
        <v>1</v>
      </c>
      <c r="I281" s="246"/>
      <c r="J281" s="247">
        <f>ROUND(I281*H281,2)</f>
        <v>0</v>
      </c>
      <c r="K281" s="248"/>
      <c r="L281" s="249"/>
      <c r="M281" s="250" t="s">
        <v>19</v>
      </c>
      <c r="N281" s="251" t="s">
        <v>40</v>
      </c>
      <c r="O281" s="66"/>
      <c r="P281" s="191">
        <f>O281*H281</f>
        <v>0</v>
      </c>
      <c r="Q281" s="191">
        <v>0</v>
      </c>
      <c r="R281" s="191">
        <f>Q281*H281</f>
        <v>0</v>
      </c>
      <c r="S281" s="191">
        <v>0</v>
      </c>
      <c r="T281" s="192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3" t="s">
        <v>254</v>
      </c>
      <c r="AT281" s="193" t="s">
        <v>334</v>
      </c>
      <c r="AU281" s="193" t="s">
        <v>79</v>
      </c>
      <c r="AY281" s="19" t="s">
        <v>191</v>
      </c>
      <c r="BE281" s="194">
        <f>IF(N281="základní",J281,0)</f>
        <v>0</v>
      </c>
      <c r="BF281" s="194">
        <f>IF(N281="snížená",J281,0)</f>
        <v>0</v>
      </c>
      <c r="BG281" s="194">
        <f>IF(N281="zákl. přenesená",J281,0)</f>
        <v>0</v>
      </c>
      <c r="BH281" s="194">
        <f>IF(N281="sníž. přenesená",J281,0)</f>
        <v>0</v>
      </c>
      <c r="BI281" s="194">
        <f>IF(N281="nulová",J281,0)</f>
        <v>0</v>
      </c>
      <c r="BJ281" s="19" t="s">
        <v>77</v>
      </c>
      <c r="BK281" s="194">
        <f>ROUND(I281*H281,2)</f>
        <v>0</v>
      </c>
      <c r="BL281" s="19" t="s">
        <v>195</v>
      </c>
      <c r="BM281" s="193" t="s">
        <v>556</v>
      </c>
    </row>
    <row r="282" spans="2:51" s="14" customFormat="1" ht="10.2">
      <c r="B282" s="206"/>
      <c r="C282" s="207"/>
      <c r="D282" s="197" t="s">
        <v>197</v>
      </c>
      <c r="E282" s="208" t="s">
        <v>19</v>
      </c>
      <c r="F282" s="209" t="s">
        <v>147</v>
      </c>
      <c r="G282" s="207"/>
      <c r="H282" s="210">
        <v>1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197</v>
      </c>
      <c r="AU282" s="216" t="s">
        <v>79</v>
      </c>
      <c r="AV282" s="14" t="s">
        <v>79</v>
      </c>
      <c r="AW282" s="14" t="s">
        <v>31</v>
      </c>
      <c r="AX282" s="14" t="s">
        <v>77</v>
      </c>
      <c r="AY282" s="216" t="s">
        <v>191</v>
      </c>
    </row>
    <row r="283" spans="1:65" s="2" customFormat="1" ht="16.5" customHeight="1">
      <c r="A283" s="36"/>
      <c r="B283" s="37"/>
      <c r="C283" s="241" t="s">
        <v>471</v>
      </c>
      <c r="D283" s="241" t="s">
        <v>334</v>
      </c>
      <c r="E283" s="242" t="s">
        <v>558</v>
      </c>
      <c r="F283" s="243" t="s">
        <v>559</v>
      </c>
      <c r="G283" s="244" t="s">
        <v>410</v>
      </c>
      <c r="H283" s="245">
        <v>1</v>
      </c>
      <c r="I283" s="246"/>
      <c r="J283" s="247">
        <f>ROUND(I283*H283,2)</f>
        <v>0</v>
      </c>
      <c r="K283" s="248"/>
      <c r="L283" s="249"/>
      <c r="M283" s="250" t="s">
        <v>19</v>
      </c>
      <c r="N283" s="251" t="s">
        <v>40</v>
      </c>
      <c r="O283" s="66"/>
      <c r="P283" s="191">
        <f>O283*H283</f>
        <v>0</v>
      </c>
      <c r="Q283" s="191">
        <v>0</v>
      </c>
      <c r="R283" s="191">
        <f>Q283*H283</f>
        <v>0</v>
      </c>
      <c r="S283" s="191">
        <v>0</v>
      </c>
      <c r="T283" s="192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3" t="s">
        <v>254</v>
      </c>
      <c r="AT283" s="193" t="s">
        <v>334</v>
      </c>
      <c r="AU283" s="193" t="s">
        <v>79</v>
      </c>
      <c r="AY283" s="19" t="s">
        <v>191</v>
      </c>
      <c r="BE283" s="194">
        <f>IF(N283="základní",J283,0)</f>
        <v>0</v>
      </c>
      <c r="BF283" s="194">
        <f>IF(N283="snížená",J283,0)</f>
        <v>0</v>
      </c>
      <c r="BG283" s="194">
        <f>IF(N283="zákl. přenesená",J283,0)</f>
        <v>0</v>
      </c>
      <c r="BH283" s="194">
        <f>IF(N283="sníž. přenesená",J283,0)</f>
        <v>0</v>
      </c>
      <c r="BI283" s="194">
        <f>IF(N283="nulová",J283,0)</f>
        <v>0</v>
      </c>
      <c r="BJ283" s="19" t="s">
        <v>77</v>
      </c>
      <c r="BK283" s="194">
        <f>ROUND(I283*H283,2)</f>
        <v>0</v>
      </c>
      <c r="BL283" s="19" t="s">
        <v>195</v>
      </c>
      <c r="BM283" s="193" t="s">
        <v>560</v>
      </c>
    </row>
    <row r="284" spans="2:51" s="14" customFormat="1" ht="10.2">
      <c r="B284" s="206"/>
      <c r="C284" s="207"/>
      <c r="D284" s="197" t="s">
        <v>197</v>
      </c>
      <c r="E284" s="208" t="s">
        <v>19</v>
      </c>
      <c r="F284" s="209" t="s">
        <v>147</v>
      </c>
      <c r="G284" s="207"/>
      <c r="H284" s="210">
        <v>1</v>
      </c>
      <c r="I284" s="211"/>
      <c r="J284" s="207"/>
      <c r="K284" s="207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197</v>
      </c>
      <c r="AU284" s="216" t="s">
        <v>79</v>
      </c>
      <c r="AV284" s="14" t="s">
        <v>79</v>
      </c>
      <c r="AW284" s="14" t="s">
        <v>31</v>
      </c>
      <c r="AX284" s="14" t="s">
        <v>77</v>
      </c>
      <c r="AY284" s="216" t="s">
        <v>191</v>
      </c>
    </row>
    <row r="285" spans="1:65" s="2" customFormat="1" ht="33" customHeight="1">
      <c r="A285" s="36"/>
      <c r="B285" s="37"/>
      <c r="C285" s="181" t="s">
        <v>475</v>
      </c>
      <c r="D285" s="181" t="s">
        <v>192</v>
      </c>
      <c r="E285" s="182" t="s">
        <v>562</v>
      </c>
      <c r="F285" s="183" t="s">
        <v>563</v>
      </c>
      <c r="G285" s="184" t="s">
        <v>410</v>
      </c>
      <c r="H285" s="185">
        <v>1</v>
      </c>
      <c r="I285" s="186"/>
      <c r="J285" s="187">
        <f>ROUND(I285*H285,2)</f>
        <v>0</v>
      </c>
      <c r="K285" s="188"/>
      <c r="L285" s="41"/>
      <c r="M285" s="189" t="s">
        <v>19</v>
      </c>
      <c r="N285" s="190" t="s">
        <v>40</v>
      </c>
      <c r="O285" s="66"/>
      <c r="P285" s="191">
        <f>O285*H285</f>
        <v>0</v>
      </c>
      <c r="Q285" s="191">
        <v>0.000158</v>
      </c>
      <c r="R285" s="191">
        <f>Q285*H285</f>
        <v>0.000158</v>
      </c>
      <c r="S285" s="191">
        <v>0</v>
      </c>
      <c r="T285" s="192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3" t="s">
        <v>195</v>
      </c>
      <c r="AT285" s="193" t="s">
        <v>192</v>
      </c>
      <c r="AU285" s="193" t="s">
        <v>79</v>
      </c>
      <c r="AY285" s="19" t="s">
        <v>191</v>
      </c>
      <c r="BE285" s="194">
        <f>IF(N285="základní",J285,0)</f>
        <v>0</v>
      </c>
      <c r="BF285" s="194">
        <f>IF(N285="snížená",J285,0)</f>
        <v>0</v>
      </c>
      <c r="BG285" s="194">
        <f>IF(N285="zákl. přenesená",J285,0)</f>
        <v>0</v>
      </c>
      <c r="BH285" s="194">
        <f>IF(N285="sníž. přenesená",J285,0)</f>
        <v>0</v>
      </c>
      <c r="BI285" s="194">
        <f>IF(N285="nulová",J285,0)</f>
        <v>0</v>
      </c>
      <c r="BJ285" s="19" t="s">
        <v>77</v>
      </c>
      <c r="BK285" s="194">
        <f>ROUND(I285*H285,2)</f>
        <v>0</v>
      </c>
      <c r="BL285" s="19" t="s">
        <v>195</v>
      </c>
      <c r="BM285" s="193" t="s">
        <v>564</v>
      </c>
    </row>
    <row r="286" spans="1:65" s="2" customFormat="1" ht="16.5" customHeight="1">
      <c r="A286" s="36"/>
      <c r="B286" s="37"/>
      <c r="C286" s="181" t="s">
        <v>479</v>
      </c>
      <c r="D286" s="181" t="s">
        <v>192</v>
      </c>
      <c r="E286" s="182" t="s">
        <v>566</v>
      </c>
      <c r="F286" s="183" t="s">
        <v>567</v>
      </c>
      <c r="G286" s="184" t="s">
        <v>232</v>
      </c>
      <c r="H286" s="185">
        <v>21.9</v>
      </c>
      <c r="I286" s="186"/>
      <c r="J286" s="187">
        <f>ROUND(I286*H286,2)</f>
        <v>0</v>
      </c>
      <c r="K286" s="188"/>
      <c r="L286" s="41"/>
      <c r="M286" s="189" t="s">
        <v>19</v>
      </c>
      <c r="N286" s="190" t="s">
        <v>40</v>
      </c>
      <c r="O286" s="66"/>
      <c r="P286" s="191">
        <f>O286*H286</f>
        <v>0</v>
      </c>
      <c r="Q286" s="191">
        <v>0.00019</v>
      </c>
      <c r="R286" s="191">
        <f>Q286*H286</f>
        <v>0.004161</v>
      </c>
      <c r="S286" s="191">
        <v>0</v>
      </c>
      <c r="T286" s="192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3" t="s">
        <v>195</v>
      </c>
      <c r="AT286" s="193" t="s">
        <v>192</v>
      </c>
      <c r="AU286" s="193" t="s">
        <v>79</v>
      </c>
      <c r="AY286" s="19" t="s">
        <v>191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9" t="s">
        <v>77</v>
      </c>
      <c r="BK286" s="194">
        <f>ROUND(I286*H286,2)</f>
        <v>0</v>
      </c>
      <c r="BL286" s="19" t="s">
        <v>195</v>
      </c>
      <c r="BM286" s="193" t="s">
        <v>568</v>
      </c>
    </row>
    <row r="287" spans="2:51" s="14" customFormat="1" ht="10.2">
      <c r="B287" s="206"/>
      <c r="C287" s="207"/>
      <c r="D287" s="197" t="s">
        <v>197</v>
      </c>
      <c r="E287" s="208" t="s">
        <v>19</v>
      </c>
      <c r="F287" s="209" t="s">
        <v>153</v>
      </c>
      <c r="G287" s="207"/>
      <c r="H287" s="210">
        <v>21.9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197</v>
      </c>
      <c r="AU287" s="216" t="s">
        <v>79</v>
      </c>
      <c r="AV287" s="14" t="s">
        <v>79</v>
      </c>
      <c r="AW287" s="14" t="s">
        <v>31</v>
      </c>
      <c r="AX287" s="14" t="s">
        <v>77</v>
      </c>
      <c r="AY287" s="216" t="s">
        <v>191</v>
      </c>
    </row>
    <row r="288" spans="1:65" s="2" customFormat="1" ht="21.75" customHeight="1">
      <c r="A288" s="36"/>
      <c r="B288" s="37"/>
      <c r="C288" s="181" t="s">
        <v>483</v>
      </c>
      <c r="D288" s="181" t="s">
        <v>192</v>
      </c>
      <c r="E288" s="182" t="s">
        <v>570</v>
      </c>
      <c r="F288" s="183" t="s">
        <v>571</v>
      </c>
      <c r="G288" s="184" t="s">
        <v>232</v>
      </c>
      <c r="H288" s="185">
        <v>21.9</v>
      </c>
      <c r="I288" s="186"/>
      <c r="J288" s="187">
        <f>ROUND(I288*H288,2)</f>
        <v>0</v>
      </c>
      <c r="K288" s="188"/>
      <c r="L288" s="41"/>
      <c r="M288" s="189" t="s">
        <v>19</v>
      </c>
      <c r="N288" s="190" t="s">
        <v>40</v>
      </c>
      <c r="O288" s="66"/>
      <c r="P288" s="191">
        <f>O288*H288</f>
        <v>0</v>
      </c>
      <c r="Q288" s="191">
        <v>7.35E-05</v>
      </c>
      <c r="R288" s="191">
        <f>Q288*H288</f>
        <v>0.0016096499999999998</v>
      </c>
      <c r="S288" s="191">
        <v>0</v>
      </c>
      <c r="T288" s="192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3" t="s">
        <v>195</v>
      </c>
      <c r="AT288" s="193" t="s">
        <v>192</v>
      </c>
      <c r="AU288" s="193" t="s">
        <v>79</v>
      </c>
      <c r="AY288" s="19" t="s">
        <v>191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9" t="s">
        <v>77</v>
      </c>
      <c r="BK288" s="194">
        <f>ROUND(I288*H288,2)</f>
        <v>0</v>
      </c>
      <c r="BL288" s="19" t="s">
        <v>195</v>
      </c>
      <c r="BM288" s="193" t="s">
        <v>572</v>
      </c>
    </row>
    <row r="289" spans="2:51" s="14" customFormat="1" ht="10.2">
      <c r="B289" s="206"/>
      <c r="C289" s="207"/>
      <c r="D289" s="197" t="s">
        <v>197</v>
      </c>
      <c r="E289" s="208" t="s">
        <v>19</v>
      </c>
      <c r="F289" s="209" t="s">
        <v>153</v>
      </c>
      <c r="G289" s="207"/>
      <c r="H289" s="210">
        <v>21.9</v>
      </c>
      <c r="I289" s="211"/>
      <c r="J289" s="207"/>
      <c r="K289" s="207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197</v>
      </c>
      <c r="AU289" s="216" t="s">
        <v>79</v>
      </c>
      <c r="AV289" s="14" t="s">
        <v>79</v>
      </c>
      <c r="AW289" s="14" t="s">
        <v>31</v>
      </c>
      <c r="AX289" s="14" t="s">
        <v>77</v>
      </c>
      <c r="AY289" s="216" t="s">
        <v>191</v>
      </c>
    </row>
    <row r="290" spans="2:63" s="12" customFormat="1" ht="22.8" customHeight="1">
      <c r="B290" s="167"/>
      <c r="C290" s="168"/>
      <c r="D290" s="169" t="s">
        <v>68</v>
      </c>
      <c r="E290" s="239" t="s">
        <v>273</v>
      </c>
      <c r="F290" s="239" t="s">
        <v>573</v>
      </c>
      <c r="G290" s="168"/>
      <c r="H290" s="168"/>
      <c r="I290" s="171"/>
      <c r="J290" s="240">
        <f>BK290</f>
        <v>0</v>
      </c>
      <c r="K290" s="168"/>
      <c r="L290" s="173"/>
      <c r="M290" s="174"/>
      <c r="N290" s="175"/>
      <c r="O290" s="175"/>
      <c r="P290" s="176">
        <f>SUM(P291:P292)</f>
        <v>0</v>
      </c>
      <c r="Q290" s="175"/>
      <c r="R290" s="176">
        <f>SUM(R291:R292)</f>
        <v>0</v>
      </c>
      <c r="S290" s="175"/>
      <c r="T290" s="177">
        <f>SUM(T291:T292)</f>
        <v>0</v>
      </c>
      <c r="AR290" s="178" t="s">
        <v>77</v>
      </c>
      <c r="AT290" s="179" t="s">
        <v>68</v>
      </c>
      <c r="AU290" s="179" t="s">
        <v>77</v>
      </c>
      <c r="AY290" s="178" t="s">
        <v>191</v>
      </c>
      <c r="BK290" s="180">
        <f>SUM(BK291:BK292)</f>
        <v>0</v>
      </c>
    </row>
    <row r="291" spans="1:65" s="2" customFormat="1" ht="24.15" customHeight="1">
      <c r="A291" s="36"/>
      <c r="B291" s="37"/>
      <c r="C291" s="181" t="s">
        <v>487</v>
      </c>
      <c r="D291" s="181" t="s">
        <v>192</v>
      </c>
      <c r="E291" s="182" t="s">
        <v>575</v>
      </c>
      <c r="F291" s="183" t="s">
        <v>576</v>
      </c>
      <c r="G291" s="184" t="s">
        <v>232</v>
      </c>
      <c r="H291" s="185">
        <v>25.4</v>
      </c>
      <c r="I291" s="186"/>
      <c r="J291" s="187">
        <f>ROUND(I291*H291,2)</f>
        <v>0</v>
      </c>
      <c r="K291" s="188"/>
      <c r="L291" s="41"/>
      <c r="M291" s="189" t="s">
        <v>19</v>
      </c>
      <c r="N291" s="190" t="s">
        <v>40</v>
      </c>
      <c r="O291" s="66"/>
      <c r="P291" s="191">
        <f>O291*H291</f>
        <v>0</v>
      </c>
      <c r="Q291" s="191">
        <v>0</v>
      </c>
      <c r="R291" s="191">
        <f>Q291*H291</f>
        <v>0</v>
      </c>
      <c r="S291" s="191">
        <v>0</v>
      </c>
      <c r="T291" s="192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3" t="s">
        <v>195</v>
      </c>
      <c r="AT291" s="193" t="s">
        <v>192</v>
      </c>
      <c r="AU291" s="193" t="s">
        <v>79</v>
      </c>
      <c r="AY291" s="19" t="s">
        <v>191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9" t="s">
        <v>77</v>
      </c>
      <c r="BK291" s="194">
        <f>ROUND(I291*H291,2)</f>
        <v>0</v>
      </c>
      <c r="BL291" s="19" t="s">
        <v>195</v>
      </c>
      <c r="BM291" s="193" t="s">
        <v>577</v>
      </c>
    </row>
    <row r="292" spans="2:51" s="14" customFormat="1" ht="10.2">
      <c r="B292" s="206"/>
      <c r="C292" s="207"/>
      <c r="D292" s="197" t="s">
        <v>197</v>
      </c>
      <c r="E292" s="208" t="s">
        <v>19</v>
      </c>
      <c r="F292" s="209" t="s">
        <v>578</v>
      </c>
      <c r="G292" s="207"/>
      <c r="H292" s="210">
        <v>25.4</v>
      </c>
      <c r="I292" s="211"/>
      <c r="J292" s="207"/>
      <c r="K292" s="207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197</v>
      </c>
      <c r="AU292" s="216" t="s">
        <v>79</v>
      </c>
      <c r="AV292" s="14" t="s">
        <v>79</v>
      </c>
      <c r="AW292" s="14" t="s">
        <v>31</v>
      </c>
      <c r="AX292" s="14" t="s">
        <v>77</v>
      </c>
      <c r="AY292" s="216" t="s">
        <v>191</v>
      </c>
    </row>
    <row r="293" spans="2:63" s="12" customFormat="1" ht="22.8" customHeight="1">
      <c r="B293" s="167"/>
      <c r="C293" s="168"/>
      <c r="D293" s="169" t="s">
        <v>68</v>
      </c>
      <c r="E293" s="239" t="s">
        <v>592</v>
      </c>
      <c r="F293" s="239" t="s">
        <v>593</v>
      </c>
      <c r="G293" s="168"/>
      <c r="H293" s="168"/>
      <c r="I293" s="171"/>
      <c r="J293" s="240">
        <f>BK293</f>
        <v>0</v>
      </c>
      <c r="K293" s="168"/>
      <c r="L293" s="173"/>
      <c r="M293" s="174"/>
      <c r="N293" s="175"/>
      <c r="O293" s="175"/>
      <c r="P293" s="176">
        <f>SUM(P294:P297)</f>
        <v>0</v>
      </c>
      <c r="Q293" s="175"/>
      <c r="R293" s="176">
        <f>SUM(R294:R297)</f>
        <v>0</v>
      </c>
      <c r="S293" s="175"/>
      <c r="T293" s="177">
        <f>SUM(T294:T297)</f>
        <v>0</v>
      </c>
      <c r="AR293" s="178" t="s">
        <v>77</v>
      </c>
      <c r="AT293" s="179" t="s">
        <v>68</v>
      </c>
      <c r="AU293" s="179" t="s">
        <v>77</v>
      </c>
      <c r="AY293" s="178" t="s">
        <v>191</v>
      </c>
      <c r="BK293" s="180">
        <f>SUM(BK294:BK297)</f>
        <v>0</v>
      </c>
    </row>
    <row r="294" spans="1:65" s="2" customFormat="1" ht="37.8" customHeight="1">
      <c r="A294" s="36"/>
      <c r="B294" s="37"/>
      <c r="C294" s="181" t="s">
        <v>491</v>
      </c>
      <c r="D294" s="181" t="s">
        <v>192</v>
      </c>
      <c r="E294" s="182" t="s">
        <v>595</v>
      </c>
      <c r="F294" s="183" t="s">
        <v>596</v>
      </c>
      <c r="G294" s="184" t="s">
        <v>312</v>
      </c>
      <c r="H294" s="185">
        <v>11.316</v>
      </c>
      <c r="I294" s="186"/>
      <c r="J294" s="187">
        <f>ROUND(I294*H294,2)</f>
        <v>0</v>
      </c>
      <c r="K294" s="188"/>
      <c r="L294" s="41"/>
      <c r="M294" s="189" t="s">
        <v>19</v>
      </c>
      <c r="N294" s="190" t="s">
        <v>40</v>
      </c>
      <c r="O294" s="66"/>
      <c r="P294" s="191">
        <f>O294*H294</f>
        <v>0</v>
      </c>
      <c r="Q294" s="191">
        <v>0</v>
      </c>
      <c r="R294" s="191">
        <f>Q294*H294</f>
        <v>0</v>
      </c>
      <c r="S294" s="191">
        <v>0</v>
      </c>
      <c r="T294" s="192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3" t="s">
        <v>195</v>
      </c>
      <c r="AT294" s="193" t="s">
        <v>192</v>
      </c>
      <c r="AU294" s="193" t="s">
        <v>79</v>
      </c>
      <c r="AY294" s="19" t="s">
        <v>191</v>
      </c>
      <c r="BE294" s="194">
        <f>IF(N294="základní",J294,0)</f>
        <v>0</v>
      </c>
      <c r="BF294" s="194">
        <f>IF(N294="snížená",J294,0)</f>
        <v>0</v>
      </c>
      <c r="BG294" s="194">
        <f>IF(N294="zákl. přenesená",J294,0)</f>
        <v>0</v>
      </c>
      <c r="BH294" s="194">
        <f>IF(N294="sníž. přenesená",J294,0)</f>
        <v>0</v>
      </c>
      <c r="BI294" s="194">
        <f>IF(N294="nulová",J294,0)</f>
        <v>0</v>
      </c>
      <c r="BJ294" s="19" t="s">
        <v>77</v>
      </c>
      <c r="BK294" s="194">
        <f>ROUND(I294*H294,2)</f>
        <v>0</v>
      </c>
      <c r="BL294" s="19" t="s">
        <v>195</v>
      </c>
      <c r="BM294" s="193" t="s">
        <v>597</v>
      </c>
    </row>
    <row r="295" spans="1:65" s="2" customFormat="1" ht="37.8" customHeight="1">
      <c r="A295" s="36"/>
      <c r="B295" s="37"/>
      <c r="C295" s="181" t="s">
        <v>495</v>
      </c>
      <c r="D295" s="181" t="s">
        <v>192</v>
      </c>
      <c r="E295" s="182" t="s">
        <v>599</v>
      </c>
      <c r="F295" s="183" t="s">
        <v>600</v>
      </c>
      <c r="G295" s="184" t="s">
        <v>312</v>
      </c>
      <c r="H295" s="185">
        <v>79.212</v>
      </c>
      <c r="I295" s="186"/>
      <c r="J295" s="187">
        <f>ROUND(I295*H295,2)</f>
        <v>0</v>
      </c>
      <c r="K295" s="188"/>
      <c r="L295" s="41"/>
      <c r="M295" s="189" t="s">
        <v>19</v>
      </c>
      <c r="N295" s="190" t="s">
        <v>40</v>
      </c>
      <c r="O295" s="66"/>
      <c r="P295" s="191">
        <f>O295*H295</f>
        <v>0</v>
      </c>
      <c r="Q295" s="191">
        <v>0</v>
      </c>
      <c r="R295" s="191">
        <f>Q295*H295</f>
        <v>0</v>
      </c>
      <c r="S295" s="191">
        <v>0</v>
      </c>
      <c r="T295" s="192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3" t="s">
        <v>195</v>
      </c>
      <c r="AT295" s="193" t="s">
        <v>192</v>
      </c>
      <c r="AU295" s="193" t="s">
        <v>79</v>
      </c>
      <c r="AY295" s="19" t="s">
        <v>191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9" t="s">
        <v>77</v>
      </c>
      <c r="BK295" s="194">
        <f>ROUND(I295*H295,2)</f>
        <v>0</v>
      </c>
      <c r="BL295" s="19" t="s">
        <v>195</v>
      </c>
      <c r="BM295" s="193" t="s">
        <v>601</v>
      </c>
    </row>
    <row r="296" spans="2:51" s="14" customFormat="1" ht="10.2">
      <c r="B296" s="206"/>
      <c r="C296" s="207"/>
      <c r="D296" s="197" t="s">
        <v>197</v>
      </c>
      <c r="E296" s="207"/>
      <c r="F296" s="209" t="s">
        <v>702</v>
      </c>
      <c r="G296" s="207"/>
      <c r="H296" s="210">
        <v>79.212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197</v>
      </c>
      <c r="AU296" s="216" t="s">
        <v>79</v>
      </c>
      <c r="AV296" s="14" t="s">
        <v>79</v>
      </c>
      <c r="AW296" s="14" t="s">
        <v>4</v>
      </c>
      <c r="AX296" s="14" t="s">
        <v>77</v>
      </c>
      <c r="AY296" s="216" t="s">
        <v>191</v>
      </c>
    </row>
    <row r="297" spans="1:65" s="2" customFormat="1" ht="44.25" customHeight="1">
      <c r="A297" s="36"/>
      <c r="B297" s="37"/>
      <c r="C297" s="181" t="s">
        <v>499</v>
      </c>
      <c r="D297" s="181" t="s">
        <v>192</v>
      </c>
      <c r="E297" s="182" t="s">
        <v>604</v>
      </c>
      <c r="F297" s="183" t="s">
        <v>311</v>
      </c>
      <c r="G297" s="184" t="s">
        <v>312</v>
      </c>
      <c r="H297" s="185">
        <v>11.316</v>
      </c>
      <c r="I297" s="186"/>
      <c r="J297" s="187">
        <f>ROUND(I297*H297,2)</f>
        <v>0</v>
      </c>
      <c r="K297" s="188"/>
      <c r="L297" s="41"/>
      <c r="M297" s="189" t="s">
        <v>19</v>
      </c>
      <c r="N297" s="190" t="s">
        <v>40</v>
      </c>
      <c r="O297" s="66"/>
      <c r="P297" s="191">
        <f>O297*H297</f>
        <v>0</v>
      </c>
      <c r="Q297" s="191">
        <v>0</v>
      </c>
      <c r="R297" s="191">
        <f>Q297*H297</f>
        <v>0</v>
      </c>
      <c r="S297" s="191">
        <v>0</v>
      </c>
      <c r="T297" s="192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3" t="s">
        <v>195</v>
      </c>
      <c r="AT297" s="193" t="s">
        <v>192</v>
      </c>
      <c r="AU297" s="193" t="s">
        <v>79</v>
      </c>
      <c r="AY297" s="19" t="s">
        <v>191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9" t="s">
        <v>77</v>
      </c>
      <c r="BK297" s="194">
        <f>ROUND(I297*H297,2)</f>
        <v>0</v>
      </c>
      <c r="BL297" s="19" t="s">
        <v>195</v>
      </c>
      <c r="BM297" s="193" t="s">
        <v>605</v>
      </c>
    </row>
    <row r="298" spans="2:63" s="12" customFormat="1" ht="22.8" customHeight="1">
      <c r="B298" s="167"/>
      <c r="C298" s="168"/>
      <c r="D298" s="169" t="s">
        <v>68</v>
      </c>
      <c r="E298" s="239" t="s">
        <v>606</v>
      </c>
      <c r="F298" s="239" t="s">
        <v>607</v>
      </c>
      <c r="G298" s="168"/>
      <c r="H298" s="168"/>
      <c r="I298" s="171"/>
      <c r="J298" s="240">
        <f>BK298</f>
        <v>0</v>
      </c>
      <c r="K298" s="168"/>
      <c r="L298" s="173"/>
      <c r="M298" s="174"/>
      <c r="N298" s="175"/>
      <c r="O298" s="175"/>
      <c r="P298" s="176">
        <f>P299</f>
        <v>0</v>
      </c>
      <c r="Q298" s="175"/>
      <c r="R298" s="176">
        <f>R299</f>
        <v>0</v>
      </c>
      <c r="S298" s="175"/>
      <c r="T298" s="177">
        <f>T299</f>
        <v>0</v>
      </c>
      <c r="AR298" s="178" t="s">
        <v>77</v>
      </c>
      <c r="AT298" s="179" t="s">
        <v>68</v>
      </c>
      <c r="AU298" s="179" t="s">
        <v>77</v>
      </c>
      <c r="AY298" s="178" t="s">
        <v>191</v>
      </c>
      <c r="BK298" s="180">
        <f>BK299</f>
        <v>0</v>
      </c>
    </row>
    <row r="299" spans="1:65" s="2" customFormat="1" ht="37.8" customHeight="1">
      <c r="A299" s="36"/>
      <c r="B299" s="37"/>
      <c r="C299" s="181" t="s">
        <v>503</v>
      </c>
      <c r="D299" s="181" t="s">
        <v>192</v>
      </c>
      <c r="E299" s="182" t="s">
        <v>609</v>
      </c>
      <c r="F299" s="183" t="s">
        <v>610</v>
      </c>
      <c r="G299" s="184" t="s">
        <v>312</v>
      </c>
      <c r="H299" s="185">
        <v>35.73</v>
      </c>
      <c r="I299" s="186"/>
      <c r="J299" s="187">
        <f>ROUND(I299*H299,2)</f>
        <v>0</v>
      </c>
      <c r="K299" s="188"/>
      <c r="L299" s="41"/>
      <c r="M299" s="189" t="s">
        <v>19</v>
      </c>
      <c r="N299" s="190" t="s">
        <v>40</v>
      </c>
      <c r="O299" s="66"/>
      <c r="P299" s="191">
        <f>O299*H299</f>
        <v>0</v>
      </c>
      <c r="Q299" s="191">
        <v>0</v>
      </c>
      <c r="R299" s="191">
        <f>Q299*H299</f>
        <v>0</v>
      </c>
      <c r="S299" s="191">
        <v>0</v>
      </c>
      <c r="T299" s="192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3" t="s">
        <v>195</v>
      </c>
      <c r="AT299" s="193" t="s">
        <v>192</v>
      </c>
      <c r="AU299" s="193" t="s">
        <v>79</v>
      </c>
      <c r="AY299" s="19" t="s">
        <v>191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9" t="s">
        <v>77</v>
      </c>
      <c r="BK299" s="194">
        <f>ROUND(I299*H299,2)</f>
        <v>0</v>
      </c>
      <c r="BL299" s="19" t="s">
        <v>195</v>
      </c>
      <c r="BM299" s="193" t="s">
        <v>611</v>
      </c>
    </row>
    <row r="300" spans="2:63" s="12" customFormat="1" ht="25.95" customHeight="1">
      <c r="B300" s="167"/>
      <c r="C300" s="168"/>
      <c r="D300" s="169" t="s">
        <v>68</v>
      </c>
      <c r="E300" s="170" t="s">
        <v>612</v>
      </c>
      <c r="F300" s="170" t="s">
        <v>613</v>
      </c>
      <c r="G300" s="168"/>
      <c r="H300" s="168"/>
      <c r="I300" s="171"/>
      <c r="J300" s="172">
        <f>BK300</f>
        <v>0</v>
      </c>
      <c r="K300" s="168"/>
      <c r="L300" s="173"/>
      <c r="M300" s="174"/>
      <c r="N300" s="175"/>
      <c r="O300" s="175"/>
      <c r="P300" s="176">
        <f>P301+P305+P310</f>
        <v>0</v>
      </c>
      <c r="Q300" s="175"/>
      <c r="R300" s="176">
        <f>R301+R305+R310</f>
        <v>0</v>
      </c>
      <c r="S300" s="175"/>
      <c r="T300" s="177">
        <f>T301+T305+T310</f>
        <v>0</v>
      </c>
      <c r="AR300" s="178" t="s">
        <v>128</v>
      </c>
      <c r="AT300" s="179" t="s">
        <v>68</v>
      </c>
      <c r="AU300" s="179" t="s">
        <v>69</v>
      </c>
      <c r="AY300" s="178" t="s">
        <v>191</v>
      </c>
      <c r="BK300" s="180">
        <f>BK301+BK305+BK310</f>
        <v>0</v>
      </c>
    </row>
    <row r="301" spans="2:63" s="12" customFormat="1" ht="22.8" customHeight="1">
      <c r="B301" s="167"/>
      <c r="C301" s="168"/>
      <c r="D301" s="169" t="s">
        <v>68</v>
      </c>
      <c r="E301" s="239" t="s">
        <v>614</v>
      </c>
      <c r="F301" s="239" t="s">
        <v>615</v>
      </c>
      <c r="G301" s="168"/>
      <c r="H301" s="168"/>
      <c r="I301" s="171"/>
      <c r="J301" s="240">
        <f>BK301</f>
        <v>0</v>
      </c>
      <c r="K301" s="168"/>
      <c r="L301" s="173"/>
      <c r="M301" s="174"/>
      <c r="N301" s="175"/>
      <c r="O301" s="175"/>
      <c r="P301" s="176">
        <f>SUM(P302:P304)</f>
        <v>0</v>
      </c>
      <c r="Q301" s="175"/>
      <c r="R301" s="176">
        <f>SUM(R302:R304)</f>
        <v>0</v>
      </c>
      <c r="S301" s="175"/>
      <c r="T301" s="177">
        <f>SUM(T302:T304)</f>
        <v>0</v>
      </c>
      <c r="AR301" s="178" t="s">
        <v>128</v>
      </c>
      <c r="AT301" s="179" t="s">
        <v>68</v>
      </c>
      <c r="AU301" s="179" t="s">
        <v>77</v>
      </c>
      <c r="AY301" s="178" t="s">
        <v>191</v>
      </c>
      <c r="BK301" s="180">
        <f>SUM(BK302:BK304)</f>
        <v>0</v>
      </c>
    </row>
    <row r="302" spans="1:65" s="2" customFormat="1" ht="16.5" customHeight="1">
      <c r="A302" s="36"/>
      <c r="B302" s="37"/>
      <c r="C302" s="181" t="s">
        <v>507</v>
      </c>
      <c r="D302" s="181" t="s">
        <v>192</v>
      </c>
      <c r="E302" s="182" t="s">
        <v>617</v>
      </c>
      <c r="F302" s="183" t="s">
        <v>618</v>
      </c>
      <c r="G302" s="184" t="s">
        <v>619</v>
      </c>
      <c r="H302" s="185">
        <v>1</v>
      </c>
      <c r="I302" s="186"/>
      <c r="J302" s="187">
        <f>ROUND(I302*H302,2)</f>
        <v>0</v>
      </c>
      <c r="K302" s="188"/>
      <c r="L302" s="41"/>
      <c r="M302" s="189" t="s">
        <v>19</v>
      </c>
      <c r="N302" s="190" t="s">
        <v>40</v>
      </c>
      <c r="O302" s="66"/>
      <c r="P302" s="191">
        <f>O302*H302</f>
        <v>0</v>
      </c>
      <c r="Q302" s="191">
        <v>0</v>
      </c>
      <c r="R302" s="191">
        <f>Q302*H302</f>
        <v>0</v>
      </c>
      <c r="S302" s="191">
        <v>0</v>
      </c>
      <c r="T302" s="192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3" t="s">
        <v>620</v>
      </c>
      <c r="AT302" s="193" t="s">
        <v>192</v>
      </c>
      <c r="AU302" s="193" t="s">
        <v>79</v>
      </c>
      <c r="AY302" s="19" t="s">
        <v>191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9" t="s">
        <v>77</v>
      </c>
      <c r="BK302" s="194">
        <f>ROUND(I302*H302,2)</f>
        <v>0</v>
      </c>
      <c r="BL302" s="19" t="s">
        <v>620</v>
      </c>
      <c r="BM302" s="193" t="s">
        <v>621</v>
      </c>
    </row>
    <row r="303" spans="1:65" s="2" customFormat="1" ht="16.5" customHeight="1">
      <c r="A303" s="36"/>
      <c r="B303" s="37"/>
      <c r="C303" s="181" t="s">
        <v>511</v>
      </c>
      <c r="D303" s="181" t="s">
        <v>192</v>
      </c>
      <c r="E303" s="182" t="s">
        <v>623</v>
      </c>
      <c r="F303" s="183" t="s">
        <v>624</v>
      </c>
      <c r="G303" s="184" t="s">
        <v>619</v>
      </c>
      <c r="H303" s="185">
        <v>1</v>
      </c>
      <c r="I303" s="186"/>
      <c r="J303" s="187">
        <f>ROUND(I303*H303,2)</f>
        <v>0</v>
      </c>
      <c r="K303" s="188"/>
      <c r="L303" s="41"/>
      <c r="M303" s="189" t="s">
        <v>19</v>
      </c>
      <c r="N303" s="190" t="s">
        <v>40</v>
      </c>
      <c r="O303" s="66"/>
      <c r="P303" s="191">
        <f>O303*H303</f>
        <v>0</v>
      </c>
      <c r="Q303" s="191">
        <v>0</v>
      </c>
      <c r="R303" s="191">
        <f>Q303*H303</f>
        <v>0</v>
      </c>
      <c r="S303" s="191">
        <v>0</v>
      </c>
      <c r="T303" s="192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3" t="s">
        <v>620</v>
      </c>
      <c r="AT303" s="193" t="s">
        <v>192</v>
      </c>
      <c r="AU303" s="193" t="s">
        <v>79</v>
      </c>
      <c r="AY303" s="19" t="s">
        <v>191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19" t="s">
        <v>77</v>
      </c>
      <c r="BK303" s="194">
        <f>ROUND(I303*H303,2)</f>
        <v>0</v>
      </c>
      <c r="BL303" s="19" t="s">
        <v>620</v>
      </c>
      <c r="BM303" s="193" t="s">
        <v>625</v>
      </c>
    </row>
    <row r="304" spans="1:65" s="2" customFormat="1" ht="16.5" customHeight="1">
      <c r="A304" s="36"/>
      <c r="B304" s="37"/>
      <c r="C304" s="181" t="s">
        <v>515</v>
      </c>
      <c r="D304" s="181" t="s">
        <v>192</v>
      </c>
      <c r="E304" s="182" t="s">
        <v>627</v>
      </c>
      <c r="F304" s="183" t="s">
        <v>628</v>
      </c>
      <c r="G304" s="184" t="s">
        <v>619</v>
      </c>
      <c r="H304" s="185">
        <v>1</v>
      </c>
      <c r="I304" s="186"/>
      <c r="J304" s="187">
        <f>ROUND(I304*H304,2)</f>
        <v>0</v>
      </c>
      <c r="K304" s="188"/>
      <c r="L304" s="41"/>
      <c r="M304" s="189" t="s">
        <v>19</v>
      </c>
      <c r="N304" s="190" t="s">
        <v>40</v>
      </c>
      <c r="O304" s="66"/>
      <c r="P304" s="191">
        <f>O304*H304</f>
        <v>0</v>
      </c>
      <c r="Q304" s="191">
        <v>0</v>
      </c>
      <c r="R304" s="191">
        <f>Q304*H304</f>
        <v>0</v>
      </c>
      <c r="S304" s="191">
        <v>0</v>
      </c>
      <c r="T304" s="192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3" t="s">
        <v>620</v>
      </c>
      <c r="AT304" s="193" t="s">
        <v>192</v>
      </c>
      <c r="AU304" s="193" t="s">
        <v>79</v>
      </c>
      <c r="AY304" s="19" t="s">
        <v>191</v>
      </c>
      <c r="BE304" s="194">
        <f>IF(N304="základní",J304,0)</f>
        <v>0</v>
      </c>
      <c r="BF304" s="194">
        <f>IF(N304="snížená",J304,0)</f>
        <v>0</v>
      </c>
      <c r="BG304" s="194">
        <f>IF(N304="zákl. přenesená",J304,0)</f>
        <v>0</v>
      </c>
      <c r="BH304" s="194">
        <f>IF(N304="sníž. přenesená",J304,0)</f>
        <v>0</v>
      </c>
      <c r="BI304" s="194">
        <f>IF(N304="nulová",J304,0)</f>
        <v>0</v>
      </c>
      <c r="BJ304" s="19" t="s">
        <v>77</v>
      </c>
      <c r="BK304" s="194">
        <f>ROUND(I304*H304,2)</f>
        <v>0</v>
      </c>
      <c r="BL304" s="19" t="s">
        <v>620</v>
      </c>
      <c r="BM304" s="193" t="s">
        <v>629</v>
      </c>
    </row>
    <row r="305" spans="2:63" s="12" customFormat="1" ht="22.8" customHeight="1">
      <c r="B305" s="167"/>
      <c r="C305" s="168"/>
      <c r="D305" s="169" t="s">
        <v>68</v>
      </c>
      <c r="E305" s="239" t="s">
        <v>630</v>
      </c>
      <c r="F305" s="239" t="s">
        <v>631</v>
      </c>
      <c r="G305" s="168"/>
      <c r="H305" s="168"/>
      <c r="I305" s="171"/>
      <c r="J305" s="240">
        <f>BK305</f>
        <v>0</v>
      </c>
      <c r="K305" s="168"/>
      <c r="L305" s="173"/>
      <c r="M305" s="174"/>
      <c r="N305" s="175"/>
      <c r="O305" s="175"/>
      <c r="P305" s="176">
        <f>SUM(P306:P309)</f>
        <v>0</v>
      </c>
      <c r="Q305" s="175"/>
      <c r="R305" s="176">
        <f>SUM(R306:R309)</f>
        <v>0</v>
      </c>
      <c r="S305" s="175"/>
      <c r="T305" s="177">
        <f>SUM(T306:T309)</f>
        <v>0</v>
      </c>
      <c r="AR305" s="178" t="s">
        <v>128</v>
      </c>
      <c r="AT305" s="179" t="s">
        <v>68</v>
      </c>
      <c r="AU305" s="179" t="s">
        <v>77</v>
      </c>
      <c r="AY305" s="178" t="s">
        <v>191</v>
      </c>
      <c r="BK305" s="180">
        <f>SUM(BK306:BK309)</f>
        <v>0</v>
      </c>
    </row>
    <row r="306" spans="1:65" s="2" customFormat="1" ht="16.5" customHeight="1">
      <c r="A306" s="36"/>
      <c r="B306" s="37"/>
      <c r="C306" s="181" t="s">
        <v>519</v>
      </c>
      <c r="D306" s="181" t="s">
        <v>192</v>
      </c>
      <c r="E306" s="182" t="s">
        <v>633</v>
      </c>
      <c r="F306" s="183" t="s">
        <v>631</v>
      </c>
      <c r="G306" s="184" t="s">
        <v>619</v>
      </c>
      <c r="H306" s="185">
        <v>1</v>
      </c>
      <c r="I306" s="186"/>
      <c r="J306" s="187">
        <f>ROUND(I306*H306,2)</f>
        <v>0</v>
      </c>
      <c r="K306" s="188"/>
      <c r="L306" s="41"/>
      <c r="M306" s="189" t="s">
        <v>19</v>
      </c>
      <c r="N306" s="190" t="s">
        <v>40</v>
      </c>
      <c r="O306" s="66"/>
      <c r="P306" s="191">
        <f>O306*H306</f>
        <v>0</v>
      </c>
      <c r="Q306" s="191">
        <v>0</v>
      </c>
      <c r="R306" s="191">
        <f>Q306*H306</f>
        <v>0</v>
      </c>
      <c r="S306" s="191">
        <v>0</v>
      </c>
      <c r="T306" s="192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3" t="s">
        <v>620</v>
      </c>
      <c r="AT306" s="193" t="s">
        <v>192</v>
      </c>
      <c r="AU306" s="193" t="s">
        <v>79</v>
      </c>
      <c r="AY306" s="19" t="s">
        <v>191</v>
      </c>
      <c r="BE306" s="194">
        <f>IF(N306="základní",J306,0)</f>
        <v>0</v>
      </c>
      <c r="BF306" s="194">
        <f>IF(N306="snížená",J306,0)</f>
        <v>0</v>
      </c>
      <c r="BG306" s="194">
        <f>IF(N306="zákl. přenesená",J306,0)</f>
        <v>0</v>
      </c>
      <c r="BH306" s="194">
        <f>IF(N306="sníž. přenesená",J306,0)</f>
        <v>0</v>
      </c>
      <c r="BI306" s="194">
        <f>IF(N306="nulová",J306,0)</f>
        <v>0</v>
      </c>
      <c r="BJ306" s="19" t="s">
        <v>77</v>
      </c>
      <c r="BK306" s="194">
        <f>ROUND(I306*H306,2)</f>
        <v>0</v>
      </c>
      <c r="BL306" s="19" t="s">
        <v>620</v>
      </c>
      <c r="BM306" s="193" t="s">
        <v>634</v>
      </c>
    </row>
    <row r="307" spans="1:65" s="2" customFormat="1" ht="24.15" customHeight="1">
      <c r="A307" s="36"/>
      <c r="B307" s="37"/>
      <c r="C307" s="181" t="s">
        <v>523</v>
      </c>
      <c r="D307" s="181" t="s">
        <v>192</v>
      </c>
      <c r="E307" s="182" t="s">
        <v>636</v>
      </c>
      <c r="F307" s="183" t="s">
        <v>637</v>
      </c>
      <c r="G307" s="184" t="s">
        <v>619</v>
      </c>
      <c r="H307" s="185">
        <v>1</v>
      </c>
      <c r="I307" s="186"/>
      <c r="J307" s="187">
        <f>ROUND(I307*H307,2)</f>
        <v>0</v>
      </c>
      <c r="K307" s="188"/>
      <c r="L307" s="41"/>
      <c r="M307" s="189" t="s">
        <v>19</v>
      </c>
      <c r="N307" s="190" t="s">
        <v>40</v>
      </c>
      <c r="O307" s="66"/>
      <c r="P307" s="191">
        <f>O307*H307</f>
        <v>0</v>
      </c>
      <c r="Q307" s="191">
        <v>0</v>
      </c>
      <c r="R307" s="191">
        <f>Q307*H307</f>
        <v>0</v>
      </c>
      <c r="S307" s="191">
        <v>0</v>
      </c>
      <c r="T307" s="192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3" t="s">
        <v>620</v>
      </c>
      <c r="AT307" s="193" t="s">
        <v>192</v>
      </c>
      <c r="AU307" s="193" t="s">
        <v>79</v>
      </c>
      <c r="AY307" s="19" t="s">
        <v>191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19" t="s">
        <v>77</v>
      </c>
      <c r="BK307" s="194">
        <f>ROUND(I307*H307,2)</f>
        <v>0</v>
      </c>
      <c r="BL307" s="19" t="s">
        <v>620</v>
      </c>
      <c r="BM307" s="193" t="s">
        <v>638</v>
      </c>
    </row>
    <row r="308" spans="1:65" s="2" customFormat="1" ht="16.5" customHeight="1">
      <c r="A308" s="36"/>
      <c r="B308" s="37"/>
      <c r="C308" s="181" t="s">
        <v>527</v>
      </c>
      <c r="D308" s="181" t="s">
        <v>192</v>
      </c>
      <c r="E308" s="182" t="s">
        <v>640</v>
      </c>
      <c r="F308" s="183" t="s">
        <v>641</v>
      </c>
      <c r="G308" s="184" t="s">
        <v>619</v>
      </c>
      <c r="H308" s="185">
        <v>1</v>
      </c>
      <c r="I308" s="186"/>
      <c r="J308" s="187">
        <f>ROUND(I308*H308,2)</f>
        <v>0</v>
      </c>
      <c r="K308" s="188"/>
      <c r="L308" s="41"/>
      <c r="M308" s="189" t="s">
        <v>19</v>
      </c>
      <c r="N308" s="190" t="s">
        <v>40</v>
      </c>
      <c r="O308" s="66"/>
      <c r="P308" s="191">
        <f>O308*H308</f>
        <v>0</v>
      </c>
      <c r="Q308" s="191">
        <v>0</v>
      </c>
      <c r="R308" s="191">
        <f>Q308*H308</f>
        <v>0</v>
      </c>
      <c r="S308" s="191">
        <v>0</v>
      </c>
      <c r="T308" s="192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3" t="s">
        <v>620</v>
      </c>
      <c r="AT308" s="193" t="s">
        <v>192</v>
      </c>
      <c r="AU308" s="193" t="s">
        <v>79</v>
      </c>
      <c r="AY308" s="19" t="s">
        <v>191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9" t="s">
        <v>77</v>
      </c>
      <c r="BK308" s="194">
        <f>ROUND(I308*H308,2)</f>
        <v>0</v>
      </c>
      <c r="BL308" s="19" t="s">
        <v>620</v>
      </c>
      <c r="BM308" s="193" t="s">
        <v>642</v>
      </c>
    </row>
    <row r="309" spans="1:65" s="2" customFormat="1" ht="16.5" customHeight="1">
      <c r="A309" s="36"/>
      <c r="B309" s="37"/>
      <c r="C309" s="181" t="s">
        <v>531</v>
      </c>
      <c r="D309" s="181" t="s">
        <v>192</v>
      </c>
      <c r="E309" s="182" t="s">
        <v>644</v>
      </c>
      <c r="F309" s="183" t="s">
        <v>645</v>
      </c>
      <c r="G309" s="184" t="s">
        <v>619</v>
      </c>
      <c r="H309" s="185">
        <v>1</v>
      </c>
      <c r="I309" s="186"/>
      <c r="J309" s="187">
        <f>ROUND(I309*H309,2)</f>
        <v>0</v>
      </c>
      <c r="K309" s="188"/>
      <c r="L309" s="41"/>
      <c r="M309" s="189" t="s">
        <v>19</v>
      </c>
      <c r="N309" s="190" t="s">
        <v>40</v>
      </c>
      <c r="O309" s="66"/>
      <c r="P309" s="191">
        <f>O309*H309</f>
        <v>0</v>
      </c>
      <c r="Q309" s="191">
        <v>0</v>
      </c>
      <c r="R309" s="191">
        <f>Q309*H309</f>
        <v>0</v>
      </c>
      <c r="S309" s="191">
        <v>0</v>
      </c>
      <c r="T309" s="192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3" t="s">
        <v>620</v>
      </c>
      <c r="AT309" s="193" t="s">
        <v>192</v>
      </c>
      <c r="AU309" s="193" t="s">
        <v>79</v>
      </c>
      <c r="AY309" s="19" t="s">
        <v>191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19" t="s">
        <v>77</v>
      </c>
      <c r="BK309" s="194">
        <f>ROUND(I309*H309,2)</f>
        <v>0</v>
      </c>
      <c r="BL309" s="19" t="s">
        <v>620</v>
      </c>
      <c r="BM309" s="193" t="s">
        <v>646</v>
      </c>
    </row>
    <row r="310" spans="2:63" s="12" customFormat="1" ht="22.8" customHeight="1">
      <c r="B310" s="167"/>
      <c r="C310" s="168"/>
      <c r="D310" s="169" t="s">
        <v>68</v>
      </c>
      <c r="E310" s="239" t="s">
        <v>647</v>
      </c>
      <c r="F310" s="239" t="s">
        <v>648</v>
      </c>
      <c r="G310" s="168"/>
      <c r="H310" s="168"/>
      <c r="I310" s="171"/>
      <c r="J310" s="240">
        <f>BK310</f>
        <v>0</v>
      </c>
      <c r="K310" s="168"/>
      <c r="L310" s="173"/>
      <c r="M310" s="174"/>
      <c r="N310" s="175"/>
      <c r="O310" s="175"/>
      <c r="P310" s="176">
        <f>P311</f>
        <v>0</v>
      </c>
      <c r="Q310" s="175"/>
      <c r="R310" s="176">
        <f>R311</f>
        <v>0</v>
      </c>
      <c r="S310" s="175"/>
      <c r="T310" s="177">
        <f>T311</f>
        <v>0</v>
      </c>
      <c r="AR310" s="178" t="s">
        <v>128</v>
      </c>
      <c r="AT310" s="179" t="s">
        <v>68</v>
      </c>
      <c r="AU310" s="179" t="s">
        <v>77</v>
      </c>
      <c r="AY310" s="178" t="s">
        <v>191</v>
      </c>
      <c r="BK310" s="180">
        <f>BK311</f>
        <v>0</v>
      </c>
    </row>
    <row r="311" spans="1:65" s="2" customFormat="1" ht="16.5" customHeight="1">
      <c r="A311" s="36"/>
      <c r="B311" s="37"/>
      <c r="C311" s="181" t="s">
        <v>535</v>
      </c>
      <c r="D311" s="181" t="s">
        <v>192</v>
      </c>
      <c r="E311" s="182" t="s">
        <v>650</v>
      </c>
      <c r="F311" s="183" t="s">
        <v>651</v>
      </c>
      <c r="G311" s="184" t="s">
        <v>619</v>
      </c>
      <c r="H311" s="185">
        <v>1</v>
      </c>
      <c r="I311" s="186"/>
      <c r="J311" s="187">
        <f>ROUND(I311*H311,2)</f>
        <v>0</v>
      </c>
      <c r="K311" s="188"/>
      <c r="L311" s="41"/>
      <c r="M311" s="252" t="s">
        <v>19</v>
      </c>
      <c r="N311" s="253" t="s">
        <v>40</v>
      </c>
      <c r="O311" s="254"/>
      <c r="P311" s="255">
        <f>O311*H311</f>
        <v>0</v>
      </c>
      <c r="Q311" s="255">
        <v>0</v>
      </c>
      <c r="R311" s="255">
        <f>Q311*H311</f>
        <v>0</v>
      </c>
      <c r="S311" s="255">
        <v>0</v>
      </c>
      <c r="T311" s="25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3" t="s">
        <v>620</v>
      </c>
      <c r="AT311" s="193" t="s">
        <v>192</v>
      </c>
      <c r="AU311" s="193" t="s">
        <v>79</v>
      </c>
      <c r="AY311" s="19" t="s">
        <v>191</v>
      </c>
      <c r="BE311" s="194">
        <f>IF(N311="základní",J311,0)</f>
        <v>0</v>
      </c>
      <c r="BF311" s="194">
        <f>IF(N311="snížená",J311,0)</f>
        <v>0</v>
      </c>
      <c r="BG311" s="194">
        <f>IF(N311="zákl. přenesená",J311,0)</f>
        <v>0</v>
      </c>
      <c r="BH311" s="194">
        <f>IF(N311="sníž. přenesená",J311,0)</f>
        <v>0</v>
      </c>
      <c r="BI311" s="194">
        <f>IF(N311="nulová",J311,0)</f>
        <v>0</v>
      </c>
      <c r="BJ311" s="19" t="s">
        <v>77</v>
      </c>
      <c r="BK311" s="194">
        <f>ROUND(I311*H311,2)</f>
        <v>0</v>
      </c>
      <c r="BL311" s="19" t="s">
        <v>620</v>
      </c>
      <c r="BM311" s="193" t="s">
        <v>652</v>
      </c>
    </row>
    <row r="312" spans="1:31" s="2" customFormat="1" ht="6.9" customHeight="1">
      <c r="A312" s="36"/>
      <c r="B312" s="49"/>
      <c r="C312" s="50"/>
      <c r="D312" s="50"/>
      <c r="E312" s="50"/>
      <c r="F312" s="50"/>
      <c r="G312" s="50"/>
      <c r="H312" s="50"/>
      <c r="I312" s="50"/>
      <c r="J312" s="50"/>
      <c r="K312" s="50"/>
      <c r="L312" s="41"/>
      <c r="M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</row>
  </sheetData>
  <sheetProtection algorithmName="SHA-512" hashValue="tQ13NfVAMN9gDtmrw8nMZCiGiGv5kW3RKiA1DYoKGGFJFjNGVha7s//VWdhSWrd6kxWC3YEASrRNGY+dbWC0gg==" saltValue="deCxhOf4jlRbev9BorvZZ1LItUuw9T0Hmn/ZdL7iA1LmTc5++wiKrNeBO8RCVQ0/+JQg5g/jJpiT1r+y8zUB+g==" spinCount="100000" sheet="1" objects="1" scenarios="1" formatColumns="0" formatRows="0" autoFilter="0"/>
  <autoFilter ref="C90:K311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85</v>
      </c>
      <c r="AZ2" s="110" t="s">
        <v>116</v>
      </c>
      <c r="BA2" s="110" t="s">
        <v>19</v>
      </c>
      <c r="BB2" s="110" t="s">
        <v>19</v>
      </c>
      <c r="BC2" s="110" t="s">
        <v>77</v>
      </c>
      <c r="BD2" s="110" t="s">
        <v>79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79</v>
      </c>
      <c r="AZ3" s="110" t="s">
        <v>118</v>
      </c>
      <c r="BA3" s="110" t="s">
        <v>19</v>
      </c>
      <c r="BB3" s="110" t="s">
        <v>19</v>
      </c>
      <c r="BC3" s="110" t="s">
        <v>77</v>
      </c>
      <c r="BD3" s="110" t="s">
        <v>79</v>
      </c>
    </row>
    <row r="4" spans="2:56" s="1" customFormat="1" ht="24.9" customHeight="1">
      <c r="B4" s="22"/>
      <c r="D4" s="113" t="s">
        <v>117</v>
      </c>
      <c r="L4" s="22"/>
      <c r="M4" s="114" t="s">
        <v>10</v>
      </c>
      <c r="AT4" s="19" t="s">
        <v>4</v>
      </c>
      <c r="AZ4" s="110" t="s">
        <v>120</v>
      </c>
      <c r="BA4" s="110" t="s">
        <v>19</v>
      </c>
      <c r="BB4" s="110" t="s">
        <v>19</v>
      </c>
      <c r="BC4" s="110" t="s">
        <v>703</v>
      </c>
      <c r="BD4" s="110" t="s">
        <v>79</v>
      </c>
    </row>
    <row r="5" spans="2:56" s="1" customFormat="1" ht="6.9" customHeight="1">
      <c r="B5" s="22"/>
      <c r="L5" s="22"/>
      <c r="AZ5" s="110" t="s">
        <v>122</v>
      </c>
      <c r="BA5" s="110" t="s">
        <v>19</v>
      </c>
      <c r="BB5" s="110" t="s">
        <v>19</v>
      </c>
      <c r="BC5" s="110" t="s">
        <v>704</v>
      </c>
      <c r="BD5" s="110" t="s">
        <v>79</v>
      </c>
    </row>
    <row r="6" spans="2:56" s="1" customFormat="1" ht="12" customHeight="1">
      <c r="B6" s="22"/>
      <c r="D6" s="115" t="s">
        <v>16</v>
      </c>
      <c r="L6" s="22"/>
      <c r="AZ6" s="110" t="s">
        <v>656</v>
      </c>
      <c r="BA6" s="110" t="s">
        <v>19</v>
      </c>
      <c r="BB6" s="110" t="s">
        <v>19</v>
      </c>
      <c r="BC6" s="110" t="s">
        <v>657</v>
      </c>
      <c r="BD6" s="110" t="s">
        <v>79</v>
      </c>
    </row>
    <row r="7" spans="2:56" s="1" customFormat="1" ht="16.5" customHeight="1">
      <c r="B7" s="22"/>
      <c r="E7" s="404" t="str">
        <f>'Rekapitulace stavby'!K6</f>
        <v>Vrchlabí - Liščí kopec - I.etapa</v>
      </c>
      <c r="F7" s="405"/>
      <c r="G7" s="405"/>
      <c r="H7" s="405"/>
      <c r="L7" s="22"/>
      <c r="AZ7" s="110" t="s">
        <v>127</v>
      </c>
      <c r="BA7" s="110" t="s">
        <v>19</v>
      </c>
      <c r="BB7" s="110" t="s">
        <v>19</v>
      </c>
      <c r="BC7" s="110" t="s">
        <v>77</v>
      </c>
      <c r="BD7" s="110" t="s">
        <v>79</v>
      </c>
    </row>
    <row r="8" spans="1:56" s="2" customFormat="1" ht="12" customHeight="1">
      <c r="A8" s="36"/>
      <c r="B8" s="41"/>
      <c r="C8" s="36"/>
      <c r="D8" s="115" t="s">
        <v>123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10" t="s">
        <v>130</v>
      </c>
      <c r="BA8" s="110" t="s">
        <v>19</v>
      </c>
      <c r="BB8" s="110" t="s">
        <v>19</v>
      </c>
      <c r="BC8" s="110" t="s">
        <v>705</v>
      </c>
      <c r="BD8" s="110" t="s">
        <v>79</v>
      </c>
    </row>
    <row r="9" spans="1:56" s="2" customFormat="1" ht="16.5" customHeight="1">
      <c r="A9" s="36"/>
      <c r="B9" s="41"/>
      <c r="C9" s="36"/>
      <c r="D9" s="36"/>
      <c r="E9" s="406" t="s">
        <v>706</v>
      </c>
      <c r="F9" s="407"/>
      <c r="G9" s="407"/>
      <c r="H9" s="407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10" t="s">
        <v>132</v>
      </c>
      <c r="BA9" s="110" t="s">
        <v>19</v>
      </c>
      <c r="BB9" s="110" t="s">
        <v>19</v>
      </c>
      <c r="BC9" s="110" t="s">
        <v>707</v>
      </c>
      <c r="BD9" s="110" t="s">
        <v>79</v>
      </c>
    </row>
    <row r="10" spans="1:56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10" t="s">
        <v>133</v>
      </c>
      <c r="BA10" s="110" t="s">
        <v>19</v>
      </c>
      <c r="BB10" s="110" t="s">
        <v>19</v>
      </c>
      <c r="BC10" s="110" t="s">
        <v>661</v>
      </c>
      <c r="BD10" s="110" t="s">
        <v>79</v>
      </c>
    </row>
    <row r="11" spans="1:56" s="2" customFormat="1" ht="12" customHeight="1">
      <c r="A11" s="36"/>
      <c r="B11" s="41"/>
      <c r="C11" s="36"/>
      <c r="D11" s="115" t="s">
        <v>18</v>
      </c>
      <c r="E11" s="36"/>
      <c r="F11" s="105" t="s">
        <v>19</v>
      </c>
      <c r="G11" s="36"/>
      <c r="H11" s="36"/>
      <c r="I11" s="115" t="s">
        <v>20</v>
      </c>
      <c r="J11" s="105" t="s">
        <v>19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10" t="s">
        <v>134</v>
      </c>
      <c r="BA11" s="110" t="s">
        <v>19</v>
      </c>
      <c r="BB11" s="110" t="s">
        <v>19</v>
      </c>
      <c r="BC11" s="110" t="s">
        <v>708</v>
      </c>
      <c r="BD11" s="110" t="s">
        <v>79</v>
      </c>
    </row>
    <row r="12" spans="1:56" s="2" customFormat="1" ht="12" customHeight="1">
      <c r="A12" s="36"/>
      <c r="B12" s="41"/>
      <c r="C12" s="36"/>
      <c r="D12" s="115" t="s">
        <v>21</v>
      </c>
      <c r="E12" s="36"/>
      <c r="F12" s="105" t="s">
        <v>22</v>
      </c>
      <c r="G12" s="36"/>
      <c r="H12" s="36"/>
      <c r="I12" s="115" t="s">
        <v>23</v>
      </c>
      <c r="J12" s="117" t="str">
        <f>'Rekapitulace stavby'!AN8</f>
        <v>2. 2. 2021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10" t="s">
        <v>136</v>
      </c>
      <c r="BA12" s="110" t="s">
        <v>19</v>
      </c>
      <c r="BB12" s="110" t="s">
        <v>19</v>
      </c>
      <c r="BC12" s="110" t="s">
        <v>69</v>
      </c>
      <c r="BD12" s="110" t="s">
        <v>79</v>
      </c>
    </row>
    <row r="13" spans="1:56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10" t="s">
        <v>138</v>
      </c>
      <c r="BA13" s="110" t="s">
        <v>19</v>
      </c>
      <c r="BB13" s="110" t="s">
        <v>19</v>
      </c>
      <c r="BC13" s="110" t="s">
        <v>709</v>
      </c>
      <c r="BD13" s="110" t="s">
        <v>79</v>
      </c>
    </row>
    <row r="14" spans="1:56" s="2" customFormat="1" ht="12" customHeight="1">
      <c r="A14" s="36"/>
      <c r="B14" s="41"/>
      <c r="C14" s="36"/>
      <c r="D14" s="115" t="s">
        <v>25</v>
      </c>
      <c r="E14" s="36"/>
      <c r="F14" s="36"/>
      <c r="G14" s="36"/>
      <c r="H14" s="36"/>
      <c r="I14" s="115" t="s">
        <v>26</v>
      </c>
      <c r="J14" s="105" t="str">
        <f>IF('Rekapitulace stavby'!AN10="","",'Rekapitulace stavby'!AN10)</f>
        <v/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10" t="s">
        <v>141</v>
      </c>
      <c r="BA14" s="110" t="s">
        <v>19</v>
      </c>
      <c r="BB14" s="110" t="s">
        <v>19</v>
      </c>
      <c r="BC14" s="110" t="s">
        <v>710</v>
      </c>
      <c r="BD14" s="110" t="s">
        <v>79</v>
      </c>
    </row>
    <row r="15" spans="1:56" s="2" customFormat="1" ht="18" customHeight="1">
      <c r="A15" s="36"/>
      <c r="B15" s="41"/>
      <c r="C15" s="36"/>
      <c r="D15" s="36"/>
      <c r="E15" s="105" t="str">
        <f>IF('Rekapitulace stavby'!E11="","",'Rekapitulace stavby'!E11)</f>
        <v xml:space="preserve"> </v>
      </c>
      <c r="F15" s="36"/>
      <c r="G15" s="36"/>
      <c r="H15" s="36"/>
      <c r="I15" s="115" t="s">
        <v>27</v>
      </c>
      <c r="J15" s="105" t="str">
        <f>IF('Rekapitulace stavby'!AN11="","",'Rekapitulace stavby'!AN11)</f>
        <v/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10" t="s">
        <v>143</v>
      </c>
      <c r="BA15" s="110" t="s">
        <v>19</v>
      </c>
      <c r="BB15" s="110" t="s">
        <v>19</v>
      </c>
      <c r="BC15" s="110" t="s">
        <v>144</v>
      </c>
      <c r="BD15" s="110" t="s">
        <v>79</v>
      </c>
    </row>
    <row r="16" spans="1:5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10" t="s">
        <v>145</v>
      </c>
      <c r="BA16" s="110" t="s">
        <v>19</v>
      </c>
      <c r="BB16" s="110" t="s">
        <v>19</v>
      </c>
      <c r="BC16" s="110" t="s">
        <v>711</v>
      </c>
      <c r="BD16" s="110" t="s">
        <v>79</v>
      </c>
    </row>
    <row r="17" spans="1:56" s="2" customFormat="1" ht="12" customHeight="1">
      <c r="A17" s="36"/>
      <c r="B17" s="41"/>
      <c r="C17" s="36"/>
      <c r="D17" s="115" t="s">
        <v>28</v>
      </c>
      <c r="E17" s="36"/>
      <c r="F17" s="36"/>
      <c r="G17" s="36"/>
      <c r="H17" s="36"/>
      <c r="I17" s="115" t="s">
        <v>26</v>
      </c>
      <c r="J17" s="32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10" t="s">
        <v>147</v>
      </c>
      <c r="BA17" s="110" t="s">
        <v>19</v>
      </c>
      <c r="BB17" s="110" t="s">
        <v>19</v>
      </c>
      <c r="BC17" s="110" t="s">
        <v>195</v>
      </c>
      <c r="BD17" s="110" t="s">
        <v>79</v>
      </c>
    </row>
    <row r="18" spans="1:56" s="2" customFormat="1" ht="18" customHeight="1">
      <c r="A18" s="36"/>
      <c r="B18" s="41"/>
      <c r="C18" s="36"/>
      <c r="D18" s="36"/>
      <c r="E18" s="408" t="str">
        <f>'Rekapitulace stavby'!E14</f>
        <v>Vyplň údaj</v>
      </c>
      <c r="F18" s="409"/>
      <c r="G18" s="409"/>
      <c r="H18" s="409"/>
      <c r="I18" s="115" t="s">
        <v>27</v>
      </c>
      <c r="J18" s="32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10" t="s">
        <v>148</v>
      </c>
      <c r="BA18" s="110" t="s">
        <v>19</v>
      </c>
      <c r="BB18" s="110" t="s">
        <v>19</v>
      </c>
      <c r="BC18" s="110" t="s">
        <v>77</v>
      </c>
      <c r="BD18" s="110" t="s">
        <v>79</v>
      </c>
    </row>
    <row r="19" spans="1:56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10" t="s">
        <v>149</v>
      </c>
      <c r="BA19" s="110" t="s">
        <v>19</v>
      </c>
      <c r="BB19" s="110" t="s">
        <v>19</v>
      </c>
      <c r="BC19" s="110" t="s">
        <v>712</v>
      </c>
      <c r="BD19" s="110" t="s">
        <v>79</v>
      </c>
    </row>
    <row r="20" spans="1:56" s="2" customFormat="1" ht="12" customHeight="1">
      <c r="A20" s="36"/>
      <c r="B20" s="41"/>
      <c r="C20" s="36"/>
      <c r="D20" s="115" t="s">
        <v>30</v>
      </c>
      <c r="E20" s="36"/>
      <c r="F20" s="36"/>
      <c r="G20" s="36"/>
      <c r="H20" s="36"/>
      <c r="I20" s="115" t="s">
        <v>26</v>
      </c>
      <c r="J20" s="105" t="str">
        <f>IF('Rekapitulace stavby'!AN16="","",'Rekapitulace stavby'!AN16)</f>
        <v/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10" t="s">
        <v>151</v>
      </c>
      <c r="BA20" s="110" t="s">
        <v>19</v>
      </c>
      <c r="BB20" s="110" t="s">
        <v>19</v>
      </c>
      <c r="BC20" s="110" t="s">
        <v>713</v>
      </c>
      <c r="BD20" s="110" t="s">
        <v>79</v>
      </c>
    </row>
    <row r="21" spans="1:56" s="2" customFormat="1" ht="18" customHeight="1">
      <c r="A21" s="36"/>
      <c r="B21" s="41"/>
      <c r="C21" s="36"/>
      <c r="D21" s="36"/>
      <c r="E21" s="105" t="str">
        <f>IF('Rekapitulace stavby'!E17="","",'Rekapitulace stavby'!E17)</f>
        <v xml:space="preserve"> </v>
      </c>
      <c r="F21" s="36"/>
      <c r="G21" s="36"/>
      <c r="H21" s="36"/>
      <c r="I21" s="115" t="s">
        <v>27</v>
      </c>
      <c r="J21" s="105" t="str">
        <f>IF('Rekapitulace stavby'!AN17="","",'Rekapitulace stavby'!AN17)</f>
        <v/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10" t="s">
        <v>153</v>
      </c>
      <c r="BA21" s="110" t="s">
        <v>19</v>
      </c>
      <c r="BB21" s="110" t="s">
        <v>19</v>
      </c>
      <c r="BC21" s="110" t="s">
        <v>714</v>
      </c>
      <c r="BD21" s="110" t="s">
        <v>79</v>
      </c>
    </row>
    <row r="22" spans="1:56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Z22" s="110" t="s">
        <v>157</v>
      </c>
      <c r="BA22" s="110" t="s">
        <v>19</v>
      </c>
      <c r="BB22" s="110" t="s">
        <v>19</v>
      </c>
      <c r="BC22" s="110" t="s">
        <v>714</v>
      </c>
      <c r="BD22" s="110" t="s">
        <v>79</v>
      </c>
    </row>
    <row r="23" spans="1:56" s="2" customFormat="1" ht="12" customHeight="1">
      <c r="A23" s="36"/>
      <c r="B23" s="41"/>
      <c r="C23" s="36"/>
      <c r="D23" s="115" t="s">
        <v>32</v>
      </c>
      <c r="E23" s="36"/>
      <c r="F23" s="36"/>
      <c r="G23" s="36"/>
      <c r="H23" s="36"/>
      <c r="I23" s="115" t="s">
        <v>26</v>
      </c>
      <c r="J23" s="105" t="str">
        <f>IF('Rekapitulace stavby'!AN19="","",'Rekapitulace stavby'!AN19)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Z23" s="110" t="s">
        <v>159</v>
      </c>
      <c r="BA23" s="110" t="s">
        <v>19</v>
      </c>
      <c r="BB23" s="110" t="s">
        <v>19</v>
      </c>
      <c r="BC23" s="110" t="s">
        <v>79</v>
      </c>
      <c r="BD23" s="110" t="s">
        <v>79</v>
      </c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5" t="s">
        <v>27</v>
      </c>
      <c r="J24" s="105" t="str">
        <f>IF('Rekapitulace stavby'!AN20="","",'Rekapitulace stavby'!AN20)</f>
        <v/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5" t="s">
        <v>33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8"/>
      <c r="B27" s="119"/>
      <c r="C27" s="118"/>
      <c r="D27" s="118"/>
      <c r="E27" s="410" t="s">
        <v>19</v>
      </c>
      <c r="F27" s="410"/>
      <c r="G27" s="410"/>
      <c r="H27" s="410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2"/>
      <c r="E29" s="122"/>
      <c r="F29" s="122"/>
      <c r="G29" s="122"/>
      <c r="H29" s="122"/>
      <c r="I29" s="122"/>
      <c r="J29" s="122"/>
      <c r="K29" s="122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35</v>
      </c>
      <c r="E30" s="36"/>
      <c r="F30" s="36"/>
      <c r="G30" s="36"/>
      <c r="H30" s="36"/>
      <c r="I30" s="36"/>
      <c r="J30" s="124">
        <f>ROUND(J91,2)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5" t="s">
        <v>37</v>
      </c>
      <c r="G32" s="36"/>
      <c r="H32" s="36"/>
      <c r="I32" s="125" t="s">
        <v>36</v>
      </c>
      <c r="J32" s="125" t="s">
        <v>38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6" t="s">
        <v>39</v>
      </c>
      <c r="E33" s="115" t="s">
        <v>40</v>
      </c>
      <c r="F33" s="127">
        <f>ROUND((SUM(BE91:BE347)),2)</f>
        <v>0</v>
      </c>
      <c r="G33" s="36"/>
      <c r="H33" s="36"/>
      <c r="I33" s="128">
        <v>0.21</v>
      </c>
      <c r="J33" s="127">
        <f>ROUND(((SUM(BE91:BE347))*I33),2)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5" t="s">
        <v>41</v>
      </c>
      <c r="F34" s="127">
        <f>ROUND((SUM(BF91:BF347)),2)</f>
        <v>0</v>
      </c>
      <c r="G34" s="36"/>
      <c r="H34" s="36"/>
      <c r="I34" s="128">
        <v>0.15</v>
      </c>
      <c r="J34" s="127">
        <f>ROUND(((SUM(BF91:BF347))*I34),2)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5" t="s">
        <v>42</v>
      </c>
      <c r="F35" s="127">
        <f>ROUND((SUM(BG91:BG347)),2)</f>
        <v>0</v>
      </c>
      <c r="G35" s="36"/>
      <c r="H35" s="36"/>
      <c r="I35" s="128">
        <v>0.21</v>
      </c>
      <c r="J35" s="127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5" t="s">
        <v>43</v>
      </c>
      <c r="F36" s="127">
        <f>ROUND((SUM(BH91:BH347)),2)</f>
        <v>0</v>
      </c>
      <c r="G36" s="36"/>
      <c r="H36" s="36"/>
      <c r="I36" s="128">
        <v>0.15</v>
      </c>
      <c r="J36" s="127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5" t="s">
        <v>44</v>
      </c>
      <c r="F37" s="127">
        <f>ROUND((SUM(BI91:BI347)),2)</f>
        <v>0</v>
      </c>
      <c r="G37" s="36"/>
      <c r="H37" s="36"/>
      <c r="I37" s="128">
        <v>0</v>
      </c>
      <c r="J37" s="127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1"/>
      <c r="J39" s="134">
        <f>SUM(J30:J37)</f>
        <v>0</v>
      </c>
      <c r="K39" s="135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160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1" t="str">
        <f>E7</f>
        <v>Vrchlabí - Liščí kopec - I.etapa</v>
      </c>
      <c r="F48" s="412"/>
      <c r="G48" s="412"/>
      <c r="H48" s="412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123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4" t="str">
        <f>E9</f>
        <v>03 - ul. Liščí kopec - řadové domy</v>
      </c>
      <c r="F50" s="413"/>
      <c r="G50" s="413"/>
      <c r="H50" s="413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2. 2. 2021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 xml:space="preserve"> 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32</v>
      </c>
      <c r="J55" s="34" t="str">
        <f>E24</f>
        <v xml:space="preserve"> 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0" t="s">
        <v>161</v>
      </c>
      <c r="D57" s="141"/>
      <c r="E57" s="141"/>
      <c r="F57" s="141"/>
      <c r="G57" s="141"/>
      <c r="H57" s="141"/>
      <c r="I57" s="141"/>
      <c r="J57" s="142" t="s">
        <v>162</v>
      </c>
      <c r="K57" s="141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43" t="s">
        <v>67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163</v>
      </c>
    </row>
    <row r="60" spans="2:12" s="9" customFormat="1" ht="24.9" customHeight="1">
      <c r="B60" s="144"/>
      <c r="C60" s="145"/>
      <c r="D60" s="146" t="s">
        <v>164</v>
      </c>
      <c r="E60" s="147"/>
      <c r="F60" s="147"/>
      <c r="G60" s="147"/>
      <c r="H60" s="147"/>
      <c r="I60" s="147"/>
      <c r="J60" s="148">
        <f>J92</f>
        <v>0</v>
      </c>
      <c r="K60" s="145"/>
      <c r="L60" s="149"/>
    </row>
    <row r="61" spans="2:12" s="10" customFormat="1" ht="19.95" customHeight="1">
      <c r="B61" s="150"/>
      <c r="C61" s="99"/>
      <c r="D61" s="151" t="s">
        <v>165</v>
      </c>
      <c r="E61" s="152"/>
      <c r="F61" s="152"/>
      <c r="G61" s="152"/>
      <c r="H61" s="152"/>
      <c r="I61" s="152"/>
      <c r="J61" s="153">
        <f>J127</f>
        <v>0</v>
      </c>
      <c r="K61" s="99"/>
      <c r="L61" s="154"/>
    </row>
    <row r="62" spans="2:12" s="10" customFormat="1" ht="19.95" customHeight="1">
      <c r="B62" s="150"/>
      <c r="C62" s="99"/>
      <c r="D62" s="151" t="s">
        <v>166</v>
      </c>
      <c r="E62" s="152"/>
      <c r="F62" s="152"/>
      <c r="G62" s="152"/>
      <c r="H62" s="152"/>
      <c r="I62" s="152"/>
      <c r="J62" s="153">
        <f>J190</f>
        <v>0</v>
      </c>
      <c r="K62" s="99"/>
      <c r="L62" s="154"/>
    </row>
    <row r="63" spans="2:12" s="10" customFormat="1" ht="19.95" customHeight="1">
      <c r="B63" s="150"/>
      <c r="C63" s="99"/>
      <c r="D63" s="151" t="s">
        <v>167</v>
      </c>
      <c r="E63" s="152"/>
      <c r="F63" s="152"/>
      <c r="G63" s="152"/>
      <c r="H63" s="152"/>
      <c r="I63" s="152"/>
      <c r="J63" s="153">
        <f>J231</f>
        <v>0</v>
      </c>
      <c r="K63" s="99"/>
      <c r="L63" s="154"/>
    </row>
    <row r="64" spans="2:12" s="10" customFormat="1" ht="19.95" customHeight="1">
      <c r="B64" s="150"/>
      <c r="C64" s="99"/>
      <c r="D64" s="151" t="s">
        <v>168</v>
      </c>
      <c r="E64" s="152"/>
      <c r="F64" s="152"/>
      <c r="G64" s="152"/>
      <c r="H64" s="152"/>
      <c r="I64" s="152"/>
      <c r="J64" s="153">
        <f>J250</f>
        <v>0</v>
      </c>
      <c r="K64" s="99"/>
      <c r="L64" s="154"/>
    </row>
    <row r="65" spans="2:12" s="10" customFormat="1" ht="19.95" customHeight="1">
      <c r="B65" s="150"/>
      <c r="C65" s="99"/>
      <c r="D65" s="151" t="s">
        <v>169</v>
      </c>
      <c r="E65" s="152"/>
      <c r="F65" s="152"/>
      <c r="G65" s="152"/>
      <c r="H65" s="152"/>
      <c r="I65" s="152"/>
      <c r="J65" s="153">
        <f>J322</f>
        <v>0</v>
      </c>
      <c r="K65" s="99"/>
      <c r="L65" s="154"/>
    </row>
    <row r="66" spans="2:12" s="10" customFormat="1" ht="19.95" customHeight="1">
      <c r="B66" s="150"/>
      <c r="C66" s="99"/>
      <c r="D66" s="151" t="s">
        <v>170</v>
      </c>
      <c r="E66" s="152"/>
      <c r="F66" s="152"/>
      <c r="G66" s="152"/>
      <c r="H66" s="152"/>
      <c r="I66" s="152"/>
      <c r="J66" s="153">
        <f>J329</f>
        <v>0</v>
      </c>
      <c r="K66" s="99"/>
      <c r="L66" s="154"/>
    </row>
    <row r="67" spans="2:12" s="10" customFormat="1" ht="19.95" customHeight="1">
      <c r="B67" s="150"/>
      <c r="C67" s="99"/>
      <c r="D67" s="151" t="s">
        <v>171</v>
      </c>
      <c r="E67" s="152"/>
      <c r="F67" s="152"/>
      <c r="G67" s="152"/>
      <c r="H67" s="152"/>
      <c r="I67" s="152"/>
      <c r="J67" s="153">
        <f>J334</f>
        <v>0</v>
      </c>
      <c r="K67" s="99"/>
      <c r="L67" s="154"/>
    </row>
    <row r="68" spans="2:12" s="9" customFormat="1" ht="24.9" customHeight="1">
      <c r="B68" s="144"/>
      <c r="C68" s="145"/>
      <c r="D68" s="146" t="s">
        <v>172</v>
      </c>
      <c r="E68" s="147"/>
      <c r="F68" s="147"/>
      <c r="G68" s="147"/>
      <c r="H68" s="147"/>
      <c r="I68" s="147"/>
      <c r="J68" s="148">
        <f>J336</f>
        <v>0</v>
      </c>
      <c r="K68" s="145"/>
      <c r="L68" s="149"/>
    </row>
    <row r="69" spans="2:12" s="10" customFormat="1" ht="19.95" customHeight="1">
      <c r="B69" s="150"/>
      <c r="C69" s="99"/>
      <c r="D69" s="151" t="s">
        <v>173</v>
      </c>
      <c r="E69" s="152"/>
      <c r="F69" s="152"/>
      <c r="G69" s="152"/>
      <c r="H69" s="152"/>
      <c r="I69" s="152"/>
      <c r="J69" s="153">
        <f>J337</f>
        <v>0</v>
      </c>
      <c r="K69" s="99"/>
      <c r="L69" s="154"/>
    </row>
    <row r="70" spans="2:12" s="10" customFormat="1" ht="19.95" customHeight="1">
      <c r="B70" s="150"/>
      <c r="C70" s="99"/>
      <c r="D70" s="151" t="s">
        <v>174</v>
      </c>
      <c r="E70" s="152"/>
      <c r="F70" s="152"/>
      <c r="G70" s="152"/>
      <c r="H70" s="152"/>
      <c r="I70" s="152"/>
      <c r="J70" s="153">
        <f>J341</f>
        <v>0</v>
      </c>
      <c r="K70" s="99"/>
      <c r="L70" s="154"/>
    </row>
    <row r="71" spans="2:12" s="10" customFormat="1" ht="19.95" customHeight="1">
      <c r="B71" s="150"/>
      <c r="C71" s="99"/>
      <c r="D71" s="151" t="s">
        <v>175</v>
      </c>
      <c r="E71" s="152"/>
      <c r="F71" s="152"/>
      <c r="G71" s="152"/>
      <c r="H71" s="152"/>
      <c r="I71" s="152"/>
      <c r="J71" s="153">
        <f>J346</f>
        <v>0</v>
      </c>
      <c r="K71" s="99"/>
      <c r="L71" s="154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" customHeight="1">
      <c r="A78" s="36"/>
      <c r="B78" s="37"/>
      <c r="C78" s="25" t="s">
        <v>176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11" t="str">
        <f>E7</f>
        <v>Vrchlabí - Liščí kopec - I.etapa</v>
      </c>
      <c r="F81" s="412"/>
      <c r="G81" s="412"/>
      <c r="H81" s="412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123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64" t="str">
        <f>E9</f>
        <v>03 - ul. Liščí kopec - řadové domy</v>
      </c>
      <c r="F83" s="413"/>
      <c r="G83" s="413"/>
      <c r="H83" s="413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F12</f>
        <v xml:space="preserve"> </v>
      </c>
      <c r="G85" s="38"/>
      <c r="H85" s="38"/>
      <c r="I85" s="31" t="s">
        <v>23</v>
      </c>
      <c r="J85" s="61" t="str">
        <f>IF(J12="","",J12)</f>
        <v>2. 2. 2021</v>
      </c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15" customHeight="1">
      <c r="A87" s="36"/>
      <c r="B87" s="37"/>
      <c r="C87" s="31" t="s">
        <v>25</v>
      </c>
      <c r="D87" s="38"/>
      <c r="E87" s="38"/>
      <c r="F87" s="29" t="str">
        <f>E15</f>
        <v xml:space="preserve"> </v>
      </c>
      <c r="G87" s="38"/>
      <c r="H87" s="38"/>
      <c r="I87" s="31" t="s">
        <v>30</v>
      </c>
      <c r="J87" s="34" t="str">
        <f>E21</f>
        <v xml:space="preserve"> 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15" customHeight="1">
      <c r="A88" s="36"/>
      <c r="B88" s="37"/>
      <c r="C88" s="31" t="s">
        <v>28</v>
      </c>
      <c r="D88" s="38"/>
      <c r="E88" s="38"/>
      <c r="F88" s="29" t="str">
        <f>IF(E18="","",E18)</f>
        <v>Vyplň údaj</v>
      </c>
      <c r="G88" s="38"/>
      <c r="H88" s="38"/>
      <c r="I88" s="31" t="s">
        <v>32</v>
      </c>
      <c r="J88" s="34" t="str">
        <f>E24</f>
        <v xml:space="preserve"> 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5"/>
      <c r="B90" s="156"/>
      <c r="C90" s="157" t="s">
        <v>177</v>
      </c>
      <c r="D90" s="158" t="s">
        <v>54</v>
      </c>
      <c r="E90" s="158" t="s">
        <v>50</v>
      </c>
      <c r="F90" s="158" t="s">
        <v>51</v>
      </c>
      <c r="G90" s="158" t="s">
        <v>178</v>
      </c>
      <c r="H90" s="158" t="s">
        <v>179</v>
      </c>
      <c r="I90" s="158" t="s">
        <v>180</v>
      </c>
      <c r="J90" s="159" t="s">
        <v>162</v>
      </c>
      <c r="K90" s="160" t="s">
        <v>181</v>
      </c>
      <c r="L90" s="161"/>
      <c r="M90" s="70" t="s">
        <v>19</v>
      </c>
      <c r="N90" s="71" t="s">
        <v>39</v>
      </c>
      <c r="O90" s="71" t="s">
        <v>182</v>
      </c>
      <c r="P90" s="71" t="s">
        <v>183</v>
      </c>
      <c r="Q90" s="71" t="s">
        <v>184</v>
      </c>
      <c r="R90" s="71" t="s">
        <v>185</v>
      </c>
      <c r="S90" s="71" t="s">
        <v>186</v>
      </c>
      <c r="T90" s="72" t="s">
        <v>187</v>
      </c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1:63" s="2" customFormat="1" ht="22.8" customHeight="1">
      <c r="A91" s="36"/>
      <c r="B91" s="37"/>
      <c r="C91" s="77" t="s">
        <v>188</v>
      </c>
      <c r="D91" s="38"/>
      <c r="E91" s="38"/>
      <c r="F91" s="38"/>
      <c r="G91" s="38"/>
      <c r="H91" s="38"/>
      <c r="I91" s="38"/>
      <c r="J91" s="162">
        <f>BK91</f>
        <v>0</v>
      </c>
      <c r="K91" s="38"/>
      <c r="L91" s="41"/>
      <c r="M91" s="73"/>
      <c r="N91" s="163"/>
      <c r="O91" s="74"/>
      <c r="P91" s="164">
        <f>P92+P336</f>
        <v>0</v>
      </c>
      <c r="Q91" s="74"/>
      <c r="R91" s="164">
        <f>R92+R336</f>
        <v>109.4049847</v>
      </c>
      <c r="S91" s="74"/>
      <c r="T91" s="165">
        <f>T92+T336</f>
        <v>55.6742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68</v>
      </c>
      <c r="AU91" s="19" t="s">
        <v>163</v>
      </c>
      <c r="BK91" s="166">
        <f>BK92+BK336</f>
        <v>0</v>
      </c>
    </row>
    <row r="92" spans="2:63" s="12" customFormat="1" ht="25.95" customHeight="1">
      <c r="B92" s="167"/>
      <c r="C92" s="168"/>
      <c r="D92" s="169" t="s">
        <v>68</v>
      </c>
      <c r="E92" s="170" t="s">
        <v>189</v>
      </c>
      <c r="F92" s="170" t="s">
        <v>190</v>
      </c>
      <c r="G92" s="168"/>
      <c r="H92" s="168"/>
      <c r="I92" s="171"/>
      <c r="J92" s="172">
        <f>BK92</f>
        <v>0</v>
      </c>
      <c r="K92" s="168"/>
      <c r="L92" s="173"/>
      <c r="M92" s="174"/>
      <c r="N92" s="175"/>
      <c r="O92" s="175"/>
      <c r="P92" s="176">
        <f>P93+SUM(P94:P127)+P190+P231+P250+P322+P329+P334</f>
        <v>0</v>
      </c>
      <c r="Q92" s="175"/>
      <c r="R92" s="176">
        <f>R93+SUM(R94:R127)+R190+R231+R250+R322+R329+R334</f>
        <v>109.4049847</v>
      </c>
      <c r="S92" s="175"/>
      <c r="T92" s="177">
        <f>T93+SUM(T94:T127)+T190+T231+T250+T322+T329+T334</f>
        <v>55.6742</v>
      </c>
      <c r="AR92" s="178" t="s">
        <v>77</v>
      </c>
      <c r="AT92" s="179" t="s">
        <v>68</v>
      </c>
      <c r="AU92" s="179" t="s">
        <v>69</v>
      </c>
      <c r="AY92" s="178" t="s">
        <v>191</v>
      </c>
      <c r="BK92" s="180">
        <f>BK93+SUM(BK94:BK127)+BK190+BK231+BK250+BK322+BK329+BK334</f>
        <v>0</v>
      </c>
    </row>
    <row r="93" spans="1:65" s="2" customFormat="1" ht="16.5" customHeight="1">
      <c r="A93" s="36"/>
      <c r="B93" s="37"/>
      <c r="C93" s="181" t="s">
        <v>77</v>
      </c>
      <c r="D93" s="181" t="s">
        <v>192</v>
      </c>
      <c r="E93" s="182" t="s">
        <v>193</v>
      </c>
      <c r="F93" s="183" t="s">
        <v>194</v>
      </c>
      <c r="G93" s="184" t="s">
        <v>19</v>
      </c>
      <c r="H93" s="185">
        <v>0</v>
      </c>
      <c r="I93" s="186"/>
      <c r="J93" s="187">
        <f>ROUND(I93*H93,2)</f>
        <v>0</v>
      </c>
      <c r="K93" s="188"/>
      <c r="L93" s="41"/>
      <c r="M93" s="189" t="s">
        <v>19</v>
      </c>
      <c r="N93" s="190" t="s">
        <v>40</v>
      </c>
      <c r="O93" s="66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3" t="s">
        <v>195</v>
      </c>
      <c r="AT93" s="193" t="s">
        <v>192</v>
      </c>
      <c r="AU93" s="193" t="s">
        <v>77</v>
      </c>
      <c r="AY93" s="19" t="s">
        <v>191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19" t="s">
        <v>77</v>
      </c>
      <c r="BK93" s="194">
        <f>ROUND(I93*H93,2)</f>
        <v>0</v>
      </c>
      <c r="BL93" s="19" t="s">
        <v>195</v>
      </c>
      <c r="BM93" s="193" t="s">
        <v>672</v>
      </c>
    </row>
    <row r="94" spans="2:51" s="13" customFormat="1" ht="10.2">
      <c r="B94" s="195"/>
      <c r="C94" s="196"/>
      <c r="D94" s="197" t="s">
        <v>197</v>
      </c>
      <c r="E94" s="198" t="s">
        <v>19</v>
      </c>
      <c r="F94" s="199" t="s">
        <v>198</v>
      </c>
      <c r="G94" s="196"/>
      <c r="H94" s="198" t="s">
        <v>19</v>
      </c>
      <c r="I94" s="200"/>
      <c r="J94" s="196"/>
      <c r="K94" s="196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197</v>
      </c>
      <c r="AU94" s="205" t="s">
        <v>77</v>
      </c>
      <c r="AV94" s="13" t="s">
        <v>77</v>
      </c>
      <c r="AW94" s="13" t="s">
        <v>31</v>
      </c>
      <c r="AX94" s="13" t="s">
        <v>69</v>
      </c>
      <c r="AY94" s="205" t="s">
        <v>191</v>
      </c>
    </row>
    <row r="95" spans="2:51" s="14" customFormat="1" ht="10.2">
      <c r="B95" s="206"/>
      <c r="C95" s="207"/>
      <c r="D95" s="197" t="s">
        <v>197</v>
      </c>
      <c r="E95" s="208" t="s">
        <v>19</v>
      </c>
      <c r="F95" s="209" t="s">
        <v>69</v>
      </c>
      <c r="G95" s="207"/>
      <c r="H95" s="210">
        <v>0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197</v>
      </c>
      <c r="AU95" s="216" t="s">
        <v>77</v>
      </c>
      <c r="AV95" s="14" t="s">
        <v>79</v>
      </c>
      <c r="AW95" s="14" t="s">
        <v>31</v>
      </c>
      <c r="AX95" s="14" t="s">
        <v>69</v>
      </c>
      <c r="AY95" s="216" t="s">
        <v>191</v>
      </c>
    </row>
    <row r="96" spans="2:51" s="15" customFormat="1" ht="10.2">
      <c r="B96" s="217"/>
      <c r="C96" s="218"/>
      <c r="D96" s="197" t="s">
        <v>197</v>
      </c>
      <c r="E96" s="219" t="s">
        <v>155</v>
      </c>
      <c r="F96" s="220" t="s">
        <v>201</v>
      </c>
      <c r="G96" s="218"/>
      <c r="H96" s="221">
        <v>0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197</v>
      </c>
      <c r="AU96" s="227" t="s">
        <v>77</v>
      </c>
      <c r="AV96" s="15" t="s">
        <v>95</v>
      </c>
      <c r="AW96" s="15" t="s">
        <v>31</v>
      </c>
      <c r="AX96" s="15" t="s">
        <v>69</v>
      </c>
      <c r="AY96" s="227" t="s">
        <v>191</v>
      </c>
    </row>
    <row r="97" spans="2:51" s="13" customFormat="1" ht="10.2">
      <c r="B97" s="195"/>
      <c r="C97" s="196"/>
      <c r="D97" s="197" t="s">
        <v>197</v>
      </c>
      <c r="E97" s="198" t="s">
        <v>19</v>
      </c>
      <c r="F97" s="199" t="s">
        <v>202</v>
      </c>
      <c r="G97" s="196"/>
      <c r="H97" s="198" t="s">
        <v>19</v>
      </c>
      <c r="I97" s="200"/>
      <c r="J97" s="196"/>
      <c r="K97" s="196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197</v>
      </c>
      <c r="AU97" s="205" t="s">
        <v>77</v>
      </c>
      <c r="AV97" s="13" t="s">
        <v>77</v>
      </c>
      <c r="AW97" s="13" t="s">
        <v>31</v>
      </c>
      <c r="AX97" s="13" t="s">
        <v>69</v>
      </c>
      <c r="AY97" s="205" t="s">
        <v>191</v>
      </c>
    </row>
    <row r="98" spans="2:51" s="14" customFormat="1" ht="10.2">
      <c r="B98" s="206"/>
      <c r="C98" s="207"/>
      <c r="D98" s="197" t="s">
        <v>197</v>
      </c>
      <c r="E98" s="208" t="s">
        <v>19</v>
      </c>
      <c r="F98" s="209" t="s">
        <v>714</v>
      </c>
      <c r="G98" s="207"/>
      <c r="H98" s="210">
        <v>56.2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197</v>
      </c>
      <c r="AU98" s="216" t="s">
        <v>77</v>
      </c>
      <c r="AV98" s="14" t="s">
        <v>79</v>
      </c>
      <c r="AW98" s="14" t="s">
        <v>31</v>
      </c>
      <c r="AX98" s="14" t="s">
        <v>69</v>
      </c>
      <c r="AY98" s="216" t="s">
        <v>191</v>
      </c>
    </row>
    <row r="99" spans="2:51" s="15" customFormat="1" ht="10.2">
      <c r="B99" s="217"/>
      <c r="C99" s="218"/>
      <c r="D99" s="197" t="s">
        <v>197</v>
      </c>
      <c r="E99" s="219" t="s">
        <v>157</v>
      </c>
      <c r="F99" s="220" t="s">
        <v>201</v>
      </c>
      <c r="G99" s="218"/>
      <c r="H99" s="221">
        <v>56.2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197</v>
      </c>
      <c r="AU99" s="227" t="s">
        <v>77</v>
      </c>
      <c r="AV99" s="15" t="s">
        <v>95</v>
      </c>
      <c r="AW99" s="15" t="s">
        <v>31</v>
      </c>
      <c r="AX99" s="15" t="s">
        <v>69</v>
      </c>
      <c r="AY99" s="227" t="s">
        <v>191</v>
      </c>
    </row>
    <row r="100" spans="2:51" s="13" customFormat="1" ht="10.2">
      <c r="B100" s="195"/>
      <c r="C100" s="196"/>
      <c r="D100" s="197" t="s">
        <v>197</v>
      </c>
      <c r="E100" s="198" t="s">
        <v>19</v>
      </c>
      <c r="F100" s="199" t="s">
        <v>204</v>
      </c>
      <c r="G100" s="196"/>
      <c r="H100" s="198" t="s">
        <v>19</v>
      </c>
      <c r="I100" s="200"/>
      <c r="J100" s="196"/>
      <c r="K100" s="196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197</v>
      </c>
      <c r="AU100" s="205" t="s">
        <v>77</v>
      </c>
      <c r="AV100" s="13" t="s">
        <v>77</v>
      </c>
      <c r="AW100" s="13" t="s">
        <v>31</v>
      </c>
      <c r="AX100" s="13" t="s">
        <v>69</v>
      </c>
      <c r="AY100" s="205" t="s">
        <v>191</v>
      </c>
    </row>
    <row r="101" spans="2:51" s="14" customFormat="1" ht="10.2">
      <c r="B101" s="206"/>
      <c r="C101" s="207"/>
      <c r="D101" s="197" t="s">
        <v>197</v>
      </c>
      <c r="E101" s="208" t="s">
        <v>19</v>
      </c>
      <c r="F101" s="209" t="s">
        <v>69</v>
      </c>
      <c r="G101" s="207"/>
      <c r="H101" s="210">
        <v>0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197</v>
      </c>
      <c r="AU101" s="216" t="s">
        <v>77</v>
      </c>
      <c r="AV101" s="14" t="s">
        <v>79</v>
      </c>
      <c r="AW101" s="14" t="s">
        <v>31</v>
      </c>
      <c r="AX101" s="14" t="s">
        <v>69</v>
      </c>
      <c r="AY101" s="216" t="s">
        <v>191</v>
      </c>
    </row>
    <row r="102" spans="2:51" s="15" customFormat="1" ht="10.2">
      <c r="B102" s="217"/>
      <c r="C102" s="218"/>
      <c r="D102" s="197" t="s">
        <v>197</v>
      </c>
      <c r="E102" s="219" t="s">
        <v>205</v>
      </c>
      <c r="F102" s="220" t="s">
        <v>201</v>
      </c>
      <c r="G102" s="218"/>
      <c r="H102" s="221">
        <v>0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197</v>
      </c>
      <c r="AU102" s="227" t="s">
        <v>77</v>
      </c>
      <c r="AV102" s="15" t="s">
        <v>95</v>
      </c>
      <c r="AW102" s="15" t="s">
        <v>31</v>
      </c>
      <c r="AX102" s="15" t="s">
        <v>69</v>
      </c>
      <c r="AY102" s="227" t="s">
        <v>191</v>
      </c>
    </row>
    <row r="103" spans="2:51" s="13" customFormat="1" ht="10.2">
      <c r="B103" s="195"/>
      <c r="C103" s="196"/>
      <c r="D103" s="197" t="s">
        <v>197</v>
      </c>
      <c r="E103" s="198" t="s">
        <v>19</v>
      </c>
      <c r="F103" s="199" t="s">
        <v>206</v>
      </c>
      <c r="G103" s="196"/>
      <c r="H103" s="198" t="s">
        <v>19</v>
      </c>
      <c r="I103" s="200"/>
      <c r="J103" s="196"/>
      <c r="K103" s="196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197</v>
      </c>
      <c r="AU103" s="205" t="s">
        <v>77</v>
      </c>
      <c r="AV103" s="13" t="s">
        <v>77</v>
      </c>
      <c r="AW103" s="13" t="s">
        <v>31</v>
      </c>
      <c r="AX103" s="13" t="s">
        <v>69</v>
      </c>
      <c r="AY103" s="205" t="s">
        <v>191</v>
      </c>
    </row>
    <row r="104" spans="2:51" s="14" customFormat="1" ht="10.2">
      <c r="B104" s="206"/>
      <c r="C104" s="207"/>
      <c r="D104" s="197" t="s">
        <v>197</v>
      </c>
      <c r="E104" s="208" t="s">
        <v>19</v>
      </c>
      <c r="F104" s="209" t="s">
        <v>69</v>
      </c>
      <c r="G104" s="207"/>
      <c r="H104" s="210">
        <v>0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197</v>
      </c>
      <c r="AU104" s="216" t="s">
        <v>77</v>
      </c>
      <c r="AV104" s="14" t="s">
        <v>79</v>
      </c>
      <c r="AW104" s="14" t="s">
        <v>31</v>
      </c>
      <c r="AX104" s="14" t="s">
        <v>69</v>
      </c>
      <c r="AY104" s="216" t="s">
        <v>191</v>
      </c>
    </row>
    <row r="105" spans="2:51" s="15" customFormat="1" ht="10.2">
      <c r="B105" s="217"/>
      <c r="C105" s="218"/>
      <c r="D105" s="197" t="s">
        <v>197</v>
      </c>
      <c r="E105" s="219" t="s">
        <v>207</v>
      </c>
      <c r="F105" s="220" t="s">
        <v>201</v>
      </c>
      <c r="G105" s="218"/>
      <c r="H105" s="221">
        <v>0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197</v>
      </c>
      <c r="AU105" s="227" t="s">
        <v>77</v>
      </c>
      <c r="AV105" s="15" t="s">
        <v>95</v>
      </c>
      <c r="AW105" s="15" t="s">
        <v>31</v>
      </c>
      <c r="AX105" s="15" t="s">
        <v>69</v>
      </c>
      <c r="AY105" s="227" t="s">
        <v>191</v>
      </c>
    </row>
    <row r="106" spans="2:51" s="13" customFormat="1" ht="10.2">
      <c r="B106" s="195"/>
      <c r="C106" s="196"/>
      <c r="D106" s="197" t="s">
        <v>197</v>
      </c>
      <c r="E106" s="198" t="s">
        <v>19</v>
      </c>
      <c r="F106" s="199" t="s">
        <v>208</v>
      </c>
      <c r="G106" s="196"/>
      <c r="H106" s="198" t="s">
        <v>19</v>
      </c>
      <c r="I106" s="200"/>
      <c r="J106" s="196"/>
      <c r="K106" s="196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197</v>
      </c>
      <c r="AU106" s="205" t="s">
        <v>77</v>
      </c>
      <c r="AV106" s="13" t="s">
        <v>77</v>
      </c>
      <c r="AW106" s="13" t="s">
        <v>31</v>
      </c>
      <c r="AX106" s="13" t="s">
        <v>69</v>
      </c>
      <c r="AY106" s="205" t="s">
        <v>191</v>
      </c>
    </row>
    <row r="107" spans="2:51" s="14" customFormat="1" ht="10.2">
      <c r="B107" s="206"/>
      <c r="C107" s="207"/>
      <c r="D107" s="197" t="s">
        <v>197</v>
      </c>
      <c r="E107" s="208" t="s">
        <v>19</v>
      </c>
      <c r="F107" s="209" t="s">
        <v>69</v>
      </c>
      <c r="G107" s="207"/>
      <c r="H107" s="210">
        <v>0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197</v>
      </c>
      <c r="AU107" s="216" t="s">
        <v>77</v>
      </c>
      <c r="AV107" s="14" t="s">
        <v>79</v>
      </c>
      <c r="AW107" s="14" t="s">
        <v>31</v>
      </c>
      <c r="AX107" s="14" t="s">
        <v>69</v>
      </c>
      <c r="AY107" s="216" t="s">
        <v>191</v>
      </c>
    </row>
    <row r="108" spans="2:51" s="15" customFormat="1" ht="10.2">
      <c r="B108" s="217"/>
      <c r="C108" s="218"/>
      <c r="D108" s="197" t="s">
        <v>197</v>
      </c>
      <c r="E108" s="219" t="s">
        <v>209</v>
      </c>
      <c r="F108" s="220" t="s">
        <v>201</v>
      </c>
      <c r="G108" s="218"/>
      <c r="H108" s="221">
        <v>0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197</v>
      </c>
      <c r="AU108" s="227" t="s">
        <v>77</v>
      </c>
      <c r="AV108" s="15" t="s">
        <v>95</v>
      </c>
      <c r="AW108" s="15" t="s">
        <v>31</v>
      </c>
      <c r="AX108" s="15" t="s">
        <v>69</v>
      </c>
      <c r="AY108" s="227" t="s">
        <v>191</v>
      </c>
    </row>
    <row r="109" spans="2:51" s="16" customFormat="1" ht="10.2">
      <c r="B109" s="228"/>
      <c r="C109" s="229"/>
      <c r="D109" s="197" t="s">
        <v>197</v>
      </c>
      <c r="E109" s="230" t="s">
        <v>153</v>
      </c>
      <c r="F109" s="231" t="s">
        <v>210</v>
      </c>
      <c r="G109" s="229"/>
      <c r="H109" s="232">
        <v>56.2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197</v>
      </c>
      <c r="AU109" s="238" t="s">
        <v>77</v>
      </c>
      <c r="AV109" s="16" t="s">
        <v>195</v>
      </c>
      <c r="AW109" s="16" t="s">
        <v>31</v>
      </c>
      <c r="AX109" s="16" t="s">
        <v>69</v>
      </c>
      <c r="AY109" s="238" t="s">
        <v>191</v>
      </c>
    </row>
    <row r="110" spans="2:51" s="13" customFormat="1" ht="10.2">
      <c r="B110" s="195"/>
      <c r="C110" s="196"/>
      <c r="D110" s="197" t="s">
        <v>197</v>
      </c>
      <c r="E110" s="198" t="s">
        <v>19</v>
      </c>
      <c r="F110" s="199" t="s">
        <v>211</v>
      </c>
      <c r="G110" s="196"/>
      <c r="H110" s="198" t="s">
        <v>19</v>
      </c>
      <c r="I110" s="200"/>
      <c r="J110" s="196"/>
      <c r="K110" s="196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197</v>
      </c>
      <c r="AU110" s="205" t="s">
        <v>77</v>
      </c>
      <c r="AV110" s="13" t="s">
        <v>77</v>
      </c>
      <c r="AW110" s="13" t="s">
        <v>31</v>
      </c>
      <c r="AX110" s="13" t="s">
        <v>69</v>
      </c>
      <c r="AY110" s="205" t="s">
        <v>191</v>
      </c>
    </row>
    <row r="111" spans="2:51" s="14" customFormat="1" ht="10.2">
      <c r="B111" s="206"/>
      <c r="C111" s="207"/>
      <c r="D111" s="197" t="s">
        <v>197</v>
      </c>
      <c r="E111" s="208" t="s">
        <v>19</v>
      </c>
      <c r="F111" s="209" t="s">
        <v>69</v>
      </c>
      <c r="G111" s="207"/>
      <c r="H111" s="210">
        <v>0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197</v>
      </c>
      <c r="AU111" s="216" t="s">
        <v>77</v>
      </c>
      <c r="AV111" s="14" t="s">
        <v>79</v>
      </c>
      <c r="AW111" s="14" t="s">
        <v>31</v>
      </c>
      <c r="AX111" s="14" t="s">
        <v>69</v>
      </c>
      <c r="AY111" s="216" t="s">
        <v>191</v>
      </c>
    </row>
    <row r="112" spans="2:51" s="15" customFormat="1" ht="10.2">
      <c r="B112" s="217"/>
      <c r="C112" s="218"/>
      <c r="D112" s="197" t="s">
        <v>197</v>
      </c>
      <c r="E112" s="219" t="s">
        <v>213</v>
      </c>
      <c r="F112" s="220" t="s">
        <v>201</v>
      </c>
      <c r="G112" s="218"/>
      <c r="H112" s="221">
        <v>0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197</v>
      </c>
      <c r="AU112" s="227" t="s">
        <v>77</v>
      </c>
      <c r="AV112" s="15" t="s">
        <v>95</v>
      </c>
      <c r="AW112" s="15" t="s">
        <v>31</v>
      </c>
      <c r="AX112" s="15" t="s">
        <v>69</v>
      </c>
      <c r="AY112" s="227" t="s">
        <v>191</v>
      </c>
    </row>
    <row r="113" spans="2:51" s="13" customFormat="1" ht="10.2">
      <c r="B113" s="195"/>
      <c r="C113" s="196"/>
      <c r="D113" s="197" t="s">
        <v>197</v>
      </c>
      <c r="E113" s="198" t="s">
        <v>19</v>
      </c>
      <c r="F113" s="199" t="s">
        <v>214</v>
      </c>
      <c r="G113" s="196"/>
      <c r="H113" s="198" t="s">
        <v>19</v>
      </c>
      <c r="I113" s="200"/>
      <c r="J113" s="196"/>
      <c r="K113" s="196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197</v>
      </c>
      <c r="AU113" s="205" t="s">
        <v>77</v>
      </c>
      <c r="AV113" s="13" t="s">
        <v>77</v>
      </c>
      <c r="AW113" s="13" t="s">
        <v>31</v>
      </c>
      <c r="AX113" s="13" t="s">
        <v>69</v>
      </c>
      <c r="AY113" s="205" t="s">
        <v>191</v>
      </c>
    </row>
    <row r="114" spans="2:51" s="14" customFormat="1" ht="10.2">
      <c r="B114" s="206"/>
      <c r="C114" s="207"/>
      <c r="D114" s="197" t="s">
        <v>197</v>
      </c>
      <c r="E114" s="208" t="s">
        <v>19</v>
      </c>
      <c r="F114" s="209" t="s">
        <v>712</v>
      </c>
      <c r="G114" s="207"/>
      <c r="H114" s="210">
        <v>15.7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197</v>
      </c>
      <c r="AU114" s="216" t="s">
        <v>77</v>
      </c>
      <c r="AV114" s="14" t="s">
        <v>79</v>
      </c>
      <c r="AW114" s="14" t="s">
        <v>31</v>
      </c>
      <c r="AX114" s="14" t="s">
        <v>69</v>
      </c>
      <c r="AY114" s="216" t="s">
        <v>191</v>
      </c>
    </row>
    <row r="115" spans="2:51" s="15" customFormat="1" ht="10.2">
      <c r="B115" s="217"/>
      <c r="C115" s="218"/>
      <c r="D115" s="197" t="s">
        <v>197</v>
      </c>
      <c r="E115" s="219" t="s">
        <v>149</v>
      </c>
      <c r="F115" s="220" t="s">
        <v>201</v>
      </c>
      <c r="G115" s="218"/>
      <c r="H115" s="221">
        <v>15.7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197</v>
      </c>
      <c r="AU115" s="227" t="s">
        <v>77</v>
      </c>
      <c r="AV115" s="15" t="s">
        <v>95</v>
      </c>
      <c r="AW115" s="15" t="s">
        <v>31</v>
      </c>
      <c r="AX115" s="15" t="s">
        <v>69</v>
      </c>
      <c r="AY115" s="227" t="s">
        <v>191</v>
      </c>
    </row>
    <row r="116" spans="2:51" s="13" customFormat="1" ht="10.2">
      <c r="B116" s="195"/>
      <c r="C116" s="196"/>
      <c r="D116" s="197" t="s">
        <v>197</v>
      </c>
      <c r="E116" s="198" t="s">
        <v>19</v>
      </c>
      <c r="F116" s="199" t="s">
        <v>215</v>
      </c>
      <c r="G116" s="196"/>
      <c r="H116" s="198" t="s">
        <v>19</v>
      </c>
      <c r="I116" s="200"/>
      <c r="J116" s="196"/>
      <c r="K116" s="196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197</v>
      </c>
      <c r="AU116" s="205" t="s">
        <v>77</v>
      </c>
      <c r="AV116" s="13" t="s">
        <v>77</v>
      </c>
      <c r="AW116" s="13" t="s">
        <v>31</v>
      </c>
      <c r="AX116" s="13" t="s">
        <v>69</v>
      </c>
      <c r="AY116" s="205" t="s">
        <v>191</v>
      </c>
    </row>
    <row r="117" spans="2:51" s="14" customFormat="1" ht="10.2">
      <c r="B117" s="206"/>
      <c r="C117" s="207"/>
      <c r="D117" s="197" t="s">
        <v>197</v>
      </c>
      <c r="E117" s="208" t="s">
        <v>19</v>
      </c>
      <c r="F117" s="209" t="s">
        <v>713</v>
      </c>
      <c r="G117" s="207"/>
      <c r="H117" s="210">
        <v>40.5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197</v>
      </c>
      <c r="AU117" s="216" t="s">
        <v>77</v>
      </c>
      <c r="AV117" s="14" t="s">
        <v>79</v>
      </c>
      <c r="AW117" s="14" t="s">
        <v>31</v>
      </c>
      <c r="AX117" s="14" t="s">
        <v>69</v>
      </c>
      <c r="AY117" s="216" t="s">
        <v>191</v>
      </c>
    </row>
    <row r="118" spans="2:51" s="15" customFormat="1" ht="10.2">
      <c r="B118" s="217"/>
      <c r="C118" s="218"/>
      <c r="D118" s="197" t="s">
        <v>197</v>
      </c>
      <c r="E118" s="219" t="s">
        <v>151</v>
      </c>
      <c r="F118" s="220" t="s">
        <v>201</v>
      </c>
      <c r="G118" s="218"/>
      <c r="H118" s="221">
        <v>40.5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197</v>
      </c>
      <c r="AU118" s="227" t="s">
        <v>77</v>
      </c>
      <c r="AV118" s="15" t="s">
        <v>95</v>
      </c>
      <c r="AW118" s="15" t="s">
        <v>31</v>
      </c>
      <c r="AX118" s="15" t="s">
        <v>69</v>
      </c>
      <c r="AY118" s="227" t="s">
        <v>191</v>
      </c>
    </row>
    <row r="119" spans="2:51" s="13" customFormat="1" ht="10.2">
      <c r="B119" s="195"/>
      <c r="C119" s="196"/>
      <c r="D119" s="197" t="s">
        <v>197</v>
      </c>
      <c r="E119" s="198" t="s">
        <v>19</v>
      </c>
      <c r="F119" s="199" t="s">
        <v>217</v>
      </c>
      <c r="G119" s="196"/>
      <c r="H119" s="198" t="s">
        <v>19</v>
      </c>
      <c r="I119" s="200"/>
      <c r="J119" s="196"/>
      <c r="K119" s="196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197</v>
      </c>
      <c r="AU119" s="205" t="s">
        <v>77</v>
      </c>
      <c r="AV119" s="13" t="s">
        <v>77</v>
      </c>
      <c r="AW119" s="13" t="s">
        <v>31</v>
      </c>
      <c r="AX119" s="13" t="s">
        <v>69</v>
      </c>
      <c r="AY119" s="205" t="s">
        <v>191</v>
      </c>
    </row>
    <row r="120" spans="2:51" s="14" customFormat="1" ht="10.2">
      <c r="B120" s="206"/>
      <c r="C120" s="207"/>
      <c r="D120" s="197" t="s">
        <v>197</v>
      </c>
      <c r="E120" s="208" t="s">
        <v>19</v>
      </c>
      <c r="F120" s="209" t="s">
        <v>69</v>
      </c>
      <c r="G120" s="207"/>
      <c r="H120" s="210">
        <v>0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197</v>
      </c>
      <c r="AU120" s="216" t="s">
        <v>77</v>
      </c>
      <c r="AV120" s="14" t="s">
        <v>79</v>
      </c>
      <c r="AW120" s="14" t="s">
        <v>31</v>
      </c>
      <c r="AX120" s="14" t="s">
        <v>69</v>
      </c>
      <c r="AY120" s="216" t="s">
        <v>191</v>
      </c>
    </row>
    <row r="121" spans="2:51" s="15" customFormat="1" ht="10.2">
      <c r="B121" s="217"/>
      <c r="C121" s="218"/>
      <c r="D121" s="197" t="s">
        <v>197</v>
      </c>
      <c r="E121" s="219" t="s">
        <v>218</v>
      </c>
      <c r="F121" s="220" t="s">
        <v>201</v>
      </c>
      <c r="G121" s="218"/>
      <c r="H121" s="221">
        <v>0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197</v>
      </c>
      <c r="AU121" s="227" t="s">
        <v>77</v>
      </c>
      <c r="AV121" s="15" t="s">
        <v>95</v>
      </c>
      <c r="AW121" s="15" t="s">
        <v>31</v>
      </c>
      <c r="AX121" s="15" t="s">
        <v>69</v>
      </c>
      <c r="AY121" s="227" t="s">
        <v>191</v>
      </c>
    </row>
    <row r="122" spans="2:51" s="13" customFormat="1" ht="10.2">
      <c r="B122" s="195"/>
      <c r="C122" s="196"/>
      <c r="D122" s="197" t="s">
        <v>197</v>
      </c>
      <c r="E122" s="198" t="s">
        <v>19</v>
      </c>
      <c r="F122" s="199" t="s">
        <v>219</v>
      </c>
      <c r="G122" s="196"/>
      <c r="H122" s="198" t="s">
        <v>19</v>
      </c>
      <c r="I122" s="200"/>
      <c r="J122" s="196"/>
      <c r="K122" s="196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197</v>
      </c>
      <c r="AU122" s="205" t="s">
        <v>77</v>
      </c>
      <c r="AV122" s="13" t="s">
        <v>77</v>
      </c>
      <c r="AW122" s="13" t="s">
        <v>31</v>
      </c>
      <c r="AX122" s="13" t="s">
        <v>69</v>
      </c>
      <c r="AY122" s="205" t="s">
        <v>191</v>
      </c>
    </row>
    <row r="123" spans="2:51" s="14" customFormat="1" ht="10.2">
      <c r="B123" s="206"/>
      <c r="C123" s="207"/>
      <c r="D123" s="197" t="s">
        <v>197</v>
      </c>
      <c r="E123" s="208" t="s">
        <v>19</v>
      </c>
      <c r="F123" s="209" t="s">
        <v>69</v>
      </c>
      <c r="G123" s="207"/>
      <c r="H123" s="210">
        <v>0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197</v>
      </c>
      <c r="AU123" s="216" t="s">
        <v>77</v>
      </c>
      <c r="AV123" s="14" t="s">
        <v>79</v>
      </c>
      <c r="AW123" s="14" t="s">
        <v>31</v>
      </c>
      <c r="AX123" s="14" t="s">
        <v>69</v>
      </c>
      <c r="AY123" s="216" t="s">
        <v>191</v>
      </c>
    </row>
    <row r="124" spans="2:51" s="15" customFormat="1" ht="10.2">
      <c r="B124" s="217"/>
      <c r="C124" s="218"/>
      <c r="D124" s="197" t="s">
        <v>197</v>
      </c>
      <c r="E124" s="219" t="s">
        <v>220</v>
      </c>
      <c r="F124" s="220" t="s">
        <v>201</v>
      </c>
      <c r="G124" s="218"/>
      <c r="H124" s="221">
        <v>0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197</v>
      </c>
      <c r="AU124" s="227" t="s">
        <v>77</v>
      </c>
      <c r="AV124" s="15" t="s">
        <v>95</v>
      </c>
      <c r="AW124" s="15" t="s">
        <v>31</v>
      </c>
      <c r="AX124" s="15" t="s">
        <v>69</v>
      </c>
      <c r="AY124" s="227" t="s">
        <v>191</v>
      </c>
    </row>
    <row r="125" spans="2:51" s="16" customFormat="1" ht="10.2">
      <c r="B125" s="228"/>
      <c r="C125" s="229"/>
      <c r="D125" s="197" t="s">
        <v>197</v>
      </c>
      <c r="E125" s="230" t="s">
        <v>19</v>
      </c>
      <c r="F125" s="231" t="s">
        <v>210</v>
      </c>
      <c r="G125" s="229"/>
      <c r="H125" s="232">
        <v>56.2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197</v>
      </c>
      <c r="AU125" s="238" t="s">
        <v>77</v>
      </c>
      <c r="AV125" s="16" t="s">
        <v>195</v>
      </c>
      <c r="AW125" s="16" t="s">
        <v>31</v>
      </c>
      <c r="AX125" s="16" t="s">
        <v>69</v>
      </c>
      <c r="AY125" s="238" t="s">
        <v>191</v>
      </c>
    </row>
    <row r="126" spans="2:51" s="14" customFormat="1" ht="10.2">
      <c r="B126" s="206"/>
      <c r="C126" s="207"/>
      <c r="D126" s="197" t="s">
        <v>197</v>
      </c>
      <c r="E126" s="208" t="s">
        <v>19</v>
      </c>
      <c r="F126" s="209" t="s">
        <v>69</v>
      </c>
      <c r="G126" s="207"/>
      <c r="H126" s="210">
        <v>0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197</v>
      </c>
      <c r="AU126" s="216" t="s">
        <v>77</v>
      </c>
      <c r="AV126" s="14" t="s">
        <v>79</v>
      </c>
      <c r="AW126" s="14" t="s">
        <v>31</v>
      </c>
      <c r="AX126" s="14" t="s">
        <v>77</v>
      </c>
      <c r="AY126" s="216" t="s">
        <v>191</v>
      </c>
    </row>
    <row r="127" spans="2:63" s="12" customFormat="1" ht="22.8" customHeight="1">
      <c r="B127" s="167"/>
      <c r="C127" s="168"/>
      <c r="D127" s="169" t="s">
        <v>68</v>
      </c>
      <c r="E127" s="239" t="s">
        <v>77</v>
      </c>
      <c r="F127" s="239" t="s">
        <v>221</v>
      </c>
      <c r="G127" s="168"/>
      <c r="H127" s="168"/>
      <c r="I127" s="171"/>
      <c r="J127" s="240">
        <f>BK127</f>
        <v>0</v>
      </c>
      <c r="K127" s="168"/>
      <c r="L127" s="173"/>
      <c r="M127" s="174"/>
      <c r="N127" s="175"/>
      <c r="O127" s="175"/>
      <c r="P127" s="176">
        <f>SUM(P128:P189)</f>
        <v>0</v>
      </c>
      <c r="Q127" s="175"/>
      <c r="R127" s="176">
        <f>SUM(R128:R189)</f>
        <v>43.433006000000006</v>
      </c>
      <c r="S127" s="175"/>
      <c r="T127" s="177">
        <f>SUM(T128:T189)</f>
        <v>50.0742</v>
      </c>
      <c r="AR127" s="178" t="s">
        <v>77</v>
      </c>
      <c r="AT127" s="179" t="s">
        <v>68</v>
      </c>
      <c r="AU127" s="179" t="s">
        <v>77</v>
      </c>
      <c r="AY127" s="178" t="s">
        <v>191</v>
      </c>
      <c r="BK127" s="180">
        <f>SUM(BK128:BK189)</f>
        <v>0</v>
      </c>
    </row>
    <row r="128" spans="1:65" s="2" customFormat="1" ht="66.75" customHeight="1">
      <c r="A128" s="36"/>
      <c r="B128" s="37"/>
      <c r="C128" s="181" t="s">
        <v>79</v>
      </c>
      <c r="D128" s="181" t="s">
        <v>192</v>
      </c>
      <c r="E128" s="182" t="s">
        <v>222</v>
      </c>
      <c r="F128" s="183" t="s">
        <v>223</v>
      </c>
      <c r="G128" s="184" t="s">
        <v>224</v>
      </c>
      <c r="H128" s="185">
        <v>61.82</v>
      </c>
      <c r="I128" s="186"/>
      <c r="J128" s="187">
        <f>ROUND(I128*H128,2)</f>
        <v>0</v>
      </c>
      <c r="K128" s="188"/>
      <c r="L128" s="41"/>
      <c r="M128" s="189" t="s">
        <v>19</v>
      </c>
      <c r="N128" s="190" t="s">
        <v>40</v>
      </c>
      <c r="O128" s="66"/>
      <c r="P128" s="191">
        <f>O128*H128</f>
        <v>0</v>
      </c>
      <c r="Q128" s="191">
        <v>0</v>
      </c>
      <c r="R128" s="191">
        <f>Q128*H128</f>
        <v>0</v>
      </c>
      <c r="S128" s="191">
        <v>0.58</v>
      </c>
      <c r="T128" s="192">
        <f>S128*H128</f>
        <v>35.855599999999995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3" t="s">
        <v>195</v>
      </c>
      <c r="AT128" s="193" t="s">
        <v>192</v>
      </c>
      <c r="AU128" s="193" t="s">
        <v>79</v>
      </c>
      <c r="AY128" s="19" t="s">
        <v>191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9" t="s">
        <v>77</v>
      </c>
      <c r="BK128" s="194">
        <f>ROUND(I128*H128,2)</f>
        <v>0</v>
      </c>
      <c r="BL128" s="19" t="s">
        <v>195</v>
      </c>
      <c r="BM128" s="193" t="s">
        <v>225</v>
      </c>
    </row>
    <row r="129" spans="2:51" s="14" customFormat="1" ht="10.2">
      <c r="B129" s="206"/>
      <c r="C129" s="207"/>
      <c r="D129" s="197" t="s">
        <v>197</v>
      </c>
      <c r="E129" s="208" t="s">
        <v>19</v>
      </c>
      <c r="F129" s="209" t="s">
        <v>226</v>
      </c>
      <c r="G129" s="207"/>
      <c r="H129" s="210">
        <v>61.82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197</v>
      </c>
      <c r="AU129" s="216" t="s">
        <v>79</v>
      </c>
      <c r="AV129" s="14" t="s">
        <v>79</v>
      </c>
      <c r="AW129" s="14" t="s">
        <v>31</v>
      </c>
      <c r="AX129" s="14" t="s">
        <v>69</v>
      </c>
      <c r="AY129" s="216" t="s">
        <v>191</v>
      </c>
    </row>
    <row r="130" spans="2:51" s="15" customFormat="1" ht="10.2">
      <c r="B130" s="217"/>
      <c r="C130" s="218"/>
      <c r="D130" s="197" t="s">
        <v>197</v>
      </c>
      <c r="E130" s="219" t="s">
        <v>19</v>
      </c>
      <c r="F130" s="220" t="s">
        <v>201</v>
      </c>
      <c r="G130" s="218"/>
      <c r="H130" s="221">
        <v>61.82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197</v>
      </c>
      <c r="AU130" s="227" t="s">
        <v>79</v>
      </c>
      <c r="AV130" s="15" t="s">
        <v>95</v>
      </c>
      <c r="AW130" s="15" t="s">
        <v>31</v>
      </c>
      <c r="AX130" s="15" t="s">
        <v>77</v>
      </c>
      <c r="AY130" s="227" t="s">
        <v>191</v>
      </c>
    </row>
    <row r="131" spans="1:65" s="2" customFormat="1" ht="55.5" customHeight="1">
      <c r="A131" s="36"/>
      <c r="B131" s="37"/>
      <c r="C131" s="181" t="s">
        <v>95</v>
      </c>
      <c r="D131" s="181" t="s">
        <v>192</v>
      </c>
      <c r="E131" s="182" t="s">
        <v>227</v>
      </c>
      <c r="F131" s="183" t="s">
        <v>228</v>
      </c>
      <c r="G131" s="184" t="s">
        <v>224</v>
      </c>
      <c r="H131" s="185">
        <v>61.82</v>
      </c>
      <c r="I131" s="186"/>
      <c r="J131" s="187">
        <f>ROUND(I131*H131,2)</f>
        <v>0</v>
      </c>
      <c r="K131" s="188"/>
      <c r="L131" s="41"/>
      <c r="M131" s="189" t="s">
        <v>19</v>
      </c>
      <c r="N131" s="190" t="s">
        <v>40</v>
      </c>
      <c r="O131" s="66"/>
      <c r="P131" s="191">
        <f>O131*H131</f>
        <v>0</v>
      </c>
      <c r="Q131" s="191">
        <v>0.00016</v>
      </c>
      <c r="R131" s="191">
        <f>Q131*H131</f>
        <v>0.009891200000000001</v>
      </c>
      <c r="S131" s="191">
        <v>0.23</v>
      </c>
      <c r="T131" s="192">
        <f>S131*H131</f>
        <v>14.2186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3" t="s">
        <v>195</v>
      </c>
      <c r="AT131" s="193" t="s">
        <v>192</v>
      </c>
      <c r="AU131" s="193" t="s">
        <v>79</v>
      </c>
      <c r="AY131" s="19" t="s">
        <v>191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9" t="s">
        <v>77</v>
      </c>
      <c r="BK131" s="194">
        <f>ROUND(I131*H131,2)</f>
        <v>0</v>
      </c>
      <c r="BL131" s="19" t="s">
        <v>195</v>
      </c>
      <c r="BM131" s="193" t="s">
        <v>229</v>
      </c>
    </row>
    <row r="132" spans="2:51" s="14" customFormat="1" ht="10.2">
      <c r="B132" s="206"/>
      <c r="C132" s="207"/>
      <c r="D132" s="197" t="s">
        <v>197</v>
      </c>
      <c r="E132" s="208" t="s">
        <v>19</v>
      </c>
      <c r="F132" s="209" t="s">
        <v>226</v>
      </c>
      <c r="G132" s="207"/>
      <c r="H132" s="210">
        <v>61.82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197</v>
      </c>
      <c r="AU132" s="216" t="s">
        <v>79</v>
      </c>
      <c r="AV132" s="14" t="s">
        <v>79</v>
      </c>
      <c r="AW132" s="14" t="s">
        <v>31</v>
      </c>
      <c r="AX132" s="14" t="s">
        <v>77</v>
      </c>
      <c r="AY132" s="216" t="s">
        <v>191</v>
      </c>
    </row>
    <row r="133" spans="1:65" s="2" customFormat="1" ht="90" customHeight="1">
      <c r="A133" s="36"/>
      <c r="B133" s="37"/>
      <c r="C133" s="181" t="s">
        <v>195</v>
      </c>
      <c r="D133" s="181" t="s">
        <v>192</v>
      </c>
      <c r="E133" s="182" t="s">
        <v>230</v>
      </c>
      <c r="F133" s="183" t="s">
        <v>231</v>
      </c>
      <c r="G133" s="184" t="s">
        <v>232</v>
      </c>
      <c r="H133" s="185">
        <v>1.1</v>
      </c>
      <c r="I133" s="186"/>
      <c r="J133" s="187">
        <f>ROUND(I133*H133,2)</f>
        <v>0</v>
      </c>
      <c r="K133" s="188"/>
      <c r="L133" s="41"/>
      <c r="M133" s="189" t="s">
        <v>19</v>
      </c>
      <c r="N133" s="190" t="s">
        <v>40</v>
      </c>
      <c r="O133" s="66"/>
      <c r="P133" s="191">
        <f>O133*H133</f>
        <v>0</v>
      </c>
      <c r="Q133" s="191">
        <v>0.0369</v>
      </c>
      <c r="R133" s="191">
        <f>Q133*H133</f>
        <v>0.04059000000000001</v>
      </c>
      <c r="S133" s="191">
        <v>0</v>
      </c>
      <c r="T133" s="19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3" t="s">
        <v>195</v>
      </c>
      <c r="AT133" s="193" t="s">
        <v>192</v>
      </c>
      <c r="AU133" s="193" t="s">
        <v>79</v>
      </c>
      <c r="AY133" s="19" t="s">
        <v>191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9" t="s">
        <v>77</v>
      </c>
      <c r="BK133" s="194">
        <f>ROUND(I133*H133,2)</f>
        <v>0</v>
      </c>
      <c r="BL133" s="19" t="s">
        <v>195</v>
      </c>
      <c r="BM133" s="193" t="s">
        <v>233</v>
      </c>
    </row>
    <row r="134" spans="2:51" s="13" customFormat="1" ht="10.2">
      <c r="B134" s="195"/>
      <c r="C134" s="196"/>
      <c r="D134" s="197" t="s">
        <v>197</v>
      </c>
      <c r="E134" s="198" t="s">
        <v>19</v>
      </c>
      <c r="F134" s="199" t="s">
        <v>234</v>
      </c>
      <c r="G134" s="196"/>
      <c r="H134" s="198" t="s">
        <v>19</v>
      </c>
      <c r="I134" s="200"/>
      <c r="J134" s="196"/>
      <c r="K134" s="196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197</v>
      </c>
      <c r="AU134" s="205" t="s">
        <v>79</v>
      </c>
      <c r="AV134" s="13" t="s">
        <v>77</v>
      </c>
      <c r="AW134" s="13" t="s">
        <v>31</v>
      </c>
      <c r="AX134" s="13" t="s">
        <v>69</v>
      </c>
      <c r="AY134" s="205" t="s">
        <v>191</v>
      </c>
    </row>
    <row r="135" spans="2:51" s="14" customFormat="1" ht="10.2">
      <c r="B135" s="206"/>
      <c r="C135" s="207"/>
      <c r="D135" s="197" t="s">
        <v>197</v>
      </c>
      <c r="E135" s="208" t="s">
        <v>19</v>
      </c>
      <c r="F135" s="209" t="s">
        <v>235</v>
      </c>
      <c r="G135" s="207"/>
      <c r="H135" s="210">
        <v>1.1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197</v>
      </c>
      <c r="AU135" s="216" t="s">
        <v>79</v>
      </c>
      <c r="AV135" s="14" t="s">
        <v>79</v>
      </c>
      <c r="AW135" s="14" t="s">
        <v>31</v>
      </c>
      <c r="AX135" s="14" t="s">
        <v>69</v>
      </c>
      <c r="AY135" s="216" t="s">
        <v>191</v>
      </c>
    </row>
    <row r="136" spans="2:51" s="15" customFormat="1" ht="10.2">
      <c r="B136" s="217"/>
      <c r="C136" s="218"/>
      <c r="D136" s="197" t="s">
        <v>197</v>
      </c>
      <c r="E136" s="219" t="s">
        <v>19</v>
      </c>
      <c r="F136" s="220" t="s">
        <v>201</v>
      </c>
      <c r="G136" s="218"/>
      <c r="H136" s="221">
        <v>1.1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197</v>
      </c>
      <c r="AU136" s="227" t="s">
        <v>79</v>
      </c>
      <c r="AV136" s="15" t="s">
        <v>95</v>
      </c>
      <c r="AW136" s="15" t="s">
        <v>31</v>
      </c>
      <c r="AX136" s="15" t="s">
        <v>77</v>
      </c>
      <c r="AY136" s="227" t="s">
        <v>191</v>
      </c>
    </row>
    <row r="137" spans="1:65" s="2" customFormat="1" ht="90" customHeight="1">
      <c r="A137" s="36"/>
      <c r="B137" s="37"/>
      <c r="C137" s="181" t="s">
        <v>128</v>
      </c>
      <c r="D137" s="181" t="s">
        <v>192</v>
      </c>
      <c r="E137" s="182" t="s">
        <v>236</v>
      </c>
      <c r="F137" s="183" t="s">
        <v>237</v>
      </c>
      <c r="G137" s="184" t="s">
        <v>232</v>
      </c>
      <c r="H137" s="185">
        <v>11</v>
      </c>
      <c r="I137" s="186"/>
      <c r="J137" s="187">
        <f>ROUND(I137*H137,2)</f>
        <v>0</v>
      </c>
      <c r="K137" s="188"/>
      <c r="L137" s="41"/>
      <c r="M137" s="189" t="s">
        <v>19</v>
      </c>
      <c r="N137" s="190" t="s">
        <v>40</v>
      </c>
      <c r="O137" s="66"/>
      <c r="P137" s="191">
        <f>O137*H137</f>
        <v>0</v>
      </c>
      <c r="Q137" s="191">
        <v>0.0369</v>
      </c>
      <c r="R137" s="191">
        <f>Q137*H137</f>
        <v>0.40590000000000004</v>
      </c>
      <c r="S137" s="191">
        <v>0</v>
      </c>
      <c r="T137" s="19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3" t="s">
        <v>195</v>
      </c>
      <c r="AT137" s="193" t="s">
        <v>192</v>
      </c>
      <c r="AU137" s="193" t="s">
        <v>79</v>
      </c>
      <c r="AY137" s="19" t="s">
        <v>191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9" t="s">
        <v>77</v>
      </c>
      <c r="BK137" s="194">
        <f>ROUND(I137*H137,2)</f>
        <v>0</v>
      </c>
      <c r="BL137" s="19" t="s">
        <v>195</v>
      </c>
      <c r="BM137" s="193" t="s">
        <v>238</v>
      </c>
    </row>
    <row r="138" spans="2:51" s="13" customFormat="1" ht="10.2">
      <c r="B138" s="195"/>
      <c r="C138" s="196"/>
      <c r="D138" s="197" t="s">
        <v>197</v>
      </c>
      <c r="E138" s="198" t="s">
        <v>19</v>
      </c>
      <c r="F138" s="199" t="s">
        <v>239</v>
      </c>
      <c r="G138" s="196"/>
      <c r="H138" s="198" t="s">
        <v>19</v>
      </c>
      <c r="I138" s="200"/>
      <c r="J138" s="196"/>
      <c r="K138" s="196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197</v>
      </c>
      <c r="AU138" s="205" t="s">
        <v>79</v>
      </c>
      <c r="AV138" s="13" t="s">
        <v>77</v>
      </c>
      <c r="AW138" s="13" t="s">
        <v>31</v>
      </c>
      <c r="AX138" s="13" t="s">
        <v>69</v>
      </c>
      <c r="AY138" s="205" t="s">
        <v>191</v>
      </c>
    </row>
    <row r="139" spans="2:51" s="14" customFormat="1" ht="10.2">
      <c r="B139" s="206"/>
      <c r="C139" s="207"/>
      <c r="D139" s="197" t="s">
        <v>197</v>
      </c>
      <c r="E139" s="208" t="s">
        <v>19</v>
      </c>
      <c r="F139" s="209" t="s">
        <v>240</v>
      </c>
      <c r="G139" s="207"/>
      <c r="H139" s="210">
        <v>11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197</v>
      </c>
      <c r="AU139" s="216" t="s">
        <v>79</v>
      </c>
      <c r="AV139" s="14" t="s">
        <v>79</v>
      </c>
      <c r="AW139" s="14" t="s">
        <v>31</v>
      </c>
      <c r="AX139" s="14" t="s">
        <v>77</v>
      </c>
      <c r="AY139" s="216" t="s">
        <v>191</v>
      </c>
    </row>
    <row r="140" spans="1:65" s="2" customFormat="1" ht="44.25" customHeight="1">
      <c r="A140" s="36"/>
      <c r="B140" s="37"/>
      <c r="C140" s="181" t="s">
        <v>241</v>
      </c>
      <c r="D140" s="181" t="s">
        <v>192</v>
      </c>
      <c r="E140" s="182" t="s">
        <v>247</v>
      </c>
      <c r="F140" s="183" t="s">
        <v>248</v>
      </c>
      <c r="G140" s="184" t="s">
        <v>249</v>
      </c>
      <c r="H140" s="185">
        <v>0.81</v>
      </c>
      <c r="I140" s="186"/>
      <c r="J140" s="187">
        <f>ROUND(I140*H140,2)</f>
        <v>0</v>
      </c>
      <c r="K140" s="188"/>
      <c r="L140" s="41"/>
      <c r="M140" s="189" t="s">
        <v>19</v>
      </c>
      <c r="N140" s="190" t="s">
        <v>40</v>
      </c>
      <c r="O140" s="66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3" t="s">
        <v>195</v>
      </c>
      <c r="AT140" s="193" t="s">
        <v>192</v>
      </c>
      <c r="AU140" s="193" t="s">
        <v>79</v>
      </c>
      <c r="AY140" s="19" t="s">
        <v>191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9" t="s">
        <v>77</v>
      </c>
      <c r="BK140" s="194">
        <f>ROUND(I140*H140,2)</f>
        <v>0</v>
      </c>
      <c r="BL140" s="19" t="s">
        <v>195</v>
      </c>
      <c r="BM140" s="193" t="s">
        <v>250</v>
      </c>
    </row>
    <row r="141" spans="2:51" s="14" customFormat="1" ht="10.2">
      <c r="B141" s="206"/>
      <c r="C141" s="207"/>
      <c r="D141" s="197" t="s">
        <v>197</v>
      </c>
      <c r="E141" s="208" t="s">
        <v>143</v>
      </c>
      <c r="F141" s="209" t="s">
        <v>251</v>
      </c>
      <c r="G141" s="207"/>
      <c r="H141" s="210">
        <v>1.35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197</v>
      </c>
      <c r="AU141" s="216" t="s">
        <v>79</v>
      </c>
      <c r="AV141" s="14" t="s">
        <v>79</v>
      </c>
      <c r="AW141" s="14" t="s">
        <v>31</v>
      </c>
      <c r="AX141" s="14" t="s">
        <v>69</v>
      </c>
      <c r="AY141" s="216" t="s">
        <v>191</v>
      </c>
    </row>
    <row r="142" spans="2:51" s="14" customFormat="1" ht="10.2">
      <c r="B142" s="206"/>
      <c r="C142" s="207"/>
      <c r="D142" s="197" t="s">
        <v>197</v>
      </c>
      <c r="E142" s="208" t="s">
        <v>252</v>
      </c>
      <c r="F142" s="209" t="s">
        <v>253</v>
      </c>
      <c r="G142" s="207"/>
      <c r="H142" s="210">
        <v>0.81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197</v>
      </c>
      <c r="AU142" s="216" t="s">
        <v>79</v>
      </c>
      <c r="AV142" s="14" t="s">
        <v>79</v>
      </c>
      <c r="AW142" s="14" t="s">
        <v>31</v>
      </c>
      <c r="AX142" s="14" t="s">
        <v>77</v>
      </c>
      <c r="AY142" s="216" t="s">
        <v>191</v>
      </c>
    </row>
    <row r="143" spans="1:65" s="2" customFormat="1" ht="49.05" customHeight="1">
      <c r="A143" s="36"/>
      <c r="B143" s="37"/>
      <c r="C143" s="181" t="s">
        <v>246</v>
      </c>
      <c r="D143" s="181" t="s">
        <v>192</v>
      </c>
      <c r="E143" s="182" t="s">
        <v>255</v>
      </c>
      <c r="F143" s="183" t="s">
        <v>256</v>
      </c>
      <c r="G143" s="184" t="s">
        <v>249</v>
      </c>
      <c r="H143" s="185">
        <v>40.222</v>
      </c>
      <c r="I143" s="186"/>
      <c r="J143" s="187">
        <f>ROUND(I143*H143,2)</f>
        <v>0</v>
      </c>
      <c r="K143" s="188"/>
      <c r="L143" s="41"/>
      <c r="M143" s="189" t="s">
        <v>19</v>
      </c>
      <c r="N143" s="190" t="s">
        <v>40</v>
      </c>
      <c r="O143" s="66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3" t="s">
        <v>195</v>
      </c>
      <c r="AT143" s="193" t="s">
        <v>192</v>
      </c>
      <c r="AU143" s="193" t="s">
        <v>79</v>
      </c>
      <c r="AY143" s="19" t="s">
        <v>191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9" t="s">
        <v>77</v>
      </c>
      <c r="BK143" s="194">
        <f>ROUND(I143*H143,2)</f>
        <v>0</v>
      </c>
      <c r="BL143" s="19" t="s">
        <v>195</v>
      </c>
      <c r="BM143" s="193" t="s">
        <v>257</v>
      </c>
    </row>
    <row r="144" spans="2:51" s="14" customFormat="1" ht="10.2">
      <c r="B144" s="206"/>
      <c r="C144" s="207"/>
      <c r="D144" s="197" t="s">
        <v>197</v>
      </c>
      <c r="E144" s="208" t="s">
        <v>19</v>
      </c>
      <c r="F144" s="209" t="s">
        <v>715</v>
      </c>
      <c r="G144" s="207"/>
      <c r="H144" s="210">
        <v>27.475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197</v>
      </c>
      <c r="AU144" s="216" t="s">
        <v>79</v>
      </c>
      <c r="AV144" s="14" t="s">
        <v>79</v>
      </c>
      <c r="AW144" s="14" t="s">
        <v>31</v>
      </c>
      <c r="AX144" s="14" t="s">
        <v>69</v>
      </c>
      <c r="AY144" s="216" t="s">
        <v>191</v>
      </c>
    </row>
    <row r="145" spans="2:51" s="14" customFormat="1" ht="10.2">
      <c r="B145" s="206"/>
      <c r="C145" s="207"/>
      <c r="D145" s="197" t="s">
        <v>197</v>
      </c>
      <c r="E145" s="208" t="s">
        <v>19</v>
      </c>
      <c r="F145" s="209" t="s">
        <v>716</v>
      </c>
      <c r="G145" s="207"/>
      <c r="H145" s="210">
        <v>41.82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197</v>
      </c>
      <c r="AU145" s="216" t="s">
        <v>79</v>
      </c>
      <c r="AV145" s="14" t="s">
        <v>79</v>
      </c>
      <c r="AW145" s="14" t="s">
        <v>31</v>
      </c>
      <c r="AX145" s="14" t="s">
        <v>69</v>
      </c>
      <c r="AY145" s="216" t="s">
        <v>191</v>
      </c>
    </row>
    <row r="146" spans="2:51" s="14" customFormat="1" ht="10.2">
      <c r="B146" s="206"/>
      <c r="C146" s="207"/>
      <c r="D146" s="197" t="s">
        <v>197</v>
      </c>
      <c r="E146" s="208" t="s">
        <v>19</v>
      </c>
      <c r="F146" s="209" t="s">
        <v>717</v>
      </c>
      <c r="G146" s="207"/>
      <c r="H146" s="210">
        <v>26.315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197</v>
      </c>
      <c r="AU146" s="216" t="s">
        <v>79</v>
      </c>
      <c r="AV146" s="14" t="s">
        <v>79</v>
      </c>
      <c r="AW146" s="14" t="s">
        <v>31</v>
      </c>
      <c r="AX146" s="14" t="s">
        <v>69</v>
      </c>
      <c r="AY146" s="216" t="s">
        <v>191</v>
      </c>
    </row>
    <row r="147" spans="2:51" s="15" customFormat="1" ht="10.2">
      <c r="B147" s="217"/>
      <c r="C147" s="218"/>
      <c r="D147" s="197" t="s">
        <v>197</v>
      </c>
      <c r="E147" s="219" t="s">
        <v>145</v>
      </c>
      <c r="F147" s="220" t="s">
        <v>201</v>
      </c>
      <c r="G147" s="218"/>
      <c r="H147" s="221">
        <v>95.61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197</v>
      </c>
      <c r="AU147" s="227" t="s">
        <v>79</v>
      </c>
      <c r="AV147" s="15" t="s">
        <v>95</v>
      </c>
      <c r="AW147" s="15" t="s">
        <v>31</v>
      </c>
      <c r="AX147" s="15" t="s">
        <v>69</v>
      </c>
      <c r="AY147" s="227" t="s">
        <v>191</v>
      </c>
    </row>
    <row r="148" spans="2:51" s="14" customFormat="1" ht="10.2">
      <c r="B148" s="206"/>
      <c r="C148" s="207"/>
      <c r="D148" s="197" t="s">
        <v>197</v>
      </c>
      <c r="E148" s="208" t="s">
        <v>267</v>
      </c>
      <c r="F148" s="209" t="s">
        <v>268</v>
      </c>
      <c r="G148" s="207"/>
      <c r="H148" s="210">
        <v>105.171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197</v>
      </c>
      <c r="AU148" s="216" t="s">
        <v>79</v>
      </c>
      <c r="AV148" s="14" t="s">
        <v>79</v>
      </c>
      <c r="AW148" s="14" t="s">
        <v>31</v>
      </c>
      <c r="AX148" s="14" t="s">
        <v>69</v>
      </c>
      <c r="AY148" s="216" t="s">
        <v>191</v>
      </c>
    </row>
    <row r="149" spans="2:51" s="14" customFormat="1" ht="10.2">
      <c r="B149" s="206"/>
      <c r="C149" s="207"/>
      <c r="D149" s="197" t="s">
        <v>197</v>
      </c>
      <c r="E149" s="208" t="s">
        <v>19</v>
      </c>
      <c r="F149" s="209" t="s">
        <v>269</v>
      </c>
      <c r="G149" s="207"/>
      <c r="H149" s="210">
        <v>0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197</v>
      </c>
      <c r="AU149" s="216" t="s">
        <v>79</v>
      </c>
      <c r="AV149" s="14" t="s">
        <v>79</v>
      </c>
      <c r="AW149" s="14" t="s">
        <v>31</v>
      </c>
      <c r="AX149" s="14" t="s">
        <v>69</v>
      </c>
      <c r="AY149" s="216" t="s">
        <v>191</v>
      </c>
    </row>
    <row r="150" spans="2:51" s="14" customFormat="1" ht="10.2">
      <c r="B150" s="206"/>
      <c r="C150" s="207"/>
      <c r="D150" s="197" t="s">
        <v>197</v>
      </c>
      <c r="E150" s="208" t="s">
        <v>19</v>
      </c>
      <c r="F150" s="209" t="s">
        <v>270</v>
      </c>
      <c r="G150" s="207"/>
      <c r="H150" s="210">
        <v>-24.728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197</v>
      </c>
      <c r="AU150" s="216" t="s">
        <v>79</v>
      </c>
      <c r="AV150" s="14" t="s">
        <v>79</v>
      </c>
      <c r="AW150" s="14" t="s">
        <v>31</v>
      </c>
      <c r="AX150" s="14" t="s">
        <v>69</v>
      </c>
      <c r="AY150" s="216" t="s">
        <v>191</v>
      </c>
    </row>
    <row r="151" spans="2:51" s="15" customFormat="1" ht="10.2">
      <c r="B151" s="217"/>
      <c r="C151" s="218"/>
      <c r="D151" s="197" t="s">
        <v>197</v>
      </c>
      <c r="E151" s="219" t="s">
        <v>141</v>
      </c>
      <c r="F151" s="220" t="s">
        <v>201</v>
      </c>
      <c r="G151" s="218"/>
      <c r="H151" s="221">
        <v>80.443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197</v>
      </c>
      <c r="AU151" s="227" t="s">
        <v>79</v>
      </c>
      <c r="AV151" s="15" t="s">
        <v>95</v>
      </c>
      <c r="AW151" s="15" t="s">
        <v>31</v>
      </c>
      <c r="AX151" s="15" t="s">
        <v>69</v>
      </c>
      <c r="AY151" s="227" t="s">
        <v>191</v>
      </c>
    </row>
    <row r="152" spans="2:51" s="14" customFormat="1" ht="10.2">
      <c r="B152" s="206"/>
      <c r="C152" s="207"/>
      <c r="D152" s="197" t="s">
        <v>197</v>
      </c>
      <c r="E152" s="208" t="s">
        <v>271</v>
      </c>
      <c r="F152" s="209" t="s">
        <v>272</v>
      </c>
      <c r="G152" s="207"/>
      <c r="H152" s="210">
        <v>40.222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197</v>
      </c>
      <c r="AU152" s="216" t="s">
        <v>79</v>
      </c>
      <c r="AV152" s="14" t="s">
        <v>79</v>
      </c>
      <c r="AW152" s="14" t="s">
        <v>31</v>
      </c>
      <c r="AX152" s="14" t="s">
        <v>77</v>
      </c>
      <c r="AY152" s="216" t="s">
        <v>191</v>
      </c>
    </row>
    <row r="153" spans="1:65" s="2" customFormat="1" ht="44.25" customHeight="1">
      <c r="A153" s="36"/>
      <c r="B153" s="37"/>
      <c r="C153" s="181" t="s">
        <v>254</v>
      </c>
      <c r="D153" s="181" t="s">
        <v>192</v>
      </c>
      <c r="E153" s="182" t="s">
        <v>274</v>
      </c>
      <c r="F153" s="183" t="s">
        <v>275</v>
      </c>
      <c r="G153" s="184" t="s">
        <v>249</v>
      </c>
      <c r="H153" s="185">
        <v>0.54</v>
      </c>
      <c r="I153" s="186"/>
      <c r="J153" s="187">
        <f>ROUND(I153*H153,2)</f>
        <v>0</v>
      </c>
      <c r="K153" s="188"/>
      <c r="L153" s="41"/>
      <c r="M153" s="189" t="s">
        <v>19</v>
      </c>
      <c r="N153" s="190" t="s">
        <v>40</v>
      </c>
      <c r="O153" s="66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3" t="s">
        <v>195</v>
      </c>
      <c r="AT153" s="193" t="s">
        <v>192</v>
      </c>
      <c r="AU153" s="193" t="s">
        <v>79</v>
      </c>
      <c r="AY153" s="19" t="s">
        <v>191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9" t="s">
        <v>77</v>
      </c>
      <c r="BK153" s="194">
        <f>ROUND(I153*H153,2)</f>
        <v>0</v>
      </c>
      <c r="BL153" s="19" t="s">
        <v>195</v>
      </c>
      <c r="BM153" s="193" t="s">
        <v>276</v>
      </c>
    </row>
    <row r="154" spans="2:51" s="14" customFormat="1" ht="10.2">
      <c r="B154" s="206"/>
      <c r="C154" s="207"/>
      <c r="D154" s="197" t="s">
        <v>197</v>
      </c>
      <c r="E154" s="208" t="s">
        <v>277</v>
      </c>
      <c r="F154" s="209" t="s">
        <v>278</v>
      </c>
      <c r="G154" s="207"/>
      <c r="H154" s="210">
        <v>0.54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197</v>
      </c>
      <c r="AU154" s="216" t="s">
        <v>79</v>
      </c>
      <c r="AV154" s="14" t="s">
        <v>79</v>
      </c>
      <c r="AW154" s="14" t="s">
        <v>31</v>
      </c>
      <c r="AX154" s="14" t="s">
        <v>77</v>
      </c>
      <c r="AY154" s="216" t="s">
        <v>191</v>
      </c>
    </row>
    <row r="155" spans="1:65" s="2" customFormat="1" ht="49.05" customHeight="1">
      <c r="A155" s="36"/>
      <c r="B155" s="37"/>
      <c r="C155" s="181" t="s">
        <v>273</v>
      </c>
      <c r="D155" s="181" t="s">
        <v>192</v>
      </c>
      <c r="E155" s="182" t="s">
        <v>280</v>
      </c>
      <c r="F155" s="183" t="s">
        <v>281</v>
      </c>
      <c r="G155" s="184" t="s">
        <v>249</v>
      </c>
      <c r="H155" s="185">
        <v>40.222</v>
      </c>
      <c r="I155" s="186"/>
      <c r="J155" s="187">
        <f>ROUND(I155*H155,2)</f>
        <v>0</v>
      </c>
      <c r="K155" s="188"/>
      <c r="L155" s="41"/>
      <c r="M155" s="189" t="s">
        <v>19</v>
      </c>
      <c r="N155" s="190" t="s">
        <v>40</v>
      </c>
      <c r="O155" s="66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3" t="s">
        <v>195</v>
      </c>
      <c r="AT155" s="193" t="s">
        <v>192</v>
      </c>
      <c r="AU155" s="193" t="s">
        <v>79</v>
      </c>
      <c r="AY155" s="19" t="s">
        <v>191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9" t="s">
        <v>77</v>
      </c>
      <c r="BK155" s="194">
        <f>ROUND(I155*H155,2)</f>
        <v>0</v>
      </c>
      <c r="BL155" s="19" t="s">
        <v>195</v>
      </c>
      <c r="BM155" s="193" t="s">
        <v>282</v>
      </c>
    </row>
    <row r="156" spans="2:51" s="14" customFormat="1" ht="10.2">
      <c r="B156" s="206"/>
      <c r="C156" s="207"/>
      <c r="D156" s="197" t="s">
        <v>197</v>
      </c>
      <c r="E156" s="208" t="s">
        <v>283</v>
      </c>
      <c r="F156" s="209" t="s">
        <v>272</v>
      </c>
      <c r="G156" s="207"/>
      <c r="H156" s="210">
        <v>40.222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197</v>
      </c>
      <c r="AU156" s="216" t="s">
        <v>79</v>
      </c>
      <c r="AV156" s="14" t="s">
        <v>79</v>
      </c>
      <c r="AW156" s="14" t="s">
        <v>31</v>
      </c>
      <c r="AX156" s="14" t="s">
        <v>77</v>
      </c>
      <c r="AY156" s="216" t="s">
        <v>191</v>
      </c>
    </row>
    <row r="157" spans="1:65" s="2" customFormat="1" ht="37.8" customHeight="1">
      <c r="A157" s="36"/>
      <c r="B157" s="37"/>
      <c r="C157" s="181" t="s">
        <v>279</v>
      </c>
      <c r="D157" s="181" t="s">
        <v>192</v>
      </c>
      <c r="E157" s="182" t="s">
        <v>285</v>
      </c>
      <c r="F157" s="183" t="s">
        <v>286</v>
      </c>
      <c r="G157" s="184" t="s">
        <v>249</v>
      </c>
      <c r="H157" s="185">
        <v>13.217</v>
      </c>
      <c r="I157" s="186"/>
      <c r="J157" s="187">
        <f>ROUND(I157*H157,2)</f>
        <v>0</v>
      </c>
      <c r="K157" s="188"/>
      <c r="L157" s="41"/>
      <c r="M157" s="189" t="s">
        <v>19</v>
      </c>
      <c r="N157" s="190" t="s">
        <v>40</v>
      </c>
      <c r="O157" s="66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3" t="s">
        <v>195</v>
      </c>
      <c r="AT157" s="193" t="s">
        <v>192</v>
      </c>
      <c r="AU157" s="193" t="s">
        <v>79</v>
      </c>
      <c r="AY157" s="19" t="s">
        <v>191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9" t="s">
        <v>77</v>
      </c>
      <c r="BK157" s="194">
        <f>ROUND(I157*H157,2)</f>
        <v>0</v>
      </c>
      <c r="BL157" s="19" t="s">
        <v>195</v>
      </c>
      <c r="BM157" s="193" t="s">
        <v>287</v>
      </c>
    </row>
    <row r="158" spans="2:51" s="13" customFormat="1" ht="10.2">
      <c r="B158" s="195"/>
      <c r="C158" s="196"/>
      <c r="D158" s="197" t="s">
        <v>197</v>
      </c>
      <c r="E158" s="198" t="s">
        <v>19</v>
      </c>
      <c r="F158" s="199" t="s">
        <v>718</v>
      </c>
      <c r="G158" s="196"/>
      <c r="H158" s="198" t="s">
        <v>19</v>
      </c>
      <c r="I158" s="200"/>
      <c r="J158" s="196"/>
      <c r="K158" s="196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197</v>
      </c>
      <c r="AU158" s="205" t="s">
        <v>79</v>
      </c>
      <c r="AV158" s="13" t="s">
        <v>77</v>
      </c>
      <c r="AW158" s="13" t="s">
        <v>31</v>
      </c>
      <c r="AX158" s="13" t="s">
        <v>69</v>
      </c>
      <c r="AY158" s="205" t="s">
        <v>191</v>
      </c>
    </row>
    <row r="159" spans="2:51" s="14" customFormat="1" ht="10.2">
      <c r="B159" s="206"/>
      <c r="C159" s="207"/>
      <c r="D159" s="197" t="s">
        <v>197</v>
      </c>
      <c r="E159" s="208" t="s">
        <v>19</v>
      </c>
      <c r="F159" s="209" t="s">
        <v>719</v>
      </c>
      <c r="G159" s="207"/>
      <c r="H159" s="210">
        <v>2.888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197</v>
      </c>
      <c r="AU159" s="216" t="s">
        <v>79</v>
      </c>
      <c r="AV159" s="14" t="s">
        <v>79</v>
      </c>
      <c r="AW159" s="14" t="s">
        <v>31</v>
      </c>
      <c r="AX159" s="14" t="s">
        <v>69</v>
      </c>
      <c r="AY159" s="216" t="s">
        <v>191</v>
      </c>
    </row>
    <row r="160" spans="2:51" s="13" customFormat="1" ht="10.2">
      <c r="B160" s="195"/>
      <c r="C160" s="196"/>
      <c r="D160" s="197" t="s">
        <v>197</v>
      </c>
      <c r="E160" s="198" t="s">
        <v>19</v>
      </c>
      <c r="F160" s="199" t="s">
        <v>720</v>
      </c>
      <c r="G160" s="196"/>
      <c r="H160" s="198" t="s">
        <v>19</v>
      </c>
      <c r="I160" s="200"/>
      <c r="J160" s="196"/>
      <c r="K160" s="196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197</v>
      </c>
      <c r="AU160" s="205" t="s">
        <v>79</v>
      </c>
      <c r="AV160" s="13" t="s">
        <v>77</v>
      </c>
      <c r="AW160" s="13" t="s">
        <v>31</v>
      </c>
      <c r="AX160" s="13" t="s">
        <v>69</v>
      </c>
      <c r="AY160" s="205" t="s">
        <v>191</v>
      </c>
    </row>
    <row r="161" spans="2:51" s="14" customFormat="1" ht="10.2">
      <c r="B161" s="206"/>
      <c r="C161" s="207"/>
      <c r="D161" s="197" t="s">
        <v>197</v>
      </c>
      <c r="E161" s="208" t="s">
        <v>19</v>
      </c>
      <c r="F161" s="209" t="s">
        <v>682</v>
      </c>
      <c r="G161" s="207"/>
      <c r="H161" s="210">
        <v>3.85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197</v>
      </c>
      <c r="AU161" s="216" t="s">
        <v>79</v>
      </c>
      <c r="AV161" s="14" t="s">
        <v>79</v>
      </c>
      <c r="AW161" s="14" t="s">
        <v>31</v>
      </c>
      <c r="AX161" s="14" t="s">
        <v>69</v>
      </c>
      <c r="AY161" s="216" t="s">
        <v>191</v>
      </c>
    </row>
    <row r="162" spans="2:51" s="13" customFormat="1" ht="10.2">
      <c r="B162" s="195"/>
      <c r="C162" s="196"/>
      <c r="D162" s="197" t="s">
        <v>197</v>
      </c>
      <c r="E162" s="198" t="s">
        <v>19</v>
      </c>
      <c r="F162" s="199" t="s">
        <v>721</v>
      </c>
      <c r="G162" s="196"/>
      <c r="H162" s="198" t="s">
        <v>19</v>
      </c>
      <c r="I162" s="200"/>
      <c r="J162" s="196"/>
      <c r="K162" s="196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197</v>
      </c>
      <c r="AU162" s="205" t="s">
        <v>79</v>
      </c>
      <c r="AV162" s="13" t="s">
        <v>77</v>
      </c>
      <c r="AW162" s="13" t="s">
        <v>31</v>
      </c>
      <c r="AX162" s="13" t="s">
        <v>69</v>
      </c>
      <c r="AY162" s="205" t="s">
        <v>191</v>
      </c>
    </row>
    <row r="163" spans="2:51" s="14" customFormat="1" ht="10.2">
      <c r="B163" s="206"/>
      <c r="C163" s="207"/>
      <c r="D163" s="197" t="s">
        <v>197</v>
      </c>
      <c r="E163" s="208" t="s">
        <v>19</v>
      </c>
      <c r="F163" s="209" t="s">
        <v>722</v>
      </c>
      <c r="G163" s="207"/>
      <c r="H163" s="210">
        <v>3.74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197</v>
      </c>
      <c r="AU163" s="216" t="s">
        <v>79</v>
      </c>
      <c r="AV163" s="14" t="s">
        <v>79</v>
      </c>
      <c r="AW163" s="14" t="s">
        <v>31</v>
      </c>
      <c r="AX163" s="14" t="s">
        <v>69</v>
      </c>
      <c r="AY163" s="216" t="s">
        <v>191</v>
      </c>
    </row>
    <row r="164" spans="2:51" s="13" customFormat="1" ht="10.2">
      <c r="B164" s="195"/>
      <c r="C164" s="196"/>
      <c r="D164" s="197" t="s">
        <v>197</v>
      </c>
      <c r="E164" s="198" t="s">
        <v>19</v>
      </c>
      <c r="F164" s="199" t="s">
        <v>723</v>
      </c>
      <c r="G164" s="196"/>
      <c r="H164" s="198" t="s">
        <v>19</v>
      </c>
      <c r="I164" s="200"/>
      <c r="J164" s="196"/>
      <c r="K164" s="196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197</v>
      </c>
      <c r="AU164" s="205" t="s">
        <v>79</v>
      </c>
      <c r="AV164" s="13" t="s">
        <v>77</v>
      </c>
      <c r="AW164" s="13" t="s">
        <v>31</v>
      </c>
      <c r="AX164" s="13" t="s">
        <v>69</v>
      </c>
      <c r="AY164" s="205" t="s">
        <v>191</v>
      </c>
    </row>
    <row r="165" spans="2:51" s="14" customFormat="1" ht="10.2">
      <c r="B165" s="206"/>
      <c r="C165" s="207"/>
      <c r="D165" s="197" t="s">
        <v>197</v>
      </c>
      <c r="E165" s="208" t="s">
        <v>19</v>
      </c>
      <c r="F165" s="209" t="s">
        <v>724</v>
      </c>
      <c r="G165" s="207"/>
      <c r="H165" s="210">
        <v>2.739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197</v>
      </c>
      <c r="AU165" s="216" t="s">
        <v>79</v>
      </c>
      <c r="AV165" s="14" t="s">
        <v>79</v>
      </c>
      <c r="AW165" s="14" t="s">
        <v>31</v>
      </c>
      <c r="AX165" s="14" t="s">
        <v>69</v>
      </c>
      <c r="AY165" s="216" t="s">
        <v>191</v>
      </c>
    </row>
    <row r="166" spans="2:51" s="15" customFormat="1" ht="10.2">
      <c r="B166" s="217"/>
      <c r="C166" s="218"/>
      <c r="D166" s="197" t="s">
        <v>197</v>
      </c>
      <c r="E166" s="219" t="s">
        <v>19</v>
      </c>
      <c r="F166" s="220" t="s">
        <v>201</v>
      </c>
      <c r="G166" s="218"/>
      <c r="H166" s="221">
        <v>13.217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197</v>
      </c>
      <c r="AU166" s="227" t="s">
        <v>79</v>
      </c>
      <c r="AV166" s="15" t="s">
        <v>95</v>
      </c>
      <c r="AW166" s="15" t="s">
        <v>31</v>
      </c>
      <c r="AX166" s="15" t="s">
        <v>77</v>
      </c>
      <c r="AY166" s="227" t="s">
        <v>191</v>
      </c>
    </row>
    <row r="167" spans="1:65" s="2" customFormat="1" ht="37.8" customHeight="1">
      <c r="A167" s="36"/>
      <c r="B167" s="37"/>
      <c r="C167" s="181" t="s">
        <v>284</v>
      </c>
      <c r="D167" s="181" t="s">
        <v>192</v>
      </c>
      <c r="E167" s="182" t="s">
        <v>297</v>
      </c>
      <c r="F167" s="183" t="s">
        <v>298</v>
      </c>
      <c r="G167" s="184" t="s">
        <v>224</v>
      </c>
      <c r="H167" s="185">
        <v>191.22</v>
      </c>
      <c r="I167" s="186"/>
      <c r="J167" s="187">
        <f>ROUND(I167*H167,2)</f>
        <v>0</v>
      </c>
      <c r="K167" s="188"/>
      <c r="L167" s="41"/>
      <c r="M167" s="189" t="s">
        <v>19</v>
      </c>
      <c r="N167" s="190" t="s">
        <v>40</v>
      </c>
      <c r="O167" s="66"/>
      <c r="P167" s="191">
        <f>O167*H167</f>
        <v>0</v>
      </c>
      <c r="Q167" s="191">
        <v>0.00084</v>
      </c>
      <c r="R167" s="191">
        <f>Q167*H167</f>
        <v>0.1606248</v>
      </c>
      <c r="S167" s="191">
        <v>0</v>
      </c>
      <c r="T167" s="19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3" t="s">
        <v>195</v>
      </c>
      <c r="AT167" s="193" t="s">
        <v>192</v>
      </c>
      <c r="AU167" s="193" t="s">
        <v>79</v>
      </c>
      <c r="AY167" s="19" t="s">
        <v>191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9" t="s">
        <v>77</v>
      </c>
      <c r="BK167" s="194">
        <f>ROUND(I167*H167,2)</f>
        <v>0</v>
      </c>
      <c r="BL167" s="19" t="s">
        <v>195</v>
      </c>
      <c r="BM167" s="193" t="s">
        <v>299</v>
      </c>
    </row>
    <row r="168" spans="2:51" s="14" customFormat="1" ht="10.2">
      <c r="B168" s="206"/>
      <c r="C168" s="207"/>
      <c r="D168" s="197" t="s">
        <v>197</v>
      </c>
      <c r="E168" s="208" t="s">
        <v>19</v>
      </c>
      <c r="F168" s="209" t="s">
        <v>300</v>
      </c>
      <c r="G168" s="207"/>
      <c r="H168" s="210">
        <v>191.22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197</v>
      </c>
      <c r="AU168" s="216" t="s">
        <v>79</v>
      </c>
      <c r="AV168" s="14" t="s">
        <v>79</v>
      </c>
      <c r="AW168" s="14" t="s">
        <v>31</v>
      </c>
      <c r="AX168" s="14" t="s">
        <v>69</v>
      </c>
      <c r="AY168" s="216" t="s">
        <v>191</v>
      </c>
    </row>
    <row r="169" spans="2:51" s="15" customFormat="1" ht="10.2">
      <c r="B169" s="217"/>
      <c r="C169" s="218"/>
      <c r="D169" s="197" t="s">
        <v>197</v>
      </c>
      <c r="E169" s="219" t="s">
        <v>138</v>
      </c>
      <c r="F169" s="220" t="s">
        <v>201</v>
      </c>
      <c r="G169" s="218"/>
      <c r="H169" s="221">
        <v>191.22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197</v>
      </c>
      <c r="AU169" s="227" t="s">
        <v>79</v>
      </c>
      <c r="AV169" s="15" t="s">
        <v>95</v>
      </c>
      <c r="AW169" s="15" t="s">
        <v>31</v>
      </c>
      <c r="AX169" s="15" t="s">
        <v>77</v>
      </c>
      <c r="AY169" s="227" t="s">
        <v>191</v>
      </c>
    </row>
    <row r="170" spans="1:65" s="2" customFormat="1" ht="44.25" customHeight="1">
      <c r="A170" s="36"/>
      <c r="B170" s="37"/>
      <c r="C170" s="181" t="s">
        <v>296</v>
      </c>
      <c r="D170" s="181" t="s">
        <v>192</v>
      </c>
      <c r="E170" s="182" t="s">
        <v>302</v>
      </c>
      <c r="F170" s="183" t="s">
        <v>303</v>
      </c>
      <c r="G170" s="184" t="s">
        <v>224</v>
      </c>
      <c r="H170" s="185">
        <v>191.22</v>
      </c>
      <c r="I170" s="186"/>
      <c r="J170" s="187">
        <f>ROUND(I170*H170,2)</f>
        <v>0</v>
      </c>
      <c r="K170" s="188"/>
      <c r="L170" s="41"/>
      <c r="M170" s="189" t="s">
        <v>19</v>
      </c>
      <c r="N170" s="190" t="s">
        <v>40</v>
      </c>
      <c r="O170" s="66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3" t="s">
        <v>195</v>
      </c>
      <c r="AT170" s="193" t="s">
        <v>192</v>
      </c>
      <c r="AU170" s="193" t="s">
        <v>79</v>
      </c>
      <c r="AY170" s="19" t="s">
        <v>191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9" t="s">
        <v>77</v>
      </c>
      <c r="BK170" s="194">
        <f>ROUND(I170*H170,2)</f>
        <v>0</v>
      </c>
      <c r="BL170" s="19" t="s">
        <v>195</v>
      </c>
      <c r="BM170" s="193" t="s">
        <v>304</v>
      </c>
    </row>
    <row r="171" spans="2:51" s="14" customFormat="1" ht="10.2">
      <c r="B171" s="206"/>
      <c r="C171" s="207"/>
      <c r="D171" s="197" t="s">
        <v>197</v>
      </c>
      <c r="E171" s="208" t="s">
        <v>19</v>
      </c>
      <c r="F171" s="209" t="s">
        <v>138</v>
      </c>
      <c r="G171" s="207"/>
      <c r="H171" s="210">
        <v>191.22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197</v>
      </c>
      <c r="AU171" s="216" t="s">
        <v>79</v>
      </c>
      <c r="AV171" s="14" t="s">
        <v>79</v>
      </c>
      <c r="AW171" s="14" t="s">
        <v>31</v>
      </c>
      <c r="AX171" s="14" t="s">
        <v>77</v>
      </c>
      <c r="AY171" s="216" t="s">
        <v>191</v>
      </c>
    </row>
    <row r="172" spans="1:65" s="2" customFormat="1" ht="66.75" customHeight="1">
      <c r="A172" s="36"/>
      <c r="B172" s="37"/>
      <c r="C172" s="181" t="s">
        <v>301</v>
      </c>
      <c r="D172" s="181" t="s">
        <v>192</v>
      </c>
      <c r="E172" s="182" t="s">
        <v>306</v>
      </c>
      <c r="F172" s="183" t="s">
        <v>307</v>
      </c>
      <c r="G172" s="184" t="s">
        <v>249</v>
      </c>
      <c r="H172" s="185">
        <v>27.118</v>
      </c>
      <c r="I172" s="186"/>
      <c r="J172" s="187">
        <f>ROUND(I172*H172,2)</f>
        <v>0</v>
      </c>
      <c r="K172" s="188"/>
      <c r="L172" s="41"/>
      <c r="M172" s="189" t="s">
        <v>19</v>
      </c>
      <c r="N172" s="190" t="s">
        <v>40</v>
      </c>
      <c r="O172" s="66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3" t="s">
        <v>195</v>
      </c>
      <c r="AT172" s="193" t="s">
        <v>192</v>
      </c>
      <c r="AU172" s="193" t="s">
        <v>79</v>
      </c>
      <c r="AY172" s="19" t="s">
        <v>191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9" t="s">
        <v>77</v>
      </c>
      <c r="BK172" s="194">
        <f>ROUND(I172*H172,2)</f>
        <v>0</v>
      </c>
      <c r="BL172" s="19" t="s">
        <v>195</v>
      </c>
      <c r="BM172" s="193" t="s">
        <v>308</v>
      </c>
    </row>
    <row r="173" spans="2:51" s="14" customFormat="1" ht="10.2">
      <c r="B173" s="206"/>
      <c r="C173" s="207"/>
      <c r="D173" s="197" t="s">
        <v>197</v>
      </c>
      <c r="E173" s="208" t="s">
        <v>134</v>
      </c>
      <c r="F173" s="209" t="s">
        <v>309</v>
      </c>
      <c r="G173" s="207"/>
      <c r="H173" s="210">
        <v>27.118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197</v>
      </c>
      <c r="AU173" s="216" t="s">
        <v>79</v>
      </c>
      <c r="AV173" s="14" t="s">
        <v>79</v>
      </c>
      <c r="AW173" s="14" t="s">
        <v>31</v>
      </c>
      <c r="AX173" s="14" t="s">
        <v>77</v>
      </c>
      <c r="AY173" s="216" t="s">
        <v>191</v>
      </c>
    </row>
    <row r="174" spans="1:65" s="2" customFormat="1" ht="44.25" customHeight="1">
      <c r="A174" s="36"/>
      <c r="B174" s="37"/>
      <c r="C174" s="181" t="s">
        <v>305</v>
      </c>
      <c r="D174" s="181" t="s">
        <v>192</v>
      </c>
      <c r="E174" s="182" t="s">
        <v>310</v>
      </c>
      <c r="F174" s="183" t="s">
        <v>311</v>
      </c>
      <c r="G174" s="184" t="s">
        <v>312</v>
      </c>
      <c r="H174" s="185">
        <v>54.236</v>
      </c>
      <c r="I174" s="186"/>
      <c r="J174" s="187">
        <f>ROUND(I174*H174,2)</f>
        <v>0</v>
      </c>
      <c r="K174" s="188"/>
      <c r="L174" s="41"/>
      <c r="M174" s="189" t="s">
        <v>19</v>
      </c>
      <c r="N174" s="190" t="s">
        <v>40</v>
      </c>
      <c r="O174" s="66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3" t="s">
        <v>195</v>
      </c>
      <c r="AT174" s="193" t="s">
        <v>192</v>
      </c>
      <c r="AU174" s="193" t="s">
        <v>79</v>
      </c>
      <c r="AY174" s="19" t="s">
        <v>191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9" t="s">
        <v>77</v>
      </c>
      <c r="BK174" s="194">
        <f>ROUND(I174*H174,2)</f>
        <v>0</v>
      </c>
      <c r="BL174" s="19" t="s">
        <v>195</v>
      </c>
      <c r="BM174" s="193" t="s">
        <v>313</v>
      </c>
    </row>
    <row r="175" spans="2:51" s="14" customFormat="1" ht="10.2">
      <c r="B175" s="206"/>
      <c r="C175" s="207"/>
      <c r="D175" s="197" t="s">
        <v>197</v>
      </c>
      <c r="E175" s="208" t="s">
        <v>19</v>
      </c>
      <c r="F175" s="209" t="s">
        <v>134</v>
      </c>
      <c r="G175" s="207"/>
      <c r="H175" s="210">
        <v>27.118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197</v>
      </c>
      <c r="AU175" s="216" t="s">
        <v>79</v>
      </c>
      <c r="AV175" s="14" t="s">
        <v>79</v>
      </c>
      <c r="AW175" s="14" t="s">
        <v>31</v>
      </c>
      <c r="AX175" s="14" t="s">
        <v>77</v>
      </c>
      <c r="AY175" s="216" t="s">
        <v>191</v>
      </c>
    </row>
    <row r="176" spans="2:51" s="14" customFormat="1" ht="10.2">
      <c r="B176" s="206"/>
      <c r="C176" s="207"/>
      <c r="D176" s="197" t="s">
        <v>197</v>
      </c>
      <c r="E176" s="207"/>
      <c r="F176" s="209" t="s">
        <v>725</v>
      </c>
      <c r="G176" s="207"/>
      <c r="H176" s="210">
        <v>54.236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197</v>
      </c>
      <c r="AU176" s="216" t="s">
        <v>79</v>
      </c>
      <c r="AV176" s="14" t="s">
        <v>79</v>
      </c>
      <c r="AW176" s="14" t="s">
        <v>4</v>
      </c>
      <c r="AX176" s="14" t="s">
        <v>77</v>
      </c>
      <c r="AY176" s="216" t="s">
        <v>191</v>
      </c>
    </row>
    <row r="177" spans="1:65" s="2" customFormat="1" ht="37.8" customHeight="1">
      <c r="A177" s="36"/>
      <c r="B177" s="37"/>
      <c r="C177" s="181" t="s">
        <v>8</v>
      </c>
      <c r="D177" s="181" t="s">
        <v>192</v>
      </c>
      <c r="E177" s="182" t="s">
        <v>316</v>
      </c>
      <c r="F177" s="183" t="s">
        <v>317</v>
      </c>
      <c r="G177" s="184" t="s">
        <v>249</v>
      </c>
      <c r="H177" s="185">
        <v>27.118</v>
      </c>
      <c r="I177" s="186"/>
      <c r="J177" s="187">
        <f>ROUND(I177*H177,2)</f>
        <v>0</v>
      </c>
      <c r="K177" s="188"/>
      <c r="L177" s="41"/>
      <c r="M177" s="189" t="s">
        <v>19</v>
      </c>
      <c r="N177" s="190" t="s">
        <v>40</v>
      </c>
      <c r="O177" s="66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3" t="s">
        <v>195</v>
      </c>
      <c r="AT177" s="193" t="s">
        <v>192</v>
      </c>
      <c r="AU177" s="193" t="s">
        <v>79</v>
      </c>
      <c r="AY177" s="19" t="s">
        <v>191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9" t="s">
        <v>77</v>
      </c>
      <c r="BK177" s="194">
        <f>ROUND(I177*H177,2)</f>
        <v>0</v>
      </c>
      <c r="BL177" s="19" t="s">
        <v>195</v>
      </c>
      <c r="BM177" s="193" t="s">
        <v>318</v>
      </c>
    </row>
    <row r="178" spans="2:51" s="14" customFormat="1" ht="10.2">
      <c r="B178" s="206"/>
      <c r="C178" s="207"/>
      <c r="D178" s="197" t="s">
        <v>197</v>
      </c>
      <c r="E178" s="208" t="s">
        <v>19</v>
      </c>
      <c r="F178" s="209" t="s">
        <v>134</v>
      </c>
      <c r="G178" s="207"/>
      <c r="H178" s="210">
        <v>27.118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197</v>
      </c>
      <c r="AU178" s="216" t="s">
        <v>79</v>
      </c>
      <c r="AV178" s="14" t="s">
        <v>79</v>
      </c>
      <c r="AW178" s="14" t="s">
        <v>31</v>
      </c>
      <c r="AX178" s="14" t="s">
        <v>77</v>
      </c>
      <c r="AY178" s="216" t="s">
        <v>191</v>
      </c>
    </row>
    <row r="179" spans="1:65" s="2" customFormat="1" ht="44.25" customHeight="1">
      <c r="A179" s="36"/>
      <c r="B179" s="37"/>
      <c r="C179" s="181" t="s">
        <v>315</v>
      </c>
      <c r="D179" s="181" t="s">
        <v>192</v>
      </c>
      <c r="E179" s="182" t="s">
        <v>320</v>
      </c>
      <c r="F179" s="183" t="s">
        <v>321</v>
      </c>
      <c r="G179" s="184" t="s">
        <v>249</v>
      </c>
      <c r="H179" s="185">
        <v>54.675</v>
      </c>
      <c r="I179" s="186"/>
      <c r="J179" s="187">
        <f>ROUND(I179*H179,2)</f>
        <v>0</v>
      </c>
      <c r="K179" s="188"/>
      <c r="L179" s="41"/>
      <c r="M179" s="189" t="s">
        <v>19</v>
      </c>
      <c r="N179" s="190" t="s">
        <v>40</v>
      </c>
      <c r="O179" s="66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3" t="s">
        <v>195</v>
      </c>
      <c r="AT179" s="193" t="s">
        <v>192</v>
      </c>
      <c r="AU179" s="193" t="s">
        <v>79</v>
      </c>
      <c r="AY179" s="19" t="s">
        <v>191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9" t="s">
        <v>77</v>
      </c>
      <c r="BK179" s="194">
        <f>ROUND(I179*H179,2)</f>
        <v>0</v>
      </c>
      <c r="BL179" s="19" t="s">
        <v>195</v>
      </c>
      <c r="BM179" s="193" t="s">
        <v>322</v>
      </c>
    </row>
    <row r="180" spans="2:51" s="14" customFormat="1" ht="10.2">
      <c r="B180" s="206"/>
      <c r="C180" s="207"/>
      <c r="D180" s="197" t="s">
        <v>197</v>
      </c>
      <c r="E180" s="208" t="s">
        <v>323</v>
      </c>
      <c r="F180" s="209" t="s">
        <v>324</v>
      </c>
      <c r="G180" s="207"/>
      <c r="H180" s="210">
        <v>53.749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197</v>
      </c>
      <c r="AU180" s="216" t="s">
        <v>79</v>
      </c>
      <c r="AV180" s="14" t="s">
        <v>79</v>
      </c>
      <c r="AW180" s="14" t="s">
        <v>31</v>
      </c>
      <c r="AX180" s="14" t="s">
        <v>69</v>
      </c>
      <c r="AY180" s="216" t="s">
        <v>191</v>
      </c>
    </row>
    <row r="181" spans="2:51" s="14" customFormat="1" ht="10.2">
      <c r="B181" s="206"/>
      <c r="C181" s="207"/>
      <c r="D181" s="197" t="s">
        <v>197</v>
      </c>
      <c r="E181" s="208" t="s">
        <v>325</v>
      </c>
      <c r="F181" s="209" t="s">
        <v>326</v>
      </c>
      <c r="G181" s="207"/>
      <c r="H181" s="210">
        <v>0.926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197</v>
      </c>
      <c r="AU181" s="216" t="s">
        <v>79</v>
      </c>
      <c r="AV181" s="14" t="s">
        <v>79</v>
      </c>
      <c r="AW181" s="14" t="s">
        <v>31</v>
      </c>
      <c r="AX181" s="14" t="s">
        <v>69</v>
      </c>
      <c r="AY181" s="216" t="s">
        <v>191</v>
      </c>
    </row>
    <row r="182" spans="2:51" s="16" customFormat="1" ht="10.2">
      <c r="B182" s="228"/>
      <c r="C182" s="229"/>
      <c r="D182" s="197" t="s">
        <v>197</v>
      </c>
      <c r="E182" s="230" t="s">
        <v>327</v>
      </c>
      <c r="F182" s="231" t="s">
        <v>210</v>
      </c>
      <c r="G182" s="229"/>
      <c r="H182" s="232">
        <v>54.675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197</v>
      </c>
      <c r="AU182" s="238" t="s">
        <v>79</v>
      </c>
      <c r="AV182" s="16" t="s">
        <v>195</v>
      </c>
      <c r="AW182" s="16" t="s">
        <v>31</v>
      </c>
      <c r="AX182" s="16" t="s">
        <v>77</v>
      </c>
      <c r="AY182" s="238" t="s">
        <v>191</v>
      </c>
    </row>
    <row r="183" spans="1:65" s="2" customFormat="1" ht="66.75" customHeight="1">
      <c r="A183" s="36"/>
      <c r="B183" s="37"/>
      <c r="C183" s="181" t="s">
        <v>319</v>
      </c>
      <c r="D183" s="181" t="s">
        <v>192</v>
      </c>
      <c r="E183" s="182" t="s">
        <v>329</v>
      </c>
      <c r="F183" s="183" t="s">
        <v>330</v>
      </c>
      <c r="G183" s="184" t="s">
        <v>249</v>
      </c>
      <c r="H183" s="185">
        <v>21.408</v>
      </c>
      <c r="I183" s="186"/>
      <c r="J183" s="187">
        <f>ROUND(I183*H183,2)</f>
        <v>0</v>
      </c>
      <c r="K183" s="188"/>
      <c r="L183" s="41"/>
      <c r="M183" s="189" t="s">
        <v>19</v>
      </c>
      <c r="N183" s="190" t="s">
        <v>40</v>
      </c>
      <c r="O183" s="66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3" t="s">
        <v>195</v>
      </c>
      <c r="AT183" s="193" t="s">
        <v>192</v>
      </c>
      <c r="AU183" s="193" t="s">
        <v>79</v>
      </c>
      <c r="AY183" s="19" t="s">
        <v>191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9" t="s">
        <v>77</v>
      </c>
      <c r="BK183" s="194">
        <f>ROUND(I183*H183,2)</f>
        <v>0</v>
      </c>
      <c r="BL183" s="19" t="s">
        <v>195</v>
      </c>
      <c r="BM183" s="193" t="s">
        <v>331</v>
      </c>
    </row>
    <row r="184" spans="2:51" s="14" customFormat="1" ht="10.2">
      <c r="B184" s="206"/>
      <c r="C184" s="207"/>
      <c r="D184" s="197" t="s">
        <v>197</v>
      </c>
      <c r="E184" s="208" t="s">
        <v>132</v>
      </c>
      <c r="F184" s="209" t="s">
        <v>332</v>
      </c>
      <c r="G184" s="207"/>
      <c r="H184" s="210">
        <v>21.074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197</v>
      </c>
      <c r="AU184" s="216" t="s">
        <v>79</v>
      </c>
      <c r="AV184" s="14" t="s">
        <v>79</v>
      </c>
      <c r="AW184" s="14" t="s">
        <v>31</v>
      </c>
      <c r="AX184" s="14" t="s">
        <v>69</v>
      </c>
      <c r="AY184" s="216" t="s">
        <v>191</v>
      </c>
    </row>
    <row r="185" spans="2:51" s="14" customFormat="1" ht="10.2">
      <c r="B185" s="206"/>
      <c r="C185" s="207"/>
      <c r="D185" s="197" t="s">
        <v>197</v>
      </c>
      <c r="E185" s="208" t="s">
        <v>133</v>
      </c>
      <c r="F185" s="209" t="s">
        <v>686</v>
      </c>
      <c r="G185" s="207"/>
      <c r="H185" s="210">
        <v>0.334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197</v>
      </c>
      <c r="AU185" s="216" t="s">
        <v>79</v>
      </c>
      <c r="AV185" s="14" t="s">
        <v>79</v>
      </c>
      <c r="AW185" s="14" t="s">
        <v>31</v>
      </c>
      <c r="AX185" s="14" t="s">
        <v>69</v>
      </c>
      <c r="AY185" s="216" t="s">
        <v>191</v>
      </c>
    </row>
    <row r="186" spans="2:51" s="16" customFormat="1" ht="10.2">
      <c r="B186" s="228"/>
      <c r="C186" s="229"/>
      <c r="D186" s="197" t="s">
        <v>197</v>
      </c>
      <c r="E186" s="230" t="s">
        <v>130</v>
      </c>
      <c r="F186" s="231" t="s">
        <v>210</v>
      </c>
      <c r="G186" s="229"/>
      <c r="H186" s="232">
        <v>21.408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197</v>
      </c>
      <c r="AU186" s="238" t="s">
        <v>79</v>
      </c>
      <c r="AV186" s="16" t="s">
        <v>195</v>
      </c>
      <c r="AW186" s="16" t="s">
        <v>31</v>
      </c>
      <c r="AX186" s="16" t="s">
        <v>77</v>
      </c>
      <c r="AY186" s="238" t="s">
        <v>191</v>
      </c>
    </row>
    <row r="187" spans="1:65" s="2" customFormat="1" ht="16.5" customHeight="1">
      <c r="A187" s="36"/>
      <c r="B187" s="37"/>
      <c r="C187" s="241" t="s">
        <v>328</v>
      </c>
      <c r="D187" s="241" t="s">
        <v>334</v>
      </c>
      <c r="E187" s="242" t="s">
        <v>335</v>
      </c>
      <c r="F187" s="243" t="s">
        <v>336</v>
      </c>
      <c r="G187" s="244" t="s">
        <v>312</v>
      </c>
      <c r="H187" s="245">
        <v>42.816</v>
      </c>
      <c r="I187" s="246"/>
      <c r="J187" s="247">
        <f>ROUND(I187*H187,2)</f>
        <v>0</v>
      </c>
      <c r="K187" s="248"/>
      <c r="L187" s="249"/>
      <c r="M187" s="250" t="s">
        <v>19</v>
      </c>
      <c r="N187" s="251" t="s">
        <v>40</v>
      </c>
      <c r="O187" s="66"/>
      <c r="P187" s="191">
        <f>O187*H187</f>
        <v>0</v>
      </c>
      <c r="Q187" s="191">
        <v>1</v>
      </c>
      <c r="R187" s="191">
        <f>Q187*H187</f>
        <v>42.816</v>
      </c>
      <c r="S187" s="191">
        <v>0</v>
      </c>
      <c r="T187" s="19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3" t="s">
        <v>254</v>
      </c>
      <c r="AT187" s="193" t="s">
        <v>334</v>
      </c>
      <c r="AU187" s="193" t="s">
        <v>79</v>
      </c>
      <c r="AY187" s="19" t="s">
        <v>191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9" t="s">
        <v>77</v>
      </c>
      <c r="BK187" s="194">
        <f>ROUND(I187*H187,2)</f>
        <v>0</v>
      </c>
      <c r="BL187" s="19" t="s">
        <v>195</v>
      </c>
      <c r="BM187" s="193" t="s">
        <v>337</v>
      </c>
    </row>
    <row r="188" spans="2:51" s="14" customFormat="1" ht="10.2">
      <c r="B188" s="206"/>
      <c r="C188" s="207"/>
      <c r="D188" s="197" t="s">
        <v>197</v>
      </c>
      <c r="E188" s="208" t="s">
        <v>19</v>
      </c>
      <c r="F188" s="209" t="s">
        <v>130</v>
      </c>
      <c r="G188" s="207"/>
      <c r="H188" s="210">
        <v>21.408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197</v>
      </c>
      <c r="AU188" s="216" t="s">
        <v>79</v>
      </c>
      <c r="AV188" s="14" t="s">
        <v>79</v>
      </c>
      <c r="AW188" s="14" t="s">
        <v>31</v>
      </c>
      <c r="AX188" s="14" t="s">
        <v>77</v>
      </c>
      <c r="AY188" s="216" t="s">
        <v>191</v>
      </c>
    </row>
    <row r="189" spans="2:51" s="14" customFormat="1" ht="10.2">
      <c r="B189" s="206"/>
      <c r="C189" s="207"/>
      <c r="D189" s="197" t="s">
        <v>197</v>
      </c>
      <c r="E189" s="207"/>
      <c r="F189" s="209" t="s">
        <v>726</v>
      </c>
      <c r="G189" s="207"/>
      <c r="H189" s="210">
        <v>42.816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197</v>
      </c>
      <c r="AU189" s="216" t="s">
        <v>79</v>
      </c>
      <c r="AV189" s="14" t="s">
        <v>79</v>
      </c>
      <c r="AW189" s="14" t="s">
        <v>4</v>
      </c>
      <c r="AX189" s="14" t="s">
        <v>77</v>
      </c>
      <c r="AY189" s="216" t="s">
        <v>191</v>
      </c>
    </row>
    <row r="190" spans="2:63" s="12" customFormat="1" ht="22.8" customHeight="1">
      <c r="B190" s="167"/>
      <c r="C190" s="168"/>
      <c r="D190" s="169" t="s">
        <v>68</v>
      </c>
      <c r="E190" s="239" t="s">
        <v>195</v>
      </c>
      <c r="F190" s="239" t="s">
        <v>339</v>
      </c>
      <c r="G190" s="168"/>
      <c r="H190" s="168"/>
      <c r="I190" s="171"/>
      <c r="J190" s="240">
        <f>BK190</f>
        <v>0</v>
      </c>
      <c r="K190" s="168"/>
      <c r="L190" s="173"/>
      <c r="M190" s="174"/>
      <c r="N190" s="175"/>
      <c r="O190" s="175"/>
      <c r="P190" s="176">
        <f>SUM(P191:P230)</f>
        <v>0</v>
      </c>
      <c r="Q190" s="175"/>
      <c r="R190" s="176">
        <f>SUM(R191:R230)</f>
        <v>0.0097128</v>
      </c>
      <c r="S190" s="175"/>
      <c r="T190" s="177">
        <f>SUM(T191:T230)</f>
        <v>0</v>
      </c>
      <c r="AR190" s="178" t="s">
        <v>77</v>
      </c>
      <c r="AT190" s="179" t="s">
        <v>68</v>
      </c>
      <c r="AU190" s="179" t="s">
        <v>77</v>
      </c>
      <c r="AY190" s="178" t="s">
        <v>191</v>
      </c>
      <c r="BK190" s="180">
        <f>SUM(BK191:BK230)</f>
        <v>0</v>
      </c>
    </row>
    <row r="191" spans="1:65" s="2" customFormat="1" ht="33" customHeight="1">
      <c r="A191" s="36"/>
      <c r="B191" s="37"/>
      <c r="C191" s="181" t="s">
        <v>333</v>
      </c>
      <c r="D191" s="181" t="s">
        <v>192</v>
      </c>
      <c r="E191" s="182" t="s">
        <v>341</v>
      </c>
      <c r="F191" s="183" t="s">
        <v>342</v>
      </c>
      <c r="G191" s="184" t="s">
        <v>249</v>
      </c>
      <c r="H191" s="185">
        <v>5.71</v>
      </c>
      <c r="I191" s="186"/>
      <c r="J191" s="187">
        <f>ROUND(I191*H191,2)</f>
        <v>0</v>
      </c>
      <c r="K191" s="188"/>
      <c r="L191" s="41"/>
      <c r="M191" s="189" t="s">
        <v>19</v>
      </c>
      <c r="N191" s="190" t="s">
        <v>40</v>
      </c>
      <c r="O191" s="66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195</v>
      </c>
      <c r="AT191" s="193" t="s">
        <v>192</v>
      </c>
      <c r="AU191" s="193" t="s">
        <v>79</v>
      </c>
      <c r="AY191" s="19" t="s">
        <v>191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9" t="s">
        <v>77</v>
      </c>
      <c r="BK191" s="194">
        <f>ROUND(I191*H191,2)</f>
        <v>0</v>
      </c>
      <c r="BL191" s="19" t="s">
        <v>195</v>
      </c>
      <c r="BM191" s="193" t="s">
        <v>343</v>
      </c>
    </row>
    <row r="192" spans="2:51" s="14" customFormat="1" ht="10.2">
      <c r="B192" s="206"/>
      <c r="C192" s="207"/>
      <c r="D192" s="197" t="s">
        <v>197</v>
      </c>
      <c r="E192" s="208" t="s">
        <v>122</v>
      </c>
      <c r="F192" s="209" t="s">
        <v>344</v>
      </c>
      <c r="G192" s="207"/>
      <c r="H192" s="210">
        <v>5.62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197</v>
      </c>
      <c r="AU192" s="216" t="s">
        <v>79</v>
      </c>
      <c r="AV192" s="14" t="s">
        <v>79</v>
      </c>
      <c r="AW192" s="14" t="s">
        <v>31</v>
      </c>
      <c r="AX192" s="14" t="s">
        <v>69</v>
      </c>
      <c r="AY192" s="216" t="s">
        <v>191</v>
      </c>
    </row>
    <row r="193" spans="2:51" s="14" customFormat="1" ht="10.2">
      <c r="B193" s="206"/>
      <c r="C193" s="207"/>
      <c r="D193" s="197" t="s">
        <v>197</v>
      </c>
      <c r="E193" s="208" t="s">
        <v>656</v>
      </c>
      <c r="F193" s="209" t="s">
        <v>727</v>
      </c>
      <c r="G193" s="207"/>
      <c r="H193" s="210">
        <v>0.09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197</v>
      </c>
      <c r="AU193" s="216" t="s">
        <v>79</v>
      </c>
      <c r="AV193" s="14" t="s">
        <v>79</v>
      </c>
      <c r="AW193" s="14" t="s">
        <v>31</v>
      </c>
      <c r="AX193" s="14" t="s">
        <v>69</v>
      </c>
      <c r="AY193" s="216" t="s">
        <v>191</v>
      </c>
    </row>
    <row r="194" spans="2:51" s="16" customFormat="1" ht="10.2">
      <c r="B194" s="228"/>
      <c r="C194" s="229"/>
      <c r="D194" s="197" t="s">
        <v>197</v>
      </c>
      <c r="E194" s="230" t="s">
        <v>120</v>
      </c>
      <c r="F194" s="231" t="s">
        <v>210</v>
      </c>
      <c r="G194" s="229"/>
      <c r="H194" s="232">
        <v>5.71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197</v>
      </c>
      <c r="AU194" s="238" t="s">
        <v>79</v>
      </c>
      <c r="AV194" s="16" t="s">
        <v>195</v>
      </c>
      <c r="AW194" s="16" t="s">
        <v>31</v>
      </c>
      <c r="AX194" s="16" t="s">
        <v>77</v>
      </c>
      <c r="AY194" s="238" t="s">
        <v>191</v>
      </c>
    </row>
    <row r="195" spans="1:65" s="2" customFormat="1" ht="33" customHeight="1">
      <c r="A195" s="36"/>
      <c r="B195" s="37"/>
      <c r="C195" s="181" t="s">
        <v>340</v>
      </c>
      <c r="D195" s="181" t="s">
        <v>192</v>
      </c>
      <c r="E195" s="182" t="s">
        <v>345</v>
      </c>
      <c r="F195" s="183" t="s">
        <v>346</v>
      </c>
      <c r="G195" s="184" t="s">
        <v>249</v>
      </c>
      <c r="H195" s="185">
        <v>0.194</v>
      </c>
      <c r="I195" s="186"/>
      <c r="J195" s="187">
        <f>ROUND(I195*H195,2)</f>
        <v>0</v>
      </c>
      <c r="K195" s="188"/>
      <c r="L195" s="41"/>
      <c r="M195" s="189" t="s">
        <v>19</v>
      </c>
      <c r="N195" s="190" t="s">
        <v>40</v>
      </c>
      <c r="O195" s="66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3" t="s">
        <v>195</v>
      </c>
      <c r="AT195" s="193" t="s">
        <v>192</v>
      </c>
      <c r="AU195" s="193" t="s">
        <v>79</v>
      </c>
      <c r="AY195" s="19" t="s">
        <v>191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9" t="s">
        <v>77</v>
      </c>
      <c r="BK195" s="194">
        <f>ROUND(I195*H195,2)</f>
        <v>0</v>
      </c>
      <c r="BL195" s="19" t="s">
        <v>195</v>
      </c>
      <c r="BM195" s="193" t="s">
        <v>347</v>
      </c>
    </row>
    <row r="196" spans="2:51" s="13" customFormat="1" ht="10.2">
      <c r="B196" s="195"/>
      <c r="C196" s="196"/>
      <c r="D196" s="197" t="s">
        <v>197</v>
      </c>
      <c r="E196" s="198" t="s">
        <v>19</v>
      </c>
      <c r="F196" s="199" t="s">
        <v>348</v>
      </c>
      <c r="G196" s="196"/>
      <c r="H196" s="198" t="s">
        <v>19</v>
      </c>
      <c r="I196" s="200"/>
      <c r="J196" s="196"/>
      <c r="K196" s="196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197</v>
      </c>
      <c r="AU196" s="205" t="s">
        <v>79</v>
      </c>
      <c r="AV196" s="13" t="s">
        <v>77</v>
      </c>
      <c r="AW196" s="13" t="s">
        <v>31</v>
      </c>
      <c r="AX196" s="13" t="s">
        <v>69</v>
      </c>
      <c r="AY196" s="205" t="s">
        <v>191</v>
      </c>
    </row>
    <row r="197" spans="2:51" s="14" customFormat="1" ht="10.2">
      <c r="B197" s="206"/>
      <c r="C197" s="207"/>
      <c r="D197" s="197" t="s">
        <v>197</v>
      </c>
      <c r="E197" s="208" t="s">
        <v>19</v>
      </c>
      <c r="F197" s="209" t="s">
        <v>689</v>
      </c>
      <c r="G197" s="207"/>
      <c r="H197" s="210">
        <v>0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197</v>
      </c>
      <c r="AU197" s="216" t="s">
        <v>79</v>
      </c>
      <c r="AV197" s="14" t="s">
        <v>79</v>
      </c>
      <c r="AW197" s="14" t="s">
        <v>31</v>
      </c>
      <c r="AX197" s="14" t="s">
        <v>69</v>
      </c>
      <c r="AY197" s="216" t="s">
        <v>191</v>
      </c>
    </row>
    <row r="198" spans="2:51" s="13" customFormat="1" ht="10.2">
      <c r="B198" s="195"/>
      <c r="C198" s="196"/>
      <c r="D198" s="197" t="s">
        <v>197</v>
      </c>
      <c r="E198" s="198" t="s">
        <v>19</v>
      </c>
      <c r="F198" s="199" t="s">
        <v>350</v>
      </c>
      <c r="G198" s="196"/>
      <c r="H198" s="198" t="s">
        <v>19</v>
      </c>
      <c r="I198" s="200"/>
      <c r="J198" s="196"/>
      <c r="K198" s="196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197</v>
      </c>
      <c r="AU198" s="205" t="s">
        <v>79</v>
      </c>
      <c r="AV198" s="13" t="s">
        <v>77</v>
      </c>
      <c r="AW198" s="13" t="s">
        <v>31</v>
      </c>
      <c r="AX198" s="13" t="s">
        <v>69</v>
      </c>
      <c r="AY198" s="205" t="s">
        <v>191</v>
      </c>
    </row>
    <row r="199" spans="2:51" s="14" customFormat="1" ht="10.2">
      <c r="B199" s="206"/>
      <c r="C199" s="207"/>
      <c r="D199" s="197" t="s">
        <v>197</v>
      </c>
      <c r="E199" s="208" t="s">
        <v>19</v>
      </c>
      <c r="F199" s="209" t="s">
        <v>690</v>
      </c>
      <c r="G199" s="207"/>
      <c r="H199" s="210">
        <v>0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197</v>
      </c>
      <c r="AU199" s="216" t="s">
        <v>79</v>
      </c>
      <c r="AV199" s="14" t="s">
        <v>79</v>
      </c>
      <c r="AW199" s="14" t="s">
        <v>31</v>
      </c>
      <c r="AX199" s="14" t="s">
        <v>69</v>
      </c>
      <c r="AY199" s="216" t="s">
        <v>191</v>
      </c>
    </row>
    <row r="200" spans="2:51" s="13" customFormat="1" ht="10.2">
      <c r="B200" s="195"/>
      <c r="C200" s="196"/>
      <c r="D200" s="197" t="s">
        <v>197</v>
      </c>
      <c r="E200" s="198" t="s">
        <v>19</v>
      </c>
      <c r="F200" s="199" t="s">
        <v>352</v>
      </c>
      <c r="G200" s="196"/>
      <c r="H200" s="198" t="s">
        <v>19</v>
      </c>
      <c r="I200" s="200"/>
      <c r="J200" s="196"/>
      <c r="K200" s="196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197</v>
      </c>
      <c r="AU200" s="205" t="s">
        <v>79</v>
      </c>
      <c r="AV200" s="13" t="s">
        <v>77</v>
      </c>
      <c r="AW200" s="13" t="s">
        <v>31</v>
      </c>
      <c r="AX200" s="13" t="s">
        <v>69</v>
      </c>
      <c r="AY200" s="205" t="s">
        <v>191</v>
      </c>
    </row>
    <row r="201" spans="2:51" s="14" customFormat="1" ht="10.2">
      <c r="B201" s="206"/>
      <c r="C201" s="207"/>
      <c r="D201" s="197" t="s">
        <v>197</v>
      </c>
      <c r="E201" s="208" t="s">
        <v>19</v>
      </c>
      <c r="F201" s="209" t="s">
        <v>728</v>
      </c>
      <c r="G201" s="207"/>
      <c r="H201" s="210">
        <v>0.061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197</v>
      </c>
      <c r="AU201" s="216" t="s">
        <v>79</v>
      </c>
      <c r="AV201" s="14" t="s">
        <v>79</v>
      </c>
      <c r="AW201" s="14" t="s">
        <v>31</v>
      </c>
      <c r="AX201" s="14" t="s">
        <v>69</v>
      </c>
      <c r="AY201" s="216" t="s">
        <v>191</v>
      </c>
    </row>
    <row r="202" spans="2:51" s="13" customFormat="1" ht="10.2">
      <c r="B202" s="195"/>
      <c r="C202" s="196"/>
      <c r="D202" s="197" t="s">
        <v>197</v>
      </c>
      <c r="E202" s="198" t="s">
        <v>19</v>
      </c>
      <c r="F202" s="199" t="s">
        <v>354</v>
      </c>
      <c r="G202" s="196"/>
      <c r="H202" s="198" t="s">
        <v>19</v>
      </c>
      <c r="I202" s="200"/>
      <c r="J202" s="196"/>
      <c r="K202" s="196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197</v>
      </c>
      <c r="AU202" s="205" t="s">
        <v>79</v>
      </c>
      <c r="AV202" s="13" t="s">
        <v>77</v>
      </c>
      <c r="AW202" s="13" t="s">
        <v>31</v>
      </c>
      <c r="AX202" s="13" t="s">
        <v>69</v>
      </c>
      <c r="AY202" s="205" t="s">
        <v>191</v>
      </c>
    </row>
    <row r="203" spans="2:51" s="14" customFormat="1" ht="10.2">
      <c r="B203" s="206"/>
      <c r="C203" s="207"/>
      <c r="D203" s="197" t="s">
        <v>197</v>
      </c>
      <c r="E203" s="208" t="s">
        <v>19</v>
      </c>
      <c r="F203" s="209" t="s">
        <v>692</v>
      </c>
      <c r="G203" s="207"/>
      <c r="H203" s="210">
        <v>0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197</v>
      </c>
      <c r="AU203" s="216" t="s">
        <v>79</v>
      </c>
      <c r="AV203" s="14" t="s">
        <v>79</v>
      </c>
      <c r="AW203" s="14" t="s">
        <v>31</v>
      </c>
      <c r="AX203" s="14" t="s">
        <v>69</v>
      </c>
      <c r="AY203" s="216" t="s">
        <v>191</v>
      </c>
    </row>
    <row r="204" spans="2:51" s="13" customFormat="1" ht="10.2">
      <c r="B204" s="195"/>
      <c r="C204" s="196"/>
      <c r="D204" s="197" t="s">
        <v>197</v>
      </c>
      <c r="E204" s="198" t="s">
        <v>19</v>
      </c>
      <c r="F204" s="199" t="s">
        <v>356</v>
      </c>
      <c r="G204" s="196"/>
      <c r="H204" s="198" t="s">
        <v>19</v>
      </c>
      <c r="I204" s="200"/>
      <c r="J204" s="196"/>
      <c r="K204" s="196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197</v>
      </c>
      <c r="AU204" s="205" t="s">
        <v>79</v>
      </c>
      <c r="AV204" s="13" t="s">
        <v>77</v>
      </c>
      <c r="AW204" s="13" t="s">
        <v>31</v>
      </c>
      <c r="AX204" s="13" t="s">
        <v>69</v>
      </c>
      <c r="AY204" s="205" t="s">
        <v>191</v>
      </c>
    </row>
    <row r="205" spans="2:51" s="14" customFormat="1" ht="10.2">
      <c r="B205" s="206"/>
      <c r="C205" s="207"/>
      <c r="D205" s="197" t="s">
        <v>197</v>
      </c>
      <c r="E205" s="208" t="s">
        <v>19</v>
      </c>
      <c r="F205" s="209" t="s">
        <v>693</v>
      </c>
      <c r="G205" s="207"/>
      <c r="H205" s="210">
        <v>0.133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197</v>
      </c>
      <c r="AU205" s="216" t="s">
        <v>79</v>
      </c>
      <c r="AV205" s="14" t="s">
        <v>79</v>
      </c>
      <c r="AW205" s="14" t="s">
        <v>31</v>
      </c>
      <c r="AX205" s="14" t="s">
        <v>69</v>
      </c>
      <c r="AY205" s="216" t="s">
        <v>191</v>
      </c>
    </row>
    <row r="206" spans="2:51" s="13" customFormat="1" ht="10.2">
      <c r="B206" s="195"/>
      <c r="C206" s="196"/>
      <c r="D206" s="197" t="s">
        <v>197</v>
      </c>
      <c r="E206" s="198" t="s">
        <v>19</v>
      </c>
      <c r="F206" s="199" t="s">
        <v>358</v>
      </c>
      <c r="G206" s="196"/>
      <c r="H206" s="198" t="s">
        <v>19</v>
      </c>
      <c r="I206" s="200"/>
      <c r="J206" s="196"/>
      <c r="K206" s="196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197</v>
      </c>
      <c r="AU206" s="205" t="s">
        <v>79</v>
      </c>
      <c r="AV206" s="13" t="s">
        <v>77</v>
      </c>
      <c r="AW206" s="13" t="s">
        <v>31</v>
      </c>
      <c r="AX206" s="13" t="s">
        <v>69</v>
      </c>
      <c r="AY206" s="205" t="s">
        <v>191</v>
      </c>
    </row>
    <row r="207" spans="2:51" s="14" customFormat="1" ht="10.2">
      <c r="B207" s="206"/>
      <c r="C207" s="207"/>
      <c r="D207" s="197" t="s">
        <v>197</v>
      </c>
      <c r="E207" s="208" t="s">
        <v>19</v>
      </c>
      <c r="F207" s="209" t="s">
        <v>694</v>
      </c>
      <c r="G207" s="207"/>
      <c r="H207" s="210">
        <v>0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197</v>
      </c>
      <c r="AU207" s="216" t="s">
        <v>79</v>
      </c>
      <c r="AV207" s="14" t="s">
        <v>79</v>
      </c>
      <c r="AW207" s="14" t="s">
        <v>31</v>
      </c>
      <c r="AX207" s="14" t="s">
        <v>69</v>
      </c>
      <c r="AY207" s="216" t="s">
        <v>191</v>
      </c>
    </row>
    <row r="208" spans="2:51" s="13" customFormat="1" ht="10.2">
      <c r="B208" s="195"/>
      <c r="C208" s="196"/>
      <c r="D208" s="197" t="s">
        <v>197</v>
      </c>
      <c r="E208" s="198" t="s">
        <v>19</v>
      </c>
      <c r="F208" s="199" t="s">
        <v>360</v>
      </c>
      <c r="G208" s="196"/>
      <c r="H208" s="198" t="s">
        <v>19</v>
      </c>
      <c r="I208" s="200"/>
      <c r="J208" s="196"/>
      <c r="K208" s="196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197</v>
      </c>
      <c r="AU208" s="205" t="s">
        <v>79</v>
      </c>
      <c r="AV208" s="13" t="s">
        <v>77</v>
      </c>
      <c r="AW208" s="13" t="s">
        <v>31</v>
      </c>
      <c r="AX208" s="13" t="s">
        <v>69</v>
      </c>
      <c r="AY208" s="205" t="s">
        <v>191</v>
      </c>
    </row>
    <row r="209" spans="2:51" s="14" customFormat="1" ht="10.2">
      <c r="B209" s="206"/>
      <c r="C209" s="207"/>
      <c r="D209" s="197" t="s">
        <v>197</v>
      </c>
      <c r="E209" s="208" t="s">
        <v>19</v>
      </c>
      <c r="F209" s="209" t="s">
        <v>361</v>
      </c>
      <c r="G209" s="207"/>
      <c r="H209" s="210">
        <v>0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197</v>
      </c>
      <c r="AU209" s="216" t="s">
        <v>79</v>
      </c>
      <c r="AV209" s="14" t="s">
        <v>79</v>
      </c>
      <c r="AW209" s="14" t="s">
        <v>31</v>
      </c>
      <c r="AX209" s="14" t="s">
        <v>69</v>
      </c>
      <c r="AY209" s="216" t="s">
        <v>191</v>
      </c>
    </row>
    <row r="210" spans="2:51" s="13" customFormat="1" ht="10.2">
      <c r="B210" s="195"/>
      <c r="C210" s="196"/>
      <c r="D210" s="197" t="s">
        <v>197</v>
      </c>
      <c r="E210" s="198" t="s">
        <v>19</v>
      </c>
      <c r="F210" s="199" t="s">
        <v>362</v>
      </c>
      <c r="G210" s="196"/>
      <c r="H210" s="198" t="s">
        <v>19</v>
      </c>
      <c r="I210" s="200"/>
      <c r="J210" s="196"/>
      <c r="K210" s="196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197</v>
      </c>
      <c r="AU210" s="205" t="s">
        <v>79</v>
      </c>
      <c r="AV210" s="13" t="s">
        <v>77</v>
      </c>
      <c r="AW210" s="13" t="s">
        <v>31</v>
      </c>
      <c r="AX210" s="13" t="s">
        <v>69</v>
      </c>
      <c r="AY210" s="205" t="s">
        <v>191</v>
      </c>
    </row>
    <row r="211" spans="2:51" s="14" customFormat="1" ht="10.2">
      <c r="B211" s="206"/>
      <c r="C211" s="207"/>
      <c r="D211" s="197" t="s">
        <v>197</v>
      </c>
      <c r="E211" s="208" t="s">
        <v>19</v>
      </c>
      <c r="F211" s="209" t="s">
        <v>363</v>
      </c>
      <c r="G211" s="207"/>
      <c r="H211" s="210">
        <v>0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197</v>
      </c>
      <c r="AU211" s="216" t="s">
        <v>79</v>
      </c>
      <c r="AV211" s="14" t="s">
        <v>79</v>
      </c>
      <c r="AW211" s="14" t="s">
        <v>31</v>
      </c>
      <c r="AX211" s="14" t="s">
        <v>69</v>
      </c>
      <c r="AY211" s="216" t="s">
        <v>191</v>
      </c>
    </row>
    <row r="212" spans="2:51" s="15" customFormat="1" ht="10.2">
      <c r="B212" s="217"/>
      <c r="C212" s="218"/>
      <c r="D212" s="197" t="s">
        <v>197</v>
      </c>
      <c r="E212" s="219" t="s">
        <v>19</v>
      </c>
      <c r="F212" s="220" t="s">
        <v>201</v>
      </c>
      <c r="G212" s="218"/>
      <c r="H212" s="221">
        <v>0.194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197</v>
      </c>
      <c r="AU212" s="227" t="s">
        <v>79</v>
      </c>
      <c r="AV212" s="15" t="s">
        <v>95</v>
      </c>
      <c r="AW212" s="15" t="s">
        <v>31</v>
      </c>
      <c r="AX212" s="15" t="s">
        <v>77</v>
      </c>
      <c r="AY212" s="227" t="s">
        <v>191</v>
      </c>
    </row>
    <row r="213" spans="1:65" s="2" customFormat="1" ht="24.15" customHeight="1">
      <c r="A213" s="36"/>
      <c r="B213" s="37"/>
      <c r="C213" s="181" t="s">
        <v>7</v>
      </c>
      <c r="D213" s="181" t="s">
        <v>192</v>
      </c>
      <c r="E213" s="182" t="s">
        <v>365</v>
      </c>
      <c r="F213" s="183" t="s">
        <v>366</v>
      </c>
      <c r="G213" s="184" t="s">
        <v>224</v>
      </c>
      <c r="H213" s="185">
        <v>1.52</v>
      </c>
      <c r="I213" s="186"/>
      <c r="J213" s="187">
        <f>ROUND(I213*H213,2)</f>
        <v>0</v>
      </c>
      <c r="K213" s="188"/>
      <c r="L213" s="41"/>
      <c r="M213" s="189" t="s">
        <v>19</v>
      </c>
      <c r="N213" s="190" t="s">
        <v>40</v>
      </c>
      <c r="O213" s="66"/>
      <c r="P213" s="191">
        <f>O213*H213</f>
        <v>0</v>
      </c>
      <c r="Q213" s="191">
        <v>0.00639</v>
      </c>
      <c r="R213" s="191">
        <f>Q213*H213</f>
        <v>0.0097128</v>
      </c>
      <c r="S213" s="191">
        <v>0</v>
      </c>
      <c r="T213" s="19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3" t="s">
        <v>195</v>
      </c>
      <c r="AT213" s="193" t="s">
        <v>192</v>
      </c>
      <c r="AU213" s="193" t="s">
        <v>79</v>
      </c>
      <c r="AY213" s="19" t="s">
        <v>191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9" t="s">
        <v>77</v>
      </c>
      <c r="BK213" s="194">
        <f>ROUND(I213*H213,2)</f>
        <v>0</v>
      </c>
      <c r="BL213" s="19" t="s">
        <v>195</v>
      </c>
      <c r="BM213" s="193" t="s">
        <v>367</v>
      </c>
    </row>
    <row r="214" spans="2:51" s="13" customFormat="1" ht="10.2">
      <c r="B214" s="195"/>
      <c r="C214" s="196"/>
      <c r="D214" s="197" t="s">
        <v>197</v>
      </c>
      <c r="E214" s="198" t="s">
        <v>19</v>
      </c>
      <c r="F214" s="199" t="s">
        <v>348</v>
      </c>
      <c r="G214" s="196"/>
      <c r="H214" s="198" t="s">
        <v>19</v>
      </c>
      <c r="I214" s="200"/>
      <c r="J214" s="196"/>
      <c r="K214" s="196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197</v>
      </c>
      <c r="AU214" s="205" t="s">
        <v>79</v>
      </c>
      <c r="AV214" s="13" t="s">
        <v>77</v>
      </c>
      <c r="AW214" s="13" t="s">
        <v>31</v>
      </c>
      <c r="AX214" s="13" t="s">
        <v>69</v>
      </c>
      <c r="AY214" s="205" t="s">
        <v>191</v>
      </c>
    </row>
    <row r="215" spans="2:51" s="14" customFormat="1" ht="10.2">
      <c r="B215" s="206"/>
      <c r="C215" s="207"/>
      <c r="D215" s="197" t="s">
        <v>197</v>
      </c>
      <c r="E215" s="208" t="s">
        <v>19</v>
      </c>
      <c r="F215" s="209" t="s">
        <v>695</v>
      </c>
      <c r="G215" s="207"/>
      <c r="H215" s="210">
        <v>0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197</v>
      </c>
      <c r="AU215" s="216" t="s">
        <v>79</v>
      </c>
      <c r="AV215" s="14" t="s">
        <v>79</v>
      </c>
      <c r="AW215" s="14" t="s">
        <v>31</v>
      </c>
      <c r="AX215" s="14" t="s">
        <v>69</v>
      </c>
      <c r="AY215" s="216" t="s">
        <v>191</v>
      </c>
    </row>
    <row r="216" spans="2:51" s="13" customFormat="1" ht="10.2">
      <c r="B216" s="195"/>
      <c r="C216" s="196"/>
      <c r="D216" s="197" t="s">
        <v>197</v>
      </c>
      <c r="E216" s="198" t="s">
        <v>19</v>
      </c>
      <c r="F216" s="199" t="s">
        <v>350</v>
      </c>
      <c r="G216" s="196"/>
      <c r="H216" s="198" t="s">
        <v>19</v>
      </c>
      <c r="I216" s="200"/>
      <c r="J216" s="196"/>
      <c r="K216" s="196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197</v>
      </c>
      <c r="AU216" s="205" t="s">
        <v>79</v>
      </c>
      <c r="AV216" s="13" t="s">
        <v>77</v>
      </c>
      <c r="AW216" s="13" t="s">
        <v>31</v>
      </c>
      <c r="AX216" s="13" t="s">
        <v>69</v>
      </c>
      <c r="AY216" s="205" t="s">
        <v>191</v>
      </c>
    </row>
    <row r="217" spans="2:51" s="14" customFormat="1" ht="10.2">
      <c r="B217" s="206"/>
      <c r="C217" s="207"/>
      <c r="D217" s="197" t="s">
        <v>197</v>
      </c>
      <c r="E217" s="208" t="s">
        <v>19</v>
      </c>
      <c r="F217" s="209" t="s">
        <v>696</v>
      </c>
      <c r="G217" s="207"/>
      <c r="H217" s="210">
        <v>0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197</v>
      </c>
      <c r="AU217" s="216" t="s">
        <v>79</v>
      </c>
      <c r="AV217" s="14" t="s">
        <v>79</v>
      </c>
      <c r="AW217" s="14" t="s">
        <v>31</v>
      </c>
      <c r="AX217" s="14" t="s">
        <v>69</v>
      </c>
      <c r="AY217" s="216" t="s">
        <v>191</v>
      </c>
    </row>
    <row r="218" spans="2:51" s="13" customFormat="1" ht="10.2">
      <c r="B218" s="195"/>
      <c r="C218" s="196"/>
      <c r="D218" s="197" t="s">
        <v>197</v>
      </c>
      <c r="E218" s="198" t="s">
        <v>19</v>
      </c>
      <c r="F218" s="199" t="s">
        <v>352</v>
      </c>
      <c r="G218" s="196"/>
      <c r="H218" s="198" t="s">
        <v>19</v>
      </c>
      <c r="I218" s="200"/>
      <c r="J218" s="196"/>
      <c r="K218" s="196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197</v>
      </c>
      <c r="AU218" s="205" t="s">
        <v>79</v>
      </c>
      <c r="AV218" s="13" t="s">
        <v>77</v>
      </c>
      <c r="AW218" s="13" t="s">
        <v>31</v>
      </c>
      <c r="AX218" s="13" t="s">
        <v>69</v>
      </c>
      <c r="AY218" s="205" t="s">
        <v>191</v>
      </c>
    </row>
    <row r="219" spans="2:51" s="14" customFormat="1" ht="10.2">
      <c r="B219" s="206"/>
      <c r="C219" s="207"/>
      <c r="D219" s="197" t="s">
        <v>197</v>
      </c>
      <c r="E219" s="208" t="s">
        <v>19</v>
      </c>
      <c r="F219" s="209" t="s">
        <v>729</v>
      </c>
      <c r="G219" s="207"/>
      <c r="H219" s="210">
        <v>0.59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197</v>
      </c>
      <c r="AU219" s="216" t="s">
        <v>79</v>
      </c>
      <c r="AV219" s="14" t="s">
        <v>79</v>
      </c>
      <c r="AW219" s="14" t="s">
        <v>31</v>
      </c>
      <c r="AX219" s="14" t="s">
        <v>69</v>
      </c>
      <c r="AY219" s="216" t="s">
        <v>191</v>
      </c>
    </row>
    <row r="220" spans="2:51" s="13" customFormat="1" ht="10.2">
      <c r="B220" s="195"/>
      <c r="C220" s="196"/>
      <c r="D220" s="197" t="s">
        <v>197</v>
      </c>
      <c r="E220" s="198" t="s">
        <v>19</v>
      </c>
      <c r="F220" s="199" t="s">
        <v>354</v>
      </c>
      <c r="G220" s="196"/>
      <c r="H220" s="198" t="s">
        <v>19</v>
      </c>
      <c r="I220" s="200"/>
      <c r="J220" s="196"/>
      <c r="K220" s="196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197</v>
      </c>
      <c r="AU220" s="205" t="s">
        <v>79</v>
      </c>
      <c r="AV220" s="13" t="s">
        <v>77</v>
      </c>
      <c r="AW220" s="13" t="s">
        <v>31</v>
      </c>
      <c r="AX220" s="13" t="s">
        <v>69</v>
      </c>
      <c r="AY220" s="205" t="s">
        <v>191</v>
      </c>
    </row>
    <row r="221" spans="2:51" s="14" customFormat="1" ht="10.2">
      <c r="B221" s="206"/>
      <c r="C221" s="207"/>
      <c r="D221" s="197" t="s">
        <v>197</v>
      </c>
      <c r="E221" s="208" t="s">
        <v>19</v>
      </c>
      <c r="F221" s="209" t="s">
        <v>698</v>
      </c>
      <c r="G221" s="207"/>
      <c r="H221" s="210">
        <v>0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197</v>
      </c>
      <c r="AU221" s="216" t="s">
        <v>79</v>
      </c>
      <c r="AV221" s="14" t="s">
        <v>79</v>
      </c>
      <c r="AW221" s="14" t="s">
        <v>31</v>
      </c>
      <c r="AX221" s="14" t="s">
        <v>69</v>
      </c>
      <c r="AY221" s="216" t="s">
        <v>191</v>
      </c>
    </row>
    <row r="222" spans="2:51" s="13" customFormat="1" ht="10.2">
      <c r="B222" s="195"/>
      <c r="C222" s="196"/>
      <c r="D222" s="197" t="s">
        <v>197</v>
      </c>
      <c r="E222" s="198" t="s">
        <v>19</v>
      </c>
      <c r="F222" s="199" t="s">
        <v>356</v>
      </c>
      <c r="G222" s="196"/>
      <c r="H222" s="198" t="s">
        <v>19</v>
      </c>
      <c r="I222" s="200"/>
      <c r="J222" s="196"/>
      <c r="K222" s="196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197</v>
      </c>
      <c r="AU222" s="205" t="s">
        <v>79</v>
      </c>
      <c r="AV222" s="13" t="s">
        <v>77</v>
      </c>
      <c r="AW222" s="13" t="s">
        <v>31</v>
      </c>
      <c r="AX222" s="13" t="s">
        <v>69</v>
      </c>
      <c r="AY222" s="205" t="s">
        <v>191</v>
      </c>
    </row>
    <row r="223" spans="2:51" s="14" customFormat="1" ht="10.2">
      <c r="B223" s="206"/>
      <c r="C223" s="207"/>
      <c r="D223" s="197" t="s">
        <v>197</v>
      </c>
      <c r="E223" s="208" t="s">
        <v>19</v>
      </c>
      <c r="F223" s="209" t="s">
        <v>699</v>
      </c>
      <c r="G223" s="207"/>
      <c r="H223" s="210">
        <v>0.93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197</v>
      </c>
      <c r="AU223" s="216" t="s">
        <v>79</v>
      </c>
      <c r="AV223" s="14" t="s">
        <v>79</v>
      </c>
      <c r="AW223" s="14" t="s">
        <v>31</v>
      </c>
      <c r="AX223" s="14" t="s">
        <v>69</v>
      </c>
      <c r="AY223" s="216" t="s">
        <v>191</v>
      </c>
    </row>
    <row r="224" spans="2:51" s="13" customFormat="1" ht="10.2">
      <c r="B224" s="195"/>
      <c r="C224" s="196"/>
      <c r="D224" s="197" t="s">
        <v>197</v>
      </c>
      <c r="E224" s="198" t="s">
        <v>19</v>
      </c>
      <c r="F224" s="199" t="s">
        <v>358</v>
      </c>
      <c r="G224" s="196"/>
      <c r="H224" s="198" t="s">
        <v>19</v>
      </c>
      <c r="I224" s="200"/>
      <c r="J224" s="196"/>
      <c r="K224" s="196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197</v>
      </c>
      <c r="AU224" s="205" t="s">
        <v>79</v>
      </c>
      <c r="AV224" s="13" t="s">
        <v>77</v>
      </c>
      <c r="AW224" s="13" t="s">
        <v>31</v>
      </c>
      <c r="AX224" s="13" t="s">
        <v>69</v>
      </c>
      <c r="AY224" s="205" t="s">
        <v>191</v>
      </c>
    </row>
    <row r="225" spans="2:51" s="14" customFormat="1" ht="10.2">
      <c r="B225" s="206"/>
      <c r="C225" s="207"/>
      <c r="D225" s="197" t="s">
        <v>197</v>
      </c>
      <c r="E225" s="208" t="s">
        <v>19</v>
      </c>
      <c r="F225" s="209" t="s">
        <v>700</v>
      </c>
      <c r="G225" s="207"/>
      <c r="H225" s="210">
        <v>0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197</v>
      </c>
      <c r="AU225" s="216" t="s">
        <v>79</v>
      </c>
      <c r="AV225" s="14" t="s">
        <v>79</v>
      </c>
      <c r="AW225" s="14" t="s">
        <v>31</v>
      </c>
      <c r="AX225" s="14" t="s">
        <v>69</v>
      </c>
      <c r="AY225" s="216" t="s">
        <v>191</v>
      </c>
    </row>
    <row r="226" spans="2:51" s="13" customFormat="1" ht="10.2">
      <c r="B226" s="195"/>
      <c r="C226" s="196"/>
      <c r="D226" s="197" t="s">
        <v>197</v>
      </c>
      <c r="E226" s="198" t="s">
        <v>19</v>
      </c>
      <c r="F226" s="199" t="s">
        <v>360</v>
      </c>
      <c r="G226" s="196"/>
      <c r="H226" s="198" t="s">
        <v>19</v>
      </c>
      <c r="I226" s="200"/>
      <c r="J226" s="196"/>
      <c r="K226" s="196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197</v>
      </c>
      <c r="AU226" s="205" t="s">
        <v>79</v>
      </c>
      <c r="AV226" s="13" t="s">
        <v>77</v>
      </c>
      <c r="AW226" s="13" t="s">
        <v>31</v>
      </c>
      <c r="AX226" s="13" t="s">
        <v>69</v>
      </c>
      <c r="AY226" s="205" t="s">
        <v>191</v>
      </c>
    </row>
    <row r="227" spans="2:51" s="14" customFormat="1" ht="10.2">
      <c r="B227" s="206"/>
      <c r="C227" s="207"/>
      <c r="D227" s="197" t="s">
        <v>197</v>
      </c>
      <c r="E227" s="208" t="s">
        <v>19</v>
      </c>
      <c r="F227" s="209" t="s">
        <v>374</v>
      </c>
      <c r="G227" s="207"/>
      <c r="H227" s="210">
        <v>0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197</v>
      </c>
      <c r="AU227" s="216" t="s">
        <v>79</v>
      </c>
      <c r="AV227" s="14" t="s">
        <v>79</v>
      </c>
      <c r="AW227" s="14" t="s">
        <v>31</v>
      </c>
      <c r="AX227" s="14" t="s">
        <v>69</v>
      </c>
      <c r="AY227" s="216" t="s">
        <v>191</v>
      </c>
    </row>
    <row r="228" spans="2:51" s="13" customFormat="1" ht="10.2">
      <c r="B228" s="195"/>
      <c r="C228" s="196"/>
      <c r="D228" s="197" t="s">
        <v>197</v>
      </c>
      <c r="E228" s="198" t="s">
        <v>19</v>
      </c>
      <c r="F228" s="199" t="s">
        <v>362</v>
      </c>
      <c r="G228" s="196"/>
      <c r="H228" s="198" t="s">
        <v>19</v>
      </c>
      <c r="I228" s="200"/>
      <c r="J228" s="196"/>
      <c r="K228" s="196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197</v>
      </c>
      <c r="AU228" s="205" t="s">
        <v>79</v>
      </c>
      <c r="AV228" s="13" t="s">
        <v>77</v>
      </c>
      <c r="AW228" s="13" t="s">
        <v>31</v>
      </c>
      <c r="AX228" s="13" t="s">
        <v>69</v>
      </c>
      <c r="AY228" s="205" t="s">
        <v>191</v>
      </c>
    </row>
    <row r="229" spans="2:51" s="14" customFormat="1" ht="10.2">
      <c r="B229" s="206"/>
      <c r="C229" s="207"/>
      <c r="D229" s="197" t="s">
        <v>197</v>
      </c>
      <c r="E229" s="208" t="s">
        <v>19</v>
      </c>
      <c r="F229" s="209" t="s">
        <v>375</v>
      </c>
      <c r="G229" s="207"/>
      <c r="H229" s="210">
        <v>0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197</v>
      </c>
      <c r="AU229" s="216" t="s">
        <v>79</v>
      </c>
      <c r="AV229" s="14" t="s">
        <v>79</v>
      </c>
      <c r="AW229" s="14" t="s">
        <v>31</v>
      </c>
      <c r="AX229" s="14" t="s">
        <v>69</v>
      </c>
      <c r="AY229" s="216" t="s">
        <v>191</v>
      </c>
    </row>
    <row r="230" spans="2:51" s="15" customFormat="1" ht="10.2">
      <c r="B230" s="217"/>
      <c r="C230" s="218"/>
      <c r="D230" s="197" t="s">
        <v>197</v>
      </c>
      <c r="E230" s="219" t="s">
        <v>19</v>
      </c>
      <c r="F230" s="220" t="s">
        <v>201</v>
      </c>
      <c r="G230" s="218"/>
      <c r="H230" s="221">
        <v>1.52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197</v>
      </c>
      <c r="AU230" s="227" t="s">
        <v>79</v>
      </c>
      <c r="AV230" s="15" t="s">
        <v>95</v>
      </c>
      <c r="AW230" s="15" t="s">
        <v>31</v>
      </c>
      <c r="AX230" s="15" t="s">
        <v>77</v>
      </c>
      <c r="AY230" s="227" t="s">
        <v>191</v>
      </c>
    </row>
    <row r="231" spans="2:63" s="12" customFormat="1" ht="22.8" customHeight="1">
      <c r="B231" s="167"/>
      <c r="C231" s="168"/>
      <c r="D231" s="169" t="s">
        <v>68</v>
      </c>
      <c r="E231" s="239" t="s">
        <v>128</v>
      </c>
      <c r="F231" s="239" t="s">
        <v>376</v>
      </c>
      <c r="G231" s="168"/>
      <c r="H231" s="168"/>
      <c r="I231" s="171"/>
      <c r="J231" s="240">
        <f>BK231</f>
        <v>0</v>
      </c>
      <c r="K231" s="168"/>
      <c r="L231" s="173"/>
      <c r="M231" s="174"/>
      <c r="N231" s="175"/>
      <c r="O231" s="175"/>
      <c r="P231" s="176">
        <f>SUM(P232:P249)</f>
        <v>0</v>
      </c>
      <c r="Q231" s="175"/>
      <c r="R231" s="176">
        <f>SUM(R232:R249)</f>
        <v>59.5277144</v>
      </c>
      <c r="S231" s="175"/>
      <c r="T231" s="177">
        <f>SUM(T232:T249)</f>
        <v>0</v>
      </c>
      <c r="AR231" s="178" t="s">
        <v>77</v>
      </c>
      <c r="AT231" s="179" t="s">
        <v>68</v>
      </c>
      <c r="AU231" s="179" t="s">
        <v>77</v>
      </c>
      <c r="AY231" s="178" t="s">
        <v>191</v>
      </c>
      <c r="BK231" s="180">
        <f>SUM(BK232:BK249)</f>
        <v>0</v>
      </c>
    </row>
    <row r="232" spans="1:65" s="2" customFormat="1" ht="37.8" customHeight="1">
      <c r="A232" s="36"/>
      <c r="B232" s="37"/>
      <c r="C232" s="181" t="s">
        <v>364</v>
      </c>
      <c r="D232" s="181" t="s">
        <v>192</v>
      </c>
      <c r="E232" s="182" t="s">
        <v>378</v>
      </c>
      <c r="F232" s="183" t="s">
        <v>379</v>
      </c>
      <c r="G232" s="184" t="s">
        <v>224</v>
      </c>
      <c r="H232" s="185">
        <v>61.82</v>
      </c>
      <c r="I232" s="186"/>
      <c r="J232" s="187">
        <f>ROUND(I232*H232,2)</f>
        <v>0</v>
      </c>
      <c r="K232" s="188"/>
      <c r="L232" s="41"/>
      <c r="M232" s="189" t="s">
        <v>19</v>
      </c>
      <c r="N232" s="190" t="s">
        <v>40</v>
      </c>
      <c r="O232" s="66"/>
      <c r="P232" s="191">
        <f>O232*H232</f>
        <v>0</v>
      </c>
      <c r="Q232" s="191">
        <v>0.345</v>
      </c>
      <c r="R232" s="191">
        <f>Q232*H232</f>
        <v>21.3279</v>
      </c>
      <c r="S232" s="191">
        <v>0</v>
      </c>
      <c r="T232" s="192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3" t="s">
        <v>195</v>
      </c>
      <c r="AT232" s="193" t="s">
        <v>192</v>
      </c>
      <c r="AU232" s="193" t="s">
        <v>79</v>
      </c>
      <c r="AY232" s="19" t="s">
        <v>191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9" t="s">
        <v>77</v>
      </c>
      <c r="BK232" s="194">
        <f>ROUND(I232*H232,2)</f>
        <v>0</v>
      </c>
      <c r="BL232" s="19" t="s">
        <v>195</v>
      </c>
      <c r="BM232" s="193" t="s">
        <v>380</v>
      </c>
    </row>
    <row r="233" spans="2:51" s="14" customFormat="1" ht="10.2">
      <c r="B233" s="206"/>
      <c r="C233" s="207"/>
      <c r="D233" s="197" t="s">
        <v>197</v>
      </c>
      <c r="E233" s="208" t="s">
        <v>19</v>
      </c>
      <c r="F233" s="209" t="s">
        <v>381</v>
      </c>
      <c r="G233" s="207"/>
      <c r="H233" s="210">
        <v>17.27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197</v>
      </c>
      <c r="AU233" s="216" t="s">
        <v>79</v>
      </c>
      <c r="AV233" s="14" t="s">
        <v>79</v>
      </c>
      <c r="AW233" s="14" t="s">
        <v>31</v>
      </c>
      <c r="AX233" s="14" t="s">
        <v>69</v>
      </c>
      <c r="AY233" s="216" t="s">
        <v>191</v>
      </c>
    </row>
    <row r="234" spans="2:51" s="14" customFormat="1" ht="10.2">
      <c r="B234" s="206"/>
      <c r="C234" s="207"/>
      <c r="D234" s="197" t="s">
        <v>197</v>
      </c>
      <c r="E234" s="208" t="s">
        <v>19</v>
      </c>
      <c r="F234" s="209" t="s">
        <v>382</v>
      </c>
      <c r="G234" s="207"/>
      <c r="H234" s="210">
        <v>44.55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197</v>
      </c>
      <c r="AU234" s="216" t="s">
        <v>79</v>
      </c>
      <c r="AV234" s="14" t="s">
        <v>79</v>
      </c>
      <c r="AW234" s="14" t="s">
        <v>31</v>
      </c>
      <c r="AX234" s="14" t="s">
        <v>69</v>
      </c>
      <c r="AY234" s="216" t="s">
        <v>191</v>
      </c>
    </row>
    <row r="235" spans="2:51" s="16" customFormat="1" ht="10.2">
      <c r="B235" s="228"/>
      <c r="C235" s="229"/>
      <c r="D235" s="197" t="s">
        <v>197</v>
      </c>
      <c r="E235" s="230" t="s">
        <v>19</v>
      </c>
      <c r="F235" s="231" t="s">
        <v>210</v>
      </c>
      <c r="G235" s="229"/>
      <c r="H235" s="232">
        <v>61.82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197</v>
      </c>
      <c r="AU235" s="238" t="s">
        <v>79</v>
      </c>
      <c r="AV235" s="16" t="s">
        <v>195</v>
      </c>
      <c r="AW235" s="16" t="s">
        <v>31</v>
      </c>
      <c r="AX235" s="16" t="s">
        <v>77</v>
      </c>
      <c r="AY235" s="238" t="s">
        <v>191</v>
      </c>
    </row>
    <row r="236" spans="1:65" s="2" customFormat="1" ht="44.25" customHeight="1">
      <c r="A236" s="36"/>
      <c r="B236" s="37"/>
      <c r="C236" s="181" t="s">
        <v>377</v>
      </c>
      <c r="D236" s="181" t="s">
        <v>192</v>
      </c>
      <c r="E236" s="182" t="s">
        <v>384</v>
      </c>
      <c r="F236" s="183" t="s">
        <v>385</v>
      </c>
      <c r="G236" s="184" t="s">
        <v>224</v>
      </c>
      <c r="H236" s="185">
        <v>61.82</v>
      </c>
      <c r="I236" s="186"/>
      <c r="J236" s="187">
        <f>ROUND(I236*H236,2)</f>
        <v>0</v>
      </c>
      <c r="K236" s="188"/>
      <c r="L236" s="41"/>
      <c r="M236" s="189" t="s">
        <v>19</v>
      </c>
      <c r="N236" s="190" t="s">
        <v>40</v>
      </c>
      <c r="O236" s="66"/>
      <c r="P236" s="191">
        <f>O236*H236</f>
        <v>0</v>
      </c>
      <c r="Q236" s="191">
        <v>0.28081</v>
      </c>
      <c r="R236" s="191">
        <f>Q236*H236</f>
        <v>17.3596742</v>
      </c>
      <c r="S236" s="191">
        <v>0</v>
      </c>
      <c r="T236" s="192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3" t="s">
        <v>195</v>
      </c>
      <c r="AT236" s="193" t="s">
        <v>192</v>
      </c>
      <c r="AU236" s="193" t="s">
        <v>79</v>
      </c>
      <c r="AY236" s="19" t="s">
        <v>191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19" t="s">
        <v>77</v>
      </c>
      <c r="BK236" s="194">
        <f>ROUND(I236*H236,2)</f>
        <v>0</v>
      </c>
      <c r="BL236" s="19" t="s">
        <v>195</v>
      </c>
      <c r="BM236" s="193" t="s">
        <v>386</v>
      </c>
    </row>
    <row r="237" spans="2:51" s="14" customFormat="1" ht="10.2">
      <c r="B237" s="206"/>
      <c r="C237" s="207"/>
      <c r="D237" s="197" t="s">
        <v>197</v>
      </c>
      <c r="E237" s="208" t="s">
        <v>19</v>
      </c>
      <c r="F237" s="209" t="s">
        <v>381</v>
      </c>
      <c r="G237" s="207"/>
      <c r="H237" s="210">
        <v>17.27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197</v>
      </c>
      <c r="AU237" s="216" t="s">
        <v>79</v>
      </c>
      <c r="AV237" s="14" t="s">
        <v>79</v>
      </c>
      <c r="AW237" s="14" t="s">
        <v>31</v>
      </c>
      <c r="AX237" s="14" t="s">
        <v>69</v>
      </c>
      <c r="AY237" s="216" t="s">
        <v>191</v>
      </c>
    </row>
    <row r="238" spans="2:51" s="14" customFormat="1" ht="10.2">
      <c r="B238" s="206"/>
      <c r="C238" s="207"/>
      <c r="D238" s="197" t="s">
        <v>197</v>
      </c>
      <c r="E238" s="208" t="s">
        <v>19</v>
      </c>
      <c r="F238" s="209" t="s">
        <v>382</v>
      </c>
      <c r="G238" s="207"/>
      <c r="H238" s="210">
        <v>44.55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197</v>
      </c>
      <c r="AU238" s="216" t="s">
        <v>79</v>
      </c>
      <c r="AV238" s="14" t="s">
        <v>79</v>
      </c>
      <c r="AW238" s="14" t="s">
        <v>31</v>
      </c>
      <c r="AX238" s="14" t="s">
        <v>69</v>
      </c>
      <c r="AY238" s="216" t="s">
        <v>191</v>
      </c>
    </row>
    <row r="239" spans="2:51" s="16" customFormat="1" ht="10.2">
      <c r="B239" s="228"/>
      <c r="C239" s="229"/>
      <c r="D239" s="197" t="s">
        <v>197</v>
      </c>
      <c r="E239" s="230" t="s">
        <v>19</v>
      </c>
      <c r="F239" s="231" t="s">
        <v>210</v>
      </c>
      <c r="G239" s="229"/>
      <c r="H239" s="232">
        <v>61.82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197</v>
      </c>
      <c r="AU239" s="238" t="s">
        <v>79</v>
      </c>
      <c r="AV239" s="16" t="s">
        <v>195</v>
      </c>
      <c r="AW239" s="16" t="s">
        <v>31</v>
      </c>
      <c r="AX239" s="16" t="s">
        <v>77</v>
      </c>
      <c r="AY239" s="238" t="s">
        <v>191</v>
      </c>
    </row>
    <row r="240" spans="1:65" s="2" customFormat="1" ht="44.25" customHeight="1">
      <c r="A240" s="36"/>
      <c r="B240" s="37"/>
      <c r="C240" s="181" t="s">
        <v>383</v>
      </c>
      <c r="D240" s="181" t="s">
        <v>192</v>
      </c>
      <c r="E240" s="182" t="s">
        <v>388</v>
      </c>
      <c r="F240" s="183" t="s">
        <v>389</v>
      </c>
      <c r="G240" s="184" t="s">
        <v>224</v>
      </c>
      <c r="H240" s="185">
        <v>61.82</v>
      </c>
      <c r="I240" s="186"/>
      <c r="J240" s="187">
        <f>ROUND(I240*H240,2)</f>
        <v>0</v>
      </c>
      <c r="K240" s="188"/>
      <c r="L240" s="41"/>
      <c r="M240" s="189" t="s">
        <v>19</v>
      </c>
      <c r="N240" s="190" t="s">
        <v>40</v>
      </c>
      <c r="O240" s="66"/>
      <c r="P240" s="191">
        <f>O240*H240</f>
        <v>0</v>
      </c>
      <c r="Q240" s="191">
        <v>0.12966</v>
      </c>
      <c r="R240" s="191">
        <f>Q240*H240</f>
        <v>8.0155812</v>
      </c>
      <c r="S240" s="191">
        <v>0</v>
      </c>
      <c r="T240" s="19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3" t="s">
        <v>195</v>
      </c>
      <c r="AT240" s="193" t="s">
        <v>192</v>
      </c>
      <c r="AU240" s="193" t="s">
        <v>79</v>
      </c>
      <c r="AY240" s="19" t="s">
        <v>191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9" t="s">
        <v>77</v>
      </c>
      <c r="BK240" s="194">
        <f>ROUND(I240*H240,2)</f>
        <v>0</v>
      </c>
      <c r="BL240" s="19" t="s">
        <v>195</v>
      </c>
      <c r="BM240" s="193" t="s">
        <v>390</v>
      </c>
    </row>
    <row r="241" spans="2:51" s="13" customFormat="1" ht="10.2">
      <c r="B241" s="195"/>
      <c r="C241" s="196"/>
      <c r="D241" s="197" t="s">
        <v>197</v>
      </c>
      <c r="E241" s="198" t="s">
        <v>19</v>
      </c>
      <c r="F241" s="199" t="s">
        <v>391</v>
      </c>
      <c r="G241" s="196"/>
      <c r="H241" s="198" t="s">
        <v>19</v>
      </c>
      <c r="I241" s="200"/>
      <c r="J241" s="196"/>
      <c r="K241" s="196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197</v>
      </c>
      <c r="AU241" s="205" t="s">
        <v>79</v>
      </c>
      <c r="AV241" s="13" t="s">
        <v>77</v>
      </c>
      <c r="AW241" s="13" t="s">
        <v>31</v>
      </c>
      <c r="AX241" s="13" t="s">
        <v>69</v>
      </c>
      <c r="AY241" s="205" t="s">
        <v>191</v>
      </c>
    </row>
    <row r="242" spans="2:51" s="14" customFormat="1" ht="10.2">
      <c r="B242" s="206"/>
      <c r="C242" s="207"/>
      <c r="D242" s="197" t="s">
        <v>197</v>
      </c>
      <c r="E242" s="208" t="s">
        <v>19</v>
      </c>
      <c r="F242" s="209" t="s">
        <v>381</v>
      </c>
      <c r="G242" s="207"/>
      <c r="H242" s="210">
        <v>17.27</v>
      </c>
      <c r="I242" s="211"/>
      <c r="J242" s="207"/>
      <c r="K242" s="207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197</v>
      </c>
      <c r="AU242" s="216" t="s">
        <v>79</v>
      </c>
      <c r="AV242" s="14" t="s">
        <v>79</v>
      </c>
      <c r="AW242" s="14" t="s">
        <v>31</v>
      </c>
      <c r="AX242" s="14" t="s">
        <v>69</v>
      </c>
      <c r="AY242" s="216" t="s">
        <v>191</v>
      </c>
    </row>
    <row r="243" spans="2:51" s="14" customFormat="1" ht="10.2">
      <c r="B243" s="206"/>
      <c r="C243" s="207"/>
      <c r="D243" s="197" t="s">
        <v>197</v>
      </c>
      <c r="E243" s="208" t="s">
        <v>19</v>
      </c>
      <c r="F243" s="209" t="s">
        <v>382</v>
      </c>
      <c r="G243" s="207"/>
      <c r="H243" s="210">
        <v>44.55</v>
      </c>
      <c r="I243" s="211"/>
      <c r="J243" s="207"/>
      <c r="K243" s="207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197</v>
      </c>
      <c r="AU243" s="216" t="s">
        <v>79</v>
      </c>
      <c r="AV243" s="14" t="s">
        <v>79</v>
      </c>
      <c r="AW243" s="14" t="s">
        <v>31</v>
      </c>
      <c r="AX243" s="14" t="s">
        <v>69</v>
      </c>
      <c r="AY243" s="216" t="s">
        <v>191</v>
      </c>
    </row>
    <row r="244" spans="2:51" s="16" customFormat="1" ht="10.2">
      <c r="B244" s="228"/>
      <c r="C244" s="229"/>
      <c r="D244" s="197" t="s">
        <v>197</v>
      </c>
      <c r="E244" s="230" t="s">
        <v>19</v>
      </c>
      <c r="F244" s="231" t="s">
        <v>210</v>
      </c>
      <c r="G244" s="229"/>
      <c r="H244" s="232">
        <v>61.82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197</v>
      </c>
      <c r="AU244" s="238" t="s">
        <v>79</v>
      </c>
      <c r="AV244" s="16" t="s">
        <v>195</v>
      </c>
      <c r="AW244" s="16" t="s">
        <v>31</v>
      </c>
      <c r="AX244" s="16" t="s">
        <v>77</v>
      </c>
      <c r="AY244" s="238" t="s">
        <v>191</v>
      </c>
    </row>
    <row r="245" spans="1:65" s="2" customFormat="1" ht="44.25" customHeight="1">
      <c r="A245" s="36"/>
      <c r="B245" s="37"/>
      <c r="C245" s="181" t="s">
        <v>387</v>
      </c>
      <c r="D245" s="181" t="s">
        <v>192</v>
      </c>
      <c r="E245" s="182" t="s">
        <v>393</v>
      </c>
      <c r="F245" s="183" t="s">
        <v>394</v>
      </c>
      <c r="G245" s="184" t="s">
        <v>224</v>
      </c>
      <c r="H245" s="185">
        <v>61.82</v>
      </c>
      <c r="I245" s="186"/>
      <c r="J245" s="187">
        <f>ROUND(I245*H245,2)</f>
        <v>0</v>
      </c>
      <c r="K245" s="188"/>
      <c r="L245" s="41"/>
      <c r="M245" s="189" t="s">
        <v>19</v>
      </c>
      <c r="N245" s="190" t="s">
        <v>40</v>
      </c>
      <c r="O245" s="66"/>
      <c r="P245" s="191">
        <f>O245*H245</f>
        <v>0</v>
      </c>
      <c r="Q245" s="191">
        <v>0.20745</v>
      </c>
      <c r="R245" s="191">
        <f>Q245*H245</f>
        <v>12.824558999999999</v>
      </c>
      <c r="S245" s="191">
        <v>0</v>
      </c>
      <c r="T245" s="19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3" t="s">
        <v>195</v>
      </c>
      <c r="AT245" s="193" t="s">
        <v>192</v>
      </c>
      <c r="AU245" s="193" t="s">
        <v>79</v>
      </c>
      <c r="AY245" s="19" t="s">
        <v>191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9" t="s">
        <v>77</v>
      </c>
      <c r="BK245" s="194">
        <f>ROUND(I245*H245,2)</f>
        <v>0</v>
      </c>
      <c r="BL245" s="19" t="s">
        <v>195</v>
      </c>
      <c r="BM245" s="193" t="s">
        <v>395</v>
      </c>
    </row>
    <row r="246" spans="2:51" s="13" customFormat="1" ht="10.2">
      <c r="B246" s="195"/>
      <c r="C246" s="196"/>
      <c r="D246" s="197" t="s">
        <v>197</v>
      </c>
      <c r="E246" s="198" t="s">
        <v>19</v>
      </c>
      <c r="F246" s="199" t="s">
        <v>396</v>
      </c>
      <c r="G246" s="196"/>
      <c r="H246" s="198" t="s">
        <v>19</v>
      </c>
      <c r="I246" s="200"/>
      <c r="J246" s="196"/>
      <c r="K246" s="196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197</v>
      </c>
      <c r="AU246" s="205" t="s">
        <v>79</v>
      </c>
      <c r="AV246" s="13" t="s">
        <v>77</v>
      </c>
      <c r="AW246" s="13" t="s">
        <v>31</v>
      </c>
      <c r="AX246" s="13" t="s">
        <v>69</v>
      </c>
      <c r="AY246" s="205" t="s">
        <v>191</v>
      </c>
    </row>
    <row r="247" spans="2:51" s="14" customFormat="1" ht="10.2">
      <c r="B247" s="206"/>
      <c r="C247" s="207"/>
      <c r="D247" s="197" t="s">
        <v>197</v>
      </c>
      <c r="E247" s="208" t="s">
        <v>19</v>
      </c>
      <c r="F247" s="209" t="s">
        <v>381</v>
      </c>
      <c r="G247" s="207"/>
      <c r="H247" s="210">
        <v>17.27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197</v>
      </c>
      <c r="AU247" s="216" t="s">
        <v>79</v>
      </c>
      <c r="AV247" s="14" t="s">
        <v>79</v>
      </c>
      <c r="AW247" s="14" t="s">
        <v>31</v>
      </c>
      <c r="AX247" s="14" t="s">
        <v>69</v>
      </c>
      <c r="AY247" s="216" t="s">
        <v>191</v>
      </c>
    </row>
    <row r="248" spans="2:51" s="14" customFormat="1" ht="10.2">
      <c r="B248" s="206"/>
      <c r="C248" s="207"/>
      <c r="D248" s="197" t="s">
        <v>197</v>
      </c>
      <c r="E248" s="208" t="s">
        <v>19</v>
      </c>
      <c r="F248" s="209" t="s">
        <v>382</v>
      </c>
      <c r="G248" s="207"/>
      <c r="H248" s="210">
        <v>44.55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197</v>
      </c>
      <c r="AU248" s="216" t="s">
        <v>79</v>
      </c>
      <c r="AV248" s="14" t="s">
        <v>79</v>
      </c>
      <c r="AW248" s="14" t="s">
        <v>31</v>
      </c>
      <c r="AX248" s="14" t="s">
        <v>69</v>
      </c>
      <c r="AY248" s="216" t="s">
        <v>191</v>
      </c>
    </row>
    <row r="249" spans="2:51" s="16" customFormat="1" ht="10.2">
      <c r="B249" s="228"/>
      <c r="C249" s="229"/>
      <c r="D249" s="197" t="s">
        <v>197</v>
      </c>
      <c r="E249" s="230" t="s">
        <v>19</v>
      </c>
      <c r="F249" s="231" t="s">
        <v>210</v>
      </c>
      <c r="G249" s="229"/>
      <c r="H249" s="232">
        <v>61.82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197</v>
      </c>
      <c r="AU249" s="238" t="s">
        <v>79</v>
      </c>
      <c r="AV249" s="16" t="s">
        <v>195</v>
      </c>
      <c r="AW249" s="16" t="s">
        <v>31</v>
      </c>
      <c r="AX249" s="16" t="s">
        <v>77</v>
      </c>
      <c r="AY249" s="238" t="s">
        <v>191</v>
      </c>
    </row>
    <row r="250" spans="2:63" s="12" customFormat="1" ht="22.8" customHeight="1">
      <c r="B250" s="167"/>
      <c r="C250" s="168"/>
      <c r="D250" s="169" t="s">
        <v>68</v>
      </c>
      <c r="E250" s="239" t="s">
        <v>254</v>
      </c>
      <c r="F250" s="239" t="s">
        <v>397</v>
      </c>
      <c r="G250" s="168"/>
      <c r="H250" s="168"/>
      <c r="I250" s="171"/>
      <c r="J250" s="240">
        <f>BK250</f>
        <v>0</v>
      </c>
      <c r="K250" s="168"/>
      <c r="L250" s="173"/>
      <c r="M250" s="174"/>
      <c r="N250" s="175"/>
      <c r="O250" s="175"/>
      <c r="P250" s="176">
        <f>SUM(P251:P321)</f>
        <v>0</v>
      </c>
      <c r="Q250" s="175"/>
      <c r="R250" s="176">
        <f>SUM(R251:R321)</f>
        <v>1.6497515</v>
      </c>
      <c r="S250" s="175"/>
      <c r="T250" s="177">
        <f>SUM(T251:T321)</f>
        <v>0</v>
      </c>
      <c r="AR250" s="178" t="s">
        <v>77</v>
      </c>
      <c r="AT250" s="179" t="s">
        <v>68</v>
      </c>
      <c r="AU250" s="179" t="s">
        <v>77</v>
      </c>
      <c r="AY250" s="178" t="s">
        <v>191</v>
      </c>
      <c r="BK250" s="180">
        <f>SUM(BK251:BK321)</f>
        <v>0</v>
      </c>
    </row>
    <row r="251" spans="1:65" s="2" customFormat="1" ht="33" customHeight="1">
      <c r="A251" s="36"/>
      <c r="B251" s="37"/>
      <c r="C251" s="181" t="s">
        <v>392</v>
      </c>
      <c r="D251" s="181" t="s">
        <v>192</v>
      </c>
      <c r="E251" s="182" t="s">
        <v>399</v>
      </c>
      <c r="F251" s="183" t="s">
        <v>400</v>
      </c>
      <c r="G251" s="184" t="s">
        <v>232</v>
      </c>
      <c r="H251" s="185">
        <v>56.2</v>
      </c>
      <c r="I251" s="186"/>
      <c r="J251" s="187">
        <f>ROUND(I251*H251,2)</f>
        <v>0</v>
      </c>
      <c r="K251" s="188"/>
      <c r="L251" s="41"/>
      <c r="M251" s="189" t="s">
        <v>19</v>
      </c>
      <c r="N251" s="190" t="s">
        <v>40</v>
      </c>
      <c r="O251" s="66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3" t="s">
        <v>195</v>
      </c>
      <c r="AT251" s="193" t="s">
        <v>192</v>
      </c>
      <c r="AU251" s="193" t="s">
        <v>79</v>
      </c>
      <c r="AY251" s="19" t="s">
        <v>191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19" t="s">
        <v>77</v>
      </c>
      <c r="BK251" s="194">
        <f>ROUND(I251*H251,2)</f>
        <v>0</v>
      </c>
      <c r="BL251" s="19" t="s">
        <v>195</v>
      </c>
      <c r="BM251" s="193" t="s">
        <v>401</v>
      </c>
    </row>
    <row r="252" spans="2:51" s="14" customFormat="1" ht="10.2">
      <c r="B252" s="206"/>
      <c r="C252" s="207"/>
      <c r="D252" s="197" t="s">
        <v>197</v>
      </c>
      <c r="E252" s="208" t="s">
        <v>19</v>
      </c>
      <c r="F252" s="209" t="s">
        <v>153</v>
      </c>
      <c r="G252" s="207"/>
      <c r="H252" s="210">
        <v>56.2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197</v>
      </c>
      <c r="AU252" s="216" t="s">
        <v>79</v>
      </c>
      <c r="AV252" s="14" t="s">
        <v>79</v>
      </c>
      <c r="AW252" s="14" t="s">
        <v>31</v>
      </c>
      <c r="AX252" s="14" t="s">
        <v>77</v>
      </c>
      <c r="AY252" s="216" t="s">
        <v>191</v>
      </c>
    </row>
    <row r="253" spans="1:65" s="2" customFormat="1" ht="16.5" customHeight="1">
      <c r="A253" s="36"/>
      <c r="B253" s="37"/>
      <c r="C253" s="241" t="s">
        <v>398</v>
      </c>
      <c r="D253" s="241" t="s">
        <v>334</v>
      </c>
      <c r="E253" s="242" t="s">
        <v>403</v>
      </c>
      <c r="F253" s="243" t="s">
        <v>404</v>
      </c>
      <c r="G253" s="244" t="s">
        <v>232</v>
      </c>
      <c r="H253" s="245">
        <v>56.762</v>
      </c>
      <c r="I253" s="246"/>
      <c r="J253" s="247">
        <f>ROUND(I253*H253,2)</f>
        <v>0</v>
      </c>
      <c r="K253" s="248"/>
      <c r="L253" s="249"/>
      <c r="M253" s="250" t="s">
        <v>19</v>
      </c>
      <c r="N253" s="251" t="s">
        <v>40</v>
      </c>
      <c r="O253" s="66"/>
      <c r="P253" s="191">
        <f>O253*H253</f>
        <v>0</v>
      </c>
      <c r="Q253" s="191">
        <v>0.0177</v>
      </c>
      <c r="R253" s="191">
        <f>Q253*H253</f>
        <v>1.0046874000000001</v>
      </c>
      <c r="S253" s="191">
        <v>0</v>
      </c>
      <c r="T253" s="19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3" t="s">
        <v>254</v>
      </c>
      <c r="AT253" s="193" t="s">
        <v>334</v>
      </c>
      <c r="AU253" s="193" t="s">
        <v>79</v>
      </c>
      <c r="AY253" s="19" t="s">
        <v>191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9" t="s">
        <v>77</v>
      </c>
      <c r="BK253" s="194">
        <f>ROUND(I253*H253,2)</f>
        <v>0</v>
      </c>
      <c r="BL253" s="19" t="s">
        <v>195</v>
      </c>
      <c r="BM253" s="193" t="s">
        <v>405</v>
      </c>
    </row>
    <row r="254" spans="2:51" s="14" customFormat="1" ht="10.2">
      <c r="B254" s="206"/>
      <c r="C254" s="207"/>
      <c r="D254" s="197" t="s">
        <v>197</v>
      </c>
      <c r="E254" s="207"/>
      <c r="F254" s="209" t="s">
        <v>730</v>
      </c>
      <c r="G254" s="207"/>
      <c r="H254" s="210">
        <v>56.762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197</v>
      </c>
      <c r="AU254" s="216" t="s">
        <v>79</v>
      </c>
      <c r="AV254" s="14" t="s">
        <v>79</v>
      </c>
      <c r="AW254" s="14" t="s">
        <v>4</v>
      </c>
      <c r="AX254" s="14" t="s">
        <v>77</v>
      </c>
      <c r="AY254" s="216" t="s">
        <v>191</v>
      </c>
    </row>
    <row r="255" spans="1:65" s="2" customFormat="1" ht="37.8" customHeight="1">
      <c r="A255" s="36"/>
      <c r="B255" s="37"/>
      <c r="C255" s="181" t="s">
        <v>402</v>
      </c>
      <c r="D255" s="181" t="s">
        <v>192</v>
      </c>
      <c r="E255" s="182" t="s">
        <v>408</v>
      </c>
      <c r="F255" s="183" t="s">
        <v>409</v>
      </c>
      <c r="G255" s="184" t="s">
        <v>410</v>
      </c>
      <c r="H255" s="185">
        <v>2</v>
      </c>
      <c r="I255" s="186"/>
      <c r="J255" s="187">
        <f>ROUND(I255*H255,2)</f>
        <v>0</v>
      </c>
      <c r="K255" s="188"/>
      <c r="L255" s="41"/>
      <c r="M255" s="189" t="s">
        <v>19</v>
      </c>
      <c r="N255" s="190" t="s">
        <v>40</v>
      </c>
      <c r="O255" s="66"/>
      <c r="P255" s="191">
        <f>O255*H255</f>
        <v>0</v>
      </c>
      <c r="Q255" s="191">
        <v>1E-05</v>
      </c>
      <c r="R255" s="191">
        <f>Q255*H255</f>
        <v>2E-05</v>
      </c>
      <c r="S255" s="191">
        <v>0</v>
      </c>
      <c r="T255" s="192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3" t="s">
        <v>195</v>
      </c>
      <c r="AT255" s="193" t="s">
        <v>192</v>
      </c>
      <c r="AU255" s="193" t="s">
        <v>79</v>
      </c>
      <c r="AY255" s="19" t="s">
        <v>191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19" t="s">
        <v>77</v>
      </c>
      <c r="BK255" s="194">
        <f>ROUND(I255*H255,2)</f>
        <v>0</v>
      </c>
      <c r="BL255" s="19" t="s">
        <v>195</v>
      </c>
      <c r="BM255" s="193" t="s">
        <v>411</v>
      </c>
    </row>
    <row r="256" spans="1:65" s="2" customFormat="1" ht="49.05" customHeight="1">
      <c r="A256" s="36"/>
      <c r="B256" s="37"/>
      <c r="C256" s="181" t="s">
        <v>407</v>
      </c>
      <c r="D256" s="181" t="s">
        <v>192</v>
      </c>
      <c r="E256" s="182" t="s">
        <v>413</v>
      </c>
      <c r="F256" s="183" t="s">
        <v>414</v>
      </c>
      <c r="G256" s="184" t="s">
        <v>410</v>
      </c>
      <c r="H256" s="185">
        <v>3</v>
      </c>
      <c r="I256" s="186"/>
      <c r="J256" s="187">
        <f>ROUND(I256*H256,2)</f>
        <v>0</v>
      </c>
      <c r="K256" s="188"/>
      <c r="L256" s="41"/>
      <c r="M256" s="189" t="s">
        <v>19</v>
      </c>
      <c r="N256" s="190" t="s">
        <v>40</v>
      </c>
      <c r="O256" s="66"/>
      <c r="P256" s="191">
        <f>O256*H256</f>
        <v>0</v>
      </c>
      <c r="Q256" s="191">
        <v>0</v>
      </c>
      <c r="R256" s="191">
        <f>Q256*H256</f>
        <v>0</v>
      </c>
      <c r="S256" s="191">
        <v>0</v>
      </c>
      <c r="T256" s="192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3" t="s">
        <v>195</v>
      </c>
      <c r="AT256" s="193" t="s">
        <v>192</v>
      </c>
      <c r="AU256" s="193" t="s">
        <v>79</v>
      </c>
      <c r="AY256" s="19" t="s">
        <v>191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9" t="s">
        <v>77</v>
      </c>
      <c r="BK256" s="194">
        <f>ROUND(I256*H256,2)</f>
        <v>0</v>
      </c>
      <c r="BL256" s="19" t="s">
        <v>195</v>
      </c>
      <c r="BM256" s="193" t="s">
        <v>415</v>
      </c>
    </row>
    <row r="257" spans="2:51" s="13" customFormat="1" ht="10.2">
      <c r="B257" s="195"/>
      <c r="C257" s="196"/>
      <c r="D257" s="197" t="s">
        <v>197</v>
      </c>
      <c r="E257" s="198" t="s">
        <v>19</v>
      </c>
      <c r="F257" s="199" t="s">
        <v>416</v>
      </c>
      <c r="G257" s="196"/>
      <c r="H257" s="198" t="s">
        <v>19</v>
      </c>
      <c r="I257" s="200"/>
      <c r="J257" s="196"/>
      <c r="K257" s="196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197</v>
      </c>
      <c r="AU257" s="205" t="s">
        <v>79</v>
      </c>
      <c r="AV257" s="13" t="s">
        <v>77</v>
      </c>
      <c r="AW257" s="13" t="s">
        <v>31</v>
      </c>
      <c r="AX257" s="13" t="s">
        <v>69</v>
      </c>
      <c r="AY257" s="205" t="s">
        <v>191</v>
      </c>
    </row>
    <row r="258" spans="2:51" s="14" customFormat="1" ht="10.2">
      <c r="B258" s="206"/>
      <c r="C258" s="207"/>
      <c r="D258" s="197" t="s">
        <v>197</v>
      </c>
      <c r="E258" s="208" t="s">
        <v>124</v>
      </c>
      <c r="F258" s="209" t="s">
        <v>69</v>
      </c>
      <c r="G258" s="207"/>
      <c r="H258" s="210">
        <v>0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197</v>
      </c>
      <c r="AU258" s="216" t="s">
        <v>79</v>
      </c>
      <c r="AV258" s="14" t="s">
        <v>79</v>
      </c>
      <c r="AW258" s="14" t="s">
        <v>31</v>
      </c>
      <c r="AX258" s="14" t="s">
        <v>69</v>
      </c>
      <c r="AY258" s="216" t="s">
        <v>191</v>
      </c>
    </row>
    <row r="259" spans="2:51" s="13" customFormat="1" ht="10.2">
      <c r="B259" s="195"/>
      <c r="C259" s="196"/>
      <c r="D259" s="197" t="s">
        <v>197</v>
      </c>
      <c r="E259" s="198" t="s">
        <v>19</v>
      </c>
      <c r="F259" s="199" t="s">
        <v>417</v>
      </c>
      <c r="G259" s="196"/>
      <c r="H259" s="198" t="s">
        <v>19</v>
      </c>
      <c r="I259" s="200"/>
      <c r="J259" s="196"/>
      <c r="K259" s="196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197</v>
      </c>
      <c r="AU259" s="205" t="s">
        <v>79</v>
      </c>
      <c r="AV259" s="13" t="s">
        <v>77</v>
      </c>
      <c r="AW259" s="13" t="s">
        <v>31</v>
      </c>
      <c r="AX259" s="13" t="s">
        <v>69</v>
      </c>
      <c r="AY259" s="205" t="s">
        <v>191</v>
      </c>
    </row>
    <row r="260" spans="2:51" s="14" customFormat="1" ht="10.2">
      <c r="B260" s="206"/>
      <c r="C260" s="207"/>
      <c r="D260" s="197" t="s">
        <v>197</v>
      </c>
      <c r="E260" s="208" t="s">
        <v>126</v>
      </c>
      <c r="F260" s="209" t="s">
        <v>69</v>
      </c>
      <c r="G260" s="207"/>
      <c r="H260" s="210">
        <v>0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197</v>
      </c>
      <c r="AU260" s="216" t="s">
        <v>79</v>
      </c>
      <c r="AV260" s="14" t="s">
        <v>79</v>
      </c>
      <c r="AW260" s="14" t="s">
        <v>31</v>
      </c>
      <c r="AX260" s="14" t="s">
        <v>69</v>
      </c>
      <c r="AY260" s="216" t="s">
        <v>191</v>
      </c>
    </row>
    <row r="261" spans="2:51" s="13" customFormat="1" ht="10.2">
      <c r="B261" s="195"/>
      <c r="C261" s="196"/>
      <c r="D261" s="197" t="s">
        <v>197</v>
      </c>
      <c r="E261" s="198" t="s">
        <v>19</v>
      </c>
      <c r="F261" s="199" t="s">
        <v>418</v>
      </c>
      <c r="G261" s="196"/>
      <c r="H261" s="198" t="s">
        <v>19</v>
      </c>
      <c r="I261" s="200"/>
      <c r="J261" s="196"/>
      <c r="K261" s="196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197</v>
      </c>
      <c r="AU261" s="205" t="s">
        <v>79</v>
      </c>
      <c r="AV261" s="13" t="s">
        <v>77</v>
      </c>
      <c r="AW261" s="13" t="s">
        <v>31</v>
      </c>
      <c r="AX261" s="13" t="s">
        <v>69</v>
      </c>
      <c r="AY261" s="205" t="s">
        <v>191</v>
      </c>
    </row>
    <row r="262" spans="2:51" s="14" customFormat="1" ht="10.2">
      <c r="B262" s="206"/>
      <c r="C262" s="207"/>
      <c r="D262" s="197" t="s">
        <v>197</v>
      </c>
      <c r="E262" s="208" t="s">
        <v>127</v>
      </c>
      <c r="F262" s="209" t="s">
        <v>77</v>
      </c>
      <c r="G262" s="207"/>
      <c r="H262" s="210">
        <v>1</v>
      </c>
      <c r="I262" s="211"/>
      <c r="J262" s="207"/>
      <c r="K262" s="207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197</v>
      </c>
      <c r="AU262" s="216" t="s">
        <v>79</v>
      </c>
      <c r="AV262" s="14" t="s">
        <v>79</v>
      </c>
      <c r="AW262" s="14" t="s">
        <v>31</v>
      </c>
      <c r="AX262" s="14" t="s">
        <v>69</v>
      </c>
      <c r="AY262" s="216" t="s">
        <v>191</v>
      </c>
    </row>
    <row r="263" spans="2:51" s="13" customFormat="1" ht="10.2">
      <c r="B263" s="195"/>
      <c r="C263" s="196"/>
      <c r="D263" s="197" t="s">
        <v>197</v>
      </c>
      <c r="E263" s="198" t="s">
        <v>19</v>
      </c>
      <c r="F263" s="199" t="s">
        <v>419</v>
      </c>
      <c r="G263" s="196"/>
      <c r="H263" s="198" t="s">
        <v>19</v>
      </c>
      <c r="I263" s="200"/>
      <c r="J263" s="196"/>
      <c r="K263" s="196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197</v>
      </c>
      <c r="AU263" s="205" t="s">
        <v>79</v>
      </c>
      <c r="AV263" s="13" t="s">
        <v>77</v>
      </c>
      <c r="AW263" s="13" t="s">
        <v>31</v>
      </c>
      <c r="AX263" s="13" t="s">
        <v>69</v>
      </c>
      <c r="AY263" s="205" t="s">
        <v>191</v>
      </c>
    </row>
    <row r="264" spans="2:51" s="14" customFormat="1" ht="10.2">
      <c r="B264" s="206"/>
      <c r="C264" s="207"/>
      <c r="D264" s="197" t="s">
        <v>197</v>
      </c>
      <c r="E264" s="208" t="s">
        <v>129</v>
      </c>
      <c r="F264" s="209" t="s">
        <v>69</v>
      </c>
      <c r="G264" s="207"/>
      <c r="H264" s="210">
        <v>0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197</v>
      </c>
      <c r="AU264" s="216" t="s">
        <v>79</v>
      </c>
      <c r="AV264" s="14" t="s">
        <v>79</v>
      </c>
      <c r="AW264" s="14" t="s">
        <v>31</v>
      </c>
      <c r="AX264" s="14" t="s">
        <v>69</v>
      </c>
      <c r="AY264" s="216" t="s">
        <v>191</v>
      </c>
    </row>
    <row r="265" spans="2:51" s="15" customFormat="1" ht="10.2">
      <c r="B265" s="217"/>
      <c r="C265" s="218"/>
      <c r="D265" s="197" t="s">
        <v>197</v>
      </c>
      <c r="E265" s="219" t="s">
        <v>420</v>
      </c>
      <c r="F265" s="220" t="s">
        <v>201</v>
      </c>
      <c r="G265" s="218"/>
      <c r="H265" s="221">
        <v>1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197</v>
      </c>
      <c r="AU265" s="227" t="s">
        <v>79</v>
      </c>
      <c r="AV265" s="15" t="s">
        <v>95</v>
      </c>
      <c r="AW265" s="15" t="s">
        <v>31</v>
      </c>
      <c r="AX265" s="15" t="s">
        <v>69</v>
      </c>
      <c r="AY265" s="227" t="s">
        <v>191</v>
      </c>
    </row>
    <row r="266" spans="2:51" s="13" customFormat="1" ht="10.2">
      <c r="B266" s="195"/>
      <c r="C266" s="196"/>
      <c r="D266" s="197" t="s">
        <v>197</v>
      </c>
      <c r="E266" s="198" t="s">
        <v>19</v>
      </c>
      <c r="F266" s="199" t="s">
        <v>421</v>
      </c>
      <c r="G266" s="196"/>
      <c r="H266" s="198" t="s">
        <v>19</v>
      </c>
      <c r="I266" s="200"/>
      <c r="J266" s="196"/>
      <c r="K266" s="196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197</v>
      </c>
      <c r="AU266" s="205" t="s">
        <v>79</v>
      </c>
      <c r="AV266" s="13" t="s">
        <v>77</v>
      </c>
      <c r="AW266" s="13" t="s">
        <v>31</v>
      </c>
      <c r="AX266" s="13" t="s">
        <v>69</v>
      </c>
      <c r="AY266" s="205" t="s">
        <v>191</v>
      </c>
    </row>
    <row r="267" spans="2:51" s="14" customFormat="1" ht="10.2">
      <c r="B267" s="206"/>
      <c r="C267" s="207"/>
      <c r="D267" s="197" t="s">
        <v>197</v>
      </c>
      <c r="E267" s="208" t="s">
        <v>159</v>
      </c>
      <c r="F267" s="209" t="s">
        <v>79</v>
      </c>
      <c r="G267" s="207"/>
      <c r="H267" s="210">
        <v>2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197</v>
      </c>
      <c r="AU267" s="216" t="s">
        <v>79</v>
      </c>
      <c r="AV267" s="14" t="s">
        <v>79</v>
      </c>
      <c r="AW267" s="14" t="s">
        <v>31</v>
      </c>
      <c r="AX267" s="14" t="s">
        <v>69</v>
      </c>
      <c r="AY267" s="216" t="s">
        <v>191</v>
      </c>
    </row>
    <row r="268" spans="2:51" s="15" customFormat="1" ht="10.2">
      <c r="B268" s="217"/>
      <c r="C268" s="218"/>
      <c r="D268" s="197" t="s">
        <v>197</v>
      </c>
      <c r="E268" s="219" t="s">
        <v>19</v>
      </c>
      <c r="F268" s="220" t="s">
        <v>201</v>
      </c>
      <c r="G268" s="218"/>
      <c r="H268" s="221">
        <v>2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197</v>
      </c>
      <c r="AU268" s="227" t="s">
        <v>79</v>
      </c>
      <c r="AV268" s="15" t="s">
        <v>95</v>
      </c>
      <c r="AW268" s="15" t="s">
        <v>31</v>
      </c>
      <c r="AX268" s="15" t="s">
        <v>69</v>
      </c>
      <c r="AY268" s="227" t="s">
        <v>191</v>
      </c>
    </row>
    <row r="269" spans="2:51" s="16" customFormat="1" ht="10.2">
      <c r="B269" s="228"/>
      <c r="C269" s="229"/>
      <c r="D269" s="197" t="s">
        <v>197</v>
      </c>
      <c r="E269" s="230" t="s">
        <v>19</v>
      </c>
      <c r="F269" s="231" t="s">
        <v>210</v>
      </c>
      <c r="G269" s="229"/>
      <c r="H269" s="232">
        <v>3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197</v>
      </c>
      <c r="AU269" s="238" t="s">
        <v>79</v>
      </c>
      <c r="AV269" s="16" t="s">
        <v>195</v>
      </c>
      <c r="AW269" s="16" t="s">
        <v>31</v>
      </c>
      <c r="AX269" s="16" t="s">
        <v>77</v>
      </c>
      <c r="AY269" s="238" t="s">
        <v>191</v>
      </c>
    </row>
    <row r="270" spans="1:65" s="2" customFormat="1" ht="33" customHeight="1">
      <c r="A270" s="36"/>
      <c r="B270" s="37"/>
      <c r="C270" s="241" t="s">
        <v>412</v>
      </c>
      <c r="D270" s="241" t="s">
        <v>334</v>
      </c>
      <c r="E270" s="242" t="s">
        <v>423</v>
      </c>
      <c r="F270" s="243" t="s">
        <v>424</v>
      </c>
      <c r="G270" s="244" t="s">
        <v>410</v>
      </c>
      <c r="H270" s="245">
        <v>2.02</v>
      </c>
      <c r="I270" s="246"/>
      <c r="J270" s="247">
        <f>ROUND(I270*H270,2)</f>
        <v>0</v>
      </c>
      <c r="K270" s="248"/>
      <c r="L270" s="249"/>
      <c r="M270" s="250" t="s">
        <v>19</v>
      </c>
      <c r="N270" s="251" t="s">
        <v>40</v>
      </c>
      <c r="O270" s="66"/>
      <c r="P270" s="191">
        <f>O270*H270</f>
        <v>0</v>
      </c>
      <c r="Q270" s="191">
        <v>0.0072</v>
      </c>
      <c r="R270" s="191">
        <f>Q270*H270</f>
        <v>0.014544</v>
      </c>
      <c r="S270" s="191">
        <v>0</v>
      </c>
      <c r="T270" s="19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3" t="s">
        <v>254</v>
      </c>
      <c r="AT270" s="193" t="s">
        <v>334</v>
      </c>
      <c r="AU270" s="193" t="s">
        <v>79</v>
      </c>
      <c r="AY270" s="19" t="s">
        <v>191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9" t="s">
        <v>77</v>
      </c>
      <c r="BK270" s="194">
        <f>ROUND(I270*H270,2)</f>
        <v>0</v>
      </c>
      <c r="BL270" s="19" t="s">
        <v>195</v>
      </c>
      <c r="BM270" s="193" t="s">
        <v>425</v>
      </c>
    </row>
    <row r="271" spans="2:51" s="14" customFormat="1" ht="10.2">
      <c r="B271" s="206"/>
      <c r="C271" s="207"/>
      <c r="D271" s="197" t="s">
        <v>197</v>
      </c>
      <c r="E271" s="208" t="s">
        <v>19</v>
      </c>
      <c r="F271" s="209" t="s">
        <v>159</v>
      </c>
      <c r="G271" s="207"/>
      <c r="H271" s="210">
        <v>2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197</v>
      </c>
      <c r="AU271" s="216" t="s">
        <v>79</v>
      </c>
      <c r="AV271" s="14" t="s">
        <v>79</v>
      </c>
      <c r="AW271" s="14" t="s">
        <v>31</v>
      </c>
      <c r="AX271" s="14" t="s">
        <v>77</v>
      </c>
      <c r="AY271" s="216" t="s">
        <v>191</v>
      </c>
    </row>
    <row r="272" spans="2:51" s="14" customFormat="1" ht="10.2">
      <c r="B272" s="206"/>
      <c r="C272" s="207"/>
      <c r="D272" s="197" t="s">
        <v>197</v>
      </c>
      <c r="E272" s="207"/>
      <c r="F272" s="209" t="s">
        <v>427</v>
      </c>
      <c r="G272" s="207"/>
      <c r="H272" s="210">
        <v>2.02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197</v>
      </c>
      <c r="AU272" s="216" t="s">
        <v>79</v>
      </c>
      <c r="AV272" s="14" t="s">
        <v>79</v>
      </c>
      <c r="AW272" s="14" t="s">
        <v>4</v>
      </c>
      <c r="AX272" s="14" t="s">
        <v>77</v>
      </c>
      <c r="AY272" s="216" t="s">
        <v>191</v>
      </c>
    </row>
    <row r="273" spans="1:65" s="2" customFormat="1" ht="24.15" customHeight="1">
      <c r="A273" s="36"/>
      <c r="B273" s="37"/>
      <c r="C273" s="241" t="s">
        <v>422</v>
      </c>
      <c r="D273" s="241" t="s">
        <v>334</v>
      </c>
      <c r="E273" s="242" t="s">
        <v>438</v>
      </c>
      <c r="F273" s="243" t="s">
        <v>439</v>
      </c>
      <c r="G273" s="244" t="s">
        <v>410</v>
      </c>
      <c r="H273" s="245">
        <v>1.01</v>
      </c>
      <c r="I273" s="246"/>
      <c r="J273" s="247">
        <f>ROUND(I273*H273,2)</f>
        <v>0</v>
      </c>
      <c r="K273" s="248"/>
      <c r="L273" s="249"/>
      <c r="M273" s="250" t="s">
        <v>19</v>
      </c>
      <c r="N273" s="251" t="s">
        <v>40</v>
      </c>
      <c r="O273" s="66"/>
      <c r="P273" s="191">
        <f>O273*H273</f>
        <v>0</v>
      </c>
      <c r="Q273" s="191">
        <v>0.0068</v>
      </c>
      <c r="R273" s="191">
        <f>Q273*H273</f>
        <v>0.006868</v>
      </c>
      <c r="S273" s="191">
        <v>0</v>
      </c>
      <c r="T273" s="192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3" t="s">
        <v>254</v>
      </c>
      <c r="AT273" s="193" t="s">
        <v>334</v>
      </c>
      <c r="AU273" s="193" t="s">
        <v>79</v>
      </c>
      <c r="AY273" s="19" t="s">
        <v>191</v>
      </c>
      <c r="BE273" s="194">
        <f>IF(N273="základní",J273,0)</f>
        <v>0</v>
      </c>
      <c r="BF273" s="194">
        <f>IF(N273="snížená",J273,0)</f>
        <v>0</v>
      </c>
      <c r="BG273" s="194">
        <f>IF(N273="zákl. přenesená",J273,0)</f>
        <v>0</v>
      </c>
      <c r="BH273" s="194">
        <f>IF(N273="sníž. přenesená",J273,0)</f>
        <v>0</v>
      </c>
      <c r="BI273" s="194">
        <f>IF(N273="nulová",J273,0)</f>
        <v>0</v>
      </c>
      <c r="BJ273" s="19" t="s">
        <v>77</v>
      </c>
      <c r="BK273" s="194">
        <f>ROUND(I273*H273,2)</f>
        <v>0</v>
      </c>
      <c r="BL273" s="19" t="s">
        <v>195</v>
      </c>
      <c r="BM273" s="193" t="s">
        <v>440</v>
      </c>
    </row>
    <row r="274" spans="2:51" s="14" customFormat="1" ht="10.2">
      <c r="B274" s="206"/>
      <c r="C274" s="207"/>
      <c r="D274" s="197" t="s">
        <v>197</v>
      </c>
      <c r="E274" s="208" t="s">
        <v>19</v>
      </c>
      <c r="F274" s="209" t="s">
        <v>127</v>
      </c>
      <c r="G274" s="207"/>
      <c r="H274" s="210">
        <v>1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197</v>
      </c>
      <c r="AU274" s="216" t="s">
        <v>79</v>
      </c>
      <c r="AV274" s="14" t="s">
        <v>79</v>
      </c>
      <c r="AW274" s="14" t="s">
        <v>31</v>
      </c>
      <c r="AX274" s="14" t="s">
        <v>77</v>
      </c>
      <c r="AY274" s="216" t="s">
        <v>191</v>
      </c>
    </row>
    <row r="275" spans="2:51" s="14" customFormat="1" ht="10.2">
      <c r="B275" s="206"/>
      <c r="C275" s="207"/>
      <c r="D275" s="197" t="s">
        <v>197</v>
      </c>
      <c r="E275" s="207"/>
      <c r="F275" s="209" t="s">
        <v>436</v>
      </c>
      <c r="G275" s="207"/>
      <c r="H275" s="210">
        <v>1.01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197</v>
      </c>
      <c r="AU275" s="216" t="s">
        <v>79</v>
      </c>
      <c r="AV275" s="14" t="s">
        <v>79</v>
      </c>
      <c r="AW275" s="14" t="s">
        <v>4</v>
      </c>
      <c r="AX275" s="14" t="s">
        <v>77</v>
      </c>
      <c r="AY275" s="216" t="s">
        <v>191</v>
      </c>
    </row>
    <row r="276" spans="1:65" s="2" customFormat="1" ht="44.25" customHeight="1">
      <c r="A276" s="36"/>
      <c r="B276" s="37"/>
      <c r="C276" s="181" t="s">
        <v>428</v>
      </c>
      <c r="D276" s="181" t="s">
        <v>192</v>
      </c>
      <c r="E276" s="182" t="s">
        <v>447</v>
      </c>
      <c r="F276" s="183" t="s">
        <v>448</v>
      </c>
      <c r="G276" s="184" t="s">
        <v>410</v>
      </c>
      <c r="H276" s="185">
        <v>2</v>
      </c>
      <c r="I276" s="186"/>
      <c r="J276" s="187">
        <f>ROUND(I276*H276,2)</f>
        <v>0</v>
      </c>
      <c r="K276" s="188"/>
      <c r="L276" s="41"/>
      <c r="M276" s="189" t="s">
        <v>19</v>
      </c>
      <c r="N276" s="190" t="s">
        <v>40</v>
      </c>
      <c r="O276" s="66"/>
      <c r="P276" s="191">
        <f>O276*H276</f>
        <v>0</v>
      </c>
      <c r="Q276" s="191">
        <v>0.00167</v>
      </c>
      <c r="R276" s="191">
        <f>Q276*H276</f>
        <v>0.00334</v>
      </c>
      <c r="S276" s="191">
        <v>0</v>
      </c>
      <c r="T276" s="192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3" t="s">
        <v>195</v>
      </c>
      <c r="AT276" s="193" t="s">
        <v>192</v>
      </c>
      <c r="AU276" s="193" t="s">
        <v>79</v>
      </c>
      <c r="AY276" s="19" t="s">
        <v>191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19" t="s">
        <v>77</v>
      </c>
      <c r="BK276" s="194">
        <f>ROUND(I276*H276,2)</f>
        <v>0</v>
      </c>
      <c r="BL276" s="19" t="s">
        <v>195</v>
      </c>
      <c r="BM276" s="193" t="s">
        <v>449</v>
      </c>
    </row>
    <row r="277" spans="2:51" s="13" customFormat="1" ht="10.2">
      <c r="B277" s="195"/>
      <c r="C277" s="196"/>
      <c r="D277" s="197" t="s">
        <v>197</v>
      </c>
      <c r="E277" s="198" t="s">
        <v>19</v>
      </c>
      <c r="F277" s="199" t="s">
        <v>450</v>
      </c>
      <c r="G277" s="196"/>
      <c r="H277" s="198" t="s">
        <v>19</v>
      </c>
      <c r="I277" s="200"/>
      <c r="J277" s="196"/>
      <c r="K277" s="196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197</v>
      </c>
      <c r="AU277" s="205" t="s">
        <v>79</v>
      </c>
      <c r="AV277" s="13" t="s">
        <v>77</v>
      </c>
      <c r="AW277" s="13" t="s">
        <v>31</v>
      </c>
      <c r="AX277" s="13" t="s">
        <v>69</v>
      </c>
      <c r="AY277" s="205" t="s">
        <v>191</v>
      </c>
    </row>
    <row r="278" spans="2:51" s="14" customFormat="1" ht="10.2">
      <c r="B278" s="206"/>
      <c r="C278" s="207"/>
      <c r="D278" s="197" t="s">
        <v>197</v>
      </c>
      <c r="E278" s="208" t="s">
        <v>118</v>
      </c>
      <c r="F278" s="209" t="s">
        <v>77</v>
      </c>
      <c r="G278" s="207"/>
      <c r="H278" s="210">
        <v>1</v>
      </c>
      <c r="I278" s="211"/>
      <c r="J278" s="207"/>
      <c r="K278" s="207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197</v>
      </c>
      <c r="AU278" s="216" t="s">
        <v>79</v>
      </c>
      <c r="AV278" s="14" t="s">
        <v>79</v>
      </c>
      <c r="AW278" s="14" t="s">
        <v>31</v>
      </c>
      <c r="AX278" s="14" t="s">
        <v>69</v>
      </c>
      <c r="AY278" s="216" t="s">
        <v>191</v>
      </c>
    </row>
    <row r="279" spans="2:51" s="13" customFormat="1" ht="10.2">
      <c r="B279" s="195"/>
      <c r="C279" s="196"/>
      <c r="D279" s="197" t="s">
        <v>197</v>
      </c>
      <c r="E279" s="198" t="s">
        <v>19</v>
      </c>
      <c r="F279" s="199" t="s">
        <v>451</v>
      </c>
      <c r="G279" s="196"/>
      <c r="H279" s="198" t="s">
        <v>19</v>
      </c>
      <c r="I279" s="200"/>
      <c r="J279" s="196"/>
      <c r="K279" s="196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197</v>
      </c>
      <c r="AU279" s="205" t="s">
        <v>79</v>
      </c>
      <c r="AV279" s="13" t="s">
        <v>77</v>
      </c>
      <c r="AW279" s="13" t="s">
        <v>31</v>
      </c>
      <c r="AX279" s="13" t="s">
        <v>69</v>
      </c>
      <c r="AY279" s="205" t="s">
        <v>191</v>
      </c>
    </row>
    <row r="280" spans="2:51" s="14" customFormat="1" ht="10.2">
      <c r="B280" s="206"/>
      <c r="C280" s="207"/>
      <c r="D280" s="197" t="s">
        <v>197</v>
      </c>
      <c r="E280" s="208" t="s">
        <v>116</v>
      </c>
      <c r="F280" s="209" t="s">
        <v>77</v>
      </c>
      <c r="G280" s="207"/>
      <c r="H280" s="210">
        <v>1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197</v>
      </c>
      <c r="AU280" s="216" t="s">
        <v>79</v>
      </c>
      <c r="AV280" s="14" t="s">
        <v>79</v>
      </c>
      <c r="AW280" s="14" t="s">
        <v>31</v>
      </c>
      <c r="AX280" s="14" t="s">
        <v>69</v>
      </c>
      <c r="AY280" s="216" t="s">
        <v>191</v>
      </c>
    </row>
    <row r="281" spans="2:51" s="13" customFormat="1" ht="10.2">
      <c r="B281" s="195"/>
      <c r="C281" s="196"/>
      <c r="D281" s="197" t="s">
        <v>197</v>
      </c>
      <c r="E281" s="198" t="s">
        <v>19</v>
      </c>
      <c r="F281" s="199" t="s">
        <v>452</v>
      </c>
      <c r="G281" s="196"/>
      <c r="H281" s="198" t="s">
        <v>19</v>
      </c>
      <c r="I281" s="200"/>
      <c r="J281" s="196"/>
      <c r="K281" s="196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197</v>
      </c>
      <c r="AU281" s="205" t="s">
        <v>79</v>
      </c>
      <c r="AV281" s="13" t="s">
        <v>77</v>
      </c>
      <c r="AW281" s="13" t="s">
        <v>31</v>
      </c>
      <c r="AX281" s="13" t="s">
        <v>69</v>
      </c>
      <c r="AY281" s="205" t="s">
        <v>191</v>
      </c>
    </row>
    <row r="282" spans="2:51" s="14" customFormat="1" ht="10.2">
      <c r="B282" s="206"/>
      <c r="C282" s="207"/>
      <c r="D282" s="197" t="s">
        <v>197</v>
      </c>
      <c r="E282" s="208" t="s">
        <v>115</v>
      </c>
      <c r="F282" s="209" t="s">
        <v>69</v>
      </c>
      <c r="G282" s="207"/>
      <c r="H282" s="210">
        <v>0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197</v>
      </c>
      <c r="AU282" s="216" t="s">
        <v>79</v>
      </c>
      <c r="AV282" s="14" t="s">
        <v>79</v>
      </c>
      <c r="AW282" s="14" t="s">
        <v>31</v>
      </c>
      <c r="AX282" s="14" t="s">
        <v>69</v>
      </c>
      <c r="AY282" s="216" t="s">
        <v>191</v>
      </c>
    </row>
    <row r="283" spans="2:51" s="15" customFormat="1" ht="10.2">
      <c r="B283" s="217"/>
      <c r="C283" s="218"/>
      <c r="D283" s="197" t="s">
        <v>197</v>
      </c>
      <c r="E283" s="219" t="s">
        <v>19</v>
      </c>
      <c r="F283" s="220" t="s">
        <v>201</v>
      </c>
      <c r="G283" s="218"/>
      <c r="H283" s="221">
        <v>2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197</v>
      </c>
      <c r="AU283" s="227" t="s">
        <v>79</v>
      </c>
      <c r="AV283" s="15" t="s">
        <v>95</v>
      </c>
      <c r="AW283" s="15" t="s">
        <v>31</v>
      </c>
      <c r="AX283" s="15" t="s">
        <v>77</v>
      </c>
      <c r="AY283" s="227" t="s">
        <v>191</v>
      </c>
    </row>
    <row r="284" spans="1:65" s="2" customFormat="1" ht="33" customHeight="1">
      <c r="A284" s="36"/>
      <c r="B284" s="37"/>
      <c r="C284" s="241" t="s">
        <v>432</v>
      </c>
      <c r="D284" s="241" t="s">
        <v>334</v>
      </c>
      <c r="E284" s="242" t="s">
        <v>454</v>
      </c>
      <c r="F284" s="243" t="s">
        <v>455</v>
      </c>
      <c r="G284" s="244" t="s">
        <v>410</v>
      </c>
      <c r="H284" s="245">
        <v>1.01</v>
      </c>
      <c r="I284" s="246"/>
      <c r="J284" s="247">
        <f>ROUND(I284*H284,2)</f>
        <v>0</v>
      </c>
      <c r="K284" s="248"/>
      <c r="L284" s="249"/>
      <c r="M284" s="250" t="s">
        <v>19</v>
      </c>
      <c r="N284" s="251" t="s">
        <v>40</v>
      </c>
      <c r="O284" s="66"/>
      <c r="P284" s="191">
        <f>O284*H284</f>
        <v>0</v>
      </c>
      <c r="Q284" s="191">
        <v>0.0069</v>
      </c>
      <c r="R284" s="191">
        <f>Q284*H284</f>
        <v>0.006969</v>
      </c>
      <c r="S284" s="191">
        <v>0</v>
      </c>
      <c r="T284" s="19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3" t="s">
        <v>254</v>
      </c>
      <c r="AT284" s="193" t="s">
        <v>334</v>
      </c>
      <c r="AU284" s="193" t="s">
        <v>79</v>
      </c>
      <c r="AY284" s="19" t="s">
        <v>191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9" t="s">
        <v>77</v>
      </c>
      <c r="BK284" s="194">
        <f>ROUND(I284*H284,2)</f>
        <v>0</v>
      </c>
      <c r="BL284" s="19" t="s">
        <v>195</v>
      </c>
      <c r="BM284" s="193" t="s">
        <v>456</v>
      </c>
    </row>
    <row r="285" spans="2:51" s="14" customFormat="1" ht="10.2">
      <c r="B285" s="206"/>
      <c r="C285" s="207"/>
      <c r="D285" s="197" t="s">
        <v>197</v>
      </c>
      <c r="E285" s="208" t="s">
        <v>19</v>
      </c>
      <c r="F285" s="209" t="s">
        <v>457</v>
      </c>
      <c r="G285" s="207"/>
      <c r="H285" s="210">
        <v>1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197</v>
      </c>
      <c r="AU285" s="216" t="s">
        <v>79</v>
      </c>
      <c r="AV285" s="14" t="s">
        <v>79</v>
      </c>
      <c r="AW285" s="14" t="s">
        <v>31</v>
      </c>
      <c r="AX285" s="14" t="s">
        <v>77</v>
      </c>
      <c r="AY285" s="216" t="s">
        <v>191</v>
      </c>
    </row>
    <row r="286" spans="2:51" s="14" customFormat="1" ht="10.2">
      <c r="B286" s="206"/>
      <c r="C286" s="207"/>
      <c r="D286" s="197" t="s">
        <v>197</v>
      </c>
      <c r="E286" s="207"/>
      <c r="F286" s="209" t="s">
        <v>436</v>
      </c>
      <c r="G286" s="207"/>
      <c r="H286" s="210">
        <v>1.01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197</v>
      </c>
      <c r="AU286" s="216" t="s">
        <v>79</v>
      </c>
      <c r="AV286" s="14" t="s">
        <v>79</v>
      </c>
      <c r="AW286" s="14" t="s">
        <v>4</v>
      </c>
      <c r="AX286" s="14" t="s">
        <v>77</v>
      </c>
      <c r="AY286" s="216" t="s">
        <v>191</v>
      </c>
    </row>
    <row r="287" spans="1:65" s="2" customFormat="1" ht="24.15" customHeight="1">
      <c r="A287" s="36"/>
      <c r="B287" s="37"/>
      <c r="C287" s="241" t="s">
        <v>437</v>
      </c>
      <c r="D287" s="241" t="s">
        <v>334</v>
      </c>
      <c r="E287" s="242" t="s">
        <v>463</v>
      </c>
      <c r="F287" s="243" t="s">
        <v>464</v>
      </c>
      <c r="G287" s="244" t="s">
        <v>410</v>
      </c>
      <c r="H287" s="245">
        <v>1.01</v>
      </c>
      <c r="I287" s="246"/>
      <c r="J287" s="247">
        <f>ROUND(I287*H287,2)</f>
        <v>0</v>
      </c>
      <c r="K287" s="248"/>
      <c r="L287" s="249"/>
      <c r="M287" s="250" t="s">
        <v>19</v>
      </c>
      <c r="N287" s="251" t="s">
        <v>40</v>
      </c>
      <c r="O287" s="66"/>
      <c r="P287" s="191">
        <f>O287*H287</f>
        <v>0</v>
      </c>
      <c r="Q287" s="191">
        <v>0.0077</v>
      </c>
      <c r="R287" s="191">
        <f>Q287*H287</f>
        <v>0.007777</v>
      </c>
      <c r="S287" s="191">
        <v>0</v>
      </c>
      <c r="T287" s="192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93" t="s">
        <v>254</v>
      </c>
      <c r="AT287" s="193" t="s">
        <v>334</v>
      </c>
      <c r="AU287" s="193" t="s">
        <v>79</v>
      </c>
      <c r="AY287" s="19" t="s">
        <v>191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19" t="s">
        <v>77</v>
      </c>
      <c r="BK287" s="194">
        <f>ROUND(I287*H287,2)</f>
        <v>0</v>
      </c>
      <c r="BL287" s="19" t="s">
        <v>195</v>
      </c>
      <c r="BM287" s="193" t="s">
        <v>465</v>
      </c>
    </row>
    <row r="288" spans="2:51" s="14" customFormat="1" ht="10.2">
      <c r="B288" s="206"/>
      <c r="C288" s="207"/>
      <c r="D288" s="197" t="s">
        <v>197</v>
      </c>
      <c r="E288" s="208" t="s">
        <v>19</v>
      </c>
      <c r="F288" s="209" t="s">
        <v>118</v>
      </c>
      <c r="G288" s="207"/>
      <c r="H288" s="210">
        <v>1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197</v>
      </c>
      <c r="AU288" s="216" t="s">
        <v>79</v>
      </c>
      <c r="AV288" s="14" t="s">
        <v>79</v>
      </c>
      <c r="AW288" s="14" t="s">
        <v>31</v>
      </c>
      <c r="AX288" s="14" t="s">
        <v>77</v>
      </c>
      <c r="AY288" s="216" t="s">
        <v>191</v>
      </c>
    </row>
    <row r="289" spans="2:51" s="14" customFormat="1" ht="10.2">
      <c r="B289" s="206"/>
      <c r="C289" s="207"/>
      <c r="D289" s="197" t="s">
        <v>197</v>
      </c>
      <c r="E289" s="207"/>
      <c r="F289" s="209" t="s">
        <v>436</v>
      </c>
      <c r="G289" s="207"/>
      <c r="H289" s="210">
        <v>1.01</v>
      </c>
      <c r="I289" s="211"/>
      <c r="J289" s="207"/>
      <c r="K289" s="207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197</v>
      </c>
      <c r="AU289" s="216" t="s">
        <v>79</v>
      </c>
      <c r="AV289" s="14" t="s">
        <v>79</v>
      </c>
      <c r="AW289" s="14" t="s">
        <v>4</v>
      </c>
      <c r="AX289" s="14" t="s">
        <v>77</v>
      </c>
      <c r="AY289" s="216" t="s">
        <v>191</v>
      </c>
    </row>
    <row r="290" spans="1:65" s="2" customFormat="1" ht="44.25" customHeight="1">
      <c r="A290" s="36"/>
      <c r="B290" s="37"/>
      <c r="C290" s="181" t="s">
        <v>442</v>
      </c>
      <c r="D290" s="181" t="s">
        <v>192</v>
      </c>
      <c r="E290" s="182" t="s">
        <v>468</v>
      </c>
      <c r="F290" s="183" t="s">
        <v>469</v>
      </c>
      <c r="G290" s="184" t="s">
        <v>410</v>
      </c>
      <c r="H290" s="185">
        <v>1</v>
      </c>
      <c r="I290" s="186"/>
      <c r="J290" s="187">
        <f>ROUND(I290*H290,2)</f>
        <v>0</v>
      </c>
      <c r="K290" s="188"/>
      <c r="L290" s="41"/>
      <c r="M290" s="189" t="s">
        <v>19</v>
      </c>
      <c r="N290" s="190" t="s">
        <v>40</v>
      </c>
      <c r="O290" s="66"/>
      <c r="P290" s="191">
        <f>O290*H290</f>
        <v>0</v>
      </c>
      <c r="Q290" s="191">
        <v>0.00171</v>
      </c>
      <c r="R290" s="191">
        <f>Q290*H290</f>
        <v>0.00171</v>
      </c>
      <c r="S290" s="191">
        <v>0</v>
      </c>
      <c r="T290" s="192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3" t="s">
        <v>195</v>
      </c>
      <c r="AT290" s="193" t="s">
        <v>192</v>
      </c>
      <c r="AU290" s="193" t="s">
        <v>79</v>
      </c>
      <c r="AY290" s="19" t="s">
        <v>191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19" t="s">
        <v>77</v>
      </c>
      <c r="BK290" s="194">
        <f>ROUND(I290*H290,2)</f>
        <v>0</v>
      </c>
      <c r="BL290" s="19" t="s">
        <v>195</v>
      </c>
      <c r="BM290" s="193" t="s">
        <v>470</v>
      </c>
    </row>
    <row r="291" spans="2:51" s="14" customFormat="1" ht="10.2">
      <c r="B291" s="206"/>
      <c r="C291" s="207"/>
      <c r="D291" s="197" t="s">
        <v>197</v>
      </c>
      <c r="E291" s="208" t="s">
        <v>19</v>
      </c>
      <c r="F291" s="209" t="s">
        <v>77</v>
      </c>
      <c r="G291" s="207"/>
      <c r="H291" s="210">
        <v>1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197</v>
      </c>
      <c r="AU291" s="216" t="s">
        <v>79</v>
      </c>
      <c r="AV291" s="14" t="s">
        <v>79</v>
      </c>
      <c r="AW291" s="14" t="s">
        <v>31</v>
      </c>
      <c r="AX291" s="14" t="s">
        <v>69</v>
      </c>
      <c r="AY291" s="216" t="s">
        <v>191</v>
      </c>
    </row>
    <row r="292" spans="2:51" s="15" customFormat="1" ht="10.2">
      <c r="B292" s="217"/>
      <c r="C292" s="218"/>
      <c r="D292" s="197" t="s">
        <v>197</v>
      </c>
      <c r="E292" s="219" t="s">
        <v>148</v>
      </c>
      <c r="F292" s="220" t="s">
        <v>201</v>
      </c>
      <c r="G292" s="218"/>
      <c r="H292" s="221">
        <v>1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197</v>
      </c>
      <c r="AU292" s="227" t="s">
        <v>79</v>
      </c>
      <c r="AV292" s="15" t="s">
        <v>95</v>
      </c>
      <c r="AW292" s="15" t="s">
        <v>31</v>
      </c>
      <c r="AX292" s="15" t="s">
        <v>77</v>
      </c>
      <c r="AY292" s="227" t="s">
        <v>191</v>
      </c>
    </row>
    <row r="293" spans="1:65" s="2" customFormat="1" ht="24.15" customHeight="1">
      <c r="A293" s="36"/>
      <c r="B293" s="37"/>
      <c r="C293" s="241" t="s">
        <v>446</v>
      </c>
      <c r="D293" s="241" t="s">
        <v>334</v>
      </c>
      <c r="E293" s="242" t="s">
        <v>472</v>
      </c>
      <c r="F293" s="243" t="s">
        <v>473</v>
      </c>
      <c r="G293" s="244" t="s">
        <v>410</v>
      </c>
      <c r="H293" s="245">
        <v>1.01</v>
      </c>
      <c r="I293" s="246"/>
      <c r="J293" s="247">
        <f>ROUND(I293*H293,2)</f>
        <v>0</v>
      </c>
      <c r="K293" s="248"/>
      <c r="L293" s="249"/>
      <c r="M293" s="250" t="s">
        <v>19</v>
      </c>
      <c r="N293" s="251" t="s">
        <v>40</v>
      </c>
      <c r="O293" s="66"/>
      <c r="P293" s="191">
        <f>O293*H293</f>
        <v>0</v>
      </c>
      <c r="Q293" s="191">
        <v>0.0149</v>
      </c>
      <c r="R293" s="191">
        <f>Q293*H293</f>
        <v>0.015049</v>
      </c>
      <c r="S293" s="191">
        <v>0</v>
      </c>
      <c r="T293" s="192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93" t="s">
        <v>254</v>
      </c>
      <c r="AT293" s="193" t="s">
        <v>334</v>
      </c>
      <c r="AU293" s="193" t="s">
        <v>79</v>
      </c>
      <c r="AY293" s="19" t="s">
        <v>191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19" t="s">
        <v>77</v>
      </c>
      <c r="BK293" s="194">
        <f>ROUND(I293*H293,2)</f>
        <v>0</v>
      </c>
      <c r="BL293" s="19" t="s">
        <v>195</v>
      </c>
      <c r="BM293" s="193" t="s">
        <v>474</v>
      </c>
    </row>
    <row r="294" spans="2:51" s="14" customFormat="1" ht="10.2">
      <c r="B294" s="206"/>
      <c r="C294" s="207"/>
      <c r="D294" s="197" t="s">
        <v>197</v>
      </c>
      <c r="E294" s="208" t="s">
        <v>19</v>
      </c>
      <c r="F294" s="209" t="s">
        <v>148</v>
      </c>
      <c r="G294" s="207"/>
      <c r="H294" s="210">
        <v>1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197</v>
      </c>
      <c r="AU294" s="216" t="s">
        <v>79</v>
      </c>
      <c r="AV294" s="14" t="s">
        <v>79</v>
      </c>
      <c r="AW294" s="14" t="s">
        <v>31</v>
      </c>
      <c r="AX294" s="14" t="s">
        <v>77</v>
      </c>
      <c r="AY294" s="216" t="s">
        <v>191</v>
      </c>
    </row>
    <row r="295" spans="2:51" s="14" customFormat="1" ht="10.2">
      <c r="B295" s="206"/>
      <c r="C295" s="207"/>
      <c r="D295" s="197" t="s">
        <v>197</v>
      </c>
      <c r="E295" s="207"/>
      <c r="F295" s="209" t="s">
        <v>436</v>
      </c>
      <c r="G295" s="207"/>
      <c r="H295" s="210">
        <v>1.01</v>
      </c>
      <c r="I295" s="211"/>
      <c r="J295" s="207"/>
      <c r="K295" s="207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197</v>
      </c>
      <c r="AU295" s="216" t="s">
        <v>79</v>
      </c>
      <c r="AV295" s="14" t="s">
        <v>79</v>
      </c>
      <c r="AW295" s="14" t="s">
        <v>4</v>
      </c>
      <c r="AX295" s="14" t="s">
        <v>77</v>
      </c>
      <c r="AY295" s="216" t="s">
        <v>191</v>
      </c>
    </row>
    <row r="296" spans="1:65" s="2" customFormat="1" ht="49.05" customHeight="1">
      <c r="A296" s="36"/>
      <c r="B296" s="37"/>
      <c r="C296" s="181" t="s">
        <v>453</v>
      </c>
      <c r="D296" s="181" t="s">
        <v>192</v>
      </c>
      <c r="E296" s="182" t="s">
        <v>496</v>
      </c>
      <c r="F296" s="183" t="s">
        <v>497</v>
      </c>
      <c r="G296" s="184" t="s">
        <v>410</v>
      </c>
      <c r="H296" s="185">
        <v>4</v>
      </c>
      <c r="I296" s="186"/>
      <c r="J296" s="187">
        <f>ROUND(I296*H296,2)</f>
        <v>0</v>
      </c>
      <c r="K296" s="188"/>
      <c r="L296" s="41"/>
      <c r="M296" s="189" t="s">
        <v>19</v>
      </c>
      <c r="N296" s="190" t="s">
        <v>40</v>
      </c>
      <c r="O296" s="66"/>
      <c r="P296" s="191">
        <f>O296*H296</f>
        <v>0</v>
      </c>
      <c r="Q296" s="191">
        <v>0.00162</v>
      </c>
      <c r="R296" s="191">
        <f>Q296*H296</f>
        <v>0.00648</v>
      </c>
      <c r="S296" s="191">
        <v>0</v>
      </c>
      <c r="T296" s="192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3" t="s">
        <v>195</v>
      </c>
      <c r="AT296" s="193" t="s">
        <v>192</v>
      </c>
      <c r="AU296" s="193" t="s">
        <v>79</v>
      </c>
      <c r="AY296" s="19" t="s">
        <v>191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19" t="s">
        <v>77</v>
      </c>
      <c r="BK296" s="194">
        <f>ROUND(I296*H296,2)</f>
        <v>0</v>
      </c>
      <c r="BL296" s="19" t="s">
        <v>195</v>
      </c>
      <c r="BM296" s="193" t="s">
        <v>498</v>
      </c>
    </row>
    <row r="297" spans="2:51" s="14" customFormat="1" ht="10.2">
      <c r="B297" s="206"/>
      <c r="C297" s="207"/>
      <c r="D297" s="197" t="s">
        <v>197</v>
      </c>
      <c r="E297" s="208" t="s">
        <v>19</v>
      </c>
      <c r="F297" s="209" t="s">
        <v>195</v>
      </c>
      <c r="G297" s="207"/>
      <c r="H297" s="210">
        <v>4</v>
      </c>
      <c r="I297" s="211"/>
      <c r="J297" s="207"/>
      <c r="K297" s="207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197</v>
      </c>
      <c r="AU297" s="216" t="s">
        <v>79</v>
      </c>
      <c r="AV297" s="14" t="s">
        <v>79</v>
      </c>
      <c r="AW297" s="14" t="s">
        <v>31</v>
      </c>
      <c r="AX297" s="14" t="s">
        <v>69</v>
      </c>
      <c r="AY297" s="216" t="s">
        <v>191</v>
      </c>
    </row>
    <row r="298" spans="2:51" s="15" customFormat="1" ht="10.2">
      <c r="B298" s="217"/>
      <c r="C298" s="218"/>
      <c r="D298" s="197" t="s">
        <v>197</v>
      </c>
      <c r="E298" s="219" t="s">
        <v>147</v>
      </c>
      <c r="F298" s="220" t="s">
        <v>201</v>
      </c>
      <c r="G298" s="218"/>
      <c r="H298" s="221">
        <v>4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197</v>
      </c>
      <c r="AU298" s="227" t="s">
        <v>79</v>
      </c>
      <c r="AV298" s="15" t="s">
        <v>95</v>
      </c>
      <c r="AW298" s="15" t="s">
        <v>31</v>
      </c>
      <c r="AX298" s="15" t="s">
        <v>77</v>
      </c>
      <c r="AY298" s="227" t="s">
        <v>191</v>
      </c>
    </row>
    <row r="299" spans="1:65" s="2" customFormat="1" ht="24.15" customHeight="1">
      <c r="A299" s="36"/>
      <c r="B299" s="37"/>
      <c r="C299" s="241" t="s">
        <v>458</v>
      </c>
      <c r="D299" s="241" t="s">
        <v>334</v>
      </c>
      <c r="E299" s="242" t="s">
        <v>500</v>
      </c>
      <c r="F299" s="243" t="s">
        <v>501</v>
      </c>
      <c r="G299" s="244" t="s">
        <v>410</v>
      </c>
      <c r="H299" s="245">
        <v>4.04</v>
      </c>
      <c r="I299" s="246"/>
      <c r="J299" s="247">
        <f>ROUND(I299*H299,2)</f>
        <v>0</v>
      </c>
      <c r="K299" s="248"/>
      <c r="L299" s="249"/>
      <c r="M299" s="250" t="s">
        <v>19</v>
      </c>
      <c r="N299" s="251" t="s">
        <v>40</v>
      </c>
      <c r="O299" s="66"/>
      <c r="P299" s="191">
        <f>O299*H299</f>
        <v>0</v>
      </c>
      <c r="Q299" s="191">
        <v>0.0185</v>
      </c>
      <c r="R299" s="191">
        <f>Q299*H299</f>
        <v>0.07474</v>
      </c>
      <c r="S299" s="191">
        <v>0</v>
      </c>
      <c r="T299" s="192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3" t="s">
        <v>254</v>
      </c>
      <c r="AT299" s="193" t="s">
        <v>334</v>
      </c>
      <c r="AU299" s="193" t="s">
        <v>79</v>
      </c>
      <c r="AY299" s="19" t="s">
        <v>191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9" t="s">
        <v>77</v>
      </c>
      <c r="BK299" s="194">
        <f>ROUND(I299*H299,2)</f>
        <v>0</v>
      </c>
      <c r="BL299" s="19" t="s">
        <v>195</v>
      </c>
      <c r="BM299" s="193" t="s">
        <v>502</v>
      </c>
    </row>
    <row r="300" spans="2:51" s="14" customFormat="1" ht="10.2">
      <c r="B300" s="206"/>
      <c r="C300" s="207"/>
      <c r="D300" s="197" t="s">
        <v>197</v>
      </c>
      <c r="E300" s="208" t="s">
        <v>19</v>
      </c>
      <c r="F300" s="209" t="s">
        <v>147</v>
      </c>
      <c r="G300" s="207"/>
      <c r="H300" s="210">
        <v>4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197</v>
      </c>
      <c r="AU300" s="216" t="s">
        <v>79</v>
      </c>
      <c r="AV300" s="14" t="s">
        <v>79</v>
      </c>
      <c r="AW300" s="14" t="s">
        <v>31</v>
      </c>
      <c r="AX300" s="14" t="s">
        <v>77</v>
      </c>
      <c r="AY300" s="216" t="s">
        <v>191</v>
      </c>
    </row>
    <row r="301" spans="2:51" s="14" customFormat="1" ht="10.2">
      <c r="B301" s="206"/>
      <c r="C301" s="207"/>
      <c r="D301" s="197" t="s">
        <v>197</v>
      </c>
      <c r="E301" s="207"/>
      <c r="F301" s="209" t="s">
        <v>731</v>
      </c>
      <c r="G301" s="207"/>
      <c r="H301" s="210">
        <v>4.04</v>
      </c>
      <c r="I301" s="211"/>
      <c r="J301" s="207"/>
      <c r="K301" s="207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197</v>
      </c>
      <c r="AU301" s="216" t="s">
        <v>79</v>
      </c>
      <c r="AV301" s="14" t="s">
        <v>79</v>
      </c>
      <c r="AW301" s="14" t="s">
        <v>4</v>
      </c>
      <c r="AX301" s="14" t="s">
        <v>77</v>
      </c>
      <c r="AY301" s="216" t="s">
        <v>191</v>
      </c>
    </row>
    <row r="302" spans="1:65" s="2" customFormat="1" ht="16.5" customHeight="1">
      <c r="A302" s="36"/>
      <c r="B302" s="37"/>
      <c r="C302" s="241" t="s">
        <v>462</v>
      </c>
      <c r="D302" s="241" t="s">
        <v>334</v>
      </c>
      <c r="E302" s="242" t="s">
        <v>504</v>
      </c>
      <c r="F302" s="243" t="s">
        <v>505</v>
      </c>
      <c r="G302" s="244" t="s">
        <v>410</v>
      </c>
      <c r="H302" s="245">
        <v>4.04</v>
      </c>
      <c r="I302" s="246"/>
      <c r="J302" s="247">
        <f>ROUND(I302*H302,2)</f>
        <v>0</v>
      </c>
      <c r="K302" s="248"/>
      <c r="L302" s="249"/>
      <c r="M302" s="250" t="s">
        <v>19</v>
      </c>
      <c r="N302" s="251" t="s">
        <v>40</v>
      </c>
      <c r="O302" s="66"/>
      <c r="P302" s="191">
        <f>O302*H302</f>
        <v>0</v>
      </c>
      <c r="Q302" s="191">
        <v>0</v>
      </c>
      <c r="R302" s="191">
        <f>Q302*H302</f>
        <v>0</v>
      </c>
      <c r="S302" s="191">
        <v>0</v>
      </c>
      <c r="T302" s="192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3" t="s">
        <v>254</v>
      </c>
      <c r="AT302" s="193" t="s">
        <v>334</v>
      </c>
      <c r="AU302" s="193" t="s">
        <v>79</v>
      </c>
      <c r="AY302" s="19" t="s">
        <v>191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9" t="s">
        <v>77</v>
      </c>
      <c r="BK302" s="194">
        <f>ROUND(I302*H302,2)</f>
        <v>0</v>
      </c>
      <c r="BL302" s="19" t="s">
        <v>195</v>
      </c>
      <c r="BM302" s="193" t="s">
        <v>506</v>
      </c>
    </row>
    <row r="303" spans="2:51" s="14" customFormat="1" ht="10.2">
      <c r="B303" s="206"/>
      <c r="C303" s="207"/>
      <c r="D303" s="197" t="s">
        <v>197</v>
      </c>
      <c r="E303" s="208" t="s">
        <v>19</v>
      </c>
      <c r="F303" s="209" t="s">
        <v>147</v>
      </c>
      <c r="G303" s="207"/>
      <c r="H303" s="210">
        <v>4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197</v>
      </c>
      <c r="AU303" s="216" t="s">
        <v>79</v>
      </c>
      <c r="AV303" s="14" t="s">
        <v>79</v>
      </c>
      <c r="AW303" s="14" t="s">
        <v>31</v>
      </c>
      <c r="AX303" s="14" t="s">
        <v>77</v>
      </c>
      <c r="AY303" s="216" t="s">
        <v>191</v>
      </c>
    </row>
    <row r="304" spans="2:51" s="14" customFormat="1" ht="10.2">
      <c r="B304" s="206"/>
      <c r="C304" s="207"/>
      <c r="D304" s="197" t="s">
        <v>197</v>
      </c>
      <c r="E304" s="207"/>
      <c r="F304" s="209" t="s">
        <v>731</v>
      </c>
      <c r="G304" s="207"/>
      <c r="H304" s="210">
        <v>4.04</v>
      </c>
      <c r="I304" s="211"/>
      <c r="J304" s="207"/>
      <c r="K304" s="207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197</v>
      </c>
      <c r="AU304" s="216" t="s">
        <v>79</v>
      </c>
      <c r="AV304" s="14" t="s">
        <v>79</v>
      </c>
      <c r="AW304" s="14" t="s">
        <v>4</v>
      </c>
      <c r="AX304" s="14" t="s">
        <v>77</v>
      </c>
      <c r="AY304" s="216" t="s">
        <v>191</v>
      </c>
    </row>
    <row r="305" spans="1:65" s="2" customFormat="1" ht="16.5" customHeight="1">
      <c r="A305" s="36"/>
      <c r="B305" s="37"/>
      <c r="C305" s="181" t="s">
        <v>467</v>
      </c>
      <c r="D305" s="181" t="s">
        <v>192</v>
      </c>
      <c r="E305" s="182" t="s">
        <v>524</v>
      </c>
      <c r="F305" s="183" t="s">
        <v>525</v>
      </c>
      <c r="G305" s="184" t="s">
        <v>232</v>
      </c>
      <c r="H305" s="185">
        <v>56.2</v>
      </c>
      <c r="I305" s="186"/>
      <c r="J305" s="187">
        <f>ROUND(I305*H305,2)</f>
        <v>0</v>
      </c>
      <c r="K305" s="188"/>
      <c r="L305" s="41"/>
      <c r="M305" s="189" t="s">
        <v>19</v>
      </c>
      <c r="N305" s="190" t="s">
        <v>40</v>
      </c>
      <c r="O305" s="66"/>
      <c r="P305" s="191">
        <f>O305*H305</f>
        <v>0</v>
      </c>
      <c r="Q305" s="191">
        <v>0</v>
      </c>
      <c r="R305" s="191">
        <f>Q305*H305</f>
        <v>0</v>
      </c>
      <c r="S305" s="191">
        <v>0</v>
      </c>
      <c r="T305" s="192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3" t="s">
        <v>195</v>
      </c>
      <c r="AT305" s="193" t="s">
        <v>192</v>
      </c>
      <c r="AU305" s="193" t="s">
        <v>79</v>
      </c>
      <c r="AY305" s="19" t="s">
        <v>191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19" t="s">
        <v>77</v>
      </c>
      <c r="BK305" s="194">
        <f>ROUND(I305*H305,2)</f>
        <v>0</v>
      </c>
      <c r="BL305" s="19" t="s">
        <v>195</v>
      </c>
      <c r="BM305" s="193" t="s">
        <v>526</v>
      </c>
    </row>
    <row r="306" spans="2:51" s="14" customFormat="1" ht="10.2">
      <c r="B306" s="206"/>
      <c r="C306" s="207"/>
      <c r="D306" s="197" t="s">
        <v>197</v>
      </c>
      <c r="E306" s="208" t="s">
        <v>19</v>
      </c>
      <c r="F306" s="209" t="s">
        <v>153</v>
      </c>
      <c r="G306" s="207"/>
      <c r="H306" s="210">
        <v>56.2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197</v>
      </c>
      <c r="AU306" s="216" t="s">
        <v>79</v>
      </c>
      <c r="AV306" s="14" t="s">
        <v>79</v>
      </c>
      <c r="AW306" s="14" t="s">
        <v>31</v>
      </c>
      <c r="AX306" s="14" t="s">
        <v>77</v>
      </c>
      <c r="AY306" s="216" t="s">
        <v>191</v>
      </c>
    </row>
    <row r="307" spans="1:65" s="2" customFormat="1" ht="24.15" customHeight="1">
      <c r="A307" s="36"/>
      <c r="B307" s="37"/>
      <c r="C307" s="181" t="s">
        <v>471</v>
      </c>
      <c r="D307" s="181" t="s">
        <v>192</v>
      </c>
      <c r="E307" s="182" t="s">
        <v>528</v>
      </c>
      <c r="F307" s="183" t="s">
        <v>529</v>
      </c>
      <c r="G307" s="184" t="s">
        <v>232</v>
      </c>
      <c r="H307" s="185">
        <v>56.2</v>
      </c>
      <c r="I307" s="186"/>
      <c r="J307" s="187">
        <f>ROUND(I307*H307,2)</f>
        <v>0</v>
      </c>
      <c r="K307" s="188"/>
      <c r="L307" s="41"/>
      <c r="M307" s="189" t="s">
        <v>19</v>
      </c>
      <c r="N307" s="190" t="s">
        <v>40</v>
      </c>
      <c r="O307" s="66"/>
      <c r="P307" s="191">
        <f>O307*H307</f>
        <v>0</v>
      </c>
      <c r="Q307" s="191">
        <v>0</v>
      </c>
      <c r="R307" s="191">
        <f>Q307*H307</f>
        <v>0</v>
      </c>
      <c r="S307" s="191">
        <v>0</v>
      </c>
      <c r="T307" s="192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3" t="s">
        <v>195</v>
      </c>
      <c r="AT307" s="193" t="s">
        <v>192</v>
      </c>
      <c r="AU307" s="193" t="s">
        <v>79</v>
      </c>
      <c r="AY307" s="19" t="s">
        <v>191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19" t="s">
        <v>77</v>
      </c>
      <c r="BK307" s="194">
        <f>ROUND(I307*H307,2)</f>
        <v>0</v>
      </c>
      <c r="BL307" s="19" t="s">
        <v>195</v>
      </c>
      <c r="BM307" s="193" t="s">
        <v>530</v>
      </c>
    </row>
    <row r="308" spans="2:51" s="14" customFormat="1" ht="10.2">
      <c r="B308" s="206"/>
      <c r="C308" s="207"/>
      <c r="D308" s="197" t="s">
        <v>197</v>
      </c>
      <c r="E308" s="208" t="s">
        <v>19</v>
      </c>
      <c r="F308" s="209" t="s">
        <v>153</v>
      </c>
      <c r="G308" s="207"/>
      <c r="H308" s="210">
        <v>56.2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197</v>
      </c>
      <c r="AU308" s="216" t="s">
        <v>79</v>
      </c>
      <c r="AV308" s="14" t="s">
        <v>79</v>
      </c>
      <c r="AW308" s="14" t="s">
        <v>31</v>
      </c>
      <c r="AX308" s="14" t="s">
        <v>77</v>
      </c>
      <c r="AY308" s="216" t="s">
        <v>191</v>
      </c>
    </row>
    <row r="309" spans="1:65" s="2" customFormat="1" ht="16.5" customHeight="1">
      <c r="A309" s="36"/>
      <c r="B309" s="37"/>
      <c r="C309" s="181" t="s">
        <v>475</v>
      </c>
      <c r="D309" s="181" t="s">
        <v>192</v>
      </c>
      <c r="E309" s="182" t="s">
        <v>552</v>
      </c>
      <c r="F309" s="183" t="s">
        <v>553</v>
      </c>
      <c r="G309" s="184" t="s">
        <v>410</v>
      </c>
      <c r="H309" s="185">
        <v>4</v>
      </c>
      <c r="I309" s="186"/>
      <c r="J309" s="187">
        <f>ROUND(I309*H309,2)</f>
        <v>0</v>
      </c>
      <c r="K309" s="188"/>
      <c r="L309" s="41"/>
      <c r="M309" s="189" t="s">
        <v>19</v>
      </c>
      <c r="N309" s="190" t="s">
        <v>40</v>
      </c>
      <c r="O309" s="66"/>
      <c r="P309" s="191">
        <f>O309*H309</f>
        <v>0</v>
      </c>
      <c r="Q309" s="191">
        <v>0.1230316</v>
      </c>
      <c r="R309" s="191">
        <f>Q309*H309</f>
        <v>0.4921264</v>
      </c>
      <c r="S309" s="191">
        <v>0</v>
      </c>
      <c r="T309" s="192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3" t="s">
        <v>195</v>
      </c>
      <c r="AT309" s="193" t="s">
        <v>192</v>
      </c>
      <c r="AU309" s="193" t="s">
        <v>79</v>
      </c>
      <c r="AY309" s="19" t="s">
        <v>191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19" t="s">
        <v>77</v>
      </c>
      <c r="BK309" s="194">
        <f>ROUND(I309*H309,2)</f>
        <v>0</v>
      </c>
      <c r="BL309" s="19" t="s">
        <v>195</v>
      </c>
      <c r="BM309" s="193" t="s">
        <v>554</v>
      </c>
    </row>
    <row r="310" spans="2:51" s="14" customFormat="1" ht="10.2">
      <c r="B310" s="206"/>
      <c r="C310" s="207"/>
      <c r="D310" s="197" t="s">
        <v>197</v>
      </c>
      <c r="E310" s="208" t="s">
        <v>19</v>
      </c>
      <c r="F310" s="209" t="s">
        <v>147</v>
      </c>
      <c r="G310" s="207"/>
      <c r="H310" s="210">
        <v>4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197</v>
      </c>
      <c r="AU310" s="216" t="s">
        <v>79</v>
      </c>
      <c r="AV310" s="14" t="s">
        <v>79</v>
      </c>
      <c r="AW310" s="14" t="s">
        <v>31</v>
      </c>
      <c r="AX310" s="14" t="s">
        <v>77</v>
      </c>
      <c r="AY310" s="216" t="s">
        <v>191</v>
      </c>
    </row>
    <row r="311" spans="1:65" s="2" customFormat="1" ht="16.5" customHeight="1">
      <c r="A311" s="36"/>
      <c r="B311" s="37"/>
      <c r="C311" s="241" t="s">
        <v>479</v>
      </c>
      <c r="D311" s="241" t="s">
        <v>334</v>
      </c>
      <c r="E311" s="242" t="s">
        <v>544</v>
      </c>
      <c r="F311" s="243" t="s">
        <v>545</v>
      </c>
      <c r="G311" s="244" t="s">
        <v>410</v>
      </c>
      <c r="H311" s="245">
        <v>4.04</v>
      </c>
      <c r="I311" s="246"/>
      <c r="J311" s="247">
        <f>ROUND(I311*H311,2)</f>
        <v>0</v>
      </c>
      <c r="K311" s="248"/>
      <c r="L311" s="249"/>
      <c r="M311" s="250" t="s">
        <v>19</v>
      </c>
      <c r="N311" s="251" t="s">
        <v>40</v>
      </c>
      <c r="O311" s="66"/>
      <c r="P311" s="191">
        <f>O311*H311</f>
        <v>0</v>
      </c>
      <c r="Q311" s="191">
        <v>0</v>
      </c>
      <c r="R311" s="191">
        <f>Q311*H311</f>
        <v>0</v>
      </c>
      <c r="S311" s="191">
        <v>0</v>
      </c>
      <c r="T311" s="192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3" t="s">
        <v>254</v>
      </c>
      <c r="AT311" s="193" t="s">
        <v>334</v>
      </c>
      <c r="AU311" s="193" t="s">
        <v>79</v>
      </c>
      <c r="AY311" s="19" t="s">
        <v>191</v>
      </c>
      <c r="BE311" s="194">
        <f>IF(N311="základní",J311,0)</f>
        <v>0</v>
      </c>
      <c r="BF311" s="194">
        <f>IF(N311="snížená",J311,0)</f>
        <v>0</v>
      </c>
      <c r="BG311" s="194">
        <f>IF(N311="zákl. přenesená",J311,0)</f>
        <v>0</v>
      </c>
      <c r="BH311" s="194">
        <f>IF(N311="sníž. přenesená",J311,0)</f>
        <v>0</v>
      </c>
      <c r="BI311" s="194">
        <f>IF(N311="nulová",J311,0)</f>
        <v>0</v>
      </c>
      <c r="BJ311" s="19" t="s">
        <v>77</v>
      </c>
      <c r="BK311" s="194">
        <f>ROUND(I311*H311,2)</f>
        <v>0</v>
      </c>
      <c r="BL311" s="19" t="s">
        <v>195</v>
      </c>
      <c r="BM311" s="193" t="s">
        <v>556</v>
      </c>
    </row>
    <row r="312" spans="2:51" s="14" customFormat="1" ht="10.2">
      <c r="B312" s="206"/>
      <c r="C312" s="207"/>
      <c r="D312" s="197" t="s">
        <v>197</v>
      </c>
      <c r="E312" s="208" t="s">
        <v>19</v>
      </c>
      <c r="F312" s="209" t="s">
        <v>147</v>
      </c>
      <c r="G312" s="207"/>
      <c r="H312" s="210">
        <v>4</v>
      </c>
      <c r="I312" s="211"/>
      <c r="J312" s="207"/>
      <c r="K312" s="207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197</v>
      </c>
      <c r="AU312" s="216" t="s">
        <v>79</v>
      </c>
      <c r="AV312" s="14" t="s">
        <v>79</v>
      </c>
      <c r="AW312" s="14" t="s">
        <v>31</v>
      </c>
      <c r="AX312" s="14" t="s">
        <v>77</v>
      </c>
      <c r="AY312" s="216" t="s">
        <v>191</v>
      </c>
    </row>
    <row r="313" spans="2:51" s="14" customFormat="1" ht="10.2">
      <c r="B313" s="206"/>
      <c r="C313" s="207"/>
      <c r="D313" s="197" t="s">
        <v>197</v>
      </c>
      <c r="E313" s="207"/>
      <c r="F313" s="209" t="s">
        <v>731</v>
      </c>
      <c r="G313" s="207"/>
      <c r="H313" s="210">
        <v>4.04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197</v>
      </c>
      <c r="AU313" s="216" t="s">
        <v>79</v>
      </c>
      <c r="AV313" s="14" t="s">
        <v>79</v>
      </c>
      <c r="AW313" s="14" t="s">
        <v>4</v>
      </c>
      <c r="AX313" s="14" t="s">
        <v>77</v>
      </c>
      <c r="AY313" s="216" t="s">
        <v>191</v>
      </c>
    </row>
    <row r="314" spans="1:65" s="2" customFormat="1" ht="16.5" customHeight="1">
      <c r="A314" s="36"/>
      <c r="B314" s="37"/>
      <c r="C314" s="241" t="s">
        <v>483</v>
      </c>
      <c r="D314" s="241" t="s">
        <v>334</v>
      </c>
      <c r="E314" s="242" t="s">
        <v>558</v>
      </c>
      <c r="F314" s="243" t="s">
        <v>559</v>
      </c>
      <c r="G314" s="244" t="s">
        <v>410</v>
      </c>
      <c r="H314" s="245">
        <v>4.04</v>
      </c>
      <c r="I314" s="246"/>
      <c r="J314" s="247">
        <f>ROUND(I314*H314,2)</f>
        <v>0</v>
      </c>
      <c r="K314" s="248"/>
      <c r="L314" s="249"/>
      <c r="M314" s="250" t="s">
        <v>19</v>
      </c>
      <c r="N314" s="251" t="s">
        <v>40</v>
      </c>
      <c r="O314" s="66"/>
      <c r="P314" s="191">
        <f>O314*H314</f>
        <v>0</v>
      </c>
      <c r="Q314" s="191">
        <v>0</v>
      </c>
      <c r="R314" s="191">
        <f>Q314*H314</f>
        <v>0</v>
      </c>
      <c r="S314" s="191">
        <v>0</v>
      </c>
      <c r="T314" s="192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3" t="s">
        <v>254</v>
      </c>
      <c r="AT314" s="193" t="s">
        <v>334</v>
      </c>
      <c r="AU314" s="193" t="s">
        <v>79</v>
      </c>
      <c r="AY314" s="19" t="s">
        <v>191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19" t="s">
        <v>77</v>
      </c>
      <c r="BK314" s="194">
        <f>ROUND(I314*H314,2)</f>
        <v>0</v>
      </c>
      <c r="BL314" s="19" t="s">
        <v>195</v>
      </c>
      <c r="BM314" s="193" t="s">
        <v>560</v>
      </c>
    </row>
    <row r="315" spans="2:51" s="14" customFormat="1" ht="10.2">
      <c r="B315" s="206"/>
      <c r="C315" s="207"/>
      <c r="D315" s="197" t="s">
        <v>197</v>
      </c>
      <c r="E315" s="208" t="s">
        <v>19</v>
      </c>
      <c r="F315" s="209" t="s">
        <v>147</v>
      </c>
      <c r="G315" s="207"/>
      <c r="H315" s="210">
        <v>4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197</v>
      </c>
      <c r="AU315" s="216" t="s">
        <v>79</v>
      </c>
      <c r="AV315" s="14" t="s">
        <v>79</v>
      </c>
      <c r="AW315" s="14" t="s">
        <v>31</v>
      </c>
      <c r="AX315" s="14" t="s">
        <v>77</v>
      </c>
      <c r="AY315" s="216" t="s">
        <v>191</v>
      </c>
    </row>
    <row r="316" spans="2:51" s="14" customFormat="1" ht="10.2">
      <c r="B316" s="206"/>
      <c r="C316" s="207"/>
      <c r="D316" s="197" t="s">
        <v>197</v>
      </c>
      <c r="E316" s="207"/>
      <c r="F316" s="209" t="s">
        <v>731</v>
      </c>
      <c r="G316" s="207"/>
      <c r="H316" s="210">
        <v>4.04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197</v>
      </c>
      <c r="AU316" s="216" t="s">
        <v>79</v>
      </c>
      <c r="AV316" s="14" t="s">
        <v>79</v>
      </c>
      <c r="AW316" s="14" t="s">
        <v>4</v>
      </c>
      <c r="AX316" s="14" t="s">
        <v>77</v>
      </c>
      <c r="AY316" s="216" t="s">
        <v>191</v>
      </c>
    </row>
    <row r="317" spans="1:65" s="2" customFormat="1" ht="33" customHeight="1">
      <c r="A317" s="36"/>
      <c r="B317" s="37"/>
      <c r="C317" s="181" t="s">
        <v>487</v>
      </c>
      <c r="D317" s="181" t="s">
        <v>192</v>
      </c>
      <c r="E317" s="182" t="s">
        <v>562</v>
      </c>
      <c r="F317" s="183" t="s">
        <v>563</v>
      </c>
      <c r="G317" s="184" t="s">
        <v>410</v>
      </c>
      <c r="H317" s="185">
        <v>4</v>
      </c>
      <c r="I317" s="186"/>
      <c r="J317" s="187">
        <f>ROUND(I317*H317,2)</f>
        <v>0</v>
      </c>
      <c r="K317" s="188"/>
      <c r="L317" s="41"/>
      <c r="M317" s="189" t="s">
        <v>19</v>
      </c>
      <c r="N317" s="190" t="s">
        <v>40</v>
      </c>
      <c r="O317" s="66"/>
      <c r="P317" s="191">
        <f>O317*H317</f>
        <v>0</v>
      </c>
      <c r="Q317" s="191">
        <v>0.000158</v>
      </c>
      <c r="R317" s="191">
        <f>Q317*H317</f>
        <v>0.000632</v>
      </c>
      <c r="S317" s="191">
        <v>0</v>
      </c>
      <c r="T317" s="192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3" t="s">
        <v>195</v>
      </c>
      <c r="AT317" s="193" t="s">
        <v>192</v>
      </c>
      <c r="AU317" s="193" t="s">
        <v>79</v>
      </c>
      <c r="AY317" s="19" t="s">
        <v>191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9" t="s">
        <v>77</v>
      </c>
      <c r="BK317" s="194">
        <f>ROUND(I317*H317,2)</f>
        <v>0</v>
      </c>
      <c r="BL317" s="19" t="s">
        <v>195</v>
      </c>
      <c r="BM317" s="193" t="s">
        <v>564</v>
      </c>
    </row>
    <row r="318" spans="1:65" s="2" customFormat="1" ht="16.5" customHeight="1">
      <c r="A318" s="36"/>
      <c r="B318" s="37"/>
      <c r="C318" s="181" t="s">
        <v>491</v>
      </c>
      <c r="D318" s="181" t="s">
        <v>192</v>
      </c>
      <c r="E318" s="182" t="s">
        <v>566</v>
      </c>
      <c r="F318" s="183" t="s">
        <v>567</v>
      </c>
      <c r="G318" s="184" t="s">
        <v>232</v>
      </c>
      <c r="H318" s="185">
        <v>56.2</v>
      </c>
      <c r="I318" s="186"/>
      <c r="J318" s="187">
        <f>ROUND(I318*H318,2)</f>
        <v>0</v>
      </c>
      <c r="K318" s="188"/>
      <c r="L318" s="41"/>
      <c r="M318" s="189" t="s">
        <v>19</v>
      </c>
      <c r="N318" s="190" t="s">
        <v>40</v>
      </c>
      <c r="O318" s="66"/>
      <c r="P318" s="191">
        <f>O318*H318</f>
        <v>0</v>
      </c>
      <c r="Q318" s="191">
        <v>0.00019</v>
      </c>
      <c r="R318" s="191">
        <f>Q318*H318</f>
        <v>0.010678000000000002</v>
      </c>
      <c r="S318" s="191">
        <v>0</v>
      </c>
      <c r="T318" s="192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3" t="s">
        <v>195</v>
      </c>
      <c r="AT318" s="193" t="s">
        <v>192</v>
      </c>
      <c r="AU318" s="193" t="s">
        <v>79</v>
      </c>
      <c r="AY318" s="19" t="s">
        <v>191</v>
      </c>
      <c r="BE318" s="194">
        <f>IF(N318="základní",J318,0)</f>
        <v>0</v>
      </c>
      <c r="BF318" s="194">
        <f>IF(N318="snížená",J318,0)</f>
        <v>0</v>
      </c>
      <c r="BG318" s="194">
        <f>IF(N318="zákl. přenesená",J318,0)</f>
        <v>0</v>
      </c>
      <c r="BH318" s="194">
        <f>IF(N318="sníž. přenesená",J318,0)</f>
        <v>0</v>
      </c>
      <c r="BI318" s="194">
        <f>IF(N318="nulová",J318,0)</f>
        <v>0</v>
      </c>
      <c r="BJ318" s="19" t="s">
        <v>77</v>
      </c>
      <c r="BK318" s="194">
        <f>ROUND(I318*H318,2)</f>
        <v>0</v>
      </c>
      <c r="BL318" s="19" t="s">
        <v>195</v>
      </c>
      <c r="BM318" s="193" t="s">
        <v>568</v>
      </c>
    </row>
    <row r="319" spans="2:51" s="14" customFormat="1" ht="10.2">
      <c r="B319" s="206"/>
      <c r="C319" s="207"/>
      <c r="D319" s="197" t="s">
        <v>197</v>
      </c>
      <c r="E319" s="208" t="s">
        <v>19</v>
      </c>
      <c r="F319" s="209" t="s">
        <v>153</v>
      </c>
      <c r="G319" s="207"/>
      <c r="H319" s="210">
        <v>56.2</v>
      </c>
      <c r="I319" s="211"/>
      <c r="J319" s="207"/>
      <c r="K319" s="207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197</v>
      </c>
      <c r="AU319" s="216" t="s">
        <v>79</v>
      </c>
      <c r="AV319" s="14" t="s">
        <v>79</v>
      </c>
      <c r="AW319" s="14" t="s">
        <v>31</v>
      </c>
      <c r="AX319" s="14" t="s">
        <v>77</v>
      </c>
      <c r="AY319" s="216" t="s">
        <v>191</v>
      </c>
    </row>
    <row r="320" spans="1:65" s="2" customFormat="1" ht="21.75" customHeight="1">
      <c r="A320" s="36"/>
      <c r="B320" s="37"/>
      <c r="C320" s="181" t="s">
        <v>495</v>
      </c>
      <c r="D320" s="181" t="s">
        <v>192</v>
      </c>
      <c r="E320" s="182" t="s">
        <v>570</v>
      </c>
      <c r="F320" s="183" t="s">
        <v>571</v>
      </c>
      <c r="G320" s="184" t="s">
        <v>232</v>
      </c>
      <c r="H320" s="185">
        <v>56.2</v>
      </c>
      <c r="I320" s="186"/>
      <c r="J320" s="187">
        <f>ROUND(I320*H320,2)</f>
        <v>0</v>
      </c>
      <c r="K320" s="188"/>
      <c r="L320" s="41"/>
      <c r="M320" s="189" t="s">
        <v>19</v>
      </c>
      <c r="N320" s="190" t="s">
        <v>40</v>
      </c>
      <c r="O320" s="66"/>
      <c r="P320" s="191">
        <f>O320*H320</f>
        <v>0</v>
      </c>
      <c r="Q320" s="191">
        <v>7.35E-05</v>
      </c>
      <c r="R320" s="191">
        <f>Q320*H320</f>
        <v>0.0041307</v>
      </c>
      <c r="S320" s="191">
        <v>0</v>
      </c>
      <c r="T320" s="192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3" t="s">
        <v>195</v>
      </c>
      <c r="AT320" s="193" t="s">
        <v>192</v>
      </c>
      <c r="AU320" s="193" t="s">
        <v>79</v>
      </c>
      <c r="AY320" s="19" t="s">
        <v>191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19" t="s">
        <v>77</v>
      </c>
      <c r="BK320" s="194">
        <f>ROUND(I320*H320,2)</f>
        <v>0</v>
      </c>
      <c r="BL320" s="19" t="s">
        <v>195</v>
      </c>
      <c r="BM320" s="193" t="s">
        <v>572</v>
      </c>
    </row>
    <row r="321" spans="2:51" s="14" customFormat="1" ht="10.2">
      <c r="B321" s="206"/>
      <c r="C321" s="207"/>
      <c r="D321" s="197" t="s">
        <v>197</v>
      </c>
      <c r="E321" s="208" t="s">
        <v>19</v>
      </c>
      <c r="F321" s="209" t="s">
        <v>153</v>
      </c>
      <c r="G321" s="207"/>
      <c r="H321" s="210">
        <v>56.2</v>
      </c>
      <c r="I321" s="211"/>
      <c r="J321" s="207"/>
      <c r="K321" s="207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197</v>
      </c>
      <c r="AU321" s="216" t="s">
        <v>79</v>
      </c>
      <c r="AV321" s="14" t="s">
        <v>79</v>
      </c>
      <c r="AW321" s="14" t="s">
        <v>31</v>
      </c>
      <c r="AX321" s="14" t="s">
        <v>77</v>
      </c>
      <c r="AY321" s="216" t="s">
        <v>191</v>
      </c>
    </row>
    <row r="322" spans="2:63" s="12" customFormat="1" ht="22.8" customHeight="1">
      <c r="B322" s="167"/>
      <c r="C322" s="168"/>
      <c r="D322" s="169" t="s">
        <v>68</v>
      </c>
      <c r="E322" s="239" t="s">
        <v>273</v>
      </c>
      <c r="F322" s="239" t="s">
        <v>573</v>
      </c>
      <c r="G322" s="168"/>
      <c r="H322" s="168"/>
      <c r="I322" s="171"/>
      <c r="J322" s="240">
        <f>BK322</f>
        <v>0</v>
      </c>
      <c r="K322" s="168"/>
      <c r="L322" s="173"/>
      <c r="M322" s="174"/>
      <c r="N322" s="175"/>
      <c r="O322" s="175"/>
      <c r="P322" s="176">
        <f>SUM(P323:P328)</f>
        <v>0</v>
      </c>
      <c r="Q322" s="175"/>
      <c r="R322" s="176">
        <f>SUM(R323:R328)</f>
        <v>4.784800000000001</v>
      </c>
      <c r="S322" s="175"/>
      <c r="T322" s="177">
        <f>SUM(T323:T328)</f>
        <v>5.6</v>
      </c>
      <c r="AR322" s="178" t="s">
        <v>77</v>
      </c>
      <c r="AT322" s="179" t="s">
        <v>68</v>
      </c>
      <c r="AU322" s="179" t="s">
        <v>77</v>
      </c>
      <c r="AY322" s="178" t="s">
        <v>191</v>
      </c>
      <c r="BK322" s="180">
        <f>SUM(BK323:BK328)</f>
        <v>0</v>
      </c>
    </row>
    <row r="323" spans="1:65" s="2" customFormat="1" ht="24.15" customHeight="1">
      <c r="A323" s="36"/>
      <c r="B323" s="37"/>
      <c r="C323" s="181" t="s">
        <v>499</v>
      </c>
      <c r="D323" s="181" t="s">
        <v>192</v>
      </c>
      <c r="E323" s="182" t="s">
        <v>575</v>
      </c>
      <c r="F323" s="183" t="s">
        <v>576</v>
      </c>
      <c r="G323" s="184" t="s">
        <v>232</v>
      </c>
      <c r="H323" s="185">
        <v>112.4</v>
      </c>
      <c r="I323" s="186"/>
      <c r="J323" s="187">
        <f>ROUND(I323*H323,2)</f>
        <v>0</v>
      </c>
      <c r="K323" s="188"/>
      <c r="L323" s="41"/>
      <c r="M323" s="189" t="s">
        <v>19</v>
      </c>
      <c r="N323" s="190" t="s">
        <v>40</v>
      </c>
      <c r="O323" s="66"/>
      <c r="P323" s="191">
        <f>O323*H323</f>
        <v>0</v>
      </c>
      <c r="Q323" s="191">
        <v>0</v>
      </c>
      <c r="R323" s="191">
        <f>Q323*H323</f>
        <v>0</v>
      </c>
      <c r="S323" s="191">
        <v>0</v>
      </c>
      <c r="T323" s="192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3" t="s">
        <v>195</v>
      </c>
      <c r="AT323" s="193" t="s">
        <v>192</v>
      </c>
      <c r="AU323" s="193" t="s">
        <v>79</v>
      </c>
      <c r="AY323" s="19" t="s">
        <v>191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9" t="s">
        <v>77</v>
      </c>
      <c r="BK323" s="194">
        <f>ROUND(I323*H323,2)</f>
        <v>0</v>
      </c>
      <c r="BL323" s="19" t="s">
        <v>195</v>
      </c>
      <c r="BM323" s="193" t="s">
        <v>577</v>
      </c>
    </row>
    <row r="324" spans="2:51" s="14" customFormat="1" ht="10.2">
      <c r="B324" s="206"/>
      <c r="C324" s="207"/>
      <c r="D324" s="197" t="s">
        <v>197</v>
      </c>
      <c r="E324" s="208" t="s">
        <v>19</v>
      </c>
      <c r="F324" s="209" t="s">
        <v>578</v>
      </c>
      <c r="G324" s="207"/>
      <c r="H324" s="210">
        <v>112.4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197</v>
      </c>
      <c r="AU324" s="216" t="s">
        <v>79</v>
      </c>
      <c r="AV324" s="14" t="s">
        <v>79</v>
      </c>
      <c r="AW324" s="14" t="s">
        <v>31</v>
      </c>
      <c r="AX324" s="14" t="s">
        <v>77</v>
      </c>
      <c r="AY324" s="216" t="s">
        <v>191</v>
      </c>
    </row>
    <row r="325" spans="1:65" s="2" customFormat="1" ht="55.5" customHeight="1">
      <c r="A325" s="36"/>
      <c r="B325" s="37"/>
      <c r="C325" s="181" t="s">
        <v>503</v>
      </c>
      <c r="D325" s="181" t="s">
        <v>192</v>
      </c>
      <c r="E325" s="182" t="s">
        <v>580</v>
      </c>
      <c r="F325" s="183" t="s">
        <v>581</v>
      </c>
      <c r="G325" s="184" t="s">
        <v>232</v>
      </c>
      <c r="H325" s="185">
        <v>16</v>
      </c>
      <c r="I325" s="186"/>
      <c r="J325" s="187">
        <f>ROUND(I325*H325,2)</f>
        <v>0</v>
      </c>
      <c r="K325" s="188"/>
      <c r="L325" s="41"/>
      <c r="M325" s="189" t="s">
        <v>19</v>
      </c>
      <c r="N325" s="190" t="s">
        <v>40</v>
      </c>
      <c r="O325" s="66"/>
      <c r="P325" s="191">
        <f>O325*H325</f>
        <v>0</v>
      </c>
      <c r="Q325" s="191">
        <v>0.16371</v>
      </c>
      <c r="R325" s="191">
        <f>Q325*H325</f>
        <v>2.61936</v>
      </c>
      <c r="S325" s="191">
        <v>0</v>
      </c>
      <c r="T325" s="192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3" t="s">
        <v>195</v>
      </c>
      <c r="AT325" s="193" t="s">
        <v>192</v>
      </c>
      <c r="AU325" s="193" t="s">
        <v>79</v>
      </c>
      <c r="AY325" s="19" t="s">
        <v>191</v>
      </c>
      <c r="BE325" s="194">
        <f>IF(N325="základní",J325,0)</f>
        <v>0</v>
      </c>
      <c r="BF325" s="194">
        <f>IF(N325="snížená",J325,0)</f>
        <v>0</v>
      </c>
      <c r="BG325" s="194">
        <f>IF(N325="zákl. přenesená",J325,0)</f>
        <v>0</v>
      </c>
      <c r="BH325" s="194">
        <f>IF(N325="sníž. přenesená",J325,0)</f>
        <v>0</v>
      </c>
      <c r="BI325" s="194">
        <f>IF(N325="nulová",J325,0)</f>
        <v>0</v>
      </c>
      <c r="BJ325" s="19" t="s">
        <v>77</v>
      </c>
      <c r="BK325" s="194">
        <f>ROUND(I325*H325,2)</f>
        <v>0</v>
      </c>
      <c r="BL325" s="19" t="s">
        <v>195</v>
      </c>
      <c r="BM325" s="193" t="s">
        <v>582</v>
      </c>
    </row>
    <row r="326" spans="1:65" s="2" customFormat="1" ht="24.15" customHeight="1">
      <c r="A326" s="36"/>
      <c r="B326" s="37"/>
      <c r="C326" s="241" t="s">
        <v>507</v>
      </c>
      <c r="D326" s="241" t="s">
        <v>334</v>
      </c>
      <c r="E326" s="242" t="s">
        <v>584</v>
      </c>
      <c r="F326" s="243" t="s">
        <v>585</v>
      </c>
      <c r="G326" s="244" t="s">
        <v>410</v>
      </c>
      <c r="H326" s="245">
        <v>32.32</v>
      </c>
      <c r="I326" s="246"/>
      <c r="J326" s="247">
        <f>ROUND(I326*H326,2)</f>
        <v>0</v>
      </c>
      <c r="K326" s="248"/>
      <c r="L326" s="249"/>
      <c r="M326" s="250" t="s">
        <v>19</v>
      </c>
      <c r="N326" s="251" t="s">
        <v>40</v>
      </c>
      <c r="O326" s="66"/>
      <c r="P326" s="191">
        <f>O326*H326</f>
        <v>0</v>
      </c>
      <c r="Q326" s="191">
        <v>0.067</v>
      </c>
      <c r="R326" s="191">
        <f>Q326*H326</f>
        <v>2.1654400000000003</v>
      </c>
      <c r="S326" s="191">
        <v>0</v>
      </c>
      <c r="T326" s="192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3" t="s">
        <v>254</v>
      </c>
      <c r="AT326" s="193" t="s">
        <v>334</v>
      </c>
      <c r="AU326" s="193" t="s">
        <v>79</v>
      </c>
      <c r="AY326" s="19" t="s">
        <v>191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19" t="s">
        <v>77</v>
      </c>
      <c r="BK326" s="194">
        <f>ROUND(I326*H326,2)</f>
        <v>0</v>
      </c>
      <c r="BL326" s="19" t="s">
        <v>195</v>
      </c>
      <c r="BM326" s="193" t="s">
        <v>586</v>
      </c>
    </row>
    <row r="327" spans="2:51" s="14" customFormat="1" ht="10.2">
      <c r="B327" s="206"/>
      <c r="C327" s="207"/>
      <c r="D327" s="197" t="s">
        <v>197</v>
      </c>
      <c r="E327" s="207"/>
      <c r="F327" s="209" t="s">
        <v>587</v>
      </c>
      <c r="G327" s="207"/>
      <c r="H327" s="210">
        <v>32.32</v>
      </c>
      <c r="I327" s="211"/>
      <c r="J327" s="207"/>
      <c r="K327" s="207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197</v>
      </c>
      <c r="AU327" s="216" t="s">
        <v>79</v>
      </c>
      <c r="AV327" s="14" t="s">
        <v>79</v>
      </c>
      <c r="AW327" s="14" t="s">
        <v>4</v>
      </c>
      <c r="AX327" s="14" t="s">
        <v>77</v>
      </c>
      <c r="AY327" s="216" t="s">
        <v>191</v>
      </c>
    </row>
    <row r="328" spans="1:65" s="2" customFormat="1" ht="62.7" customHeight="1">
      <c r="A328" s="36"/>
      <c r="B328" s="37"/>
      <c r="C328" s="181" t="s">
        <v>511</v>
      </c>
      <c r="D328" s="181" t="s">
        <v>192</v>
      </c>
      <c r="E328" s="182" t="s">
        <v>589</v>
      </c>
      <c r="F328" s="183" t="s">
        <v>590</v>
      </c>
      <c r="G328" s="184" t="s">
        <v>232</v>
      </c>
      <c r="H328" s="185">
        <v>16</v>
      </c>
      <c r="I328" s="186"/>
      <c r="J328" s="187">
        <f>ROUND(I328*H328,2)</f>
        <v>0</v>
      </c>
      <c r="K328" s="188"/>
      <c r="L328" s="41"/>
      <c r="M328" s="189" t="s">
        <v>19</v>
      </c>
      <c r="N328" s="190" t="s">
        <v>40</v>
      </c>
      <c r="O328" s="66"/>
      <c r="P328" s="191">
        <f>O328*H328</f>
        <v>0</v>
      </c>
      <c r="Q328" s="191">
        <v>0</v>
      </c>
      <c r="R328" s="191">
        <f>Q328*H328</f>
        <v>0</v>
      </c>
      <c r="S328" s="191">
        <v>0.35</v>
      </c>
      <c r="T328" s="192">
        <f>S328*H328</f>
        <v>5.6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3" t="s">
        <v>195</v>
      </c>
      <c r="AT328" s="193" t="s">
        <v>192</v>
      </c>
      <c r="AU328" s="193" t="s">
        <v>79</v>
      </c>
      <c r="AY328" s="19" t="s">
        <v>191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19" t="s">
        <v>77</v>
      </c>
      <c r="BK328" s="194">
        <f>ROUND(I328*H328,2)</f>
        <v>0</v>
      </c>
      <c r="BL328" s="19" t="s">
        <v>195</v>
      </c>
      <c r="BM328" s="193" t="s">
        <v>591</v>
      </c>
    </row>
    <row r="329" spans="2:63" s="12" customFormat="1" ht="22.8" customHeight="1">
      <c r="B329" s="167"/>
      <c r="C329" s="168"/>
      <c r="D329" s="169" t="s">
        <v>68</v>
      </c>
      <c r="E329" s="239" t="s">
        <v>592</v>
      </c>
      <c r="F329" s="239" t="s">
        <v>593</v>
      </c>
      <c r="G329" s="168"/>
      <c r="H329" s="168"/>
      <c r="I329" s="171"/>
      <c r="J329" s="240">
        <f>BK329</f>
        <v>0</v>
      </c>
      <c r="K329" s="168"/>
      <c r="L329" s="173"/>
      <c r="M329" s="174"/>
      <c r="N329" s="175"/>
      <c r="O329" s="175"/>
      <c r="P329" s="176">
        <f>SUM(P330:P333)</f>
        <v>0</v>
      </c>
      <c r="Q329" s="175"/>
      <c r="R329" s="176">
        <f>SUM(R330:R333)</f>
        <v>0</v>
      </c>
      <c r="S329" s="175"/>
      <c r="T329" s="177">
        <f>SUM(T330:T333)</f>
        <v>0</v>
      </c>
      <c r="AR329" s="178" t="s">
        <v>77</v>
      </c>
      <c r="AT329" s="179" t="s">
        <v>68</v>
      </c>
      <c r="AU329" s="179" t="s">
        <v>77</v>
      </c>
      <c r="AY329" s="178" t="s">
        <v>191</v>
      </c>
      <c r="BK329" s="180">
        <f>SUM(BK330:BK333)</f>
        <v>0</v>
      </c>
    </row>
    <row r="330" spans="1:65" s="2" customFormat="1" ht="37.8" customHeight="1">
      <c r="A330" s="36"/>
      <c r="B330" s="37"/>
      <c r="C330" s="181" t="s">
        <v>515</v>
      </c>
      <c r="D330" s="181" t="s">
        <v>192</v>
      </c>
      <c r="E330" s="182" t="s">
        <v>595</v>
      </c>
      <c r="F330" s="183" t="s">
        <v>596</v>
      </c>
      <c r="G330" s="184" t="s">
        <v>312</v>
      </c>
      <c r="H330" s="185">
        <v>55.674</v>
      </c>
      <c r="I330" s="186"/>
      <c r="J330" s="187">
        <f>ROUND(I330*H330,2)</f>
        <v>0</v>
      </c>
      <c r="K330" s="188"/>
      <c r="L330" s="41"/>
      <c r="M330" s="189" t="s">
        <v>19</v>
      </c>
      <c r="N330" s="190" t="s">
        <v>40</v>
      </c>
      <c r="O330" s="66"/>
      <c r="P330" s="191">
        <f>O330*H330</f>
        <v>0</v>
      </c>
      <c r="Q330" s="191">
        <v>0</v>
      </c>
      <c r="R330" s="191">
        <f>Q330*H330</f>
        <v>0</v>
      </c>
      <c r="S330" s="191">
        <v>0</v>
      </c>
      <c r="T330" s="192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3" t="s">
        <v>195</v>
      </c>
      <c r="AT330" s="193" t="s">
        <v>192</v>
      </c>
      <c r="AU330" s="193" t="s">
        <v>79</v>
      </c>
      <c r="AY330" s="19" t="s">
        <v>191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19" t="s">
        <v>77</v>
      </c>
      <c r="BK330" s="194">
        <f>ROUND(I330*H330,2)</f>
        <v>0</v>
      </c>
      <c r="BL330" s="19" t="s">
        <v>195</v>
      </c>
      <c r="BM330" s="193" t="s">
        <v>597</v>
      </c>
    </row>
    <row r="331" spans="1:65" s="2" customFormat="1" ht="37.8" customHeight="1">
      <c r="A331" s="36"/>
      <c r="B331" s="37"/>
      <c r="C331" s="181" t="s">
        <v>519</v>
      </c>
      <c r="D331" s="181" t="s">
        <v>192</v>
      </c>
      <c r="E331" s="182" t="s">
        <v>599</v>
      </c>
      <c r="F331" s="183" t="s">
        <v>600</v>
      </c>
      <c r="G331" s="184" t="s">
        <v>312</v>
      </c>
      <c r="H331" s="185">
        <v>389.718</v>
      </c>
      <c r="I331" s="186"/>
      <c r="J331" s="187">
        <f>ROUND(I331*H331,2)</f>
        <v>0</v>
      </c>
      <c r="K331" s="188"/>
      <c r="L331" s="41"/>
      <c r="M331" s="189" t="s">
        <v>19</v>
      </c>
      <c r="N331" s="190" t="s">
        <v>40</v>
      </c>
      <c r="O331" s="66"/>
      <c r="P331" s="191">
        <f>O331*H331</f>
        <v>0</v>
      </c>
      <c r="Q331" s="191">
        <v>0</v>
      </c>
      <c r="R331" s="191">
        <f>Q331*H331</f>
        <v>0</v>
      </c>
      <c r="S331" s="191">
        <v>0</v>
      </c>
      <c r="T331" s="192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93" t="s">
        <v>195</v>
      </c>
      <c r="AT331" s="193" t="s">
        <v>192</v>
      </c>
      <c r="AU331" s="193" t="s">
        <v>79</v>
      </c>
      <c r="AY331" s="19" t="s">
        <v>191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9" t="s">
        <v>77</v>
      </c>
      <c r="BK331" s="194">
        <f>ROUND(I331*H331,2)</f>
        <v>0</v>
      </c>
      <c r="BL331" s="19" t="s">
        <v>195</v>
      </c>
      <c r="BM331" s="193" t="s">
        <v>601</v>
      </c>
    </row>
    <row r="332" spans="2:51" s="14" customFormat="1" ht="10.2">
      <c r="B332" s="206"/>
      <c r="C332" s="207"/>
      <c r="D332" s="197" t="s">
        <v>197</v>
      </c>
      <c r="E332" s="207"/>
      <c r="F332" s="209" t="s">
        <v>732</v>
      </c>
      <c r="G332" s="207"/>
      <c r="H332" s="210">
        <v>389.718</v>
      </c>
      <c r="I332" s="211"/>
      <c r="J332" s="207"/>
      <c r="K332" s="207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197</v>
      </c>
      <c r="AU332" s="216" t="s">
        <v>79</v>
      </c>
      <c r="AV332" s="14" t="s">
        <v>79</v>
      </c>
      <c r="AW332" s="14" t="s">
        <v>4</v>
      </c>
      <c r="AX332" s="14" t="s">
        <v>77</v>
      </c>
      <c r="AY332" s="216" t="s">
        <v>191</v>
      </c>
    </row>
    <row r="333" spans="1:65" s="2" customFormat="1" ht="44.25" customHeight="1">
      <c r="A333" s="36"/>
      <c r="B333" s="37"/>
      <c r="C333" s="181" t="s">
        <v>523</v>
      </c>
      <c r="D333" s="181" t="s">
        <v>192</v>
      </c>
      <c r="E333" s="182" t="s">
        <v>604</v>
      </c>
      <c r="F333" s="183" t="s">
        <v>311</v>
      </c>
      <c r="G333" s="184" t="s">
        <v>312</v>
      </c>
      <c r="H333" s="185">
        <v>55.674</v>
      </c>
      <c r="I333" s="186"/>
      <c r="J333" s="187">
        <f>ROUND(I333*H333,2)</f>
        <v>0</v>
      </c>
      <c r="K333" s="188"/>
      <c r="L333" s="41"/>
      <c r="M333" s="189" t="s">
        <v>19</v>
      </c>
      <c r="N333" s="190" t="s">
        <v>40</v>
      </c>
      <c r="O333" s="66"/>
      <c r="P333" s="191">
        <f>O333*H333</f>
        <v>0</v>
      </c>
      <c r="Q333" s="191">
        <v>0</v>
      </c>
      <c r="R333" s="191">
        <f>Q333*H333</f>
        <v>0</v>
      </c>
      <c r="S333" s="191">
        <v>0</v>
      </c>
      <c r="T333" s="192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3" t="s">
        <v>195</v>
      </c>
      <c r="AT333" s="193" t="s">
        <v>192</v>
      </c>
      <c r="AU333" s="193" t="s">
        <v>79</v>
      </c>
      <c r="AY333" s="19" t="s">
        <v>191</v>
      </c>
      <c r="BE333" s="194">
        <f>IF(N333="základní",J333,0)</f>
        <v>0</v>
      </c>
      <c r="BF333" s="194">
        <f>IF(N333="snížená",J333,0)</f>
        <v>0</v>
      </c>
      <c r="BG333" s="194">
        <f>IF(N333="zákl. přenesená",J333,0)</f>
        <v>0</v>
      </c>
      <c r="BH333" s="194">
        <f>IF(N333="sníž. přenesená",J333,0)</f>
        <v>0</v>
      </c>
      <c r="BI333" s="194">
        <f>IF(N333="nulová",J333,0)</f>
        <v>0</v>
      </c>
      <c r="BJ333" s="19" t="s">
        <v>77</v>
      </c>
      <c r="BK333" s="194">
        <f>ROUND(I333*H333,2)</f>
        <v>0</v>
      </c>
      <c r="BL333" s="19" t="s">
        <v>195</v>
      </c>
      <c r="BM333" s="193" t="s">
        <v>605</v>
      </c>
    </row>
    <row r="334" spans="2:63" s="12" customFormat="1" ht="22.8" customHeight="1">
      <c r="B334" s="167"/>
      <c r="C334" s="168"/>
      <c r="D334" s="169" t="s">
        <v>68</v>
      </c>
      <c r="E334" s="239" t="s">
        <v>606</v>
      </c>
      <c r="F334" s="239" t="s">
        <v>607</v>
      </c>
      <c r="G334" s="168"/>
      <c r="H334" s="168"/>
      <c r="I334" s="171"/>
      <c r="J334" s="240">
        <f>BK334</f>
        <v>0</v>
      </c>
      <c r="K334" s="168"/>
      <c r="L334" s="173"/>
      <c r="M334" s="174"/>
      <c r="N334" s="175"/>
      <c r="O334" s="175"/>
      <c r="P334" s="176">
        <f>P335</f>
        <v>0</v>
      </c>
      <c r="Q334" s="175"/>
      <c r="R334" s="176">
        <f>R335</f>
        <v>0</v>
      </c>
      <c r="S334" s="175"/>
      <c r="T334" s="177">
        <f>T335</f>
        <v>0</v>
      </c>
      <c r="AR334" s="178" t="s">
        <v>77</v>
      </c>
      <c r="AT334" s="179" t="s">
        <v>68</v>
      </c>
      <c r="AU334" s="179" t="s">
        <v>77</v>
      </c>
      <c r="AY334" s="178" t="s">
        <v>191</v>
      </c>
      <c r="BK334" s="180">
        <f>BK335</f>
        <v>0</v>
      </c>
    </row>
    <row r="335" spans="1:65" s="2" customFormat="1" ht="37.8" customHeight="1">
      <c r="A335" s="36"/>
      <c r="B335" s="37"/>
      <c r="C335" s="181" t="s">
        <v>527</v>
      </c>
      <c r="D335" s="181" t="s">
        <v>192</v>
      </c>
      <c r="E335" s="182" t="s">
        <v>609</v>
      </c>
      <c r="F335" s="183" t="s">
        <v>610</v>
      </c>
      <c r="G335" s="184" t="s">
        <v>312</v>
      </c>
      <c r="H335" s="185">
        <v>109.405</v>
      </c>
      <c r="I335" s="186"/>
      <c r="J335" s="187">
        <f>ROUND(I335*H335,2)</f>
        <v>0</v>
      </c>
      <c r="K335" s="188"/>
      <c r="L335" s="41"/>
      <c r="M335" s="189" t="s">
        <v>19</v>
      </c>
      <c r="N335" s="190" t="s">
        <v>40</v>
      </c>
      <c r="O335" s="66"/>
      <c r="P335" s="191">
        <f>O335*H335</f>
        <v>0</v>
      </c>
      <c r="Q335" s="191">
        <v>0</v>
      </c>
      <c r="R335" s="191">
        <f>Q335*H335</f>
        <v>0</v>
      </c>
      <c r="S335" s="191">
        <v>0</v>
      </c>
      <c r="T335" s="192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93" t="s">
        <v>195</v>
      </c>
      <c r="AT335" s="193" t="s">
        <v>192</v>
      </c>
      <c r="AU335" s="193" t="s">
        <v>79</v>
      </c>
      <c r="AY335" s="19" t="s">
        <v>191</v>
      </c>
      <c r="BE335" s="194">
        <f>IF(N335="základní",J335,0)</f>
        <v>0</v>
      </c>
      <c r="BF335" s="194">
        <f>IF(N335="snížená",J335,0)</f>
        <v>0</v>
      </c>
      <c r="BG335" s="194">
        <f>IF(N335="zákl. přenesená",J335,0)</f>
        <v>0</v>
      </c>
      <c r="BH335" s="194">
        <f>IF(N335="sníž. přenesená",J335,0)</f>
        <v>0</v>
      </c>
      <c r="BI335" s="194">
        <f>IF(N335="nulová",J335,0)</f>
        <v>0</v>
      </c>
      <c r="BJ335" s="19" t="s">
        <v>77</v>
      </c>
      <c r="BK335" s="194">
        <f>ROUND(I335*H335,2)</f>
        <v>0</v>
      </c>
      <c r="BL335" s="19" t="s">
        <v>195</v>
      </c>
      <c r="BM335" s="193" t="s">
        <v>611</v>
      </c>
    </row>
    <row r="336" spans="2:63" s="12" customFormat="1" ht="25.95" customHeight="1">
      <c r="B336" s="167"/>
      <c r="C336" s="168"/>
      <c r="D336" s="169" t="s">
        <v>68</v>
      </c>
      <c r="E336" s="170" t="s">
        <v>612</v>
      </c>
      <c r="F336" s="170" t="s">
        <v>613</v>
      </c>
      <c r="G336" s="168"/>
      <c r="H336" s="168"/>
      <c r="I336" s="171"/>
      <c r="J336" s="172">
        <f>BK336</f>
        <v>0</v>
      </c>
      <c r="K336" s="168"/>
      <c r="L336" s="173"/>
      <c r="M336" s="174"/>
      <c r="N336" s="175"/>
      <c r="O336" s="175"/>
      <c r="P336" s="176">
        <f>P337+P341+P346</f>
        <v>0</v>
      </c>
      <c r="Q336" s="175"/>
      <c r="R336" s="176">
        <f>R337+R341+R346</f>
        <v>0</v>
      </c>
      <c r="S336" s="175"/>
      <c r="T336" s="177">
        <f>T337+T341+T346</f>
        <v>0</v>
      </c>
      <c r="AR336" s="178" t="s">
        <v>128</v>
      </c>
      <c r="AT336" s="179" t="s">
        <v>68</v>
      </c>
      <c r="AU336" s="179" t="s">
        <v>69</v>
      </c>
      <c r="AY336" s="178" t="s">
        <v>191</v>
      </c>
      <c r="BK336" s="180">
        <f>BK337+BK341+BK346</f>
        <v>0</v>
      </c>
    </row>
    <row r="337" spans="2:63" s="12" customFormat="1" ht="22.8" customHeight="1">
      <c r="B337" s="167"/>
      <c r="C337" s="168"/>
      <c r="D337" s="169" t="s">
        <v>68</v>
      </c>
      <c r="E337" s="239" t="s">
        <v>614</v>
      </c>
      <c r="F337" s="239" t="s">
        <v>615</v>
      </c>
      <c r="G337" s="168"/>
      <c r="H337" s="168"/>
      <c r="I337" s="171"/>
      <c r="J337" s="240">
        <f>BK337</f>
        <v>0</v>
      </c>
      <c r="K337" s="168"/>
      <c r="L337" s="173"/>
      <c r="M337" s="174"/>
      <c r="N337" s="175"/>
      <c r="O337" s="175"/>
      <c r="P337" s="176">
        <f>SUM(P338:P340)</f>
        <v>0</v>
      </c>
      <c r="Q337" s="175"/>
      <c r="R337" s="176">
        <f>SUM(R338:R340)</f>
        <v>0</v>
      </c>
      <c r="S337" s="175"/>
      <c r="T337" s="177">
        <f>SUM(T338:T340)</f>
        <v>0</v>
      </c>
      <c r="AR337" s="178" t="s">
        <v>128</v>
      </c>
      <c r="AT337" s="179" t="s">
        <v>68</v>
      </c>
      <c r="AU337" s="179" t="s">
        <v>77</v>
      </c>
      <c r="AY337" s="178" t="s">
        <v>191</v>
      </c>
      <c r="BK337" s="180">
        <f>SUM(BK338:BK340)</f>
        <v>0</v>
      </c>
    </row>
    <row r="338" spans="1:65" s="2" customFormat="1" ht="16.5" customHeight="1">
      <c r="A338" s="36"/>
      <c r="B338" s="37"/>
      <c r="C338" s="181" t="s">
        <v>531</v>
      </c>
      <c r="D338" s="181" t="s">
        <v>192</v>
      </c>
      <c r="E338" s="182" t="s">
        <v>617</v>
      </c>
      <c r="F338" s="183" t="s">
        <v>618</v>
      </c>
      <c r="G338" s="184" t="s">
        <v>619</v>
      </c>
      <c r="H338" s="185">
        <v>1</v>
      </c>
      <c r="I338" s="186"/>
      <c r="J338" s="187">
        <f>ROUND(I338*H338,2)</f>
        <v>0</v>
      </c>
      <c r="K338" s="188"/>
      <c r="L338" s="41"/>
      <c r="M338" s="189" t="s">
        <v>19</v>
      </c>
      <c r="N338" s="190" t="s">
        <v>40</v>
      </c>
      <c r="O338" s="66"/>
      <c r="P338" s="191">
        <f>O338*H338</f>
        <v>0</v>
      </c>
      <c r="Q338" s="191">
        <v>0</v>
      </c>
      <c r="R338" s="191">
        <f>Q338*H338</f>
        <v>0</v>
      </c>
      <c r="S338" s="191">
        <v>0</v>
      </c>
      <c r="T338" s="192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3" t="s">
        <v>620</v>
      </c>
      <c r="AT338" s="193" t="s">
        <v>192</v>
      </c>
      <c r="AU338" s="193" t="s">
        <v>79</v>
      </c>
      <c r="AY338" s="19" t="s">
        <v>191</v>
      </c>
      <c r="BE338" s="194">
        <f>IF(N338="základní",J338,0)</f>
        <v>0</v>
      </c>
      <c r="BF338" s="194">
        <f>IF(N338="snížená",J338,0)</f>
        <v>0</v>
      </c>
      <c r="BG338" s="194">
        <f>IF(N338="zákl. přenesená",J338,0)</f>
        <v>0</v>
      </c>
      <c r="BH338" s="194">
        <f>IF(N338="sníž. přenesená",J338,0)</f>
        <v>0</v>
      </c>
      <c r="BI338" s="194">
        <f>IF(N338="nulová",J338,0)</f>
        <v>0</v>
      </c>
      <c r="BJ338" s="19" t="s">
        <v>77</v>
      </c>
      <c r="BK338" s="194">
        <f>ROUND(I338*H338,2)</f>
        <v>0</v>
      </c>
      <c r="BL338" s="19" t="s">
        <v>620</v>
      </c>
      <c r="BM338" s="193" t="s">
        <v>621</v>
      </c>
    </row>
    <row r="339" spans="1:65" s="2" customFormat="1" ht="16.5" customHeight="1">
      <c r="A339" s="36"/>
      <c r="B339" s="37"/>
      <c r="C339" s="181" t="s">
        <v>535</v>
      </c>
      <c r="D339" s="181" t="s">
        <v>192</v>
      </c>
      <c r="E339" s="182" t="s">
        <v>623</v>
      </c>
      <c r="F339" s="183" t="s">
        <v>624</v>
      </c>
      <c r="G339" s="184" t="s">
        <v>619</v>
      </c>
      <c r="H339" s="185">
        <v>1</v>
      </c>
      <c r="I339" s="186"/>
      <c r="J339" s="187">
        <f>ROUND(I339*H339,2)</f>
        <v>0</v>
      </c>
      <c r="K339" s="188"/>
      <c r="L339" s="41"/>
      <c r="M339" s="189" t="s">
        <v>19</v>
      </c>
      <c r="N339" s="190" t="s">
        <v>40</v>
      </c>
      <c r="O339" s="66"/>
      <c r="P339" s="191">
        <f>O339*H339</f>
        <v>0</v>
      </c>
      <c r="Q339" s="191">
        <v>0</v>
      </c>
      <c r="R339" s="191">
        <f>Q339*H339</f>
        <v>0</v>
      </c>
      <c r="S339" s="191">
        <v>0</v>
      </c>
      <c r="T339" s="192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3" t="s">
        <v>620</v>
      </c>
      <c r="AT339" s="193" t="s">
        <v>192</v>
      </c>
      <c r="AU339" s="193" t="s">
        <v>79</v>
      </c>
      <c r="AY339" s="19" t="s">
        <v>191</v>
      </c>
      <c r="BE339" s="194">
        <f>IF(N339="základní",J339,0)</f>
        <v>0</v>
      </c>
      <c r="BF339" s="194">
        <f>IF(N339="snížená",J339,0)</f>
        <v>0</v>
      </c>
      <c r="BG339" s="194">
        <f>IF(N339="zákl. přenesená",J339,0)</f>
        <v>0</v>
      </c>
      <c r="BH339" s="194">
        <f>IF(N339="sníž. přenesená",J339,0)</f>
        <v>0</v>
      </c>
      <c r="BI339" s="194">
        <f>IF(N339="nulová",J339,0)</f>
        <v>0</v>
      </c>
      <c r="BJ339" s="19" t="s">
        <v>77</v>
      </c>
      <c r="BK339" s="194">
        <f>ROUND(I339*H339,2)</f>
        <v>0</v>
      </c>
      <c r="BL339" s="19" t="s">
        <v>620</v>
      </c>
      <c r="BM339" s="193" t="s">
        <v>625</v>
      </c>
    </row>
    <row r="340" spans="1:65" s="2" customFormat="1" ht="16.5" customHeight="1">
      <c r="A340" s="36"/>
      <c r="B340" s="37"/>
      <c r="C340" s="181" t="s">
        <v>539</v>
      </c>
      <c r="D340" s="181" t="s">
        <v>192</v>
      </c>
      <c r="E340" s="182" t="s">
        <v>627</v>
      </c>
      <c r="F340" s="183" t="s">
        <v>628</v>
      </c>
      <c r="G340" s="184" t="s">
        <v>619</v>
      </c>
      <c r="H340" s="185">
        <v>1</v>
      </c>
      <c r="I340" s="186"/>
      <c r="J340" s="187">
        <f>ROUND(I340*H340,2)</f>
        <v>0</v>
      </c>
      <c r="K340" s="188"/>
      <c r="L340" s="41"/>
      <c r="M340" s="189" t="s">
        <v>19</v>
      </c>
      <c r="N340" s="190" t="s">
        <v>40</v>
      </c>
      <c r="O340" s="66"/>
      <c r="P340" s="191">
        <f>O340*H340</f>
        <v>0</v>
      </c>
      <c r="Q340" s="191">
        <v>0</v>
      </c>
      <c r="R340" s="191">
        <f>Q340*H340</f>
        <v>0</v>
      </c>
      <c r="S340" s="191">
        <v>0</v>
      </c>
      <c r="T340" s="192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93" t="s">
        <v>620</v>
      </c>
      <c r="AT340" s="193" t="s">
        <v>192</v>
      </c>
      <c r="AU340" s="193" t="s">
        <v>79</v>
      </c>
      <c r="AY340" s="19" t="s">
        <v>191</v>
      </c>
      <c r="BE340" s="194">
        <f>IF(N340="základní",J340,0)</f>
        <v>0</v>
      </c>
      <c r="BF340" s="194">
        <f>IF(N340="snížená",J340,0)</f>
        <v>0</v>
      </c>
      <c r="BG340" s="194">
        <f>IF(N340="zákl. přenesená",J340,0)</f>
        <v>0</v>
      </c>
      <c r="BH340" s="194">
        <f>IF(N340="sníž. přenesená",J340,0)</f>
        <v>0</v>
      </c>
      <c r="BI340" s="194">
        <f>IF(N340="nulová",J340,0)</f>
        <v>0</v>
      </c>
      <c r="BJ340" s="19" t="s">
        <v>77</v>
      </c>
      <c r="BK340" s="194">
        <f>ROUND(I340*H340,2)</f>
        <v>0</v>
      </c>
      <c r="BL340" s="19" t="s">
        <v>620</v>
      </c>
      <c r="BM340" s="193" t="s">
        <v>629</v>
      </c>
    </row>
    <row r="341" spans="2:63" s="12" customFormat="1" ht="22.8" customHeight="1">
      <c r="B341" s="167"/>
      <c r="C341" s="168"/>
      <c r="D341" s="169" t="s">
        <v>68</v>
      </c>
      <c r="E341" s="239" t="s">
        <v>630</v>
      </c>
      <c r="F341" s="239" t="s">
        <v>631</v>
      </c>
      <c r="G341" s="168"/>
      <c r="H341" s="168"/>
      <c r="I341" s="171"/>
      <c r="J341" s="240">
        <f>BK341</f>
        <v>0</v>
      </c>
      <c r="K341" s="168"/>
      <c r="L341" s="173"/>
      <c r="M341" s="174"/>
      <c r="N341" s="175"/>
      <c r="O341" s="175"/>
      <c r="P341" s="176">
        <f>SUM(P342:P345)</f>
        <v>0</v>
      </c>
      <c r="Q341" s="175"/>
      <c r="R341" s="176">
        <f>SUM(R342:R345)</f>
        <v>0</v>
      </c>
      <c r="S341" s="175"/>
      <c r="T341" s="177">
        <f>SUM(T342:T345)</f>
        <v>0</v>
      </c>
      <c r="AR341" s="178" t="s">
        <v>128</v>
      </c>
      <c r="AT341" s="179" t="s">
        <v>68</v>
      </c>
      <c r="AU341" s="179" t="s">
        <v>77</v>
      </c>
      <c r="AY341" s="178" t="s">
        <v>191</v>
      </c>
      <c r="BK341" s="180">
        <f>SUM(BK342:BK345)</f>
        <v>0</v>
      </c>
    </row>
    <row r="342" spans="1:65" s="2" customFormat="1" ht="16.5" customHeight="1">
      <c r="A342" s="36"/>
      <c r="B342" s="37"/>
      <c r="C342" s="181" t="s">
        <v>543</v>
      </c>
      <c r="D342" s="181" t="s">
        <v>192</v>
      </c>
      <c r="E342" s="182" t="s">
        <v>633</v>
      </c>
      <c r="F342" s="183" t="s">
        <v>631</v>
      </c>
      <c r="G342" s="184" t="s">
        <v>619</v>
      </c>
      <c r="H342" s="185">
        <v>1</v>
      </c>
      <c r="I342" s="186"/>
      <c r="J342" s="187">
        <f>ROUND(I342*H342,2)</f>
        <v>0</v>
      </c>
      <c r="K342" s="188"/>
      <c r="L342" s="41"/>
      <c r="M342" s="189" t="s">
        <v>19</v>
      </c>
      <c r="N342" s="190" t="s">
        <v>40</v>
      </c>
      <c r="O342" s="66"/>
      <c r="P342" s="191">
        <f>O342*H342</f>
        <v>0</v>
      </c>
      <c r="Q342" s="191">
        <v>0</v>
      </c>
      <c r="R342" s="191">
        <f>Q342*H342</f>
        <v>0</v>
      </c>
      <c r="S342" s="191">
        <v>0</v>
      </c>
      <c r="T342" s="192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3" t="s">
        <v>620</v>
      </c>
      <c r="AT342" s="193" t="s">
        <v>192</v>
      </c>
      <c r="AU342" s="193" t="s">
        <v>79</v>
      </c>
      <c r="AY342" s="19" t="s">
        <v>191</v>
      </c>
      <c r="BE342" s="194">
        <f>IF(N342="základní",J342,0)</f>
        <v>0</v>
      </c>
      <c r="BF342" s="194">
        <f>IF(N342="snížená",J342,0)</f>
        <v>0</v>
      </c>
      <c r="BG342" s="194">
        <f>IF(N342="zákl. přenesená",J342,0)</f>
        <v>0</v>
      </c>
      <c r="BH342" s="194">
        <f>IF(N342="sníž. přenesená",J342,0)</f>
        <v>0</v>
      </c>
      <c r="BI342" s="194">
        <f>IF(N342="nulová",J342,0)</f>
        <v>0</v>
      </c>
      <c r="BJ342" s="19" t="s">
        <v>77</v>
      </c>
      <c r="BK342" s="194">
        <f>ROUND(I342*H342,2)</f>
        <v>0</v>
      </c>
      <c r="BL342" s="19" t="s">
        <v>620</v>
      </c>
      <c r="BM342" s="193" t="s">
        <v>634</v>
      </c>
    </row>
    <row r="343" spans="1:65" s="2" customFormat="1" ht="24.15" customHeight="1">
      <c r="A343" s="36"/>
      <c r="B343" s="37"/>
      <c r="C343" s="181" t="s">
        <v>547</v>
      </c>
      <c r="D343" s="181" t="s">
        <v>192</v>
      </c>
      <c r="E343" s="182" t="s">
        <v>636</v>
      </c>
      <c r="F343" s="183" t="s">
        <v>637</v>
      </c>
      <c r="G343" s="184" t="s">
        <v>619</v>
      </c>
      <c r="H343" s="185">
        <v>1</v>
      </c>
      <c r="I343" s="186"/>
      <c r="J343" s="187">
        <f>ROUND(I343*H343,2)</f>
        <v>0</v>
      </c>
      <c r="K343" s="188"/>
      <c r="L343" s="41"/>
      <c r="M343" s="189" t="s">
        <v>19</v>
      </c>
      <c r="N343" s="190" t="s">
        <v>40</v>
      </c>
      <c r="O343" s="66"/>
      <c r="P343" s="191">
        <f>O343*H343</f>
        <v>0</v>
      </c>
      <c r="Q343" s="191">
        <v>0</v>
      </c>
      <c r="R343" s="191">
        <f>Q343*H343</f>
        <v>0</v>
      </c>
      <c r="S343" s="191">
        <v>0</v>
      </c>
      <c r="T343" s="192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93" t="s">
        <v>620</v>
      </c>
      <c r="AT343" s="193" t="s">
        <v>192</v>
      </c>
      <c r="AU343" s="193" t="s">
        <v>79</v>
      </c>
      <c r="AY343" s="19" t="s">
        <v>191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19" t="s">
        <v>77</v>
      </c>
      <c r="BK343" s="194">
        <f>ROUND(I343*H343,2)</f>
        <v>0</v>
      </c>
      <c r="BL343" s="19" t="s">
        <v>620</v>
      </c>
      <c r="BM343" s="193" t="s">
        <v>638</v>
      </c>
    </row>
    <row r="344" spans="1:65" s="2" customFormat="1" ht="16.5" customHeight="1">
      <c r="A344" s="36"/>
      <c r="B344" s="37"/>
      <c r="C344" s="181" t="s">
        <v>551</v>
      </c>
      <c r="D344" s="181" t="s">
        <v>192</v>
      </c>
      <c r="E344" s="182" t="s">
        <v>640</v>
      </c>
      <c r="F344" s="183" t="s">
        <v>641</v>
      </c>
      <c r="G344" s="184" t="s">
        <v>619</v>
      </c>
      <c r="H344" s="185">
        <v>1</v>
      </c>
      <c r="I344" s="186"/>
      <c r="J344" s="187">
        <f>ROUND(I344*H344,2)</f>
        <v>0</v>
      </c>
      <c r="K344" s="188"/>
      <c r="L344" s="41"/>
      <c r="M344" s="189" t="s">
        <v>19</v>
      </c>
      <c r="N344" s="190" t="s">
        <v>40</v>
      </c>
      <c r="O344" s="66"/>
      <c r="P344" s="191">
        <f>O344*H344</f>
        <v>0</v>
      </c>
      <c r="Q344" s="191">
        <v>0</v>
      </c>
      <c r="R344" s="191">
        <f>Q344*H344</f>
        <v>0</v>
      </c>
      <c r="S344" s="191">
        <v>0</v>
      </c>
      <c r="T344" s="192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3" t="s">
        <v>620</v>
      </c>
      <c r="AT344" s="193" t="s">
        <v>192</v>
      </c>
      <c r="AU344" s="193" t="s">
        <v>79</v>
      </c>
      <c r="AY344" s="19" t="s">
        <v>191</v>
      </c>
      <c r="BE344" s="194">
        <f>IF(N344="základní",J344,0)</f>
        <v>0</v>
      </c>
      <c r="BF344" s="194">
        <f>IF(N344="snížená",J344,0)</f>
        <v>0</v>
      </c>
      <c r="BG344" s="194">
        <f>IF(N344="zákl. přenesená",J344,0)</f>
        <v>0</v>
      </c>
      <c r="BH344" s="194">
        <f>IF(N344="sníž. přenesená",J344,0)</f>
        <v>0</v>
      </c>
      <c r="BI344" s="194">
        <f>IF(N344="nulová",J344,0)</f>
        <v>0</v>
      </c>
      <c r="BJ344" s="19" t="s">
        <v>77</v>
      </c>
      <c r="BK344" s="194">
        <f>ROUND(I344*H344,2)</f>
        <v>0</v>
      </c>
      <c r="BL344" s="19" t="s">
        <v>620</v>
      </c>
      <c r="BM344" s="193" t="s">
        <v>642</v>
      </c>
    </row>
    <row r="345" spans="1:65" s="2" customFormat="1" ht="16.5" customHeight="1">
      <c r="A345" s="36"/>
      <c r="B345" s="37"/>
      <c r="C345" s="181" t="s">
        <v>555</v>
      </c>
      <c r="D345" s="181" t="s">
        <v>192</v>
      </c>
      <c r="E345" s="182" t="s">
        <v>644</v>
      </c>
      <c r="F345" s="183" t="s">
        <v>645</v>
      </c>
      <c r="G345" s="184" t="s">
        <v>619</v>
      </c>
      <c r="H345" s="185">
        <v>1</v>
      </c>
      <c r="I345" s="186"/>
      <c r="J345" s="187">
        <f>ROUND(I345*H345,2)</f>
        <v>0</v>
      </c>
      <c r="K345" s="188"/>
      <c r="L345" s="41"/>
      <c r="M345" s="189" t="s">
        <v>19</v>
      </c>
      <c r="N345" s="190" t="s">
        <v>40</v>
      </c>
      <c r="O345" s="66"/>
      <c r="P345" s="191">
        <f>O345*H345</f>
        <v>0</v>
      </c>
      <c r="Q345" s="191">
        <v>0</v>
      </c>
      <c r="R345" s="191">
        <f>Q345*H345</f>
        <v>0</v>
      </c>
      <c r="S345" s="191">
        <v>0</v>
      </c>
      <c r="T345" s="192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93" t="s">
        <v>620</v>
      </c>
      <c r="AT345" s="193" t="s">
        <v>192</v>
      </c>
      <c r="AU345" s="193" t="s">
        <v>79</v>
      </c>
      <c r="AY345" s="19" t="s">
        <v>191</v>
      </c>
      <c r="BE345" s="194">
        <f>IF(N345="základní",J345,0)</f>
        <v>0</v>
      </c>
      <c r="BF345" s="194">
        <f>IF(N345="snížená",J345,0)</f>
        <v>0</v>
      </c>
      <c r="BG345" s="194">
        <f>IF(N345="zákl. přenesená",J345,0)</f>
        <v>0</v>
      </c>
      <c r="BH345" s="194">
        <f>IF(N345="sníž. přenesená",J345,0)</f>
        <v>0</v>
      </c>
      <c r="BI345" s="194">
        <f>IF(N345="nulová",J345,0)</f>
        <v>0</v>
      </c>
      <c r="BJ345" s="19" t="s">
        <v>77</v>
      </c>
      <c r="BK345" s="194">
        <f>ROUND(I345*H345,2)</f>
        <v>0</v>
      </c>
      <c r="BL345" s="19" t="s">
        <v>620</v>
      </c>
      <c r="BM345" s="193" t="s">
        <v>646</v>
      </c>
    </row>
    <row r="346" spans="2:63" s="12" customFormat="1" ht="22.8" customHeight="1">
      <c r="B346" s="167"/>
      <c r="C346" s="168"/>
      <c r="D346" s="169" t="s">
        <v>68</v>
      </c>
      <c r="E346" s="239" t="s">
        <v>647</v>
      </c>
      <c r="F346" s="239" t="s">
        <v>648</v>
      </c>
      <c r="G346" s="168"/>
      <c r="H346" s="168"/>
      <c r="I346" s="171"/>
      <c r="J346" s="240">
        <f>BK346</f>
        <v>0</v>
      </c>
      <c r="K346" s="168"/>
      <c r="L346" s="173"/>
      <c r="M346" s="174"/>
      <c r="N346" s="175"/>
      <c r="O346" s="175"/>
      <c r="P346" s="176">
        <f>P347</f>
        <v>0</v>
      </c>
      <c r="Q346" s="175"/>
      <c r="R346" s="176">
        <f>R347</f>
        <v>0</v>
      </c>
      <c r="S346" s="175"/>
      <c r="T346" s="177">
        <f>T347</f>
        <v>0</v>
      </c>
      <c r="AR346" s="178" t="s">
        <v>128</v>
      </c>
      <c r="AT346" s="179" t="s">
        <v>68</v>
      </c>
      <c r="AU346" s="179" t="s">
        <v>77</v>
      </c>
      <c r="AY346" s="178" t="s">
        <v>191</v>
      </c>
      <c r="BK346" s="180">
        <f>BK347</f>
        <v>0</v>
      </c>
    </row>
    <row r="347" spans="1:65" s="2" customFormat="1" ht="16.5" customHeight="1">
      <c r="A347" s="36"/>
      <c r="B347" s="37"/>
      <c r="C347" s="181" t="s">
        <v>557</v>
      </c>
      <c r="D347" s="181" t="s">
        <v>192</v>
      </c>
      <c r="E347" s="182" t="s">
        <v>650</v>
      </c>
      <c r="F347" s="183" t="s">
        <v>651</v>
      </c>
      <c r="G347" s="184" t="s">
        <v>619</v>
      </c>
      <c r="H347" s="185">
        <v>2</v>
      </c>
      <c r="I347" s="186"/>
      <c r="J347" s="187">
        <f>ROUND(I347*H347,2)</f>
        <v>0</v>
      </c>
      <c r="K347" s="188"/>
      <c r="L347" s="41"/>
      <c r="M347" s="252" t="s">
        <v>19</v>
      </c>
      <c r="N347" s="253" t="s">
        <v>40</v>
      </c>
      <c r="O347" s="254"/>
      <c r="P347" s="255">
        <f>O347*H347</f>
        <v>0</v>
      </c>
      <c r="Q347" s="255">
        <v>0</v>
      </c>
      <c r="R347" s="255">
        <f>Q347*H347</f>
        <v>0</v>
      </c>
      <c r="S347" s="255">
        <v>0</v>
      </c>
      <c r="T347" s="256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3" t="s">
        <v>620</v>
      </c>
      <c r="AT347" s="193" t="s">
        <v>192</v>
      </c>
      <c r="AU347" s="193" t="s">
        <v>79</v>
      </c>
      <c r="AY347" s="19" t="s">
        <v>191</v>
      </c>
      <c r="BE347" s="194">
        <f>IF(N347="základní",J347,0)</f>
        <v>0</v>
      </c>
      <c r="BF347" s="194">
        <f>IF(N347="snížená",J347,0)</f>
        <v>0</v>
      </c>
      <c r="BG347" s="194">
        <f>IF(N347="zákl. přenesená",J347,0)</f>
        <v>0</v>
      </c>
      <c r="BH347" s="194">
        <f>IF(N347="sníž. přenesená",J347,0)</f>
        <v>0</v>
      </c>
      <c r="BI347" s="194">
        <f>IF(N347="nulová",J347,0)</f>
        <v>0</v>
      </c>
      <c r="BJ347" s="19" t="s">
        <v>77</v>
      </c>
      <c r="BK347" s="194">
        <f>ROUND(I347*H347,2)</f>
        <v>0</v>
      </c>
      <c r="BL347" s="19" t="s">
        <v>620</v>
      </c>
      <c r="BM347" s="193" t="s">
        <v>652</v>
      </c>
    </row>
    <row r="348" spans="1:31" s="2" customFormat="1" ht="6.9" customHeight="1">
      <c r="A348" s="36"/>
      <c r="B348" s="49"/>
      <c r="C348" s="50"/>
      <c r="D348" s="50"/>
      <c r="E348" s="50"/>
      <c r="F348" s="50"/>
      <c r="G348" s="50"/>
      <c r="H348" s="50"/>
      <c r="I348" s="50"/>
      <c r="J348" s="50"/>
      <c r="K348" s="50"/>
      <c r="L348" s="41"/>
      <c r="M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</row>
  </sheetData>
  <sheetProtection algorithmName="SHA-512" hashValue="JdPC99oK5L5cqdS9XMGvAVLtK6pn56h6QEtGm9YL9iQrF1ZBuQKEs2I2+FzayUu12Ityuqn9T7kFEWZqsY9sRg==" saltValue="cipaek0zeE7vEMKnWZt3z0etAUD/s74qVB98HcNh4xIufOxKDICcr2wo+jQPIOxomRNG3yOo3knp0Ejwn3AoXA==" spinCount="100000" sheet="1" objects="1" scenarios="1" formatColumns="0" formatRows="0" autoFilter="0"/>
  <autoFilter ref="C90:K347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96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79</v>
      </c>
    </row>
    <row r="4" spans="2:46" s="1" customFormat="1" ht="24.9" customHeight="1">
      <c r="B4" s="22"/>
      <c r="D4" s="113" t="s">
        <v>117</v>
      </c>
      <c r="L4" s="22"/>
      <c r="M4" s="114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Vrchlabí - Liščí kopec - I.etapa</v>
      </c>
      <c r="F7" s="405"/>
      <c r="G7" s="405"/>
      <c r="H7" s="405"/>
      <c r="L7" s="22"/>
    </row>
    <row r="8" spans="2:12" ht="13.2">
      <c r="B8" s="22"/>
      <c r="D8" s="115" t="s">
        <v>123</v>
      </c>
      <c r="L8" s="22"/>
    </row>
    <row r="9" spans="2:12" s="1" customFormat="1" ht="23.25" customHeight="1">
      <c r="B9" s="22"/>
      <c r="E9" s="404" t="s">
        <v>733</v>
      </c>
      <c r="F9" s="386"/>
      <c r="G9" s="386"/>
      <c r="H9" s="386"/>
      <c r="L9" s="22"/>
    </row>
    <row r="10" spans="2:12" s="1" customFormat="1" ht="12" customHeight="1">
      <c r="B10" s="22"/>
      <c r="D10" s="115" t="s">
        <v>734</v>
      </c>
      <c r="L10" s="22"/>
    </row>
    <row r="11" spans="1:31" s="2" customFormat="1" ht="16.5" customHeight="1">
      <c r="A11" s="36"/>
      <c r="B11" s="41"/>
      <c r="C11" s="36"/>
      <c r="D11" s="36"/>
      <c r="E11" s="414" t="s">
        <v>735</v>
      </c>
      <c r="F11" s="407"/>
      <c r="G11" s="407"/>
      <c r="H11" s="407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5" t="s">
        <v>736</v>
      </c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06" t="s">
        <v>737</v>
      </c>
      <c r="F13" s="407"/>
      <c r="G13" s="407"/>
      <c r="H13" s="407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5" t="s">
        <v>18</v>
      </c>
      <c r="E15" s="36"/>
      <c r="F15" s="105" t="s">
        <v>19</v>
      </c>
      <c r="G15" s="36"/>
      <c r="H15" s="36"/>
      <c r="I15" s="115" t="s">
        <v>20</v>
      </c>
      <c r="J15" s="105" t="s">
        <v>19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21</v>
      </c>
      <c r="E16" s="36"/>
      <c r="F16" s="105" t="s">
        <v>738</v>
      </c>
      <c r="G16" s="36"/>
      <c r="H16" s="36"/>
      <c r="I16" s="115" t="s">
        <v>23</v>
      </c>
      <c r="J16" s="117" t="str">
        <f>'Rekapitulace stavby'!AN8</f>
        <v>2. 2. 2021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8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5" t="s">
        <v>25</v>
      </c>
      <c r="E18" s="36"/>
      <c r="F18" s="36"/>
      <c r="G18" s="36"/>
      <c r="H18" s="36"/>
      <c r="I18" s="115" t="s">
        <v>26</v>
      </c>
      <c r="J18" s="105" t="s">
        <v>19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22</v>
      </c>
      <c r="F19" s="36"/>
      <c r="G19" s="36"/>
      <c r="H19" s="36"/>
      <c r="I19" s="115" t="s">
        <v>27</v>
      </c>
      <c r="J19" s="105" t="s">
        <v>19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5" t="s">
        <v>28</v>
      </c>
      <c r="E21" s="36"/>
      <c r="F21" s="36"/>
      <c r="G21" s="36"/>
      <c r="H21" s="36"/>
      <c r="I21" s="115" t="s">
        <v>26</v>
      </c>
      <c r="J21" s="32" t="str">
        <f>'Rekapitulace stavby'!AN13</f>
        <v>Vyplň údaj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08" t="str">
        <f>'Rekapitulace stavby'!E14</f>
        <v>Vyplň údaj</v>
      </c>
      <c r="F22" s="409"/>
      <c r="G22" s="409"/>
      <c r="H22" s="409"/>
      <c r="I22" s="115" t="s">
        <v>27</v>
      </c>
      <c r="J22" s="32" t="str">
        <f>'Rekapitulace stavby'!AN14</f>
        <v>Vyplň údaj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5" t="s">
        <v>30</v>
      </c>
      <c r="E24" s="36"/>
      <c r="F24" s="36"/>
      <c r="G24" s="36"/>
      <c r="H24" s="36"/>
      <c r="I24" s="115" t="s">
        <v>26</v>
      </c>
      <c r="J24" s="105" t="s">
        <v>19</v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739</v>
      </c>
      <c r="F25" s="36"/>
      <c r="G25" s="36"/>
      <c r="H25" s="36"/>
      <c r="I25" s="115" t="s">
        <v>27</v>
      </c>
      <c r="J25" s="105" t="s">
        <v>19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5" t="s">
        <v>32</v>
      </c>
      <c r="E27" s="36"/>
      <c r="F27" s="36"/>
      <c r="G27" s="36"/>
      <c r="H27" s="36"/>
      <c r="I27" s="115" t="s">
        <v>26</v>
      </c>
      <c r="J27" s="105" t="s">
        <v>19</v>
      </c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740</v>
      </c>
      <c r="F28" s="36"/>
      <c r="G28" s="36"/>
      <c r="H28" s="36"/>
      <c r="I28" s="115" t="s">
        <v>27</v>
      </c>
      <c r="J28" s="105" t="s">
        <v>19</v>
      </c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5" t="s">
        <v>33</v>
      </c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8"/>
      <c r="B31" s="119"/>
      <c r="C31" s="118"/>
      <c r="D31" s="118"/>
      <c r="E31" s="410" t="s">
        <v>19</v>
      </c>
      <c r="F31" s="410"/>
      <c r="G31" s="410"/>
      <c r="H31" s="41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3" t="s">
        <v>35</v>
      </c>
      <c r="E34" s="36"/>
      <c r="F34" s="36"/>
      <c r="G34" s="36"/>
      <c r="H34" s="36"/>
      <c r="I34" s="36"/>
      <c r="J34" s="124">
        <f>ROUND(J96,2)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" customHeight="1">
      <c r="A35" s="36"/>
      <c r="B35" s="41"/>
      <c r="C35" s="36"/>
      <c r="D35" s="122"/>
      <c r="E35" s="122"/>
      <c r="F35" s="122"/>
      <c r="G35" s="122"/>
      <c r="H35" s="122"/>
      <c r="I35" s="122"/>
      <c r="J35" s="122"/>
      <c r="K35" s="122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36"/>
      <c r="F36" s="125" t="s">
        <v>37</v>
      </c>
      <c r="G36" s="36"/>
      <c r="H36" s="36"/>
      <c r="I36" s="125" t="s">
        <v>36</v>
      </c>
      <c r="J36" s="125" t="s">
        <v>38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26" t="s">
        <v>39</v>
      </c>
      <c r="E37" s="115" t="s">
        <v>40</v>
      </c>
      <c r="F37" s="127">
        <f>ROUND((SUM(BE96:BE219)),2)</f>
        <v>0</v>
      </c>
      <c r="G37" s="36"/>
      <c r="H37" s="36"/>
      <c r="I37" s="128">
        <v>0.21</v>
      </c>
      <c r="J37" s="127">
        <f>ROUND(((SUM(BE96:BE219))*I37),2)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5" t="s">
        <v>41</v>
      </c>
      <c r="F38" s="127">
        <f>ROUND((SUM(BF96:BF219)),2)</f>
        <v>0</v>
      </c>
      <c r="G38" s="36"/>
      <c r="H38" s="36"/>
      <c r="I38" s="128">
        <v>0.15</v>
      </c>
      <c r="J38" s="127">
        <f>ROUND(((SUM(BF96:BF219))*I38),2)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5" t="s">
        <v>42</v>
      </c>
      <c r="F39" s="127">
        <f>ROUND((SUM(BG96:BG219)),2)</f>
        <v>0</v>
      </c>
      <c r="G39" s="36"/>
      <c r="H39" s="36"/>
      <c r="I39" s="128">
        <v>0.21</v>
      </c>
      <c r="J39" s="127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1"/>
      <c r="C40" s="36"/>
      <c r="D40" s="36"/>
      <c r="E40" s="115" t="s">
        <v>43</v>
      </c>
      <c r="F40" s="127">
        <f>ROUND((SUM(BH96:BH219)),2)</f>
        <v>0</v>
      </c>
      <c r="G40" s="36"/>
      <c r="H40" s="36"/>
      <c r="I40" s="128">
        <v>0.15</v>
      </c>
      <c r="J40" s="127">
        <f>0</f>
        <v>0</v>
      </c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41"/>
      <c r="C41" s="36"/>
      <c r="D41" s="36"/>
      <c r="E41" s="115" t="s">
        <v>44</v>
      </c>
      <c r="F41" s="127">
        <f>ROUND((SUM(BI96:BI219)),2)</f>
        <v>0</v>
      </c>
      <c r="G41" s="36"/>
      <c r="H41" s="36"/>
      <c r="I41" s="128">
        <v>0</v>
      </c>
      <c r="J41" s="127">
        <f>0</f>
        <v>0</v>
      </c>
      <c r="K41" s="36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9"/>
      <c r="D43" s="130" t="s">
        <v>45</v>
      </c>
      <c r="E43" s="131"/>
      <c r="F43" s="131"/>
      <c r="G43" s="132" t="s">
        <v>46</v>
      </c>
      <c r="H43" s="133" t="s">
        <v>47</v>
      </c>
      <c r="I43" s="131"/>
      <c r="J43" s="134">
        <f>SUM(J34:J41)</f>
        <v>0</v>
      </c>
      <c r="K43" s="135"/>
      <c r="L43" s="11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" customHeight="1">
      <c r="A48" s="36"/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" customHeight="1">
      <c r="A49" s="36"/>
      <c r="B49" s="37"/>
      <c r="C49" s="25" t="s">
        <v>160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1" t="str">
        <f>E7</f>
        <v>Vrchlabí - Liščí kopec - I.etapa</v>
      </c>
      <c r="F52" s="412"/>
      <c r="G52" s="412"/>
      <c r="H52" s="412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23.25" customHeight="1">
      <c r="B54" s="23"/>
      <c r="C54" s="24"/>
      <c r="D54" s="24"/>
      <c r="E54" s="411" t="s">
        <v>733</v>
      </c>
      <c r="F54" s="371"/>
      <c r="G54" s="371"/>
      <c r="H54" s="371"/>
      <c r="I54" s="24"/>
      <c r="J54" s="24"/>
      <c r="K54" s="24"/>
      <c r="L54" s="22"/>
    </row>
    <row r="55" spans="2:12" s="1" customFormat="1" ht="12" customHeight="1">
      <c r="B55" s="23"/>
      <c r="C55" s="31" t="s">
        <v>734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15" t="s">
        <v>735</v>
      </c>
      <c r="F56" s="413"/>
      <c r="G56" s="413"/>
      <c r="H56" s="413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736</v>
      </c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64" t="str">
        <f>E13</f>
        <v>a - příprava území</v>
      </c>
      <c r="F58" s="413"/>
      <c r="G58" s="413"/>
      <c r="H58" s="413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Vrchlabí</v>
      </c>
      <c r="G60" s="38"/>
      <c r="H60" s="38"/>
      <c r="I60" s="31" t="s">
        <v>23</v>
      </c>
      <c r="J60" s="61" t="str">
        <f>IF(J16="","",J16)</f>
        <v>2. 2. 2021</v>
      </c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25.65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31" t="s">
        <v>30</v>
      </c>
      <c r="J62" s="34" t="str">
        <f>E25</f>
        <v>VIAPROJEKT s.r.o. HK</v>
      </c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15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32</v>
      </c>
      <c r="J63" s="34" t="str">
        <f>E28</f>
        <v>B.Burešová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40" t="s">
        <v>161</v>
      </c>
      <c r="D65" s="141"/>
      <c r="E65" s="141"/>
      <c r="F65" s="141"/>
      <c r="G65" s="141"/>
      <c r="H65" s="141"/>
      <c r="I65" s="141"/>
      <c r="J65" s="142" t="s">
        <v>162</v>
      </c>
      <c r="K65" s="141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8" customHeight="1">
      <c r="A67" s="36"/>
      <c r="B67" s="37"/>
      <c r="C67" s="143" t="s">
        <v>67</v>
      </c>
      <c r="D67" s="38"/>
      <c r="E67" s="38"/>
      <c r="F67" s="38"/>
      <c r="G67" s="38"/>
      <c r="H67" s="38"/>
      <c r="I67" s="38"/>
      <c r="J67" s="79">
        <f>J96</f>
        <v>0</v>
      </c>
      <c r="K67" s="38"/>
      <c r="L67" s="11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163</v>
      </c>
    </row>
    <row r="68" spans="2:12" s="9" customFormat="1" ht="24.9" customHeight="1">
      <c r="B68" s="144"/>
      <c r="C68" s="145"/>
      <c r="D68" s="146" t="s">
        <v>164</v>
      </c>
      <c r="E68" s="147"/>
      <c r="F68" s="147"/>
      <c r="G68" s="147"/>
      <c r="H68" s="147"/>
      <c r="I68" s="147"/>
      <c r="J68" s="148">
        <f>J97</f>
        <v>0</v>
      </c>
      <c r="K68" s="145"/>
      <c r="L68" s="149"/>
    </row>
    <row r="69" spans="2:12" s="10" customFormat="1" ht="19.95" customHeight="1">
      <c r="B69" s="150"/>
      <c r="C69" s="99"/>
      <c r="D69" s="151" t="s">
        <v>165</v>
      </c>
      <c r="E69" s="152"/>
      <c r="F69" s="152"/>
      <c r="G69" s="152"/>
      <c r="H69" s="152"/>
      <c r="I69" s="152"/>
      <c r="J69" s="153">
        <f>J98</f>
        <v>0</v>
      </c>
      <c r="K69" s="99"/>
      <c r="L69" s="154"/>
    </row>
    <row r="70" spans="2:12" s="10" customFormat="1" ht="19.95" customHeight="1">
      <c r="B70" s="150"/>
      <c r="C70" s="99"/>
      <c r="D70" s="151" t="s">
        <v>169</v>
      </c>
      <c r="E70" s="152"/>
      <c r="F70" s="152"/>
      <c r="G70" s="152"/>
      <c r="H70" s="152"/>
      <c r="I70" s="152"/>
      <c r="J70" s="153">
        <f>J151</f>
        <v>0</v>
      </c>
      <c r="K70" s="99"/>
      <c r="L70" s="154"/>
    </row>
    <row r="71" spans="2:12" s="10" customFormat="1" ht="19.95" customHeight="1">
      <c r="B71" s="150"/>
      <c r="C71" s="99"/>
      <c r="D71" s="151" t="s">
        <v>170</v>
      </c>
      <c r="E71" s="152"/>
      <c r="F71" s="152"/>
      <c r="G71" s="152"/>
      <c r="H71" s="152"/>
      <c r="I71" s="152"/>
      <c r="J71" s="153">
        <f>J164</f>
        <v>0</v>
      </c>
      <c r="K71" s="99"/>
      <c r="L71" s="154"/>
    </row>
    <row r="72" spans="2:12" s="10" customFormat="1" ht="19.95" customHeight="1">
      <c r="B72" s="150"/>
      <c r="C72" s="99"/>
      <c r="D72" s="151" t="s">
        <v>171</v>
      </c>
      <c r="E72" s="152"/>
      <c r="F72" s="152"/>
      <c r="G72" s="152"/>
      <c r="H72" s="152"/>
      <c r="I72" s="152"/>
      <c r="J72" s="153">
        <f>J217</f>
        <v>0</v>
      </c>
      <c r="K72" s="99"/>
      <c r="L72" s="154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" customHeight="1">
      <c r="A79" s="36"/>
      <c r="B79" s="37"/>
      <c r="C79" s="25" t="s">
        <v>176</v>
      </c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411" t="str">
        <f>E7</f>
        <v>Vrchlabí - Liščí kopec - I.etapa</v>
      </c>
      <c r="F82" s="412"/>
      <c r="G82" s="412"/>
      <c r="H82" s="412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123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2:12" s="1" customFormat="1" ht="23.25" customHeight="1">
      <c r="B84" s="23"/>
      <c r="C84" s="24"/>
      <c r="D84" s="24"/>
      <c r="E84" s="411" t="s">
        <v>733</v>
      </c>
      <c r="F84" s="371"/>
      <c r="G84" s="371"/>
      <c r="H84" s="371"/>
      <c r="I84" s="24"/>
      <c r="J84" s="24"/>
      <c r="K84" s="24"/>
      <c r="L84" s="22"/>
    </row>
    <row r="85" spans="2:12" s="1" customFormat="1" ht="12" customHeight="1">
      <c r="B85" s="23"/>
      <c r="C85" s="31" t="s">
        <v>734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36"/>
      <c r="B86" s="37"/>
      <c r="C86" s="38"/>
      <c r="D86" s="38"/>
      <c r="E86" s="415" t="s">
        <v>735</v>
      </c>
      <c r="F86" s="413"/>
      <c r="G86" s="413"/>
      <c r="H86" s="413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736</v>
      </c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64" t="str">
        <f>E13</f>
        <v>a - příprava území</v>
      </c>
      <c r="F88" s="413"/>
      <c r="G88" s="413"/>
      <c r="H88" s="413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21</v>
      </c>
      <c r="D90" s="38"/>
      <c r="E90" s="38"/>
      <c r="F90" s="29" t="str">
        <f>F16</f>
        <v>Vrchlabí</v>
      </c>
      <c r="G90" s="38"/>
      <c r="H90" s="38"/>
      <c r="I90" s="31" t="s">
        <v>23</v>
      </c>
      <c r="J90" s="61" t="str">
        <f>IF(J16="","",J16)</f>
        <v>2. 2. 2021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65" customHeight="1">
      <c r="A92" s="36"/>
      <c r="B92" s="37"/>
      <c r="C92" s="31" t="s">
        <v>25</v>
      </c>
      <c r="D92" s="38"/>
      <c r="E92" s="38"/>
      <c r="F92" s="29" t="str">
        <f>E19</f>
        <v xml:space="preserve"> </v>
      </c>
      <c r="G92" s="38"/>
      <c r="H92" s="38"/>
      <c r="I92" s="31" t="s">
        <v>30</v>
      </c>
      <c r="J92" s="34" t="str">
        <f>E25</f>
        <v>VIAPROJEKT s.r.o. HK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1" t="s">
        <v>28</v>
      </c>
      <c r="D93" s="38"/>
      <c r="E93" s="38"/>
      <c r="F93" s="29" t="str">
        <f>IF(E22="","",E22)</f>
        <v>Vyplň údaj</v>
      </c>
      <c r="G93" s="38"/>
      <c r="H93" s="38"/>
      <c r="I93" s="31" t="s">
        <v>32</v>
      </c>
      <c r="J93" s="34" t="str">
        <f>E28</f>
        <v>B.Burešová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5"/>
      <c r="B95" s="156"/>
      <c r="C95" s="157" t="s">
        <v>177</v>
      </c>
      <c r="D95" s="158" t="s">
        <v>54</v>
      </c>
      <c r="E95" s="158" t="s">
        <v>50</v>
      </c>
      <c r="F95" s="158" t="s">
        <v>51</v>
      </c>
      <c r="G95" s="158" t="s">
        <v>178</v>
      </c>
      <c r="H95" s="158" t="s">
        <v>179</v>
      </c>
      <c r="I95" s="158" t="s">
        <v>180</v>
      </c>
      <c r="J95" s="159" t="s">
        <v>162</v>
      </c>
      <c r="K95" s="160" t="s">
        <v>181</v>
      </c>
      <c r="L95" s="161"/>
      <c r="M95" s="70" t="s">
        <v>19</v>
      </c>
      <c r="N95" s="71" t="s">
        <v>39</v>
      </c>
      <c r="O95" s="71" t="s">
        <v>182</v>
      </c>
      <c r="P95" s="71" t="s">
        <v>183</v>
      </c>
      <c r="Q95" s="71" t="s">
        <v>184</v>
      </c>
      <c r="R95" s="71" t="s">
        <v>185</v>
      </c>
      <c r="S95" s="71" t="s">
        <v>186</v>
      </c>
      <c r="T95" s="72" t="s">
        <v>187</v>
      </c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</row>
    <row r="96" spans="1:63" s="2" customFormat="1" ht="22.8" customHeight="1">
      <c r="A96" s="36"/>
      <c r="B96" s="37"/>
      <c r="C96" s="77" t="s">
        <v>188</v>
      </c>
      <c r="D96" s="38"/>
      <c r="E96" s="38"/>
      <c r="F96" s="38"/>
      <c r="G96" s="38"/>
      <c r="H96" s="38"/>
      <c r="I96" s="38"/>
      <c r="J96" s="162">
        <f>BK96</f>
        <v>0</v>
      </c>
      <c r="K96" s="38"/>
      <c r="L96" s="41"/>
      <c r="M96" s="73"/>
      <c r="N96" s="163"/>
      <c r="O96" s="74"/>
      <c r="P96" s="164">
        <f>P97</f>
        <v>0</v>
      </c>
      <c r="Q96" s="74"/>
      <c r="R96" s="164">
        <f>R97</f>
        <v>31.2428</v>
      </c>
      <c r="S96" s="74"/>
      <c r="T96" s="165">
        <f>T97</f>
        <v>445.53499999999997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68</v>
      </c>
      <c r="AU96" s="19" t="s">
        <v>163</v>
      </c>
      <c r="BK96" s="166">
        <f>BK97</f>
        <v>0</v>
      </c>
    </row>
    <row r="97" spans="2:63" s="12" customFormat="1" ht="25.95" customHeight="1">
      <c r="B97" s="167"/>
      <c r="C97" s="168"/>
      <c r="D97" s="169" t="s">
        <v>68</v>
      </c>
      <c r="E97" s="170" t="s">
        <v>189</v>
      </c>
      <c r="F97" s="170" t="s">
        <v>190</v>
      </c>
      <c r="G97" s="168"/>
      <c r="H97" s="168"/>
      <c r="I97" s="171"/>
      <c r="J97" s="172">
        <f>BK97</f>
        <v>0</v>
      </c>
      <c r="K97" s="168"/>
      <c r="L97" s="173"/>
      <c r="M97" s="174"/>
      <c r="N97" s="175"/>
      <c r="O97" s="175"/>
      <c r="P97" s="176">
        <f>P98+P151+P164+P217</f>
        <v>0</v>
      </c>
      <c r="Q97" s="175"/>
      <c r="R97" s="176">
        <f>R98+R151+R164+R217</f>
        <v>31.2428</v>
      </c>
      <c r="S97" s="175"/>
      <c r="T97" s="177">
        <f>T98+T151+T164+T217</f>
        <v>445.53499999999997</v>
      </c>
      <c r="AR97" s="178" t="s">
        <v>77</v>
      </c>
      <c r="AT97" s="179" t="s">
        <v>68</v>
      </c>
      <c r="AU97" s="179" t="s">
        <v>69</v>
      </c>
      <c r="AY97" s="178" t="s">
        <v>191</v>
      </c>
      <c r="BK97" s="180">
        <f>BK98+BK151+BK164+BK217</f>
        <v>0</v>
      </c>
    </row>
    <row r="98" spans="2:63" s="12" customFormat="1" ht="22.8" customHeight="1">
      <c r="B98" s="167"/>
      <c r="C98" s="168"/>
      <c r="D98" s="169" t="s">
        <v>68</v>
      </c>
      <c r="E98" s="239" t="s">
        <v>77</v>
      </c>
      <c r="F98" s="239" t="s">
        <v>221</v>
      </c>
      <c r="G98" s="168"/>
      <c r="H98" s="168"/>
      <c r="I98" s="171"/>
      <c r="J98" s="240">
        <f>BK98</f>
        <v>0</v>
      </c>
      <c r="K98" s="168"/>
      <c r="L98" s="173"/>
      <c r="M98" s="174"/>
      <c r="N98" s="175"/>
      <c r="O98" s="175"/>
      <c r="P98" s="176">
        <f>SUM(P99:P150)</f>
        <v>0</v>
      </c>
      <c r="Q98" s="175"/>
      <c r="R98" s="176">
        <f>SUM(R99:R150)</f>
        <v>31.2428</v>
      </c>
      <c r="S98" s="175"/>
      <c r="T98" s="177">
        <f>SUM(T99:T150)</f>
        <v>445.53499999999997</v>
      </c>
      <c r="AR98" s="178" t="s">
        <v>77</v>
      </c>
      <c r="AT98" s="179" t="s">
        <v>68</v>
      </c>
      <c r="AU98" s="179" t="s">
        <v>77</v>
      </c>
      <c r="AY98" s="178" t="s">
        <v>191</v>
      </c>
      <c r="BK98" s="180">
        <f>SUM(BK99:BK150)</f>
        <v>0</v>
      </c>
    </row>
    <row r="99" spans="1:65" s="2" customFormat="1" ht="24.15" customHeight="1">
      <c r="A99" s="36"/>
      <c r="B99" s="37"/>
      <c r="C99" s="181" t="s">
        <v>77</v>
      </c>
      <c r="D99" s="181" t="s">
        <v>192</v>
      </c>
      <c r="E99" s="182" t="s">
        <v>741</v>
      </c>
      <c r="F99" s="183" t="s">
        <v>742</v>
      </c>
      <c r="G99" s="184" t="s">
        <v>224</v>
      </c>
      <c r="H99" s="185">
        <v>608</v>
      </c>
      <c r="I99" s="186"/>
      <c r="J99" s="187">
        <f>ROUND(I99*H99,2)</f>
        <v>0</v>
      </c>
      <c r="K99" s="188"/>
      <c r="L99" s="41"/>
      <c r="M99" s="189" t="s">
        <v>19</v>
      </c>
      <c r="N99" s="190" t="s">
        <v>40</v>
      </c>
      <c r="O99" s="66"/>
      <c r="P99" s="191">
        <f>O99*H99</f>
        <v>0</v>
      </c>
      <c r="Q99" s="191">
        <v>0</v>
      </c>
      <c r="R99" s="191">
        <f>Q99*H99</f>
        <v>0</v>
      </c>
      <c r="S99" s="191">
        <v>0.44</v>
      </c>
      <c r="T99" s="192">
        <f>S99*H99</f>
        <v>267.52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3" t="s">
        <v>195</v>
      </c>
      <c r="AT99" s="193" t="s">
        <v>192</v>
      </c>
      <c r="AU99" s="193" t="s">
        <v>79</v>
      </c>
      <c r="AY99" s="19" t="s">
        <v>191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9" t="s">
        <v>77</v>
      </c>
      <c r="BK99" s="194">
        <f>ROUND(I99*H99,2)</f>
        <v>0</v>
      </c>
      <c r="BL99" s="19" t="s">
        <v>195</v>
      </c>
      <c r="BM99" s="193" t="s">
        <v>743</v>
      </c>
    </row>
    <row r="100" spans="2:51" s="13" customFormat="1" ht="10.2">
      <c r="B100" s="195"/>
      <c r="C100" s="196"/>
      <c r="D100" s="197" t="s">
        <v>197</v>
      </c>
      <c r="E100" s="198" t="s">
        <v>19</v>
      </c>
      <c r="F100" s="199" t="s">
        <v>744</v>
      </c>
      <c r="G100" s="196"/>
      <c r="H100" s="198" t="s">
        <v>19</v>
      </c>
      <c r="I100" s="200"/>
      <c r="J100" s="196"/>
      <c r="K100" s="196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197</v>
      </c>
      <c r="AU100" s="205" t="s">
        <v>79</v>
      </c>
      <c r="AV100" s="13" t="s">
        <v>77</v>
      </c>
      <c r="AW100" s="13" t="s">
        <v>31</v>
      </c>
      <c r="AX100" s="13" t="s">
        <v>69</v>
      </c>
      <c r="AY100" s="205" t="s">
        <v>191</v>
      </c>
    </row>
    <row r="101" spans="2:51" s="14" customFormat="1" ht="10.2">
      <c r="B101" s="206"/>
      <c r="C101" s="207"/>
      <c r="D101" s="197" t="s">
        <v>197</v>
      </c>
      <c r="E101" s="208" t="s">
        <v>19</v>
      </c>
      <c r="F101" s="209" t="s">
        <v>745</v>
      </c>
      <c r="G101" s="207"/>
      <c r="H101" s="210">
        <v>608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197</v>
      </c>
      <c r="AU101" s="216" t="s">
        <v>79</v>
      </c>
      <c r="AV101" s="14" t="s">
        <v>79</v>
      </c>
      <c r="AW101" s="14" t="s">
        <v>31</v>
      </c>
      <c r="AX101" s="14" t="s">
        <v>69</v>
      </c>
      <c r="AY101" s="216" t="s">
        <v>191</v>
      </c>
    </row>
    <row r="102" spans="2:51" s="16" customFormat="1" ht="10.2">
      <c r="B102" s="228"/>
      <c r="C102" s="229"/>
      <c r="D102" s="197" t="s">
        <v>197</v>
      </c>
      <c r="E102" s="230" t="s">
        <v>19</v>
      </c>
      <c r="F102" s="231" t="s">
        <v>210</v>
      </c>
      <c r="G102" s="229"/>
      <c r="H102" s="232">
        <v>608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197</v>
      </c>
      <c r="AU102" s="238" t="s">
        <v>79</v>
      </c>
      <c r="AV102" s="16" t="s">
        <v>195</v>
      </c>
      <c r="AW102" s="16" t="s">
        <v>31</v>
      </c>
      <c r="AX102" s="16" t="s">
        <v>77</v>
      </c>
      <c r="AY102" s="238" t="s">
        <v>191</v>
      </c>
    </row>
    <row r="103" spans="1:65" s="2" customFormat="1" ht="24.15" customHeight="1">
      <c r="A103" s="36"/>
      <c r="B103" s="37"/>
      <c r="C103" s="181" t="s">
        <v>79</v>
      </c>
      <c r="D103" s="181" t="s">
        <v>192</v>
      </c>
      <c r="E103" s="182" t="s">
        <v>746</v>
      </c>
      <c r="F103" s="183" t="s">
        <v>747</v>
      </c>
      <c r="G103" s="184" t="s">
        <v>224</v>
      </c>
      <c r="H103" s="185">
        <v>608</v>
      </c>
      <c r="I103" s="186"/>
      <c r="J103" s="187">
        <f>ROUND(I103*H103,2)</f>
        <v>0</v>
      </c>
      <c r="K103" s="188"/>
      <c r="L103" s="41"/>
      <c r="M103" s="189" t="s">
        <v>19</v>
      </c>
      <c r="N103" s="190" t="s">
        <v>40</v>
      </c>
      <c r="O103" s="66"/>
      <c r="P103" s="191">
        <f>O103*H103</f>
        <v>0</v>
      </c>
      <c r="Q103" s="191">
        <v>0</v>
      </c>
      <c r="R103" s="191">
        <f>Q103*H103</f>
        <v>0</v>
      </c>
      <c r="S103" s="191">
        <v>0.22</v>
      </c>
      <c r="T103" s="192">
        <f>S103*H103</f>
        <v>133.76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3" t="s">
        <v>195</v>
      </c>
      <c r="AT103" s="193" t="s">
        <v>192</v>
      </c>
      <c r="AU103" s="193" t="s">
        <v>79</v>
      </c>
      <c r="AY103" s="19" t="s">
        <v>191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9" t="s">
        <v>77</v>
      </c>
      <c r="BK103" s="194">
        <f>ROUND(I103*H103,2)</f>
        <v>0</v>
      </c>
      <c r="BL103" s="19" t="s">
        <v>195</v>
      </c>
      <c r="BM103" s="193" t="s">
        <v>748</v>
      </c>
    </row>
    <row r="104" spans="2:51" s="13" customFormat="1" ht="10.2">
      <c r="B104" s="195"/>
      <c r="C104" s="196"/>
      <c r="D104" s="197" t="s">
        <v>197</v>
      </c>
      <c r="E104" s="198" t="s">
        <v>19</v>
      </c>
      <c r="F104" s="199" t="s">
        <v>749</v>
      </c>
      <c r="G104" s="196"/>
      <c r="H104" s="198" t="s">
        <v>19</v>
      </c>
      <c r="I104" s="200"/>
      <c r="J104" s="196"/>
      <c r="K104" s="196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197</v>
      </c>
      <c r="AU104" s="205" t="s">
        <v>79</v>
      </c>
      <c r="AV104" s="13" t="s">
        <v>77</v>
      </c>
      <c r="AW104" s="13" t="s">
        <v>31</v>
      </c>
      <c r="AX104" s="13" t="s">
        <v>69</v>
      </c>
      <c r="AY104" s="205" t="s">
        <v>191</v>
      </c>
    </row>
    <row r="105" spans="2:51" s="14" customFormat="1" ht="10.2">
      <c r="B105" s="206"/>
      <c r="C105" s="207"/>
      <c r="D105" s="197" t="s">
        <v>197</v>
      </c>
      <c r="E105" s="208" t="s">
        <v>19</v>
      </c>
      <c r="F105" s="209" t="s">
        <v>745</v>
      </c>
      <c r="G105" s="207"/>
      <c r="H105" s="210">
        <v>608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197</v>
      </c>
      <c r="AU105" s="216" t="s">
        <v>79</v>
      </c>
      <c r="AV105" s="14" t="s">
        <v>79</v>
      </c>
      <c r="AW105" s="14" t="s">
        <v>31</v>
      </c>
      <c r="AX105" s="14" t="s">
        <v>69</v>
      </c>
      <c r="AY105" s="216" t="s">
        <v>191</v>
      </c>
    </row>
    <row r="106" spans="2:51" s="16" customFormat="1" ht="10.2">
      <c r="B106" s="228"/>
      <c r="C106" s="229"/>
      <c r="D106" s="197" t="s">
        <v>197</v>
      </c>
      <c r="E106" s="230" t="s">
        <v>19</v>
      </c>
      <c r="F106" s="231" t="s">
        <v>210</v>
      </c>
      <c r="G106" s="229"/>
      <c r="H106" s="232">
        <v>608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197</v>
      </c>
      <c r="AU106" s="238" t="s">
        <v>79</v>
      </c>
      <c r="AV106" s="16" t="s">
        <v>195</v>
      </c>
      <c r="AW106" s="16" t="s">
        <v>31</v>
      </c>
      <c r="AX106" s="16" t="s">
        <v>77</v>
      </c>
      <c r="AY106" s="238" t="s">
        <v>191</v>
      </c>
    </row>
    <row r="107" spans="1:65" s="2" customFormat="1" ht="24.15" customHeight="1">
      <c r="A107" s="36"/>
      <c r="B107" s="37"/>
      <c r="C107" s="181" t="s">
        <v>95</v>
      </c>
      <c r="D107" s="181" t="s">
        <v>192</v>
      </c>
      <c r="E107" s="182" t="s">
        <v>750</v>
      </c>
      <c r="F107" s="183" t="s">
        <v>751</v>
      </c>
      <c r="G107" s="184" t="s">
        <v>224</v>
      </c>
      <c r="H107" s="185">
        <v>360</v>
      </c>
      <c r="I107" s="186"/>
      <c r="J107" s="187">
        <f>ROUND(I107*H107,2)</f>
        <v>0</v>
      </c>
      <c r="K107" s="188"/>
      <c r="L107" s="41"/>
      <c r="M107" s="189" t="s">
        <v>19</v>
      </c>
      <c r="N107" s="190" t="s">
        <v>40</v>
      </c>
      <c r="O107" s="66"/>
      <c r="P107" s="191">
        <f>O107*H107</f>
        <v>0</v>
      </c>
      <c r="Q107" s="191">
        <v>3E-05</v>
      </c>
      <c r="R107" s="191">
        <f>Q107*H107</f>
        <v>0.0108</v>
      </c>
      <c r="S107" s="191">
        <v>0.103</v>
      </c>
      <c r="T107" s="192">
        <f>S107*H107</f>
        <v>37.08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3" t="s">
        <v>195</v>
      </c>
      <c r="AT107" s="193" t="s">
        <v>192</v>
      </c>
      <c r="AU107" s="193" t="s">
        <v>79</v>
      </c>
      <c r="AY107" s="19" t="s">
        <v>191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9" t="s">
        <v>77</v>
      </c>
      <c r="BK107" s="194">
        <f>ROUND(I107*H107,2)</f>
        <v>0</v>
      </c>
      <c r="BL107" s="19" t="s">
        <v>195</v>
      </c>
      <c r="BM107" s="193" t="s">
        <v>752</v>
      </c>
    </row>
    <row r="108" spans="2:51" s="13" customFormat="1" ht="10.2">
      <c r="B108" s="195"/>
      <c r="C108" s="196"/>
      <c r="D108" s="197" t="s">
        <v>197</v>
      </c>
      <c r="E108" s="198" t="s">
        <v>19</v>
      </c>
      <c r="F108" s="199" t="s">
        <v>753</v>
      </c>
      <c r="G108" s="196"/>
      <c r="H108" s="198" t="s">
        <v>19</v>
      </c>
      <c r="I108" s="200"/>
      <c r="J108" s="196"/>
      <c r="K108" s="196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197</v>
      </c>
      <c r="AU108" s="205" t="s">
        <v>79</v>
      </c>
      <c r="AV108" s="13" t="s">
        <v>77</v>
      </c>
      <c r="AW108" s="13" t="s">
        <v>31</v>
      </c>
      <c r="AX108" s="13" t="s">
        <v>69</v>
      </c>
      <c r="AY108" s="205" t="s">
        <v>191</v>
      </c>
    </row>
    <row r="109" spans="2:51" s="14" customFormat="1" ht="10.2">
      <c r="B109" s="206"/>
      <c r="C109" s="207"/>
      <c r="D109" s="197" t="s">
        <v>197</v>
      </c>
      <c r="E109" s="208" t="s">
        <v>19</v>
      </c>
      <c r="F109" s="209" t="s">
        <v>754</v>
      </c>
      <c r="G109" s="207"/>
      <c r="H109" s="210">
        <v>360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197</v>
      </c>
      <c r="AU109" s="216" t="s">
        <v>79</v>
      </c>
      <c r="AV109" s="14" t="s">
        <v>79</v>
      </c>
      <c r="AW109" s="14" t="s">
        <v>31</v>
      </c>
      <c r="AX109" s="14" t="s">
        <v>69</v>
      </c>
      <c r="AY109" s="216" t="s">
        <v>191</v>
      </c>
    </row>
    <row r="110" spans="2:51" s="16" customFormat="1" ht="10.2">
      <c r="B110" s="228"/>
      <c r="C110" s="229"/>
      <c r="D110" s="197" t="s">
        <v>197</v>
      </c>
      <c r="E110" s="230" t="s">
        <v>19</v>
      </c>
      <c r="F110" s="231" t="s">
        <v>210</v>
      </c>
      <c r="G110" s="229"/>
      <c r="H110" s="232">
        <v>360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197</v>
      </c>
      <c r="AU110" s="238" t="s">
        <v>79</v>
      </c>
      <c r="AV110" s="16" t="s">
        <v>195</v>
      </c>
      <c r="AW110" s="16" t="s">
        <v>31</v>
      </c>
      <c r="AX110" s="16" t="s">
        <v>77</v>
      </c>
      <c r="AY110" s="238" t="s">
        <v>191</v>
      </c>
    </row>
    <row r="111" spans="1:65" s="2" customFormat="1" ht="16.5" customHeight="1">
      <c r="A111" s="36"/>
      <c r="B111" s="37"/>
      <c r="C111" s="181" t="s">
        <v>195</v>
      </c>
      <c r="D111" s="181" t="s">
        <v>192</v>
      </c>
      <c r="E111" s="182" t="s">
        <v>755</v>
      </c>
      <c r="F111" s="183" t="s">
        <v>756</v>
      </c>
      <c r="G111" s="184" t="s">
        <v>232</v>
      </c>
      <c r="H111" s="185">
        <v>9</v>
      </c>
      <c r="I111" s="186"/>
      <c r="J111" s="187">
        <f>ROUND(I111*H111,2)</f>
        <v>0</v>
      </c>
      <c r="K111" s="188"/>
      <c r="L111" s="41"/>
      <c r="M111" s="189" t="s">
        <v>19</v>
      </c>
      <c r="N111" s="190" t="s">
        <v>40</v>
      </c>
      <c r="O111" s="66"/>
      <c r="P111" s="191">
        <f>O111*H111</f>
        <v>0</v>
      </c>
      <c r="Q111" s="191">
        <v>0</v>
      </c>
      <c r="R111" s="191">
        <f>Q111*H111</f>
        <v>0</v>
      </c>
      <c r="S111" s="191">
        <v>0.205</v>
      </c>
      <c r="T111" s="192">
        <f>S111*H111</f>
        <v>1.845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3" t="s">
        <v>195</v>
      </c>
      <c r="AT111" s="193" t="s">
        <v>192</v>
      </c>
      <c r="AU111" s="193" t="s">
        <v>79</v>
      </c>
      <c r="AY111" s="19" t="s">
        <v>191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9" t="s">
        <v>77</v>
      </c>
      <c r="BK111" s="194">
        <f>ROUND(I111*H111,2)</f>
        <v>0</v>
      </c>
      <c r="BL111" s="19" t="s">
        <v>195</v>
      </c>
      <c r="BM111" s="193" t="s">
        <v>757</v>
      </c>
    </row>
    <row r="112" spans="2:51" s="13" customFormat="1" ht="10.2">
      <c r="B112" s="195"/>
      <c r="C112" s="196"/>
      <c r="D112" s="197" t="s">
        <v>197</v>
      </c>
      <c r="E112" s="198" t="s">
        <v>19</v>
      </c>
      <c r="F112" s="199" t="s">
        <v>758</v>
      </c>
      <c r="G112" s="196"/>
      <c r="H112" s="198" t="s">
        <v>19</v>
      </c>
      <c r="I112" s="200"/>
      <c r="J112" s="196"/>
      <c r="K112" s="196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197</v>
      </c>
      <c r="AU112" s="205" t="s">
        <v>79</v>
      </c>
      <c r="AV112" s="13" t="s">
        <v>77</v>
      </c>
      <c r="AW112" s="13" t="s">
        <v>31</v>
      </c>
      <c r="AX112" s="13" t="s">
        <v>69</v>
      </c>
      <c r="AY112" s="205" t="s">
        <v>191</v>
      </c>
    </row>
    <row r="113" spans="2:51" s="14" customFormat="1" ht="10.2">
      <c r="B113" s="206"/>
      <c r="C113" s="207"/>
      <c r="D113" s="197" t="s">
        <v>197</v>
      </c>
      <c r="E113" s="208" t="s">
        <v>19</v>
      </c>
      <c r="F113" s="209" t="s">
        <v>273</v>
      </c>
      <c r="G113" s="207"/>
      <c r="H113" s="210">
        <v>9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197</v>
      </c>
      <c r="AU113" s="216" t="s">
        <v>79</v>
      </c>
      <c r="AV113" s="14" t="s">
        <v>79</v>
      </c>
      <c r="AW113" s="14" t="s">
        <v>31</v>
      </c>
      <c r="AX113" s="14" t="s">
        <v>69</v>
      </c>
      <c r="AY113" s="216" t="s">
        <v>191</v>
      </c>
    </row>
    <row r="114" spans="2:51" s="16" customFormat="1" ht="10.2">
      <c r="B114" s="228"/>
      <c r="C114" s="229"/>
      <c r="D114" s="197" t="s">
        <v>197</v>
      </c>
      <c r="E114" s="230" t="s">
        <v>19</v>
      </c>
      <c r="F114" s="231" t="s">
        <v>210</v>
      </c>
      <c r="G114" s="229"/>
      <c r="H114" s="232">
        <v>9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197</v>
      </c>
      <c r="AU114" s="238" t="s">
        <v>79</v>
      </c>
      <c r="AV114" s="16" t="s">
        <v>195</v>
      </c>
      <c r="AW114" s="16" t="s">
        <v>31</v>
      </c>
      <c r="AX114" s="16" t="s">
        <v>77</v>
      </c>
      <c r="AY114" s="238" t="s">
        <v>191</v>
      </c>
    </row>
    <row r="115" spans="1:65" s="2" customFormat="1" ht="16.5" customHeight="1">
      <c r="A115" s="36"/>
      <c r="B115" s="37"/>
      <c r="C115" s="181" t="s">
        <v>128</v>
      </c>
      <c r="D115" s="181" t="s">
        <v>192</v>
      </c>
      <c r="E115" s="182" t="s">
        <v>755</v>
      </c>
      <c r="F115" s="183" t="s">
        <v>756</v>
      </c>
      <c r="G115" s="184" t="s">
        <v>232</v>
      </c>
      <c r="H115" s="185">
        <v>26</v>
      </c>
      <c r="I115" s="186"/>
      <c r="J115" s="187">
        <f>ROUND(I115*H115,2)</f>
        <v>0</v>
      </c>
      <c r="K115" s="188"/>
      <c r="L115" s="41"/>
      <c r="M115" s="189" t="s">
        <v>19</v>
      </c>
      <c r="N115" s="190" t="s">
        <v>40</v>
      </c>
      <c r="O115" s="66"/>
      <c r="P115" s="191">
        <f>O115*H115</f>
        <v>0</v>
      </c>
      <c r="Q115" s="191">
        <v>0</v>
      </c>
      <c r="R115" s="191">
        <f>Q115*H115</f>
        <v>0</v>
      </c>
      <c r="S115" s="191">
        <v>0.205</v>
      </c>
      <c r="T115" s="192">
        <f>S115*H115</f>
        <v>5.33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3" t="s">
        <v>195</v>
      </c>
      <c r="AT115" s="193" t="s">
        <v>192</v>
      </c>
      <c r="AU115" s="193" t="s">
        <v>79</v>
      </c>
      <c r="AY115" s="19" t="s">
        <v>191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9" t="s">
        <v>77</v>
      </c>
      <c r="BK115" s="194">
        <f>ROUND(I115*H115,2)</f>
        <v>0</v>
      </c>
      <c r="BL115" s="19" t="s">
        <v>195</v>
      </c>
      <c r="BM115" s="193" t="s">
        <v>759</v>
      </c>
    </row>
    <row r="116" spans="2:51" s="13" customFormat="1" ht="10.2">
      <c r="B116" s="195"/>
      <c r="C116" s="196"/>
      <c r="D116" s="197" t="s">
        <v>197</v>
      </c>
      <c r="E116" s="198" t="s">
        <v>19</v>
      </c>
      <c r="F116" s="199" t="s">
        <v>760</v>
      </c>
      <c r="G116" s="196"/>
      <c r="H116" s="198" t="s">
        <v>19</v>
      </c>
      <c r="I116" s="200"/>
      <c r="J116" s="196"/>
      <c r="K116" s="196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197</v>
      </c>
      <c r="AU116" s="205" t="s">
        <v>79</v>
      </c>
      <c r="AV116" s="13" t="s">
        <v>77</v>
      </c>
      <c r="AW116" s="13" t="s">
        <v>31</v>
      </c>
      <c r="AX116" s="13" t="s">
        <v>69</v>
      </c>
      <c r="AY116" s="205" t="s">
        <v>191</v>
      </c>
    </row>
    <row r="117" spans="2:51" s="14" customFormat="1" ht="10.2">
      <c r="B117" s="206"/>
      <c r="C117" s="207"/>
      <c r="D117" s="197" t="s">
        <v>197</v>
      </c>
      <c r="E117" s="208" t="s">
        <v>19</v>
      </c>
      <c r="F117" s="209" t="s">
        <v>392</v>
      </c>
      <c r="G117" s="207"/>
      <c r="H117" s="210">
        <v>26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197</v>
      </c>
      <c r="AU117" s="216" t="s">
        <v>79</v>
      </c>
      <c r="AV117" s="14" t="s">
        <v>79</v>
      </c>
      <c r="AW117" s="14" t="s">
        <v>31</v>
      </c>
      <c r="AX117" s="14" t="s">
        <v>69</v>
      </c>
      <c r="AY117" s="216" t="s">
        <v>191</v>
      </c>
    </row>
    <row r="118" spans="2:51" s="16" customFormat="1" ht="10.2">
      <c r="B118" s="228"/>
      <c r="C118" s="229"/>
      <c r="D118" s="197" t="s">
        <v>197</v>
      </c>
      <c r="E118" s="230" t="s">
        <v>19</v>
      </c>
      <c r="F118" s="231" t="s">
        <v>210</v>
      </c>
      <c r="G118" s="229"/>
      <c r="H118" s="232">
        <v>26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197</v>
      </c>
      <c r="AU118" s="238" t="s">
        <v>79</v>
      </c>
      <c r="AV118" s="16" t="s">
        <v>195</v>
      </c>
      <c r="AW118" s="16" t="s">
        <v>31</v>
      </c>
      <c r="AX118" s="16" t="s">
        <v>77</v>
      </c>
      <c r="AY118" s="238" t="s">
        <v>191</v>
      </c>
    </row>
    <row r="119" spans="1:65" s="2" customFormat="1" ht="33" customHeight="1">
      <c r="A119" s="36"/>
      <c r="B119" s="37"/>
      <c r="C119" s="181" t="s">
        <v>241</v>
      </c>
      <c r="D119" s="181" t="s">
        <v>192</v>
      </c>
      <c r="E119" s="182" t="s">
        <v>761</v>
      </c>
      <c r="F119" s="183" t="s">
        <v>762</v>
      </c>
      <c r="G119" s="184" t="s">
        <v>249</v>
      </c>
      <c r="H119" s="185">
        <v>91</v>
      </c>
      <c r="I119" s="186"/>
      <c r="J119" s="187">
        <f>ROUND(I119*H119,2)</f>
        <v>0</v>
      </c>
      <c r="K119" s="188"/>
      <c r="L119" s="41"/>
      <c r="M119" s="189" t="s">
        <v>19</v>
      </c>
      <c r="N119" s="190" t="s">
        <v>40</v>
      </c>
      <c r="O119" s="66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3" t="s">
        <v>195</v>
      </c>
      <c r="AT119" s="193" t="s">
        <v>192</v>
      </c>
      <c r="AU119" s="193" t="s">
        <v>79</v>
      </c>
      <c r="AY119" s="19" t="s">
        <v>191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9" t="s">
        <v>77</v>
      </c>
      <c r="BK119" s="194">
        <f>ROUND(I119*H119,2)</f>
        <v>0</v>
      </c>
      <c r="BL119" s="19" t="s">
        <v>195</v>
      </c>
      <c r="BM119" s="193" t="s">
        <v>763</v>
      </c>
    </row>
    <row r="120" spans="2:51" s="13" customFormat="1" ht="10.2">
      <c r="B120" s="195"/>
      <c r="C120" s="196"/>
      <c r="D120" s="197" t="s">
        <v>197</v>
      </c>
      <c r="E120" s="198" t="s">
        <v>19</v>
      </c>
      <c r="F120" s="199" t="s">
        <v>764</v>
      </c>
      <c r="G120" s="196"/>
      <c r="H120" s="198" t="s">
        <v>19</v>
      </c>
      <c r="I120" s="200"/>
      <c r="J120" s="196"/>
      <c r="K120" s="196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197</v>
      </c>
      <c r="AU120" s="205" t="s">
        <v>79</v>
      </c>
      <c r="AV120" s="13" t="s">
        <v>77</v>
      </c>
      <c r="AW120" s="13" t="s">
        <v>31</v>
      </c>
      <c r="AX120" s="13" t="s">
        <v>69</v>
      </c>
      <c r="AY120" s="205" t="s">
        <v>191</v>
      </c>
    </row>
    <row r="121" spans="2:51" s="14" customFormat="1" ht="10.2">
      <c r="B121" s="206"/>
      <c r="C121" s="207"/>
      <c r="D121" s="197" t="s">
        <v>197</v>
      </c>
      <c r="E121" s="208" t="s">
        <v>19</v>
      </c>
      <c r="F121" s="209" t="s">
        <v>765</v>
      </c>
      <c r="G121" s="207"/>
      <c r="H121" s="210">
        <v>91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197</v>
      </c>
      <c r="AU121" s="216" t="s">
        <v>79</v>
      </c>
      <c r="AV121" s="14" t="s">
        <v>79</v>
      </c>
      <c r="AW121" s="14" t="s">
        <v>31</v>
      </c>
      <c r="AX121" s="14" t="s">
        <v>69</v>
      </c>
      <c r="AY121" s="216" t="s">
        <v>191</v>
      </c>
    </row>
    <row r="122" spans="2:51" s="16" customFormat="1" ht="10.2">
      <c r="B122" s="228"/>
      <c r="C122" s="229"/>
      <c r="D122" s="197" t="s">
        <v>197</v>
      </c>
      <c r="E122" s="230" t="s">
        <v>19</v>
      </c>
      <c r="F122" s="231" t="s">
        <v>210</v>
      </c>
      <c r="G122" s="229"/>
      <c r="H122" s="232">
        <v>91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197</v>
      </c>
      <c r="AU122" s="238" t="s">
        <v>79</v>
      </c>
      <c r="AV122" s="16" t="s">
        <v>195</v>
      </c>
      <c r="AW122" s="16" t="s">
        <v>31</v>
      </c>
      <c r="AX122" s="16" t="s">
        <v>77</v>
      </c>
      <c r="AY122" s="238" t="s">
        <v>191</v>
      </c>
    </row>
    <row r="123" spans="1:65" s="2" customFormat="1" ht="24.15" customHeight="1">
      <c r="A123" s="36"/>
      <c r="B123" s="37"/>
      <c r="C123" s="181" t="s">
        <v>246</v>
      </c>
      <c r="D123" s="181" t="s">
        <v>192</v>
      </c>
      <c r="E123" s="182" t="s">
        <v>285</v>
      </c>
      <c r="F123" s="183" t="s">
        <v>766</v>
      </c>
      <c r="G123" s="184" t="s">
        <v>249</v>
      </c>
      <c r="H123" s="185">
        <v>91</v>
      </c>
      <c r="I123" s="186"/>
      <c r="J123" s="187">
        <f>ROUND(I123*H123,2)</f>
        <v>0</v>
      </c>
      <c r="K123" s="188"/>
      <c r="L123" s="41"/>
      <c r="M123" s="189" t="s">
        <v>19</v>
      </c>
      <c r="N123" s="190" t="s">
        <v>40</v>
      </c>
      <c r="O123" s="66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3" t="s">
        <v>195</v>
      </c>
      <c r="AT123" s="193" t="s">
        <v>192</v>
      </c>
      <c r="AU123" s="193" t="s">
        <v>79</v>
      </c>
      <c r="AY123" s="19" t="s">
        <v>191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9" t="s">
        <v>77</v>
      </c>
      <c r="BK123" s="194">
        <f>ROUND(I123*H123,2)</f>
        <v>0</v>
      </c>
      <c r="BL123" s="19" t="s">
        <v>195</v>
      </c>
      <c r="BM123" s="193" t="s">
        <v>767</v>
      </c>
    </row>
    <row r="124" spans="2:51" s="13" customFormat="1" ht="10.2">
      <c r="B124" s="195"/>
      <c r="C124" s="196"/>
      <c r="D124" s="197" t="s">
        <v>197</v>
      </c>
      <c r="E124" s="198" t="s">
        <v>19</v>
      </c>
      <c r="F124" s="199" t="s">
        <v>768</v>
      </c>
      <c r="G124" s="196"/>
      <c r="H124" s="198" t="s">
        <v>19</v>
      </c>
      <c r="I124" s="200"/>
      <c r="J124" s="196"/>
      <c r="K124" s="196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197</v>
      </c>
      <c r="AU124" s="205" t="s">
        <v>79</v>
      </c>
      <c r="AV124" s="13" t="s">
        <v>77</v>
      </c>
      <c r="AW124" s="13" t="s">
        <v>31</v>
      </c>
      <c r="AX124" s="13" t="s">
        <v>69</v>
      </c>
      <c r="AY124" s="205" t="s">
        <v>191</v>
      </c>
    </row>
    <row r="125" spans="2:51" s="14" customFormat="1" ht="10.2">
      <c r="B125" s="206"/>
      <c r="C125" s="207"/>
      <c r="D125" s="197" t="s">
        <v>197</v>
      </c>
      <c r="E125" s="208" t="s">
        <v>19</v>
      </c>
      <c r="F125" s="209" t="s">
        <v>769</v>
      </c>
      <c r="G125" s="207"/>
      <c r="H125" s="210">
        <v>91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197</v>
      </c>
      <c r="AU125" s="216" t="s">
        <v>79</v>
      </c>
      <c r="AV125" s="14" t="s">
        <v>79</v>
      </c>
      <c r="AW125" s="14" t="s">
        <v>31</v>
      </c>
      <c r="AX125" s="14" t="s">
        <v>69</v>
      </c>
      <c r="AY125" s="216" t="s">
        <v>191</v>
      </c>
    </row>
    <row r="126" spans="2:51" s="16" customFormat="1" ht="10.2">
      <c r="B126" s="228"/>
      <c r="C126" s="229"/>
      <c r="D126" s="197" t="s">
        <v>197</v>
      </c>
      <c r="E126" s="230" t="s">
        <v>19</v>
      </c>
      <c r="F126" s="231" t="s">
        <v>210</v>
      </c>
      <c r="G126" s="229"/>
      <c r="H126" s="232">
        <v>91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197</v>
      </c>
      <c r="AU126" s="238" t="s">
        <v>79</v>
      </c>
      <c r="AV126" s="16" t="s">
        <v>195</v>
      </c>
      <c r="AW126" s="16" t="s">
        <v>31</v>
      </c>
      <c r="AX126" s="16" t="s">
        <v>77</v>
      </c>
      <c r="AY126" s="238" t="s">
        <v>191</v>
      </c>
    </row>
    <row r="127" spans="1:65" s="2" customFormat="1" ht="33" customHeight="1">
      <c r="A127" s="36"/>
      <c r="B127" s="37"/>
      <c r="C127" s="181" t="s">
        <v>254</v>
      </c>
      <c r="D127" s="181" t="s">
        <v>192</v>
      </c>
      <c r="E127" s="182" t="s">
        <v>770</v>
      </c>
      <c r="F127" s="183" t="s">
        <v>771</v>
      </c>
      <c r="G127" s="184" t="s">
        <v>249</v>
      </c>
      <c r="H127" s="185">
        <v>19.256</v>
      </c>
      <c r="I127" s="186"/>
      <c r="J127" s="187">
        <f>ROUND(I127*H127,2)</f>
        <v>0</v>
      </c>
      <c r="K127" s="188"/>
      <c r="L127" s="41"/>
      <c r="M127" s="189" t="s">
        <v>19</v>
      </c>
      <c r="N127" s="190" t="s">
        <v>40</v>
      </c>
      <c r="O127" s="66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3" t="s">
        <v>195</v>
      </c>
      <c r="AT127" s="193" t="s">
        <v>192</v>
      </c>
      <c r="AU127" s="193" t="s">
        <v>79</v>
      </c>
      <c r="AY127" s="19" t="s">
        <v>191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9" t="s">
        <v>77</v>
      </c>
      <c r="BK127" s="194">
        <f>ROUND(I127*H127,2)</f>
        <v>0</v>
      </c>
      <c r="BL127" s="19" t="s">
        <v>195</v>
      </c>
      <c r="BM127" s="193" t="s">
        <v>772</v>
      </c>
    </row>
    <row r="128" spans="2:51" s="13" customFormat="1" ht="10.2">
      <c r="B128" s="195"/>
      <c r="C128" s="196"/>
      <c r="D128" s="197" t="s">
        <v>197</v>
      </c>
      <c r="E128" s="198" t="s">
        <v>19</v>
      </c>
      <c r="F128" s="199" t="s">
        <v>768</v>
      </c>
      <c r="G128" s="196"/>
      <c r="H128" s="198" t="s">
        <v>19</v>
      </c>
      <c r="I128" s="200"/>
      <c r="J128" s="196"/>
      <c r="K128" s="196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197</v>
      </c>
      <c r="AU128" s="205" t="s">
        <v>79</v>
      </c>
      <c r="AV128" s="13" t="s">
        <v>77</v>
      </c>
      <c r="AW128" s="13" t="s">
        <v>31</v>
      </c>
      <c r="AX128" s="13" t="s">
        <v>69</v>
      </c>
      <c r="AY128" s="205" t="s">
        <v>191</v>
      </c>
    </row>
    <row r="129" spans="2:51" s="14" customFormat="1" ht="10.2">
      <c r="B129" s="206"/>
      <c r="C129" s="207"/>
      <c r="D129" s="197" t="s">
        <v>197</v>
      </c>
      <c r="E129" s="208" t="s">
        <v>19</v>
      </c>
      <c r="F129" s="209" t="s">
        <v>773</v>
      </c>
      <c r="G129" s="207"/>
      <c r="H129" s="210">
        <v>19.256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197</v>
      </c>
      <c r="AU129" s="216" t="s">
        <v>79</v>
      </c>
      <c r="AV129" s="14" t="s">
        <v>79</v>
      </c>
      <c r="AW129" s="14" t="s">
        <v>31</v>
      </c>
      <c r="AX129" s="14" t="s">
        <v>69</v>
      </c>
      <c r="AY129" s="216" t="s">
        <v>191</v>
      </c>
    </row>
    <row r="130" spans="2:51" s="16" customFormat="1" ht="10.2">
      <c r="B130" s="228"/>
      <c r="C130" s="229"/>
      <c r="D130" s="197" t="s">
        <v>197</v>
      </c>
      <c r="E130" s="230" t="s">
        <v>19</v>
      </c>
      <c r="F130" s="231" t="s">
        <v>210</v>
      </c>
      <c r="G130" s="229"/>
      <c r="H130" s="232">
        <v>19.256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197</v>
      </c>
      <c r="AU130" s="238" t="s">
        <v>79</v>
      </c>
      <c r="AV130" s="16" t="s">
        <v>195</v>
      </c>
      <c r="AW130" s="16" t="s">
        <v>31</v>
      </c>
      <c r="AX130" s="16" t="s">
        <v>77</v>
      </c>
      <c r="AY130" s="238" t="s">
        <v>191</v>
      </c>
    </row>
    <row r="131" spans="1:65" s="2" customFormat="1" ht="24.15" customHeight="1">
      <c r="A131" s="36"/>
      <c r="B131" s="37"/>
      <c r="C131" s="181" t="s">
        <v>273</v>
      </c>
      <c r="D131" s="181" t="s">
        <v>192</v>
      </c>
      <c r="E131" s="182" t="s">
        <v>310</v>
      </c>
      <c r="F131" s="183" t="s">
        <v>774</v>
      </c>
      <c r="G131" s="184" t="s">
        <v>312</v>
      </c>
      <c r="H131" s="185">
        <v>34.66</v>
      </c>
      <c r="I131" s="186"/>
      <c r="J131" s="187">
        <f>ROUND(I131*H131,2)</f>
        <v>0</v>
      </c>
      <c r="K131" s="188"/>
      <c r="L131" s="41"/>
      <c r="M131" s="189" t="s">
        <v>19</v>
      </c>
      <c r="N131" s="190" t="s">
        <v>40</v>
      </c>
      <c r="O131" s="66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3" t="s">
        <v>195</v>
      </c>
      <c r="AT131" s="193" t="s">
        <v>192</v>
      </c>
      <c r="AU131" s="193" t="s">
        <v>79</v>
      </c>
      <c r="AY131" s="19" t="s">
        <v>191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9" t="s">
        <v>77</v>
      </c>
      <c r="BK131" s="194">
        <f>ROUND(I131*H131,2)</f>
        <v>0</v>
      </c>
      <c r="BL131" s="19" t="s">
        <v>195</v>
      </c>
      <c r="BM131" s="193" t="s">
        <v>775</v>
      </c>
    </row>
    <row r="132" spans="2:51" s="13" customFormat="1" ht="10.2">
      <c r="B132" s="195"/>
      <c r="C132" s="196"/>
      <c r="D132" s="197" t="s">
        <v>197</v>
      </c>
      <c r="E132" s="198" t="s">
        <v>19</v>
      </c>
      <c r="F132" s="199" t="s">
        <v>764</v>
      </c>
      <c r="G132" s="196"/>
      <c r="H132" s="198" t="s">
        <v>19</v>
      </c>
      <c r="I132" s="200"/>
      <c r="J132" s="196"/>
      <c r="K132" s="196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197</v>
      </c>
      <c r="AU132" s="205" t="s">
        <v>79</v>
      </c>
      <c r="AV132" s="13" t="s">
        <v>77</v>
      </c>
      <c r="AW132" s="13" t="s">
        <v>31</v>
      </c>
      <c r="AX132" s="13" t="s">
        <v>69</v>
      </c>
      <c r="AY132" s="205" t="s">
        <v>191</v>
      </c>
    </row>
    <row r="133" spans="2:51" s="14" customFormat="1" ht="10.2">
      <c r="B133" s="206"/>
      <c r="C133" s="207"/>
      <c r="D133" s="197" t="s">
        <v>197</v>
      </c>
      <c r="E133" s="208" t="s">
        <v>19</v>
      </c>
      <c r="F133" s="209" t="s">
        <v>776</v>
      </c>
      <c r="G133" s="207"/>
      <c r="H133" s="210">
        <v>34.66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197</v>
      </c>
      <c r="AU133" s="216" t="s">
        <v>79</v>
      </c>
      <c r="AV133" s="14" t="s">
        <v>79</v>
      </c>
      <c r="AW133" s="14" t="s">
        <v>31</v>
      </c>
      <c r="AX133" s="14" t="s">
        <v>69</v>
      </c>
      <c r="AY133" s="216" t="s">
        <v>191</v>
      </c>
    </row>
    <row r="134" spans="2:51" s="16" customFormat="1" ht="10.2">
      <c r="B134" s="228"/>
      <c r="C134" s="229"/>
      <c r="D134" s="197" t="s">
        <v>197</v>
      </c>
      <c r="E134" s="230" t="s">
        <v>19</v>
      </c>
      <c r="F134" s="231" t="s">
        <v>210</v>
      </c>
      <c r="G134" s="229"/>
      <c r="H134" s="232">
        <v>34.66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197</v>
      </c>
      <c r="AU134" s="238" t="s">
        <v>79</v>
      </c>
      <c r="AV134" s="16" t="s">
        <v>195</v>
      </c>
      <c r="AW134" s="16" t="s">
        <v>31</v>
      </c>
      <c r="AX134" s="16" t="s">
        <v>77</v>
      </c>
      <c r="AY134" s="238" t="s">
        <v>191</v>
      </c>
    </row>
    <row r="135" spans="1:65" s="2" customFormat="1" ht="16.5" customHeight="1">
      <c r="A135" s="36"/>
      <c r="B135" s="37"/>
      <c r="C135" s="181" t="s">
        <v>279</v>
      </c>
      <c r="D135" s="181" t="s">
        <v>192</v>
      </c>
      <c r="E135" s="182" t="s">
        <v>316</v>
      </c>
      <c r="F135" s="183" t="s">
        <v>777</v>
      </c>
      <c r="G135" s="184" t="s">
        <v>249</v>
      </c>
      <c r="H135" s="185">
        <v>19.256</v>
      </c>
      <c r="I135" s="186"/>
      <c r="J135" s="187">
        <f>ROUND(I135*H135,2)</f>
        <v>0</v>
      </c>
      <c r="K135" s="188"/>
      <c r="L135" s="41"/>
      <c r="M135" s="189" t="s">
        <v>19</v>
      </c>
      <c r="N135" s="190" t="s">
        <v>40</v>
      </c>
      <c r="O135" s="66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195</v>
      </c>
      <c r="AT135" s="193" t="s">
        <v>192</v>
      </c>
      <c r="AU135" s="193" t="s">
        <v>79</v>
      </c>
      <c r="AY135" s="19" t="s">
        <v>191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9" t="s">
        <v>77</v>
      </c>
      <c r="BK135" s="194">
        <f>ROUND(I135*H135,2)</f>
        <v>0</v>
      </c>
      <c r="BL135" s="19" t="s">
        <v>195</v>
      </c>
      <c r="BM135" s="193" t="s">
        <v>778</v>
      </c>
    </row>
    <row r="136" spans="2:51" s="13" customFormat="1" ht="10.2">
      <c r="B136" s="195"/>
      <c r="C136" s="196"/>
      <c r="D136" s="197" t="s">
        <v>197</v>
      </c>
      <c r="E136" s="198" t="s">
        <v>19</v>
      </c>
      <c r="F136" s="199" t="s">
        <v>764</v>
      </c>
      <c r="G136" s="196"/>
      <c r="H136" s="198" t="s">
        <v>19</v>
      </c>
      <c r="I136" s="200"/>
      <c r="J136" s="196"/>
      <c r="K136" s="196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197</v>
      </c>
      <c r="AU136" s="205" t="s">
        <v>79</v>
      </c>
      <c r="AV136" s="13" t="s">
        <v>77</v>
      </c>
      <c r="AW136" s="13" t="s">
        <v>31</v>
      </c>
      <c r="AX136" s="13" t="s">
        <v>69</v>
      </c>
      <c r="AY136" s="205" t="s">
        <v>191</v>
      </c>
    </row>
    <row r="137" spans="2:51" s="14" customFormat="1" ht="10.2">
      <c r="B137" s="206"/>
      <c r="C137" s="207"/>
      <c r="D137" s="197" t="s">
        <v>197</v>
      </c>
      <c r="E137" s="208" t="s">
        <v>19</v>
      </c>
      <c r="F137" s="209" t="s">
        <v>773</v>
      </c>
      <c r="G137" s="207"/>
      <c r="H137" s="210">
        <v>19.256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197</v>
      </c>
      <c r="AU137" s="216" t="s">
        <v>79</v>
      </c>
      <c r="AV137" s="14" t="s">
        <v>79</v>
      </c>
      <c r="AW137" s="14" t="s">
        <v>31</v>
      </c>
      <c r="AX137" s="14" t="s">
        <v>69</v>
      </c>
      <c r="AY137" s="216" t="s">
        <v>191</v>
      </c>
    </row>
    <row r="138" spans="2:51" s="16" customFormat="1" ht="10.2">
      <c r="B138" s="228"/>
      <c r="C138" s="229"/>
      <c r="D138" s="197" t="s">
        <v>197</v>
      </c>
      <c r="E138" s="230" t="s">
        <v>19</v>
      </c>
      <c r="F138" s="231" t="s">
        <v>210</v>
      </c>
      <c r="G138" s="229"/>
      <c r="H138" s="232">
        <v>19.256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197</v>
      </c>
      <c r="AU138" s="238" t="s">
        <v>79</v>
      </c>
      <c r="AV138" s="16" t="s">
        <v>195</v>
      </c>
      <c r="AW138" s="16" t="s">
        <v>31</v>
      </c>
      <c r="AX138" s="16" t="s">
        <v>77</v>
      </c>
      <c r="AY138" s="238" t="s">
        <v>191</v>
      </c>
    </row>
    <row r="139" spans="1:65" s="2" customFormat="1" ht="24.15" customHeight="1">
      <c r="A139" s="36"/>
      <c r="B139" s="37"/>
      <c r="C139" s="181" t="s">
        <v>284</v>
      </c>
      <c r="D139" s="181" t="s">
        <v>192</v>
      </c>
      <c r="E139" s="182" t="s">
        <v>779</v>
      </c>
      <c r="F139" s="183" t="s">
        <v>780</v>
      </c>
      <c r="G139" s="184" t="s">
        <v>249</v>
      </c>
      <c r="H139" s="185">
        <v>71.744</v>
      </c>
      <c r="I139" s="186"/>
      <c r="J139" s="187">
        <f>ROUND(I139*H139,2)</f>
        <v>0</v>
      </c>
      <c r="K139" s="188"/>
      <c r="L139" s="41"/>
      <c r="M139" s="189" t="s">
        <v>19</v>
      </c>
      <c r="N139" s="190" t="s">
        <v>40</v>
      </c>
      <c r="O139" s="66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3" t="s">
        <v>195</v>
      </c>
      <c r="AT139" s="193" t="s">
        <v>192</v>
      </c>
      <c r="AU139" s="193" t="s">
        <v>79</v>
      </c>
      <c r="AY139" s="19" t="s">
        <v>191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9" t="s">
        <v>77</v>
      </c>
      <c r="BK139" s="194">
        <f>ROUND(I139*H139,2)</f>
        <v>0</v>
      </c>
      <c r="BL139" s="19" t="s">
        <v>195</v>
      </c>
      <c r="BM139" s="193" t="s">
        <v>781</v>
      </c>
    </row>
    <row r="140" spans="2:51" s="13" customFormat="1" ht="10.2">
      <c r="B140" s="195"/>
      <c r="C140" s="196"/>
      <c r="D140" s="197" t="s">
        <v>197</v>
      </c>
      <c r="E140" s="198" t="s">
        <v>19</v>
      </c>
      <c r="F140" s="199" t="s">
        <v>764</v>
      </c>
      <c r="G140" s="196"/>
      <c r="H140" s="198" t="s">
        <v>19</v>
      </c>
      <c r="I140" s="200"/>
      <c r="J140" s="196"/>
      <c r="K140" s="196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197</v>
      </c>
      <c r="AU140" s="205" t="s">
        <v>79</v>
      </c>
      <c r="AV140" s="13" t="s">
        <v>77</v>
      </c>
      <c r="AW140" s="13" t="s">
        <v>31</v>
      </c>
      <c r="AX140" s="13" t="s">
        <v>69</v>
      </c>
      <c r="AY140" s="205" t="s">
        <v>191</v>
      </c>
    </row>
    <row r="141" spans="2:51" s="14" customFormat="1" ht="10.2">
      <c r="B141" s="206"/>
      <c r="C141" s="207"/>
      <c r="D141" s="197" t="s">
        <v>197</v>
      </c>
      <c r="E141" s="208" t="s">
        <v>19</v>
      </c>
      <c r="F141" s="209" t="s">
        <v>782</v>
      </c>
      <c r="G141" s="207"/>
      <c r="H141" s="210">
        <v>71.744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197</v>
      </c>
      <c r="AU141" s="216" t="s">
        <v>79</v>
      </c>
      <c r="AV141" s="14" t="s">
        <v>79</v>
      </c>
      <c r="AW141" s="14" t="s">
        <v>31</v>
      </c>
      <c r="AX141" s="14" t="s">
        <v>69</v>
      </c>
      <c r="AY141" s="216" t="s">
        <v>191</v>
      </c>
    </row>
    <row r="142" spans="2:51" s="16" customFormat="1" ht="10.2">
      <c r="B142" s="228"/>
      <c r="C142" s="229"/>
      <c r="D142" s="197" t="s">
        <v>197</v>
      </c>
      <c r="E142" s="230" t="s">
        <v>19</v>
      </c>
      <c r="F142" s="231" t="s">
        <v>210</v>
      </c>
      <c r="G142" s="229"/>
      <c r="H142" s="232">
        <v>71.744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197</v>
      </c>
      <c r="AU142" s="238" t="s">
        <v>79</v>
      </c>
      <c r="AV142" s="16" t="s">
        <v>195</v>
      </c>
      <c r="AW142" s="16" t="s">
        <v>31</v>
      </c>
      <c r="AX142" s="16" t="s">
        <v>77</v>
      </c>
      <c r="AY142" s="238" t="s">
        <v>191</v>
      </c>
    </row>
    <row r="143" spans="1:65" s="2" customFormat="1" ht="33" customHeight="1">
      <c r="A143" s="36"/>
      <c r="B143" s="37"/>
      <c r="C143" s="181" t="s">
        <v>296</v>
      </c>
      <c r="D143" s="181" t="s">
        <v>192</v>
      </c>
      <c r="E143" s="182" t="s">
        <v>783</v>
      </c>
      <c r="F143" s="183" t="s">
        <v>784</v>
      </c>
      <c r="G143" s="184" t="s">
        <v>249</v>
      </c>
      <c r="H143" s="185">
        <v>15.616</v>
      </c>
      <c r="I143" s="186"/>
      <c r="J143" s="187">
        <f>ROUND(I143*H143,2)</f>
        <v>0</v>
      </c>
      <c r="K143" s="188"/>
      <c r="L143" s="41"/>
      <c r="M143" s="189" t="s">
        <v>19</v>
      </c>
      <c r="N143" s="190" t="s">
        <v>40</v>
      </c>
      <c r="O143" s="66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3" t="s">
        <v>195</v>
      </c>
      <c r="AT143" s="193" t="s">
        <v>192</v>
      </c>
      <c r="AU143" s="193" t="s">
        <v>79</v>
      </c>
      <c r="AY143" s="19" t="s">
        <v>191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9" t="s">
        <v>77</v>
      </c>
      <c r="BK143" s="194">
        <f>ROUND(I143*H143,2)</f>
        <v>0</v>
      </c>
      <c r="BL143" s="19" t="s">
        <v>195</v>
      </c>
      <c r="BM143" s="193" t="s">
        <v>785</v>
      </c>
    </row>
    <row r="144" spans="2:51" s="13" customFormat="1" ht="10.2">
      <c r="B144" s="195"/>
      <c r="C144" s="196"/>
      <c r="D144" s="197" t="s">
        <v>197</v>
      </c>
      <c r="E144" s="198" t="s">
        <v>19</v>
      </c>
      <c r="F144" s="199" t="s">
        <v>768</v>
      </c>
      <c r="G144" s="196"/>
      <c r="H144" s="198" t="s">
        <v>19</v>
      </c>
      <c r="I144" s="200"/>
      <c r="J144" s="196"/>
      <c r="K144" s="196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197</v>
      </c>
      <c r="AU144" s="205" t="s">
        <v>79</v>
      </c>
      <c r="AV144" s="13" t="s">
        <v>77</v>
      </c>
      <c r="AW144" s="13" t="s">
        <v>31</v>
      </c>
      <c r="AX144" s="13" t="s">
        <v>69</v>
      </c>
      <c r="AY144" s="205" t="s">
        <v>191</v>
      </c>
    </row>
    <row r="145" spans="2:51" s="14" customFormat="1" ht="10.2">
      <c r="B145" s="206"/>
      <c r="C145" s="207"/>
      <c r="D145" s="197" t="s">
        <v>197</v>
      </c>
      <c r="E145" s="208" t="s">
        <v>19</v>
      </c>
      <c r="F145" s="209" t="s">
        <v>786</v>
      </c>
      <c r="G145" s="207"/>
      <c r="H145" s="210">
        <v>15.616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197</v>
      </c>
      <c r="AU145" s="216" t="s">
        <v>79</v>
      </c>
      <c r="AV145" s="14" t="s">
        <v>79</v>
      </c>
      <c r="AW145" s="14" t="s">
        <v>31</v>
      </c>
      <c r="AX145" s="14" t="s">
        <v>69</v>
      </c>
      <c r="AY145" s="216" t="s">
        <v>191</v>
      </c>
    </row>
    <row r="146" spans="2:51" s="16" customFormat="1" ht="10.2">
      <c r="B146" s="228"/>
      <c r="C146" s="229"/>
      <c r="D146" s="197" t="s">
        <v>197</v>
      </c>
      <c r="E146" s="230" t="s">
        <v>19</v>
      </c>
      <c r="F146" s="231" t="s">
        <v>210</v>
      </c>
      <c r="G146" s="229"/>
      <c r="H146" s="232">
        <v>15.616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197</v>
      </c>
      <c r="AU146" s="238" t="s">
        <v>79</v>
      </c>
      <c r="AV146" s="16" t="s">
        <v>195</v>
      </c>
      <c r="AW146" s="16" t="s">
        <v>31</v>
      </c>
      <c r="AX146" s="16" t="s">
        <v>77</v>
      </c>
      <c r="AY146" s="238" t="s">
        <v>191</v>
      </c>
    </row>
    <row r="147" spans="1:65" s="2" customFormat="1" ht="16.5" customHeight="1">
      <c r="A147" s="36"/>
      <c r="B147" s="37"/>
      <c r="C147" s="241" t="s">
        <v>301</v>
      </c>
      <c r="D147" s="241" t="s">
        <v>334</v>
      </c>
      <c r="E147" s="242" t="s">
        <v>787</v>
      </c>
      <c r="F147" s="243" t="s">
        <v>788</v>
      </c>
      <c r="G147" s="244" t="s">
        <v>312</v>
      </c>
      <c r="H147" s="245">
        <v>31.232</v>
      </c>
      <c r="I147" s="246"/>
      <c r="J147" s="247">
        <f>ROUND(I147*H147,2)</f>
        <v>0</v>
      </c>
      <c r="K147" s="248"/>
      <c r="L147" s="249"/>
      <c r="M147" s="250" t="s">
        <v>19</v>
      </c>
      <c r="N147" s="251" t="s">
        <v>40</v>
      </c>
      <c r="O147" s="66"/>
      <c r="P147" s="191">
        <f>O147*H147</f>
        <v>0</v>
      </c>
      <c r="Q147" s="191">
        <v>1</v>
      </c>
      <c r="R147" s="191">
        <f>Q147*H147</f>
        <v>31.232</v>
      </c>
      <c r="S147" s="191">
        <v>0</v>
      </c>
      <c r="T147" s="19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3" t="s">
        <v>254</v>
      </c>
      <c r="AT147" s="193" t="s">
        <v>334</v>
      </c>
      <c r="AU147" s="193" t="s">
        <v>79</v>
      </c>
      <c r="AY147" s="19" t="s">
        <v>191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9" t="s">
        <v>77</v>
      </c>
      <c r="BK147" s="194">
        <f>ROUND(I147*H147,2)</f>
        <v>0</v>
      </c>
      <c r="BL147" s="19" t="s">
        <v>195</v>
      </c>
      <c r="BM147" s="193" t="s">
        <v>789</v>
      </c>
    </row>
    <row r="148" spans="2:51" s="13" customFormat="1" ht="10.2">
      <c r="B148" s="195"/>
      <c r="C148" s="196"/>
      <c r="D148" s="197" t="s">
        <v>197</v>
      </c>
      <c r="E148" s="198" t="s">
        <v>19</v>
      </c>
      <c r="F148" s="199" t="s">
        <v>764</v>
      </c>
      <c r="G148" s="196"/>
      <c r="H148" s="198" t="s">
        <v>19</v>
      </c>
      <c r="I148" s="200"/>
      <c r="J148" s="196"/>
      <c r="K148" s="196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197</v>
      </c>
      <c r="AU148" s="205" t="s">
        <v>79</v>
      </c>
      <c r="AV148" s="13" t="s">
        <v>77</v>
      </c>
      <c r="AW148" s="13" t="s">
        <v>31</v>
      </c>
      <c r="AX148" s="13" t="s">
        <v>69</v>
      </c>
      <c r="AY148" s="205" t="s">
        <v>191</v>
      </c>
    </row>
    <row r="149" spans="2:51" s="14" customFormat="1" ht="10.2">
      <c r="B149" s="206"/>
      <c r="C149" s="207"/>
      <c r="D149" s="197" t="s">
        <v>197</v>
      </c>
      <c r="E149" s="208" t="s">
        <v>19</v>
      </c>
      <c r="F149" s="209" t="s">
        <v>790</v>
      </c>
      <c r="G149" s="207"/>
      <c r="H149" s="210">
        <v>31.232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197</v>
      </c>
      <c r="AU149" s="216" t="s">
        <v>79</v>
      </c>
      <c r="AV149" s="14" t="s">
        <v>79</v>
      </c>
      <c r="AW149" s="14" t="s">
        <v>31</v>
      </c>
      <c r="AX149" s="14" t="s">
        <v>69</v>
      </c>
      <c r="AY149" s="216" t="s">
        <v>191</v>
      </c>
    </row>
    <row r="150" spans="2:51" s="16" customFormat="1" ht="10.2">
      <c r="B150" s="228"/>
      <c r="C150" s="229"/>
      <c r="D150" s="197" t="s">
        <v>197</v>
      </c>
      <c r="E150" s="230" t="s">
        <v>19</v>
      </c>
      <c r="F150" s="231" t="s">
        <v>210</v>
      </c>
      <c r="G150" s="229"/>
      <c r="H150" s="232">
        <v>31.232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197</v>
      </c>
      <c r="AU150" s="238" t="s">
        <v>79</v>
      </c>
      <c r="AV150" s="16" t="s">
        <v>195</v>
      </c>
      <c r="AW150" s="16" t="s">
        <v>31</v>
      </c>
      <c r="AX150" s="16" t="s">
        <v>77</v>
      </c>
      <c r="AY150" s="238" t="s">
        <v>191</v>
      </c>
    </row>
    <row r="151" spans="2:63" s="12" customFormat="1" ht="22.8" customHeight="1">
      <c r="B151" s="167"/>
      <c r="C151" s="168"/>
      <c r="D151" s="169" t="s">
        <v>68</v>
      </c>
      <c r="E151" s="239" t="s">
        <v>273</v>
      </c>
      <c r="F151" s="239" t="s">
        <v>573</v>
      </c>
      <c r="G151" s="168"/>
      <c r="H151" s="168"/>
      <c r="I151" s="171"/>
      <c r="J151" s="240">
        <f>BK151</f>
        <v>0</v>
      </c>
      <c r="K151" s="168"/>
      <c r="L151" s="173"/>
      <c r="M151" s="174"/>
      <c r="N151" s="175"/>
      <c r="O151" s="175"/>
      <c r="P151" s="176">
        <f>SUM(P152:P163)</f>
        <v>0</v>
      </c>
      <c r="Q151" s="175"/>
      <c r="R151" s="176">
        <f>SUM(R152:R163)</f>
        <v>0</v>
      </c>
      <c r="S151" s="175"/>
      <c r="T151" s="177">
        <f>SUM(T152:T163)</f>
        <v>0</v>
      </c>
      <c r="AR151" s="178" t="s">
        <v>77</v>
      </c>
      <c r="AT151" s="179" t="s">
        <v>68</v>
      </c>
      <c r="AU151" s="179" t="s">
        <v>77</v>
      </c>
      <c r="AY151" s="178" t="s">
        <v>191</v>
      </c>
      <c r="BK151" s="180">
        <f>SUM(BK152:BK163)</f>
        <v>0</v>
      </c>
    </row>
    <row r="152" spans="1:65" s="2" customFormat="1" ht="24.15" customHeight="1">
      <c r="A152" s="36"/>
      <c r="B152" s="37"/>
      <c r="C152" s="181" t="s">
        <v>305</v>
      </c>
      <c r="D152" s="181" t="s">
        <v>192</v>
      </c>
      <c r="E152" s="182" t="s">
        <v>791</v>
      </c>
      <c r="F152" s="183" t="s">
        <v>792</v>
      </c>
      <c r="G152" s="184" t="s">
        <v>232</v>
      </c>
      <c r="H152" s="185">
        <v>47</v>
      </c>
      <c r="I152" s="186"/>
      <c r="J152" s="187">
        <f>ROUND(I152*H152,2)</f>
        <v>0</v>
      </c>
      <c r="K152" s="188"/>
      <c r="L152" s="41"/>
      <c r="M152" s="189" t="s">
        <v>19</v>
      </c>
      <c r="N152" s="190" t="s">
        <v>40</v>
      </c>
      <c r="O152" s="66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3" t="s">
        <v>195</v>
      </c>
      <c r="AT152" s="193" t="s">
        <v>192</v>
      </c>
      <c r="AU152" s="193" t="s">
        <v>79</v>
      </c>
      <c r="AY152" s="19" t="s">
        <v>191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9" t="s">
        <v>77</v>
      </c>
      <c r="BK152" s="194">
        <f>ROUND(I152*H152,2)</f>
        <v>0</v>
      </c>
      <c r="BL152" s="19" t="s">
        <v>195</v>
      </c>
      <c r="BM152" s="193" t="s">
        <v>793</v>
      </c>
    </row>
    <row r="153" spans="2:51" s="13" customFormat="1" ht="10.2">
      <c r="B153" s="195"/>
      <c r="C153" s="196"/>
      <c r="D153" s="197" t="s">
        <v>197</v>
      </c>
      <c r="E153" s="198" t="s">
        <v>19</v>
      </c>
      <c r="F153" s="199" t="s">
        <v>794</v>
      </c>
      <c r="G153" s="196"/>
      <c r="H153" s="198" t="s">
        <v>19</v>
      </c>
      <c r="I153" s="200"/>
      <c r="J153" s="196"/>
      <c r="K153" s="196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197</v>
      </c>
      <c r="AU153" s="205" t="s">
        <v>79</v>
      </c>
      <c r="AV153" s="13" t="s">
        <v>77</v>
      </c>
      <c r="AW153" s="13" t="s">
        <v>31</v>
      </c>
      <c r="AX153" s="13" t="s">
        <v>69</v>
      </c>
      <c r="AY153" s="205" t="s">
        <v>191</v>
      </c>
    </row>
    <row r="154" spans="2:51" s="14" customFormat="1" ht="10.2">
      <c r="B154" s="206"/>
      <c r="C154" s="207"/>
      <c r="D154" s="197" t="s">
        <v>197</v>
      </c>
      <c r="E154" s="208" t="s">
        <v>19</v>
      </c>
      <c r="F154" s="209" t="s">
        <v>795</v>
      </c>
      <c r="G154" s="207"/>
      <c r="H154" s="210">
        <v>47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197</v>
      </c>
      <c r="AU154" s="216" t="s">
        <v>79</v>
      </c>
      <c r="AV154" s="14" t="s">
        <v>79</v>
      </c>
      <c r="AW154" s="14" t="s">
        <v>31</v>
      </c>
      <c r="AX154" s="14" t="s">
        <v>69</v>
      </c>
      <c r="AY154" s="216" t="s">
        <v>191</v>
      </c>
    </row>
    <row r="155" spans="2:51" s="16" customFormat="1" ht="10.2">
      <c r="B155" s="228"/>
      <c r="C155" s="229"/>
      <c r="D155" s="197" t="s">
        <v>197</v>
      </c>
      <c r="E155" s="230" t="s">
        <v>19</v>
      </c>
      <c r="F155" s="231" t="s">
        <v>210</v>
      </c>
      <c r="G155" s="229"/>
      <c r="H155" s="232">
        <v>47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197</v>
      </c>
      <c r="AU155" s="238" t="s">
        <v>79</v>
      </c>
      <c r="AV155" s="16" t="s">
        <v>195</v>
      </c>
      <c r="AW155" s="16" t="s">
        <v>31</v>
      </c>
      <c r="AX155" s="16" t="s">
        <v>77</v>
      </c>
      <c r="AY155" s="238" t="s">
        <v>191</v>
      </c>
    </row>
    <row r="156" spans="1:65" s="2" customFormat="1" ht="16.5" customHeight="1">
      <c r="A156" s="36"/>
      <c r="B156" s="37"/>
      <c r="C156" s="181" t="s">
        <v>8</v>
      </c>
      <c r="D156" s="181" t="s">
        <v>192</v>
      </c>
      <c r="E156" s="182" t="s">
        <v>796</v>
      </c>
      <c r="F156" s="183" t="s">
        <v>797</v>
      </c>
      <c r="G156" s="184" t="s">
        <v>232</v>
      </c>
      <c r="H156" s="185">
        <v>47</v>
      </c>
      <c r="I156" s="186"/>
      <c r="J156" s="187">
        <f>ROUND(I156*H156,2)</f>
        <v>0</v>
      </c>
      <c r="K156" s="188"/>
      <c r="L156" s="41"/>
      <c r="M156" s="189" t="s">
        <v>19</v>
      </c>
      <c r="N156" s="190" t="s">
        <v>40</v>
      </c>
      <c r="O156" s="66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3" t="s">
        <v>195</v>
      </c>
      <c r="AT156" s="193" t="s">
        <v>192</v>
      </c>
      <c r="AU156" s="193" t="s">
        <v>79</v>
      </c>
      <c r="AY156" s="19" t="s">
        <v>191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9" t="s">
        <v>77</v>
      </c>
      <c r="BK156" s="194">
        <f>ROUND(I156*H156,2)</f>
        <v>0</v>
      </c>
      <c r="BL156" s="19" t="s">
        <v>195</v>
      </c>
      <c r="BM156" s="193" t="s">
        <v>798</v>
      </c>
    </row>
    <row r="157" spans="2:51" s="13" customFormat="1" ht="10.2">
      <c r="B157" s="195"/>
      <c r="C157" s="196"/>
      <c r="D157" s="197" t="s">
        <v>197</v>
      </c>
      <c r="E157" s="198" t="s">
        <v>19</v>
      </c>
      <c r="F157" s="199" t="s">
        <v>794</v>
      </c>
      <c r="G157" s="196"/>
      <c r="H157" s="198" t="s">
        <v>19</v>
      </c>
      <c r="I157" s="200"/>
      <c r="J157" s="196"/>
      <c r="K157" s="196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197</v>
      </c>
      <c r="AU157" s="205" t="s">
        <v>79</v>
      </c>
      <c r="AV157" s="13" t="s">
        <v>77</v>
      </c>
      <c r="AW157" s="13" t="s">
        <v>31</v>
      </c>
      <c r="AX157" s="13" t="s">
        <v>69</v>
      </c>
      <c r="AY157" s="205" t="s">
        <v>191</v>
      </c>
    </row>
    <row r="158" spans="2:51" s="14" customFormat="1" ht="10.2">
      <c r="B158" s="206"/>
      <c r="C158" s="207"/>
      <c r="D158" s="197" t="s">
        <v>197</v>
      </c>
      <c r="E158" s="208" t="s">
        <v>19</v>
      </c>
      <c r="F158" s="209" t="s">
        <v>795</v>
      </c>
      <c r="G158" s="207"/>
      <c r="H158" s="210">
        <v>47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197</v>
      </c>
      <c r="AU158" s="216" t="s">
        <v>79</v>
      </c>
      <c r="AV158" s="14" t="s">
        <v>79</v>
      </c>
      <c r="AW158" s="14" t="s">
        <v>31</v>
      </c>
      <c r="AX158" s="14" t="s">
        <v>69</v>
      </c>
      <c r="AY158" s="216" t="s">
        <v>191</v>
      </c>
    </row>
    <row r="159" spans="2:51" s="16" customFormat="1" ht="10.2">
      <c r="B159" s="228"/>
      <c r="C159" s="229"/>
      <c r="D159" s="197" t="s">
        <v>197</v>
      </c>
      <c r="E159" s="230" t="s">
        <v>19</v>
      </c>
      <c r="F159" s="231" t="s">
        <v>210</v>
      </c>
      <c r="G159" s="229"/>
      <c r="H159" s="232">
        <v>47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197</v>
      </c>
      <c r="AU159" s="238" t="s">
        <v>79</v>
      </c>
      <c r="AV159" s="16" t="s">
        <v>195</v>
      </c>
      <c r="AW159" s="16" t="s">
        <v>31</v>
      </c>
      <c r="AX159" s="16" t="s">
        <v>77</v>
      </c>
      <c r="AY159" s="238" t="s">
        <v>191</v>
      </c>
    </row>
    <row r="160" spans="1:65" s="2" customFormat="1" ht="24.15" customHeight="1">
      <c r="A160" s="36"/>
      <c r="B160" s="37"/>
      <c r="C160" s="181" t="s">
        <v>315</v>
      </c>
      <c r="D160" s="181" t="s">
        <v>192</v>
      </c>
      <c r="E160" s="182" t="s">
        <v>799</v>
      </c>
      <c r="F160" s="183" t="s">
        <v>800</v>
      </c>
      <c r="G160" s="184" t="s">
        <v>232</v>
      </c>
      <c r="H160" s="185">
        <v>91</v>
      </c>
      <c r="I160" s="186"/>
      <c r="J160" s="187">
        <f>ROUND(I160*H160,2)</f>
        <v>0</v>
      </c>
      <c r="K160" s="188"/>
      <c r="L160" s="41"/>
      <c r="M160" s="189" t="s">
        <v>19</v>
      </c>
      <c r="N160" s="190" t="s">
        <v>40</v>
      </c>
      <c r="O160" s="66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3" t="s">
        <v>195</v>
      </c>
      <c r="AT160" s="193" t="s">
        <v>192</v>
      </c>
      <c r="AU160" s="193" t="s">
        <v>79</v>
      </c>
      <c r="AY160" s="19" t="s">
        <v>191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9" t="s">
        <v>77</v>
      </c>
      <c r="BK160" s="194">
        <f>ROUND(I160*H160,2)</f>
        <v>0</v>
      </c>
      <c r="BL160" s="19" t="s">
        <v>195</v>
      </c>
      <c r="BM160" s="193" t="s">
        <v>801</v>
      </c>
    </row>
    <row r="161" spans="2:51" s="13" customFormat="1" ht="10.2">
      <c r="B161" s="195"/>
      <c r="C161" s="196"/>
      <c r="D161" s="197" t="s">
        <v>197</v>
      </c>
      <c r="E161" s="198" t="s">
        <v>19</v>
      </c>
      <c r="F161" s="199" t="s">
        <v>764</v>
      </c>
      <c r="G161" s="196"/>
      <c r="H161" s="198" t="s">
        <v>19</v>
      </c>
      <c r="I161" s="200"/>
      <c r="J161" s="196"/>
      <c r="K161" s="196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197</v>
      </c>
      <c r="AU161" s="205" t="s">
        <v>79</v>
      </c>
      <c r="AV161" s="13" t="s">
        <v>77</v>
      </c>
      <c r="AW161" s="13" t="s">
        <v>31</v>
      </c>
      <c r="AX161" s="13" t="s">
        <v>69</v>
      </c>
      <c r="AY161" s="205" t="s">
        <v>191</v>
      </c>
    </row>
    <row r="162" spans="2:51" s="14" customFormat="1" ht="10.2">
      <c r="B162" s="206"/>
      <c r="C162" s="207"/>
      <c r="D162" s="197" t="s">
        <v>197</v>
      </c>
      <c r="E162" s="208" t="s">
        <v>19</v>
      </c>
      <c r="F162" s="209" t="s">
        <v>802</v>
      </c>
      <c r="G162" s="207"/>
      <c r="H162" s="210">
        <v>91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197</v>
      </c>
      <c r="AU162" s="216" t="s">
        <v>79</v>
      </c>
      <c r="AV162" s="14" t="s">
        <v>79</v>
      </c>
      <c r="AW162" s="14" t="s">
        <v>31</v>
      </c>
      <c r="AX162" s="14" t="s">
        <v>69</v>
      </c>
      <c r="AY162" s="216" t="s">
        <v>191</v>
      </c>
    </row>
    <row r="163" spans="2:51" s="16" customFormat="1" ht="10.2">
      <c r="B163" s="228"/>
      <c r="C163" s="229"/>
      <c r="D163" s="197" t="s">
        <v>197</v>
      </c>
      <c r="E163" s="230" t="s">
        <v>19</v>
      </c>
      <c r="F163" s="231" t="s">
        <v>210</v>
      </c>
      <c r="G163" s="229"/>
      <c r="H163" s="232">
        <v>91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197</v>
      </c>
      <c r="AU163" s="238" t="s">
        <v>79</v>
      </c>
      <c r="AV163" s="16" t="s">
        <v>195</v>
      </c>
      <c r="AW163" s="16" t="s">
        <v>31</v>
      </c>
      <c r="AX163" s="16" t="s">
        <v>77</v>
      </c>
      <c r="AY163" s="238" t="s">
        <v>191</v>
      </c>
    </row>
    <row r="164" spans="2:63" s="12" customFormat="1" ht="22.8" customHeight="1">
      <c r="B164" s="167"/>
      <c r="C164" s="168"/>
      <c r="D164" s="169" t="s">
        <v>68</v>
      </c>
      <c r="E164" s="239" t="s">
        <v>592</v>
      </c>
      <c r="F164" s="239" t="s">
        <v>593</v>
      </c>
      <c r="G164" s="168"/>
      <c r="H164" s="168"/>
      <c r="I164" s="171"/>
      <c r="J164" s="240">
        <f>BK164</f>
        <v>0</v>
      </c>
      <c r="K164" s="168"/>
      <c r="L164" s="173"/>
      <c r="M164" s="174"/>
      <c r="N164" s="175"/>
      <c r="O164" s="175"/>
      <c r="P164" s="176">
        <f>SUM(P165:P216)</f>
        <v>0</v>
      </c>
      <c r="Q164" s="175"/>
      <c r="R164" s="176">
        <f>SUM(R165:R216)</f>
        <v>0</v>
      </c>
      <c r="S164" s="175"/>
      <c r="T164" s="177">
        <f>SUM(T165:T216)</f>
        <v>0</v>
      </c>
      <c r="AR164" s="178" t="s">
        <v>77</v>
      </c>
      <c r="AT164" s="179" t="s">
        <v>68</v>
      </c>
      <c r="AU164" s="179" t="s">
        <v>77</v>
      </c>
      <c r="AY164" s="178" t="s">
        <v>191</v>
      </c>
      <c r="BK164" s="180">
        <f>SUM(BK165:BK216)</f>
        <v>0</v>
      </c>
    </row>
    <row r="165" spans="1:65" s="2" customFormat="1" ht="21.75" customHeight="1">
      <c r="A165" s="36"/>
      <c r="B165" s="37"/>
      <c r="C165" s="181" t="s">
        <v>319</v>
      </c>
      <c r="D165" s="181" t="s">
        <v>192</v>
      </c>
      <c r="E165" s="182" t="s">
        <v>595</v>
      </c>
      <c r="F165" s="183" t="s">
        <v>803</v>
      </c>
      <c r="G165" s="184" t="s">
        <v>312</v>
      </c>
      <c r="H165" s="185">
        <v>170.84</v>
      </c>
      <c r="I165" s="186"/>
      <c r="J165" s="187">
        <f>ROUND(I165*H165,2)</f>
        <v>0</v>
      </c>
      <c r="K165" s="188"/>
      <c r="L165" s="41"/>
      <c r="M165" s="189" t="s">
        <v>19</v>
      </c>
      <c r="N165" s="190" t="s">
        <v>40</v>
      </c>
      <c r="O165" s="66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3" t="s">
        <v>195</v>
      </c>
      <c r="AT165" s="193" t="s">
        <v>192</v>
      </c>
      <c r="AU165" s="193" t="s">
        <v>79</v>
      </c>
      <c r="AY165" s="19" t="s">
        <v>191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9" t="s">
        <v>77</v>
      </c>
      <c r="BK165" s="194">
        <f>ROUND(I165*H165,2)</f>
        <v>0</v>
      </c>
      <c r="BL165" s="19" t="s">
        <v>195</v>
      </c>
      <c r="BM165" s="193" t="s">
        <v>804</v>
      </c>
    </row>
    <row r="166" spans="2:51" s="13" customFormat="1" ht="10.2">
      <c r="B166" s="195"/>
      <c r="C166" s="196"/>
      <c r="D166" s="197" t="s">
        <v>197</v>
      </c>
      <c r="E166" s="198" t="s">
        <v>19</v>
      </c>
      <c r="F166" s="199" t="s">
        <v>805</v>
      </c>
      <c r="G166" s="196"/>
      <c r="H166" s="198" t="s">
        <v>19</v>
      </c>
      <c r="I166" s="200"/>
      <c r="J166" s="196"/>
      <c r="K166" s="196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197</v>
      </c>
      <c r="AU166" s="205" t="s">
        <v>79</v>
      </c>
      <c r="AV166" s="13" t="s">
        <v>77</v>
      </c>
      <c r="AW166" s="13" t="s">
        <v>31</v>
      </c>
      <c r="AX166" s="13" t="s">
        <v>69</v>
      </c>
      <c r="AY166" s="205" t="s">
        <v>191</v>
      </c>
    </row>
    <row r="167" spans="2:51" s="14" customFormat="1" ht="10.2">
      <c r="B167" s="206"/>
      <c r="C167" s="207"/>
      <c r="D167" s="197" t="s">
        <v>197</v>
      </c>
      <c r="E167" s="208" t="s">
        <v>19</v>
      </c>
      <c r="F167" s="209" t="s">
        <v>806</v>
      </c>
      <c r="G167" s="207"/>
      <c r="H167" s="210">
        <v>170.84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197</v>
      </c>
      <c r="AU167" s="216" t="s">
        <v>79</v>
      </c>
      <c r="AV167" s="14" t="s">
        <v>79</v>
      </c>
      <c r="AW167" s="14" t="s">
        <v>31</v>
      </c>
      <c r="AX167" s="14" t="s">
        <v>69</v>
      </c>
      <c r="AY167" s="216" t="s">
        <v>191</v>
      </c>
    </row>
    <row r="168" spans="2:51" s="16" customFormat="1" ht="10.2">
      <c r="B168" s="228"/>
      <c r="C168" s="229"/>
      <c r="D168" s="197" t="s">
        <v>197</v>
      </c>
      <c r="E168" s="230" t="s">
        <v>19</v>
      </c>
      <c r="F168" s="231" t="s">
        <v>210</v>
      </c>
      <c r="G168" s="229"/>
      <c r="H168" s="232">
        <v>170.84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197</v>
      </c>
      <c r="AU168" s="238" t="s">
        <v>79</v>
      </c>
      <c r="AV168" s="16" t="s">
        <v>195</v>
      </c>
      <c r="AW168" s="16" t="s">
        <v>31</v>
      </c>
      <c r="AX168" s="16" t="s">
        <v>77</v>
      </c>
      <c r="AY168" s="238" t="s">
        <v>191</v>
      </c>
    </row>
    <row r="169" spans="1:65" s="2" customFormat="1" ht="21.75" customHeight="1">
      <c r="A169" s="36"/>
      <c r="B169" s="37"/>
      <c r="C169" s="181" t="s">
        <v>328</v>
      </c>
      <c r="D169" s="181" t="s">
        <v>192</v>
      </c>
      <c r="E169" s="182" t="s">
        <v>595</v>
      </c>
      <c r="F169" s="183" t="s">
        <v>803</v>
      </c>
      <c r="G169" s="184" t="s">
        <v>312</v>
      </c>
      <c r="H169" s="185">
        <v>267.52</v>
      </c>
      <c r="I169" s="186"/>
      <c r="J169" s="187">
        <f>ROUND(I169*H169,2)</f>
        <v>0</v>
      </c>
      <c r="K169" s="188"/>
      <c r="L169" s="41"/>
      <c r="M169" s="189" t="s">
        <v>19</v>
      </c>
      <c r="N169" s="190" t="s">
        <v>40</v>
      </c>
      <c r="O169" s="66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3" t="s">
        <v>195</v>
      </c>
      <c r="AT169" s="193" t="s">
        <v>192</v>
      </c>
      <c r="AU169" s="193" t="s">
        <v>79</v>
      </c>
      <c r="AY169" s="19" t="s">
        <v>191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9" t="s">
        <v>77</v>
      </c>
      <c r="BK169" s="194">
        <f>ROUND(I169*H169,2)</f>
        <v>0</v>
      </c>
      <c r="BL169" s="19" t="s">
        <v>195</v>
      </c>
      <c r="BM169" s="193" t="s">
        <v>807</v>
      </c>
    </row>
    <row r="170" spans="2:51" s="13" customFormat="1" ht="10.2">
      <c r="B170" s="195"/>
      <c r="C170" s="196"/>
      <c r="D170" s="197" t="s">
        <v>197</v>
      </c>
      <c r="E170" s="198" t="s">
        <v>19</v>
      </c>
      <c r="F170" s="199" t="s">
        <v>808</v>
      </c>
      <c r="G170" s="196"/>
      <c r="H170" s="198" t="s">
        <v>19</v>
      </c>
      <c r="I170" s="200"/>
      <c r="J170" s="196"/>
      <c r="K170" s="196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197</v>
      </c>
      <c r="AU170" s="205" t="s">
        <v>79</v>
      </c>
      <c r="AV170" s="13" t="s">
        <v>77</v>
      </c>
      <c r="AW170" s="13" t="s">
        <v>31</v>
      </c>
      <c r="AX170" s="13" t="s">
        <v>69</v>
      </c>
      <c r="AY170" s="205" t="s">
        <v>191</v>
      </c>
    </row>
    <row r="171" spans="2:51" s="14" customFormat="1" ht="10.2">
      <c r="B171" s="206"/>
      <c r="C171" s="207"/>
      <c r="D171" s="197" t="s">
        <v>197</v>
      </c>
      <c r="E171" s="208" t="s">
        <v>19</v>
      </c>
      <c r="F171" s="209" t="s">
        <v>809</v>
      </c>
      <c r="G171" s="207"/>
      <c r="H171" s="210">
        <v>267.52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197</v>
      </c>
      <c r="AU171" s="216" t="s">
        <v>79</v>
      </c>
      <c r="AV171" s="14" t="s">
        <v>79</v>
      </c>
      <c r="AW171" s="14" t="s">
        <v>31</v>
      </c>
      <c r="AX171" s="14" t="s">
        <v>69</v>
      </c>
      <c r="AY171" s="216" t="s">
        <v>191</v>
      </c>
    </row>
    <row r="172" spans="2:51" s="16" customFormat="1" ht="10.2">
      <c r="B172" s="228"/>
      <c r="C172" s="229"/>
      <c r="D172" s="197" t="s">
        <v>197</v>
      </c>
      <c r="E172" s="230" t="s">
        <v>19</v>
      </c>
      <c r="F172" s="231" t="s">
        <v>210</v>
      </c>
      <c r="G172" s="229"/>
      <c r="H172" s="232">
        <v>267.52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197</v>
      </c>
      <c r="AU172" s="238" t="s">
        <v>79</v>
      </c>
      <c r="AV172" s="16" t="s">
        <v>195</v>
      </c>
      <c r="AW172" s="16" t="s">
        <v>31</v>
      </c>
      <c r="AX172" s="16" t="s">
        <v>77</v>
      </c>
      <c r="AY172" s="238" t="s">
        <v>191</v>
      </c>
    </row>
    <row r="173" spans="1:65" s="2" customFormat="1" ht="24.15" customHeight="1">
      <c r="A173" s="36"/>
      <c r="B173" s="37"/>
      <c r="C173" s="181" t="s">
        <v>333</v>
      </c>
      <c r="D173" s="181" t="s">
        <v>192</v>
      </c>
      <c r="E173" s="182" t="s">
        <v>599</v>
      </c>
      <c r="F173" s="183" t="s">
        <v>810</v>
      </c>
      <c r="G173" s="184" t="s">
        <v>312</v>
      </c>
      <c r="H173" s="185">
        <v>1537.56</v>
      </c>
      <c r="I173" s="186"/>
      <c r="J173" s="187">
        <f>ROUND(I173*H173,2)</f>
        <v>0</v>
      </c>
      <c r="K173" s="188"/>
      <c r="L173" s="41"/>
      <c r="M173" s="189" t="s">
        <v>19</v>
      </c>
      <c r="N173" s="190" t="s">
        <v>40</v>
      </c>
      <c r="O173" s="66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3" t="s">
        <v>195</v>
      </c>
      <c r="AT173" s="193" t="s">
        <v>192</v>
      </c>
      <c r="AU173" s="193" t="s">
        <v>79</v>
      </c>
      <c r="AY173" s="19" t="s">
        <v>191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9" t="s">
        <v>77</v>
      </c>
      <c r="BK173" s="194">
        <f>ROUND(I173*H173,2)</f>
        <v>0</v>
      </c>
      <c r="BL173" s="19" t="s">
        <v>195</v>
      </c>
      <c r="BM173" s="193" t="s">
        <v>811</v>
      </c>
    </row>
    <row r="174" spans="2:51" s="13" customFormat="1" ht="10.2">
      <c r="B174" s="195"/>
      <c r="C174" s="196"/>
      <c r="D174" s="197" t="s">
        <v>197</v>
      </c>
      <c r="E174" s="198" t="s">
        <v>19</v>
      </c>
      <c r="F174" s="199" t="s">
        <v>812</v>
      </c>
      <c r="G174" s="196"/>
      <c r="H174" s="198" t="s">
        <v>19</v>
      </c>
      <c r="I174" s="200"/>
      <c r="J174" s="196"/>
      <c r="K174" s="196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197</v>
      </c>
      <c r="AU174" s="205" t="s">
        <v>79</v>
      </c>
      <c r="AV174" s="13" t="s">
        <v>77</v>
      </c>
      <c r="AW174" s="13" t="s">
        <v>31</v>
      </c>
      <c r="AX174" s="13" t="s">
        <v>69</v>
      </c>
      <c r="AY174" s="205" t="s">
        <v>191</v>
      </c>
    </row>
    <row r="175" spans="2:51" s="14" customFormat="1" ht="10.2">
      <c r="B175" s="206"/>
      <c r="C175" s="207"/>
      <c r="D175" s="197" t="s">
        <v>197</v>
      </c>
      <c r="E175" s="208" t="s">
        <v>19</v>
      </c>
      <c r="F175" s="209" t="s">
        <v>813</v>
      </c>
      <c r="G175" s="207"/>
      <c r="H175" s="210">
        <v>1537.56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197</v>
      </c>
      <c r="AU175" s="216" t="s">
        <v>79</v>
      </c>
      <c r="AV175" s="14" t="s">
        <v>79</v>
      </c>
      <c r="AW175" s="14" t="s">
        <v>31</v>
      </c>
      <c r="AX175" s="14" t="s">
        <v>69</v>
      </c>
      <c r="AY175" s="216" t="s">
        <v>191</v>
      </c>
    </row>
    <row r="176" spans="2:51" s="16" customFormat="1" ht="10.2">
      <c r="B176" s="228"/>
      <c r="C176" s="229"/>
      <c r="D176" s="197" t="s">
        <v>197</v>
      </c>
      <c r="E176" s="230" t="s">
        <v>19</v>
      </c>
      <c r="F176" s="231" t="s">
        <v>210</v>
      </c>
      <c r="G176" s="229"/>
      <c r="H176" s="232">
        <v>1537.56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197</v>
      </c>
      <c r="AU176" s="238" t="s">
        <v>79</v>
      </c>
      <c r="AV176" s="16" t="s">
        <v>195</v>
      </c>
      <c r="AW176" s="16" t="s">
        <v>31</v>
      </c>
      <c r="AX176" s="16" t="s">
        <v>77</v>
      </c>
      <c r="AY176" s="238" t="s">
        <v>191</v>
      </c>
    </row>
    <row r="177" spans="1:65" s="2" customFormat="1" ht="24.15" customHeight="1">
      <c r="A177" s="36"/>
      <c r="B177" s="37"/>
      <c r="C177" s="181" t="s">
        <v>340</v>
      </c>
      <c r="D177" s="181" t="s">
        <v>192</v>
      </c>
      <c r="E177" s="182" t="s">
        <v>599</v>
      </c>
      <c r="F177" s="183" t="s">
        <v>810</v>
      </c>
      <c r="G177" s="184" t="s">
        <v>312</v>
      </c>
      <c r="H177" s="185">
        <v>2407.68</v>
      </c>
      <c r="I177" s="186"/>
      <c r="J177" s="187">
        <f>ROUND(I177*H177,2)</f>
        <v>0</v>
      </c>
      <c r="K177" s="188"/>
      <c r="L177" s="41"/>
      <c r="M177" s="189" t="s">
        <v>19</v>
      </c>
      <c r="N177" s="190" t="s">
        <v>40</v>
      </c>
      <c r="O177" s="66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3" t="s">
        <v>195</v>
      </c>
      <c r="AT177" s="193" t="s">
        <v>192</v>
      </c>
      <c r="AU177" s="193" t="s">
        <v>79</v>
      </c>
      <c r="AY177" s="19" t="s">
        <v>191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9" t="s">
        <v>77</v>
      </c>
      <c r="BK177" s="194">
        <f>ROUND(I177*H177,2)</f>
        <v>0</v>
      </c>
      <c r="BL177" s="19" t="s">
        <v>195</v>
      </c>
      <c r="BM177" s="193" t="s">
        <v>814</v>
      </c>
    </row>
    <row r="178" spans="2:51" s="13" customFormat="1" ht="10.2">
      <c r="B178" s="195"/>
      <c r="C178" s="196"/>
      <c r="D178" s="197" t="s">
        <v>197</v>
      </c>
      <c r="E178" s="198" t="s">
        <v>19</v>
      </c>
      <c r="F178" s="199" t="s">
        <v>815</v>
      </c>
      <c r="G178" s="196"/>
      <c r="H178" s="198" t="s">
        <v>19</v>
      </c>
      <c r="I178" s="200"/>
      <c r="J178" s="196"/>
      <c r="K178" s="196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197</v>
      </c>
      <c r="AU178" s="205" t="s">
        <v>79</v>
      </c>
      <c r="AV178" s="13" t="s">
        <v>77</v>
      </c>
      <c r="AW178" s="13" t="s">
        <v>31</v>
      </c>
      <c r="AX178" s="13" t="s">
        <v>69</v>
      </c>
      <c r="AY178" s="205" t="s">
        <v>191</v>
      </c>
    </row>
    <row r="179" spans="2:51" s="14" customFormat="1" ht="10.2">
      <c r="B179" s="206"/>
      <c r="C179" s="207"/>
      <c r="D179" s="197" t="s">
        <v>197</v>
      </c>
      <c r="E179" s="208" t="s">
        <v>19</v>
      </c>
      <c r="F179" s="209" t="s">
        <v>816</v>
      </c>
      <c r="G179" s="207"/>
      <c r="H179" s="210">
        <v>2407.68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197</v>
      </c>
      <c r="AU179" s="216" t="s">
        <v>79</v>
      </c>
      <c r="AV179" s="14" t="s">
        <v>79</v>
      </c>
      <c r="AW179" s="14" t="s">
        <v>31</v>
      </c>
      <c r="AX179" s="14" t="s">
        <v>69</v>
      </c>
      <c r="AY179" s="216" t="s">
        <v>191</v>
      </c>
    </row>
    <row r="180" spans="2:51" s="16" customFormat="1" ht="10.2">
      <c r="B180" s="228"/>
      <c r="C180" s="229"/>
      <c r="D180" s="197" t="s">
        <v>197</v>
      </c>
      <c r="E180" s="230" t="s">
        <v>19</v>
      </c>
      <c r="F180" s="231" t="s">
        <v>210</v>
      </c>
      <c r="G180" s="229"/>
      <c r="H180" s="232">
        <v>2407.68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197</v>
      </c>
      <c r="AU180" s="238" t="s">
        <v>79</v>
      </c>
      <c r="AV180" s="16" t="s">
        <v>195</v>
      </c>
      <c r="AW180" s="16" t="s">
        <v>31</v>
      </c>
      <c r="AX180" s="16" t="s">
        <v>77</v>
      </c>
      <c r="AY180" s="238" t="s">
        <v>191</v>
      </c>
    </row>
    <row r="181" spans="1:65" s="2" customFormat="1" ht="16.5" customHeight="1">
      <c r="A181" s="36"/>
      <c r="B181" s="37"/>
      <c r="C181" s="181" t="s">
        <v>7</v>
      </c>
      <c r="D181" s="181" t="s">
        <v>192</v>
      </c>
      <c r="E181" s="182" t="s">
        <v>817</v>
      </c>
      <c r="F181" s="183" t="s">
        <v>818</v>
      </c>
      <c r="G181" s="184" t="s">
        <v>312</v>
      </c>
      <c r="H181" s="185">
        <v>7.175</v>
      </c>
      <c r="I181" s="186"/>
      <c r="J181" s="187">
        <f>ROUND(I181*H181,2)</f>
        <v>0</v>
      </c>
      <c r="K181" s="188"/>
      <c r="L181" s="41"/>
      <c r="M181" s="189" t="s">
        <v>19</v>
      </c>
      <c r="N181" s="190" t="s">
        <v>40</v>
      </c>
      <c r="O181" s="66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3" t="s">
        <v>195</v>
      </c>
      <c r="AT181" s="193" t="s">
        <v>192</v>
      </c>
      <c r="AU181" s="193" t="s">
        <v>79</v>
      </c>
      <c r="AY181" s="19" t="s">
        <v>191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9" t="s">
        <v>77</v>
      </c>
      <c r="BK181" s="194">
        <f>ROUND(I181*H181,2)</f>
        <v>0</v>
      </c>
      <c r="BL181" s="19" t="s">
        <v>195</v>
      </c>
      <c r="BM181" s="193" t="s">
        <v>819</v>
      </c>
    </row>
    <row r="182" spans="2:51" s="13" customFormat="1" ht="10.2">
      <c r="B182" s="195"/>
      <c r="C182" s="196"/>
      <c r="D182" s="197" t="s">
        <v>197</v>
      </c>
      <c r="E182" s="198" t="s">
        <v>19</v>
      </c>
      <c r="F182" s="199" t="s">
        <v>820</v>
      </c>
      <c r="G182" s="196"/>
      <c r="H182" s="198" t="s">
        <v>19</v>
      </c>
      <c r="I182" s="200"/>
      <c r="J182" s="196"/>
      <c r="K182" s="196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197</v>
      </c>
      <c r="AU182" s="205" t="s">
        <v>79</v>
      </c>
      <c r="AV182" s="13" t="s">
        <v>77</v>
      </c>
      <c r="AW182" s="13" t="s">
        <v>31</v>
      </c>
      <c r="AX182" s="13" t="s">
        <v>69</v>
      </c>
      <c r="AY182" s="205" t="s">
        <v>191</v>
      </c>
    </row>
    <row r="183" spans="2:51" s="14" customFormat="1" ht="10.2">
      <c r="B183" s="206"/>
      <c r="C183" s="207"/>
      <c r="D183" s="197" t="s">
        <v>197</v>
      </c>
      <c r="E183" s="208" t="s">
        <v>19</v>
      </c>
      <c r="F183" s="209" t="s">
        <v>821</v>
      </c>
      <c r="G183" s="207"/>
      <c r="H183" s="210">
        <v>7.175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197</v>
      </c>
      <c r="AU183" s="216" t="s">
        <v>79</v>
      </c>
      <c r="AV183" s="14" t="s">
        <v>79</v>
      </c>
      <c r="AW183" s="14" t="s">
        <v>31</v>
      </c>
      <c r="AX183" s="14" t="s">
        <v>69</v>
      </c>
      <c r="AY183" s="216" t="s">
        <v>191</v>
      </c>
    </row>
    <row r="184" spans="2:51" s="16" customFormat="1" ht="10.2">
      <c r="B184" s="228"/>
      <c r="C184" s="229"/>
      <c r="D184" s="197" t="s">
        <v>197</v>
      </c>
      <c r="E184" s="230" t="s">
        <v>19</v>
      </c>
      <c r="F184" s="231" t="s">
        <v>210</v>
      </c>
      <c r="G184" s="229"/>
      <c r="H184" s="232">
        <v>7.175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197</v>
      </c>
      <c r="AU184" s="238" t="s">
        <v>79</v>
      </c>
      <c r="AV184" s="16" t="s">
        <v>195</v>
      </c>
      <c r="AW184" s="16" t="s">
        <v>31</v>
      </c>
      <c r="AX184" s="16" t="s">
        <v>77</v>
      </c>
      <c r="AY184" s="238" t="s">
        <v>191</v>
      </c>
    </row>
    <row r="185" spans="1:65" s="2" customFormat="1" ht="24.15" customHeight="1">
      <c r="A185" s="36"/>
      <c r="B185" s="37"/>
      <c r="C185" s="181" t="s">
        <v>364</v>
      </c>
      <c r="D185" s="181" t="s">
        <v>192</v>
      </c>
      <c r="E185" s="182" t="s">
        <v>822</v>
      </c>
      <c r="F185" s="183" t="s">
        <v>823</v>
      </c>
      <c r="G185" s="184" t="s">
        <v>312</v>
      </c>
      <c r="H185" s="185">
        <v>64.575</v>
      </c>
      <c r="I185" s="186"/>
      <c r="J185" s="187">
        <f>ROUND(I185*H185,2)</f>
        <v>0</v>
      </c>
      <c r="K185" s="188"/>
      <c r="L185" s="41"/>
      <c r="M185" s="189" t="s">
        <v>19</v>
      </c>
      <c r="N185" s="190" t="s">
        <v>40</v>
      </c>
      <c r="O185" s="66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3" t="s">
        <v>195</v>
      </c>
      <c r="AT185" s="193" t="s">
        <v>192</v>
      </c>
      <c r="AU185" s="193" t="s">
        <v>79</v>
      </c>
      <c r="AY185" s="19" t="s">
        <v>191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9" t="s">
        <v>77</v>
      </c>
      <c r="BK185" s="194">
        <f>ROUND(I185*H185,2)</f>
        <v>0</v>
      </c>
      <c r="BL185" s="19" t="s">
        <v>195</v>
      </c>
      <c r="BM185" s="193" t="s">
        <v>824</v>
      </c>
    </row>
    <row r="186" spans="2:51" s="13" customFormat="1" ht="10.2">
      <c r="B186" s="195"/>
      <c r="C186" s="196"/>
      <c r="D186" s="197" t="s">
        <v>197</v>
      </c>
      <c r="E186" s="198" t="s">
        <v>19</v>
      </c>
      <c r="F186" s="199" t="s">
        <v>825</v>
      </c>
      <c r="G186" s="196"/>
      <c r="H186" s="198" t="s">
        <v>19</v>
      </c>
      <c r="I186" s="200"/>
      <c r="J186" s="196"/>
      <c r="K186" s="196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197</v>
      </c>
      <c r="AU186" s="205" t="s">
        <v>79</v>
      </c>
      <c r="AV186" s="13" t="s">
        <v>77</v>
      </c>
      <c r="AW186" s="13" t="s">
        <v>31</v>
      </c>
      <c r="AX186" s="13" t="s">
        <v>69</v>
      </c>
      <c r="AY186" s="205" t="s">
        <v>191</v>
      </c>
    </row>
    <row r="187" spans="2:51" s="14" customFormat="1" ht="10.2">
      <c r="B187" s="206"/>
      <c r="C187" s="207"/>
      <c r="D187" s="197" t="s">
        <v>197</v>
      </c>
      <c r="E187" s="208" t="s">
        <v>19</v>
      </c>
      <c r="F187" s="209" t="s">
        <v>826</v>
      </c>
      <c r="G187" s="207"/>
      <c r="H187" s="210">
        <v>64.575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197</v>
      </c>
      <c r="AU187" s="216" t="s">
        <v>79</v>
      </c>
      <c r="AV187" s="14" t="s">
        <v>79</v>
      </c>
      <c r="AW187" s="14" t="s">
        <v>31</v>
      </c>
      <c r="AX187" s="14" t="s">
        <v>69</v>
      </c>
      <c r="AY187" s="216" t="s">
        <v>191</v>
      </c>
    </row>
    <row r="188" spans="2:51" s="16" customFormat="1" ht="10.2">
      <c r="B188" s="228"/>
      <c r="C188" s="229"/>
      <c r="D188" s="197" t="s">
        <v>197</v>
      </c>
      <c r="E188" s="230" t="s">
        <v>19</v>
      </c>
      <c r="F188" s="231" t="s">
        <v>210</v>
      </c>
      <c r="G188" s="229"/>
      <c r="H188" s="232">
        <v>64.575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197</v>
      </c>
      <c r="AU188" s="238" t="s">
        <v>79</v>
      </c>
      <c r="AV188" s="16" t="s">
        <v>195</v>
      </c>
      <c r="AW188" s="16" t="s">
        <v>31</v>
      </c>
      <c r="AX188" s="16" t="s">
        <v>77</v>
      </c>
      <c r="AY188" s="238" t="s">
        <v>191</v>
      </c>
    </row>
    <row r="189" spans="1:65" s="2" customFormat="1" ht="24.15" customHeight="1">
      <c r="A189" s="36"/>
      <c r="B189" s="37"/>
      <c r="C189" s="181" t="s">
        <v>377</v>
      </c>
      <c r="D189" s="181" t="s">
        <v>192</v>
      </c>
      <c r="E189" s="182" t="s">
        <v>827</v>
      </c>
      <c r="F189" s="183" t="s">
        <v>828</v>
      </c>
      <c r="G189" s="184" t="s">
        <v>312</v>
      </c>
      <c r="H189" s="185">
        <v>170.84</v>
      </c>
      <c r="I189" s="186"/>
      <c r="J189" s="187">
        <f>ROUND(I189*H189,2)</f>
        <v>0</v>
      </c>
      <c r="K189" s="188"/>
      <c r="L189" s="41"/>
      <c r="M189" s="189" t="s">
        <v>19</v>
      </c>
      <c r="N189" s="190" t="s">
        <v>40</v>
      </c>
      <c r="O189" s="66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3" t="s">
        <v>195</v>
      </c>
      <c r="AT189" s="193" t="s">
        <v>192</v>
      </c>
      <c r="AU189" s="193" t="s">
        <v>79</v>
      </c>
      <c r="AY189" s="19" t="s">
        <v>191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9" t="s">
        <v>77</v>
      </c>
      <c r="BK189" s="194">
        <f>ROUND(I189*H189,2)</f>
        <v>0</v>
      </c>
      <c r="BL189" s="19" t="s">
        <v>195</v>
      </c>
      <c r="BM189" s="193" t="s">
        <v>829</v>
      </c>
    </row>
    <row r="190" spans="2:51" s="13" customFormat="1" ht="10.2">
      <c r="B190" s="195"/>
      <c r="C190" s="196"/>
      <c r="D190" s="197" t="s">
        <v>197</v>
      </c>
      <c r="E190" s="198" t="s">
        <v>19</v>
      </c>
      <c r="F190" s="199" t="s">
        <v>805</v>
      </c>
      <c r="G190" s="196"/>
      <c r="H190" s="198" t="s">
        <v>19</v>
      </c>
      <c r="I190" s="200"/>
      <c r="J190" s="196"/>
      <c r="K190" s="196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197</v>
      </c>
      <c r="AU190" s="205" t="s">
        <v>79</v>
      </c>
      <c r="AV190" s="13" t="s">
        <v>77</v>
      </c>
      <c r="AW190" s="13" t="s">
        <v>31</v>
      </c>
      <c r="AX190" s="13" t="s">
        <v>69</v>
      </c>
      <c r="AY190" s="205" t="s">
        <v>191</v>
      </c>
    </row>
    <row r="191" spans="2:51" s="14" customFormat="1" ht="10.2">
      <c r="B191" s="206"/>
      <c r="C191" s="207"/>
      <c r="D191" s="197" t="s">
        <v>197</v>
      </c>
      <c r="E191" s="208" t="s">
        <v>19</v>
      </c>
      <c r="F191" s="209" t="s">
        <v>806</v>
      </c>
      <c r="G191" s="207"/>
      <c r="H191" s="210">
        <v>170.84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197</v>
      </c>
      <c r="AU191" s="216" t="s">
        <v>79</v>
      </c>
      <c r="AV191" s="14" t="s">
        <v>79</v>
      </c>
      <c r="AW191" s="14" t="s">
        <v>31</v>
      </c>
      <c r="AX191" s="14" t="s">
        <v>69</v>
      </c>
      <c r="AY191" s="216" t="s">
        <v>191</v>
      </c>
    </row>
    <row r="192" spans="2:51" s="16" customFormat="1" ht="10.2">
      <c r="B192" s="228"/>
      <c r="C192" s="229"/>
      <c r="D192" s="197" t="s">
        <v>197</v>
      </c>
      <c r="E192" s="230" t="s">
        <v>19</v>
      </c>
      <c r="F192" s="231" t="s">
        <v>210</v>
      </c>
      <c r="G192" s="229"/>
      <c r="H192" s="232">
        <v>170.84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197</v>
      </c>
      <c r="AU192" s="238" t="s">
        <v>79</v>
      </c>
      <c r="AV192" s="16" t="s">
        <v>195</v>
      </c>
      <c r="AW192" s="16" t="s">
        <v>31</v>
      </c>
      <c r="AX192" s="16" t="s">
        <v>77</v>
      </c>
      <c r="AY192" s="238" t="s">
        <v>191</v>
      </c>
    </row>
    <row r="193" spans="1:65" s="2" customFormat="1" ht="24.15" customHeight="1">
      <c r="A193" s="36"/>
      <c r="B193" s="37"/>
      <c r="C193" s="181" t="s">
        <v>383</v>
      </c>
      <c r="D193" s="181" t="s">
        <v>192</v>
      </c>
      <c r="E193" s="182" t="s">
        <v>827</v>
      </c>
      <c r="F193" s="183" t="s">
        <v>828</v>
      </c>
      <c r="G193" s="184" t="s">
        <v>312</v>
      </c>
      <c r="H193" s="185">
        <v>267.52</v>
      </c>
      <c r="I193" s="186"/>
      <c r="J193" s="187">
        <f>ROUND(I193*H193,2)</f>
        <v>0</v>
      </c>
      <c r="K193" s="188"/>
      <c r="L193" s="41"/>
      <c r="M193" s="189" t="s">
        <v>19</v>
      </c>
      <c r="N193" s="190" t="s">
        <v>40</v>
      </c>
      <c r="O193" s="66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3" t="s">
        <v>195</v>
      </c>
      <c r="AT193" s="193" t="s">
        <v>192</v>
      </c>
      <c r="AU193" s="193" t="s">
        <v>79</v>
      </c>
      <c r="AY193" s="19" t="s">
        <v>191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9" t="s">
        <v>77</v>
      </c>
      <c r="BK193" s="194">
        <f>ROUND(I193*H193,2)</f>
        <v>0</v>
      </c>
      <c r="BL193" s="19" t="s">
        <v>195</v>
      </c>
      <c r="BM193" s="193" t="s">
        <v>830</v>
      </c>
    </row>
    <row r="194" spans="2:51" s="13" customFormat="1" ht="10.2">
      <c r="B194" s="195"/>
      <c r="C194" s="196"/>
      <c r="D194" s="197" t="s">
        <v>197</v>
      </c>
      <c r="E194" s="198" t="s">
        <v>19</v>
      </c>
      <c r="F194" s="199" t="s">
        <v>808</v>
      </c>
      <c r="G194" s="196"/>
      <c r="H194" s="198" t="s">
        <v>19</v>
      </c>
      <c r="I194" s="200"/>
      <c r="J194" s="196"/>
      <c r="K194" s="196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197</v>
      </c>
      <c r="AU194" s="205" t="s">
        <v>79</v>
      </c>
      <c r="AV194" s="13" t="s">
        <v>77</v>
      </c>
      <c r="AW194" s="13" t="s">
        <v>31</v>
      </c>
      <c r="AX194" s="13" t="s">
        <v>69</v>
      </c>
      <c r="AY194" s="205" t="s">
        <v>191</v>
      </c>
    </row>
    <row r="195" spans="2:51" s="14" customFormat="1" ht="10.2">
      <c r="B195" s="206"/>
      <c r="C195" s="207"/>
      <c r="D195" s="197" t="s">
        <v>197</v>
      </c>
      <c r="E195" s="208" t="s">
        <v>19</v>
      </c>
      <c r="F195" s="209" t="s">
        <v>809</v>
      </c>
      <c r="G195" s="207"/>
      <c r="H195" s="210">
        <v>267.52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197</v>
      </c>
      <c r="AU195" s="216" t="s">
        <v>79</v>
      </c>
      <c r="AV195" s="14" t="s">
        <v>79</v>
      </c>
      <c r="AW195" s="14" t="s">
        <v>31</v>
      </c>
      <c r="AX195" s="14" t="s">
        <v>69</v>
      </c>
      <c r="AY195" s="216" t="s">
        <v>191</v>
      </c>
    </row>
    <row r="196" spans="2:51" s="16" customFormat="1" ht="10.2">
      <c r="B196" s="228"/>
      <c r="C196" s="229"/>
      <c r="D196" s="197" t="s">
        <v>197</v>
      </c>
      <c r="E196" s="230" t="s">
        <v>19</v>
      </c>
      <c r="F196" s="231" t="s">
        <v>210</v>
      </c>
      <c r="G196" s="229"/>
      <c r="H196" s="232">
        <v>267.52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197</v>
      </c>
      <c r="AU196" s="238" t="s">
        <v>79</v>
      </c>
      <c r="AV196" s="16" t="s">
        <v>195</v>
      </c>
      <c r="AW196" s="16" t="s">
        <v>31</v>
      </c>
      <c r="AX196" s="16" t="s">
        <v>77</v>
      </c>
      <c r="AY196" s="238" t="s">
        <v>191</v>
      </c>
    </row>
    <row r="197" spans="1:65" s="2" customFormat="1" ht="24.15" customHeight="1">
      <c r="A197" s="36"/>
      <c r="B197" s="37"/>
      <c r="C197" s="181" t="s">
        <v>387</v>
      </c>
      <c r="D197" s="181" t="s">
        <v>192</v>
      </c>
      <c r="E197" s="182" t="s">
        <v>831</v>
      </c>
      <c r="F197" s="183" t="s">
        <v>832</v>
      </c>
      <c r="G197" s="184" t="s">
        <v>312</v>
      </c>
      <c r="H197" s="185">
        <v>7.175</v>
      </c>
      <c r="I197" s="186"/>
      <c r="J197" s="187">
        <f>ROUND(I197*H197,2)</f>
        <v>0</v>
      </c>
      <c r="K197" s="188"/>
      <c r="L197" s="41"/>
      <c r="M197" s="189" t="s">
        <v>19</v>
      </c>
      <c r="N197" s="190" t="s">
        <v>40</v>
      </c>
      <c r="O197" s="66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3" t="s">
        <v>195</v>
      </c>
      <c r="AT197" s="193" t="s">
        <v>192</v>
      </c>
      <c r="AU197" s="193" t="s">
        <v>79</v>
      </c>
      <c r="AY197" s="19" t="s">
        <v>191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9" t="s">
        <v>77</v>
      </c>
      <c r="BK197" s="194">
        <f>ROUND(I197*H197,2)</f>
        <v>0</v>
      </c>
      <c r="BL197" s="19" t="s">
        <v>195</v>
      </c>
      <c r="BM197" s="193" t="s">
        <v>833</v>
      </c>
    </row>
    <row r="198" spans="2:51" s="13" customFormat="1" ht="10.2">
      <c r="B198" s="195"/>
      <c r="C198" s="196"/>
      <c r="D198" s="197" t="s">
        <v>197</v>
      </c>
      <c r="E198" s="198" t="s">
        <v>19</v>
      </c>
      <c r="F198" s="199" t="s">
        <v>820</v>
      </c>
      <c r="G198" s="196"/>
      <c r="H198" s="198" t="s">
        <v>19</v>
      </c>
      <c r="I198" s="200"/>
      <c r="J198" s="196"/>
      <c r="K198" s="196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197</v>
      </c>
      <c r="AU198" s="205" t="s">
        <v>79</v>
      </c>
      <c r="AV198" s="13" t="s">
        <v>77</v>
      </c>
      <c r="AW198" s="13" t="s">
        <v>31</v>
      </c>
      <c r="AX198" s="13" t="s">
        <v>69</v>
      </c>
      <c r="AY198" s="205" t="s">
        <v>191</v>
      </c>
    </row>
    <row r="199" spans="2:51" s="14" customFormat="1" ht="10.2">
      <c r="B199" s="206"/>
      <c r="C199" s="207"/>
      <c r="D199" s="197" t="s">
        <v>197</v>
      </c>
      <c r="E199" s="208" t="s">
        <v>19</v>
      </c>
      <c r="F199" s="209" t="s">
        <v>821</v>
      </c>
      <c r="G199" s="207"/>
      <c r="H199" s="210">
        <v>7.175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197</v>
      </c>
      <c r="AU199" s="216" t="s">
        <v>79</v>
      </c>
      <c r="AV199" s="14" t="s">
        <v>79</v>
      </c>
      <c r="AW199" s="14" t="s">
        <v>31</v>
      </c>
      <c r="AX199" s="14" t="s">
        <v>69</v>
      </c>
      <c r="AY199" s="216" t="s">
        <v>191</v>
      </c>
    </row>
    <row r="200" spans="2:51" s="16" customFormat="1" ht="10.2">
      <c r="B200" s="228"/>
      <c r="C200" s="229"/>
      <c r="D200" s="197" t="s">
        <v>197</v>
      </c>
      <c r="E200" s="230" t="s">
        <v>19</v>
      </c>
      <c r="F200" s="231" t="s">
        <v>210</v>
      </c>
      <c r="G200" s="229"/>
      <c r="H200" s="232">
        <v>7.175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197</v>
      </c>
      <c r="AU200" s="238" t="s">
        <v>79</v>
      </c>
      <c r="AV200" s="16" t="s">
        <v>195</v>
      </c>
      <c r="AW200" s="16" t="s">
        <v>31</v>
      </c>
      <c r="AX200" s="16" t="s">
        <v>77</v>
      </c>
      <c r="AY200" s="238" t="s">
        <v>191</v>
      </c>
    </row>
    <row r="201" spans="1:65" s="2" customFormat="1" ht="33" customHeight="1">
      <c r="A201" s="36"/>
      <c r="B201" s="37"/>
      <c r="C201" s="181" t="s">
        <v>392</v>
      </c>
      <c r="D201" s="181" t="s">
        <v>192</v>
      </c>
      <c r="E201" s="182" t="s">
        <v>834</v>
      </c>
      <c r="F201" s="183" t="s">
        <v>835</v>
      </c>
      <c r="G201" s="184" t="s">
        <v>312</v>
      </c>
      <c r="H201" s="185">
        <v>1.845</v>
      </c>
      <c r="I201" s="186"/>
      <c r="J201" s="187">
        <f>ROUND(I201*H201,2)</f>
        <v>0</v>
      </c>
      <c r="K201" s="188"/>
      <c r="L201" s="41"/>
      <c r="M201" s="189" t="s">
        <v>19</v>
      </c>
      <c r="N201" s="190" t="s">
        <v>40</v>
      </c>
      <c r="O201" s="66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195</v>
      </c>
      <c r="AT201" s="193" t="s">
        <v>192</v>
      </c>
      <c r="AU201" s="193" t="s">
        <v>79</v>
      </c>
      <c r="AY201" s="19" t="s">
        <v>191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9" t="s">
        <v>77</v>
      </c>
      <c r="BK201" s="194">
        <f>ROUND(I201*H201,2)</f>
        <v>0</v>
      </c>
      <c r="BL201" s="19" t="s">
        <v>195</v>
      </c>
      <c r="BM201" s="193" t="s">
        <v>836</v>
      </c>
    </row>
    <row r="202" spans="2:51" s="13" customFormat="1" ht="10.2">
      <c r="B202" s="195"/>
      <c r="C202" s="196"/>
      <c r="D202" s="197" t="s">
        <v>197</v>
      </c>
      <c r="E202" s="198" t="s">
        <v>19</v>
      </c>
      <c r="F202" s="199" t="s">
        <v>820</v>
      </c>
      <c r="G202" s="196"/>
      <c r="H202" s="198" t="s">
        <v>19</v>
      </c>
      <c r="I202" s="200"/>
      <c r="J202" s="196"/>
      <c r="K202" s="196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197</v>
      </c>
      <c r="AU202" s="205" t="s">
        <v>79</v>
      </c>
      <c r="AV202" s="13" t="s">
        <v>77</v>
      </c>
      <c r="AW202" s="13" t="s">
        <v>31</v>
      </c>
      <c r="AX202" s="13" t="s">
        <v>69</v>
      </c>
      <c r="AY202" s="205" t="s">
        <v>191</v>
      </c>
    </row>
    <row r="203" spans="2:51" s="14" customFormat="1" ht="10.2">
      <c r="B203" s="206"/>
      <c r="C203" s="207"/>
      <c r="D203" s="197" t="s">
        <v>197</v>
      </c>
      <c r="E203" s="208" t="s">
        <v>19</v>
      </c>
      <c r="F203" s="209" t="s">
        <v>837</v>
      </c>
      <c r="G203" s="207"/>
      <c r="H203" s="210">
        <v>1.845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197</v>
      </c>
      <c r="AU203" s="216" t="s">
        <v>79</v>
      </c>
      <c r="AV203" s="14" t="s">
        <v>79</v>
      </c>
      <c r="AW203" s="14" t="s">
        <v>31</v>
      </c>
      <c r="AX203" s="14" t="s">
        <v>69</v>
      </c>
      <c r="AY203" s="216" t="s">
        <v>191</v>
      </c>
    </row>
    <row r="204" spans="2:51" s="16" customFormat="1" ht="10.2">
      <c r="B204" s="228"/>
      <c r="C204" s="229"/>
      <c r="D204" s="197" t="s">
        <v>197</v>
      </c>
      <c r="E204" s="230" t="s">
        <v>19</v>
      </c>
      <c r="F204" s="231" t="s">
        <v>210</v>
      </c>
      <c r="G204" s="229"/>
      <c r="H204" s="232">
        <v>1.845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197</v>
      </c>
      <c r="AU204" s="238" t="s">
        <v>79</v>
      </c>
      <c r="AV204" s="16" t="s">
        <v>195</v>
      </c>
      <c r="AW204" s="16" t="s">
        <v>31</v>
      </c>
      <c r="AX204" s="16" t="s">
        <v>77</v>
      </c>
      <c r="AY204" s="238" t="s">
        <v>191</v>
      </c>
    </row>
    <row r="205" spans="1:65" s="2" customFormat="1" ht="33" customHeight="1">
      <c r="A205" s="36"/>
      <c r="B205" s="37"/>
      <c r="C205" s="181" t="s">
        <v>398</v>
      </c>
      <c r="D205" s="181" t="s">
        <v>192</v>
      </c>
      <c r="E205" s="182" t="s">
        <v>838</v>
      </c>
      <c r="F205" s="183" t="s">
        <v>839</v>
      </c>
      <c r="G205" s="184" t="s">
        <v>312</v>
      </c>
      <c r="H205" s="185">
        <v>170.84</v>
      </c>
      <c r="I205" s="186"/>
      <c r="J205" s="187">
        <f>ROUND(I205*H205,2)</f>
        <v>0</v>
      </c>
      <c r="K205" s="188"/>
      <c r="L205" s="41"/>
      <c r="M205" s="189" t="s">
        <v>19</v>
      </c>
      <c r="N205" s="190" t="s">
        <v>40</v>
      </c>
      <c r="O205" s="66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3" t="s">
        <v>195</v>
      </c>
      <c r="AT205" s="193" t="s">
        <v>192</v>
      </c>
      <c r="AU205" s="193" t="s">
        <v>79</v>
      </c>
      <c r="AY205" s="19" t="s">
        <v>191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9" t="s">
        <v>77</v>
      </c>
      <c r="BK205" s="194">
        <f>ROUND(I205*H205,2)</f>
        <v>0</v>
      </c>
      <c r="BL205" s="19" t="s">
        <v>195</v>
      </c>
      <c r="BM205" s="193" t="s">
        <v>840</v>
      </c>
    </row>
    <row r="206" spans="2:51" s="13" customFormat="1" ht="10.2">
      <c r="B206" s="195"/>
      <c r="C206" s="196"/>
      <c r="D206" s="197" t="s">
        <v>197</v>
      </c>
      <c r="E206" s="198" t="s">
        <v>19</v>
      </c>
      <c r="F206" s="199" t="s">
        <v>805</v>
      </c>
      <c r="G206" s="196"/>
      <c r="H206" s="198" t="s">
        <v>19</v>
      </c>
      <c r="I206" s="200"/>
      <c r="J206" s="196"/>
      <c r="K206" s="196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197</v>
      </c>
      <c r="AU206" s="205" t="s">
        <v>79</v>
      </c>
      <c r="AV206" s="13" t="s">
        <v>77</v>
      </c>
      <c r="AW206" s="13" t="s">
        <v>31</v>
      </c>
      <c r="AX206" s="13" t="s">
        <v>69</v>
      </c>
      <c r="AY206" s="205" t="s">
        <v>191</v>
      </c>
    </row>
    <row r="207" spans="2:51" s="14" customFormat="1" ht="10.2">
      <c r="B207" s="206"/>
      <c r="C207" s="207"/>
      <c r="D207" s="197" t="s">
        <v>197</v>
      </c>
      <c r="E207" s="208" t="s">
        <v>19</v>
      </c>
      <c r="F207" s="209" t="s">
        <v>806</v>
      </c>
      <c r="G207" s="207"/>
      <c r="H207" s="210">
        <v>170.84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197</v>
      </c>
      <c r="AU207" s="216" t="s">
        <v>79</v>
      </c>
      <c r="AV207" s="14" t="s">
        <v>79</v>
      </c>
      <c r="AW207" s="14" t="s">
        <v>31</v>
      </c>
      <c r="AX207" s="14" t="s">
        <v>69</v>
      </c>
      <c r="AY207" s="216" t="s">
        <v>191</v>
      </c>
    </row>
    <row r="208" spans="2:51" s="16" customFormat="1" ht="10.2">
      <c r="B208" s="228"/>
      <c r="C208" s="229"/>
      <c r="D208" s="197" t="s">
        <v>197</v>
      </c>
      <c r="E208" s="230" t="s">
        <v>19</v>
      </c>
      <c r="F208" s="231" t="s">
        <v>210</v>
      </c>
      <c r="G208" s="229"/>
      <c r="H208" s="232">
        <v>170.84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197</v>
      </c>
      <c r="AU208" s="238" t="s">
        <v>79</v>
      </c>
      <c r="AV208" s="16" t="s">
        <v>195</v>
      </c>
      <c r="AW208" s="16" t="s">
        <v>31</v>
      </c>
      <c r="AX208" s="16" t="s">
        <v>77</v>
      </c>
      <c r="AY208" s="238" t="s">
        <v>191</v>
      </c>
    </row>
    <row r="209" spans="1:65" s="2" customFormat="1" ht="24.15" customHeight="1">
      <c r="A209" s="36"/>
      <c r="B209" s="37"/>
      <c r="C209" s="181" t="s">
        <v>402</v>
      </c>
      <c r="D209" s="181" t="s">
        <v>192</v>
      </c>
      <c r="E209" s="182" t="s">
        <v>604</v>
      </c>
      <c r="F209" s="183" t="s">
        <v>774</v>
      </c>
      <c r="G209" s="184" t="s">
        <v>312</v>
      </c>
      <c r="H209" s="185">
        <v>267.52</v>
      </c>
      <c r="I209" s="186"/>
      <c r="J209" s="187">
        <f>ROUND(I209*H209,2)</f>
        <v>0</v>
      </c>
      <c r="K209" s="188"/>
      <c r="L209" s="41"/>
      <c r="M209" s="189" t="s">
        <v>19</v>
      </c>
      <c r="N209" s="190" t="s">
        <v>40</v>
      </c>
      <c r="O209" s="66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3" t="s">
        <v>195</v>
      </c>
      <c r="AT209" s="193" t="s">
        <v>192</v>
      </c>
      <c r="AU209" s="193" t="s">
        <v>79</v>
      </c>
      <c r="AY209" s="19" t="s">
        <v>191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9" t="s">
        <v>77</v>
      </c>
      <c r="BK209" s="194">
        <f>ROUND(I209*H209,2)</f>
        <v>0</v>
      </c>
      <c r="BL209" s="19" t="s">
        <v>195</v>
      </c>
      <c r="BM209" s="193" t="s">
        <v>841</v>
      </c>
    </row>
    <row r="210" spans="2:51" s="13" customFormat="1" ht="10.2">
      <c r="B210" s="195"/>
      <c r="C210" s="196"/>
      <c r="D210" s="197" t="s">
        <v>197</v>
      </c>
      <c r="E210" s="198" t="s">
        <v>19</v>
      </c>
      <c r="F210" s="199" t="s">
        <v>808</v>
      </c>
      <c r="G210" s="196"/>
      <c r="H210" s="198" t="s">
        <v>19</v>
      </c>
      <c r="I210" s="200"/>
      <c r="J210" s="196"/>
      <c r="K210" s="196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197</v>
      </c>
      <c r="AU210" s="205" t="s">
        <v>79</v>
      </c>
      <c r="AV210" s="13" t="s">
        <v>77</v>
      </c>
      <c r="AW210" s="13" t="s">
        <v>31</v>
      </c>
      <c r="AX210" s="13" t="s">
        <v>69</v>
      </c>
      <c r="AY210" s="205" t="s">
        <v>191</v>
      </c>
    </row>
    <row r="211" spans="2:51" s="14" customFormat="1" ht="10.2">
      <c r="B211" s="206"/>
      <c r="C211" s="207"/>
      <c r="D211" s="197" t="s">
        <v>197</v>
      </c>
      <c r="E211" s="208" t="s">
        <v>19</v>
      </c>
      <c r="F211" s="209" t="s">
        <v>809</v>
      </c>
      <c r="G211" s="207"/>
      <c r="H211" s="210">
        <v>267.52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197</v>
      </c>
      <c r="AU211" s="216" t="s">
        <v>79</v>
      </c>
      <c r="AV211" s="14" t="s">
        <v>79</v>
      </c>
      <c r="AW211" s="14" t="s">
        <v>31</v>
      </c>
      <c r="AX211" s="14" t="s">
        <v>69</v>
      </c>
      <c r="AY211" s="216" t="s">
        <v>191</v>
      </c>
    </row>
    <row r="212" spans="2:51" s="16" customFormat="1" ht="10.2">
      <c r="B212" s="228"/>
      <c r="C212" s="229"/>
      <c r="D212" s="197" t="s">
        <v>197</v>
      </c>
      <c r="E212" s="230" t="s">
        <v>19</v>
      </c>
      <c r="F212" s="231" t="s">
        <v>210</v>
      </c>
      <c r="G212" s="229"/>
      <c r="H212" s="232">
        <v>267.52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197</v>
      </c>
      <c r="AU212" s="238" t="s">
        <v>79</v>
      </c>
      <c r="AV212" s="16" t="s">
        <v>195</v>
      </c>
      <c r="AW212" s="16" t="s">
        <v>31</v>
      </c>
      <c r="AX212" s="16" t="s">
        <v>77</v>
      </c>
      <c r="AY212" s="238" t="s">
        <v>191</v>
      </c>
    </row>
    <row r="213" spans="1:65" s="2" customFormat="1" ht="24.15" customHeight="1">
      <c r="A213" s="36"/>
      <c r="B213" s="37"/>
      <c r="C213" s="181" t="s">
        <v>407</v>
      </c>
      <c r="D213" s="181" t="s">
        <v>192</v>
      </c>
      <c r="E213" s="182" t="s">
        <v>604</v>
      </c>
      <c r="F213" s="183" t="s">
        <v>774</v>
      </c>
      <c r="G213" s="184" t="s">
        <v>312</v>
      </c>
      <c r="H213" s="185">
        <v>5.33</v>
      </c>
      <c r="I213" s="186"/>
      <c r="J213" s="187">
        <f>ROUND(I213*H213,2)</f>
        <v>0</v>
      </c>
      <c r="K213" s="188"/>
      <c r="L213" s="41"/>
      <c r="M213" s="189" t="s">
        <v>19</v>
      </c>
      <c r="N213" s="190" t="s">
        <v>40</v>
      </c>
      <c r="O213" s="66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3" t="s">
        <v>195</v>
      </c>
      <c r="AT213" s="193" t="s">
        <v>192</v>
      </c>
      <c r="AU213" s="193" t="s">
        <v>79</v>
      </c>
      <c r="AY213" s="19" t="s">
        <v>191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9" t="s">
        <v>77</v>
      </c>
      <c r="BK213" s="194">
        <f>ROUND(I213*H213,2)</f>
        <v>0</v>
      </c>
      <c r="BL213" s="19" t="s">
        <v>195</v>
      </c>
      <c r="BM213" s="193" t="s">
        <v>842</v>
      </c>
    </row>
    <row r="214" spans="2:51" s="13" customFormat="1" ht="10.2">
      <c r="B214" s="195"/>
      <c r="C214" s="196"/>
      <c r="D214" s="197" t="s">
        <v>197</v>
      </c>
      <c r="E214" s="198" t="s">
        <v>19</v>
      </c>
      <c r="F214" s="199" t="s">
        <v>820</v>
      </c>
      <c r="G214" s="196"/>
      <c r="H214" s="198" t="s">
        <v>19</v>
      </c>
      <c r="I214" s="200"/>
      <c r="J214" s="196"/>
      <c r="K214" s="196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197</v>
      </c>
      <c r="AU214" s="205" t="s">
        <v>79</v>
      </c>
      <c r="AV214" s="13" t="s">
        <v>77</v>
      </c>
      <c r="AW214" s="13" t="s">
        <v>31</v>
      </c>
      <c r="AX214" s="13" t="s">
        <v>69</v>
      </c>
      <c r="AY214" s="205" t="s">
        <v>191</v>
      </c>
    </row>
    <row r="215" spans="2:51" s="14" customFormat="1" ht="10.2">
      <c r="B215" s="206"/>
      <c r="C215" s="207"/>
      <c r="D215" s="197" t="s">
        <v>197</v>
      </c>
      <c r="E215" s="208" t="s">
        <v>19</v>
      </c>
      <c r="F215" s="209" t="s">
        <v>843</v>
      </c>
      <c r="G215" s="207"/>
      <c r="H215" s="210">
        <v>5.33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197</v>
      </c>
      <c r="AU215" s="216" t="s">
        <v>79</v>
      </c>
      <c r="AV215" s="14" t="s">
        <v>79</v>
      </c>
      <c r="AW215" s="14" t="s">
        <v>31</v>
      </c>
      <c r="AX215" s="14" t="s">
        <v>69</v>
      </c>
      <c r="AY215" s="216" t="s">
        <v>191</v>
      </c>
    </row>
    <row r="216" spans="2:51" s="16" customFormat="1" ht="10.2">
      <c r="B216" s="228"/>
      <c r="C216" s="229"/>
      <c r="D216" s="197" t="s">
        <v>197</v>
      </c>
      <c r="E216" s="230" t="s">
        <v>19</v>
      </c>
      <c r="F216" s="231" t="s">
        <v>210</v>
      </c>
      <c r="G216" s="229"/>
      <c r="H216" s="232">
        <v>5.33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197</v>
      </c>
      <c r="AU216" s="238" t="s">
        <v>79</v>
      </c>
      <c r="AV216" s="16" t="s">
        <v>195</v>
      </c>
      <c r="AW216" s="16" t="s">
        <v>31</v>
      </c>
      <c r="AX216" s="16" t="s">
        <v>77</v>
      </c>
      <c r="AY216" s="238" t="s">
        <v>191</v>
      </c>
    </row>
    <row r="217" spans="2:63" s="12" customFormat="1" ht="22.8" customHeight="1">
      <c r="B217" s="167"/>
      <c r="C217" s="168"/>
      <c r="D217" s="169" t="s">
        <v>68</v>
      </c>
      <c r="E217" s="239" t="s">
        <v>606</v>
      </c>
      <c r="F217" s="239" t="s">
        <v>607</v>
      </c>
      <c r="G217" s="168"/>
      <c r="H217" s="168"/>
      <c r="I217" s="171"/>
      <c r="J217" s="240">
        <f>BK217</f>
        <v>0</v>
      </c>
      <c r="K217" s="168"/>
      <c r="L217" s="173"/>
      <c r="M217" s="174"/>
      <c r="N217" s="175"/>
      <c r="O217" s="175"/>
      <c r="P217" s="176">
        <f>SUM(P218:P219)</f>
        <v>0</v>
      </c>
      <c r="Q217" s="175"/>
      <c r="R217" s="176">
        <f>SUM(R218:R219)</f>
        <v>0</v>
      </c>
      <c r="S217" s="175"/>
      <c r="T217" s="177">
        <f>SUM(T218:T219)</f>
        <v>0</v>
      </c>
      <c r="AR217" s="178" t="s">
        <v>77</v>
      </c>
      <c r="AT217" s="179" t="s">
        <v>68</v>
      </c>
      <c r="AU217" s="179" t="s">
        <v>77</v>
      </c>
      <c r="AY217" s="178" t="s">
        <v>191</v>
      </c>
      <c r="BK217" s="180">
        <f>SUM(BK218:BK219)</f>
        <v>0</v>
      </c>
    </row>
    <row r="218" spans="1:65" s="2" customFormat="1" ht="33" customHeight="1">
      <c r="A218" s="36"/>
      <c r="B218" s="37"/>
      <c r="C218" s="181" t="s">
        <v>412</v>
      </c>
      <c r="D218" s="181" t="s">
        <v>192</v>
      </c>
      <c r="E218" s="182" t="s">
        <v>844</v>
      </c>
      <c r="F218" s="183" t="s">
        <v>845</v>
      </c>
      <c r="G218" s="184" t="s">
        <v>312</v>
      </c>
      <c r="H218" s="185">
        <v>31.243</v>
      </c>
      <c r="I218" s="186"/>
      <c r="J218" s="187">
        <f>ROUND(I218*H218,2)</f>
        <v>0</v>
      </c>
      <c r="K218" s="188"/>
      <c r="L218" s="41"/>
      <c r="M218" s="189" t="s">
        <v>19</v>
      </c>
      <c r="N218" s="190" t="s">
        <v>40</v>
      </c>
      <c r="O218" s="66"/>
      <c r="P218" s="191">
        <f>O218*H218</f>
        <v>0</v>
      </c>
      <c r="Q218" s="191">
        <v>0</v>
      </c>
      <c r="R218" s="191">
        <f>Q218*H218</f>
        <v>0</v>
      </c>
      <c r="S218" s="191">
        <v>0</v>
      </c>
      <c r="T218" s="19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3" t="s">
        <v>195</v>
      </c>
      <c r="AT218" s="193" t="s">
        <v>192</v>
      </c>
      <c r="AU218" s="193" t="s">
        <v>79</v>
      </c>
      <c r="AY218" s="19" t="s">
        <v>191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9" t="s">
        <v>77</v>
      </c>
      <c r="BK218" s="194">
        <f>ROUND(I218*H218,2)</f>
        <v>0</v>
      </c>
      <c r="BL218" s="19" t="s">
        <v>195</v>
      </c>
      <c r="BM218" s="193" t="s">
        <v>846</v>
      </c>
    </row>
    <row r="219" spans="1:65" s="2" customFormat="1" ht="33" customHeight="1">
      <c r="A219" s="36"/>
      <c r="B219" s="37"/>
      <c r="C219" s="181" t="s">
        <v>422</v>
      </c>
      <c r="D219" s="181" t="s">
        <v>192</v>
      </c>
      <c r="E219" s="182" t="s">
        <v>847</v>
      </c>
      <c r="F219" s="183" t="s">
        <v>848</v>
      </c>
      <c r="G219" s="184" t="s">
        <v>312</v>
      </c>
      <c r="H219" s="185">
        <v>31.243</v>
      </c>
      <c r="I219" s="186"/>
      <c r="J219" s="187">
        <f>ROUND(I219*H219,2)</f>
        <v>0</v>
      </c>
      <c r="K219" s="188"/>
      <c r="L219" s="41"/>
      <c r="M219" s="252" t="s">
        <v>19</v>
      </c>
      <c r="N219" s="253" t="s">
        <v>40</v>
      </c>
      <c r="O219" s="254"/>
      <c r="P219" s="255">
        <f>O219*H219</f>
        <v>0</v>
      </c>
      <c r="Q219" s="255">
        <v>0</v>
      </c>
      <c r="R219" s="255">
        <f>Q219*H219</f>
        <v>0</v>
      </c>
      <c r="S219" s="255">
        <v>0</v>
      </c>
      <c r="T219" s="25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3" t="s">
        <v>195</v>
      </c>
      <c r="AT219" s="193" t="s">
        <v>192</v>
      </c>
      <c r="AU219" s="193" t="s">
        <v>79</v>
      </c>
      <c r="AY219" s="19" t="s">
        <v>191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9" t="s">
        <v>77</v>
      </c>
      <c r="BK219" s="194">
        <f>ROUND(I219*H219,2)</f>
        <v>0</v>
      </c>
      <c r="BL219" s="19" t="s">
        <v>195</v>
      </c>
      <c r="BM219" s="193" t="s">
        <v>849</v>
      </c>
    </row>
    <row r="220" spans="1:31" s="2" customFormat="1" ht="6.9" customHeight="1">
      <c r="A220" s="36"/>
      <c r="B220" s="49"/>
      <c r="C220" s="50"/>
      <c r="D220" s="50"/>
      <c r="E220" s="50"/>
      <c r="F220" s="50"/>
      <c r="G220" s="50"/>
      <c r="H220" s="50"/>
      <c r="I220" s="50"/>
      <c r="J220" s="50"/>
      <c r="K220" s="50"/>
      <c r="L220" s="41"/>
      <c r="M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</row>
  </sheetData>
  <sheetProtection algorithmName="SHA-512" hashValue="Hrwzv1Pdnx81hSPNSXx6t22sxWinaibbhCH5/YR5+vtVCqY55X4DajlAso55t/wlX5a+b3iyww5CsfHeDIS/WQ==" saltValue="QXWTsW7Y5AEUXKv0wr7eMdKmtzbMVYMpL3USHiiWShQgcSE7BPLrbsdF2VF4g1tdRP3GtvQfZV9UC0Bbd3/4og==" spinCount="100000" sheet="1" objects="1" scenarios="1" formatColumns="0" formatRows="0" autoFilter="0"/>
  <autoFilter ref="C95:K219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99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79</v>
      </c>
    </row>
    <row r="4" spans="2:46" s="1" customFormat="1" ht="24.9" customHeight="1">
      <c r="B4" s="22"/>
      <c r="D4" s="113" t="s">
        <v>117</v>
      </c>
      <c r="L4" s="22"/>
      <c r="M4" s="114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Vrchlabí - Liščí kopec - I.etapa</v>
      </c>
      <c r="F7" s="405"/>
      <c r="G7" s="405"/>
      <c r="H7" s="405"/>
      <c r="L7" s="22"/>
    </row>
    <row r="8" spans="2:12" ht="13.2">
      <c r="B8" s="22"/>
      <c r="D8" s="115" t="s">
        <v>123</v>
      </c>
      <c r="L8" s="22"/>
    </row>
    <row r="9" spans="2:12" s="1" customFormat="1" ht="23.25" customHeight="1">
      <c r="B9" s="22"/>
      <c r="E9" s="404" t="s">
        <v>733</v>
      </c>
      <c r="F9" s="386"/>
      <c r="G9" s="386"/>
      <c r="H9" s="386"/>
      <c r="L9" s="22"/>
    </row>
    <row r="10" spans="2:12" s="1" customFormat="1" ht="12" customHeight="1">
      <c r="B10" s="22"/>
      <c r="D10" s="115" t="s">
        <v>734</v>
      </c>
      <c r="L10" s="22"/>
    </row>
    <row r="11" spans="1:31" s="2" customFormat="1" ht="16.5" customHeight="1">
      <c r="A11" s="36"/>
      <c r="B11" s="41"/>
      <c r="C11" s="36"/>
      <c r="D11" s="36"/>
      <c r="E11" s="414" t="s">
        <v>735</v>
      </c>
      <c r="F11" s="407"/>
      <c r="G11" s="407"/>
      <c r="H11" s="407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5" t="s">
        <v>736</v>
      </c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06" t="s">
        <v>850</v>
      </c>
      <c r="F13" s="407"/>
      <c r="G13" s="407"/>
      <c r="H13" s="407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5" t="s">
        <v>18</v>
      </c>
      <c r="E15" s="36"/>
      <c r="F15" s="105" t="s">
        <v>19</v>
      </c>
      <c r="G15" s="36"/>
      <c r="H15" s="36"/>
      <c r="I15" s="115" t="s">
        <v>20</v>
      </c>
      <c r="J15" s="105" t="s">
        <v>19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21</v>
      </c>
      <c r="E16" s="36"/>
      <c r="F16" s="105" t="s">
        <v>738</v>
      </c>
      <c r="G16" s="36"/>
      <c r="H16" s="36"/>
      <c r="I16" s="115" t="s">
        <v>23</v>
      </c>
      <c r="J16" s="117" t="str">
        <f>'Rekapitulace stavby'!AN8</f>
        <v>2. 2. 2021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8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5" t="s">
        <v>25</v>
      </c>
      <c r="E18" s="36"/>
      <c r="F18" s="36"/>
      <c r="G18" s="36"/>
      <c r="H18" s="36"/>
      <c r="I18" s="115" t="s">
        <v>26</v>
      </c>
      <c r="J18" s="105" t="s">
        <v>19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22</v>
      </c>
      <c r="F19" s="36"/>
      <c r="G19" s="36"/>
      <c r="H19" s="36"/>
      <c r="I19" s="115" t="s">
        <v>27</v>
      </c>
      <c r="J19" s="105" t="s">
        <v>19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5" t="s">
        <v>28</v>
      </c>
      <c r="E21" s="36"/>
      <c r="F21" s="36"/>
      <c r="G21" s="36"/>
      <c r="H21" s="36"/>
      <c r="I21" s="115" t="s">
        <v>26</v>
      </c>
      <c r="J21" s="32" t="str">
        <f>'Rekapitulace stavby'!AN13</f>
        <v>Vyplň údaj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08" t="str">
        <f>'Rekapitulace stavby'!E14</f>
        <v>Vyplň údaj</v>
      </c>
      <c r="F22" s="409"/>
      <c r="G22" s="409"/>
      <c r="H22" s="409"/>
      <c r="I22" s="115" t="s">
        <v>27</v>
      </c>
      <c r="J22" s="32" t="str">
        <f>'Rekapitulace stavby'!AN14</f>
        <v>Vyplň údaj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5" t="s">
        <v>30</v>
      </c>
      <c r="E24" s="36"/>
      <c r="F24" s="36"/>
      <c r="G24" s="36"/>
      <c r="H24" s="36"/>
      <c r="I24" s="115" t="s">
        <v>26</v>
      </c>
      <c r="J24" s="105" t="s">
        <v>19</v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739</v>
      </c>
      <c r="F25" s="36"/>
      <c r="G25" s="36"/>
      <c r="H25" s="36"/>
      <c r="I25" s="115" t="s">
        <v>27</v>
      </c>
      <c r="J25" s="105" t="s">
        <v>19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5" t="s">
        <v>32</v>
      </c>
      <c r="E27" s="36"/>
      <c r="F27" s="36"/>
      <c r="G27" s="36"/>
      <c r="H27" s="36"/>
      <c r="I27" s="115" t="s">
        <v>26</v>
      </c>
      <c r="J27" s="105" t="s">
        <v>19</v>
      </c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740</v>
      </c>
      <c r="F28" s="36"/>
      <c r="G28" s="36"/>
      <c r="H28" s="36"/>
      <c r="I28" s="115" t="s">
        <v>27</v>
      </c>
      <c r="J28" s="105" t="s">
        <v>19</v>
      </c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5" t="s">
        <v>33</v>
      </c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8"/>
      <c r="B31" s="119"/>
      <c r="C31" s="118"/>
      <c r="D31" s="118"/>
      <c r="E31" s="410" t="s">
        <v>19</v>
      </c>
      <c r="F31" s="410"/>
      <c r="G31" s="410"/>
      <c r="H31" s="41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3" t="s">
        <v>35</v>
      </c>
      <c r="E34" s="36"/>
      <c r="F34" s="36"/>
      <c r="G34" s="36"/>
      <c r="H34" s="36"/>
      <c r="I34" s="36"/>
      <c r="J34" s="124">
        <f>ROUND(J97,2)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" customHeight="1">
      <c r="A35" s="36"/>
      <c r="B35" s="41"/>
      <c r="C35" s="36"/>
      <c r="D35" s="122"/>
      <c r="E35" s="122"/>
      <c r="F35" s="122"/>
      <c r="G35" s="122"/>
      <c r="H35" s="122"/>
      <c r="I35" s="122"/>
      <c r="J35" s="122"/>
      <c r="K35" s="122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36"/>
      <c r="F36" s="125" t="s">
        <v>37</v>
      </c>
      <c r="G36" s="36"/>
      <c r="H36" s="36"/>
      <c r="I36" s="125" t="s">
        <v>36</v>
      </c>
      <c r="J36" s="125" t="s">
        <v>38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26" t="s">
        <v>39</v>
      </c>
      <c r="E37" s="115" t="s">
        <v>40</v>
      </c>
      <c r="F37" s="127">
        <f>ROUND((SUM(BE97:BE195)),2)</f>
        <v>0</v>
      </c>
      <c r="G37" s="36"/>
      <c r="H37" s="36"/>
      <c r="I37" s="128">
        <v>0.21</v>
      </c>
      <c r="J37" s="127">
        <f>ROUND(((SUM(BE97:BE195))*I37),2)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5" t="s">
        <v>41</v>
      </c>
      <c r="F38" s="127">
        <f>ROUND((SUM(BF97:BF195)),2)</f>
        <v>0</v>
      </c>
      <c r="G38" s="36"/>
      <c r="H38" s="36"/>
      <c r="I38" s="128">
        <v>0.15</v>
      </c>
      <c r="J38" s="127">
        <f>ROUND(((SUM(BF97:BF195))*I38),2)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5" t="s">
        <v>42</v>
      </c>
      <c r="F39" s="127">
        <f>ROUND((SUM(BG97:BG195)),2)</f>
        <v>0</v>
      </c>
      <c r="G39" s="36"/>
      <c r="H39" s="36"/>
      <c r="I39" s="128">
        <v>0.21</v>
      </c>
      <c r="J39" s="127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1"/>
      <c r="C40" s="36"/>
      <c r="D40" s="36"/>
      <c r="E40" s="115" t="s">
        <v>43</v>
      </c>
      <c r="F40" s="127">
        <f>ROUND((SUM(BH97:BH195)),2)</f>
        <v>0</v>
      </c>
      <c r="G40" s="36"/>
      <c r="H40" s="36"/>
      <c r="I40" s="128">
        <v>0.15</v>
      </c>
      <c r="J40" s="127">
        <f>0</f>
        <v>0</v>
      </c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41"/>
      <c r="C41" s="36"/>
      <c r="D41" s="36"/>
      <c r="E41" s="115" t="s">
        <v>44</v>
      </c>
      <c r="F41" s="127">
        <f>ROUND((SUM(BI97:BI195)),2)</f>
        <v>0</v>
      </c>
      <c r="G41" s="36"/>
      <c r="H41" s="36"/>
      <c r="I41" s="128">
        <v>0</v>
      </c>
      <c r="J41" s="127">
        <f>0</f>
        <v>0</v>
      </c>
      <c r="K41" s="36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9"/>
      <c r="D43" s="130" t="s">
        <v>45</v>
      </c>
      <c r="E43" s="131"/>
      <c r="F43" s="131"/>
      <c r="G43" s="132" t="s">
        <v>46</v>
      </c>
      <c r="H43" s="133" t="s">
        <v>47</v>
      </c>
      <c r="I43" s="131"/>
      <c r="J43" s="134">
        <f>SUM(J34:J41)</f>
        <v>0</v>
      </c>
      <c r="K43" s="135"/>
      <c r="L43" s="11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" customHeight="1">
      <c r="A48" s="36"/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" customHeight="1">
      <c r="A49" s="36"/>
      <c r="B49" s="37"/>
      <c r="C49" s="25" t="s">
        <v>160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1" t="str">
        <f>E7</f>
        <v>Vrchlabí - Liščí kopec - I.etapa</v>
      </c>
      <c r="F52" s="412"/>
      <c r="G52" s="412"/>
      <c r="H52" s="412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23.25" customHeight="1">
      <c r="B54" s="23"/>
      <c r="C54" s="24"/>
      <c r="D54" s="24"/>
      <c r="E54" s="411" t="s">
        <v>733</v>
      </c>
      <c r="F54" s="371"/>
      <c r="G54" s="371"/>
      <c r="H54" s="371"/>
      <c r="I54" s="24"/>
      <c r="J54" s="24"/>
      <c r="K54" s="24"/>
      <c r="L54" s="22"/>
    </row>
    <row r="55" spans="2:12" s="1" customFormat="1" ht="12" customHeight="1">
      <c r="B55" s="23"/>
      <c r="C55" s="31" t="s">
        <v>734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15" t="s">
        <v>735</v>
      </c>
      <c r="F56" s="413"/>
      <c r="G56" s="413"/>
      <c r="H56" s="413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736</v>
      </c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64" t="str">
        <f>E13</f>
        <v>b - návrh</v>
      </c>
      <c r="F58" s="413"/>
      <c r="G58" s="413"/>
      <c r="H58" s="413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Vrchlabí</v>
      </c>
      <c r="G60" s="38"/>
      <c r="H60" s="38"/>
      <c r="I60" s="31" t="s">
        <v>23</v>
      </c>
      <c r="J60" s="61" t="str">
        <f>IF(J16="","",J16)</f>
        <v>2. 2. 2021</v>
      </c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25.65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31" t="s">
        <v>30</v>
      </c>
      <c r="J62" s="34" t="str">
        <f>E25</f>
        <v>VIAPROJEKT s.r.o. HK</v>
      </c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15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32</v>
      </c>
      <c r="J63" s="34" t="str">
        <f>E28</f>
        <v>B.Burešová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40" t="s">
        <v>161</v>
      </c>
      <c r="D65" s="141"/>
      <c r="E65" s="141"/>
      <c r="F65" s="141"/>
      <c r="G65" s="141"/>
      <c r="H65" s="141"/>
      <c r="I65" s="141"/>
      <c r="J65" s="142" t="s">
        <v>162</v>
      </c>
      <c r="K65" s="141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8" customHeight="1">
      <c r="A67" s="36"/>
      <c r="B67" s="37"/>
      <c r="C67" s="143" t="s">
        <v>67</v>
      </c>
      <c r="D67" s="38"/>
      <c r="E67" s="38"/>
      <c r="F67" s="38"/>
      <c r="G67" s="38"/>
      <c r="H67" s="38"/>
      <c r="I67" s="38"/>
      <c r="J67" s="79">
        <f>J97</f>
        <v>0</v>
      </c>
      <c r="K67" s="38"/>
      <c r="L67" s="11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163</v>
      </c>
    </row>
    <row r="68" spans="2:12" s="9" customFormat="1" ht="24.9" customHeight="1">
      <c r="B68" s="144"/>
      <c r="C68" s="145"/>
      <c r="D68" s="146" t="s">
        <v>164</v>
      </c>
      <c r="E68" s="147"/>
      <c r="F68" s="147"/>
      <c r="G68" s="147"/>
      <c r="H68" s="147"/>
      <c r="I68" s="147"/>
      <c r="J68" s="148">
        <f>J98</f>
        <v>0</v>
      </c>
      <c r="K68" s="145"/>
      <c r="L68" s="149"/>
    </row>
    <row r="69" spans="2:12" s="10" customFormat="1" ht="19.95" customHeight="1">
      <c r="B69" s="150"/>
      <c r="C69" s="99"/>
      <c r="D69" s="151" t="s">
        <v>165</v>
      </c>
      <c r="E69" s="152"/>
      <c r="F69" s="152"/>
      <c r="G69" s="152"/>
      <c r="H69" s="152"/>
      <c r="I69" s="152"/>
      <c r="J69" s="153">
        <f>J99</f>
        <v>0</v>
      </c>
      <c r="K69" s="99"/>
      <c r="L69" s="154"/>
    </row>
    <row r="70" spans="2:12" s="10" customFormat="1" ht="19.95" customHeight="1">
      <c r="B70" s="150"/>
      <c r="C70" s="99"/>
      <c r="D70" s="151" t="s">
        <v>167</v>
      </c>
      <c r="E70" s="152"/>
      <c r="F70" s="152"/>
      <c r="G70" s="152"/>
      <c r="H70" s="152"/>
      <c r="I70" s="152"/>
      <c r="J70" s="153">
        <f>J132</f>
        <v>0</v>
      </c>
      <c r="K70" s="99"/>
      <c r="L70" s="154"/>
    </row>
    <row r="71" spans="2:12" s="10" customFormat="1" ht="19.95" customHeight="1">
      <c r="B71" s="150"/>
      <c r="C71" s="99"/>
      <c r="D71" s="151" t="s">
        <v>168</v>
      </c>
      <c r="E71" s="152"/>
      <c r="F71" s="152"/>
      <c r="G71" s="152"/>
      <c r="H71" s="152"/>
      <c r="I71" s="152"/>
      <c r="J71" s="153">
        <f>J169</f>
        <v>0</v>
      </c>
      <c r="K71" s="99"/>
      <c r="L71" s="154"/>
    </row>
    <row r="72" spans="2:12" s="10" customFormat="1" ht="19.95" customHeight="1">
      <c r="B72" s="150"/>
      <c r="C72" s="99"/>
      <c r="D72" s="151" t="s">
        <v>169</v>
      </c>
      <c r="E72" s="152"/>
      <c r="F72" s="152"/>
      <c r="G72" s="152"/>
      <c r="H72" s="152"/>
      <c r="I72" s="152"/>
      <c r="J72" s="153">
        <f>J172</f>
        <v>0</v>
      </c>
      <c r="K72" s="99"/>
      <c r="L72" s="154"/>
    </row>
    <row r="73" spans="2:12" s="10" customFormat="1" ht="19.95" customHeight="1">
      <c r="B73" s="150"/>
      <c r="C73" s="99"/>
      <c r="D73" s="151" t="s">
        <v>171</v>
      </c>
      <c r="E73" s="152"/>
      <c r="F73" s="152"/>
      <c r="G73" s="152"/>
      <c r="H73" s="152"/>
      <c r="I73" s="152"/>
      <c r="J73" s="153">
        <f>J193</f>
        <v>0</v>
      </c>
      <c r="K73" s="99"/>
      <c r="L73" s="154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" customHeight="1">
      <c r="A80" s="36"/>
      <c r="B80" s="37"/>
      <c r="C80" s="25" t="s">
        <v>176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411" t="str">
        <f>E7</f>
        <v>Vrchlabí - Liščí kopec - I.etapa</v>
      </c>
      <c r="F83" s="412"/>
      <c r="G83" s="412"/>
      <c r="H83" s="412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123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23.25" customHeight="1">
      <c r="B85" s="23"/>
      <c r="C85" s="24"/>
      <c r="D85" s="24"/>
      <c r="E85" s="411" t="s">
        <v>733</v>
      </c>
      <c r="F85" s="371"/>
      <c r="G85" s="371"/>
      <c r="H85" s="371"/>
      <c r="I85" s="24"/>
      <c r="J85" s="24"/>
      <c r="K85" s="24"/>
      <c r="L85" s="22"/>
    </row>
    <row r="86" spans="2:12" s="1" customFormat="1" ht="12" customHeight="1">
      <c r="B86" s="23"/>
      <c r="C86" s="31" t="s">
        <v>734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415" t="s">
        <v>735</v>
      </c>
      <c r="F87" s="413"/>
      <c r="G87" s="413"/>
      <c r="H87" s="413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736</v>
      </c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64" t="str">
        <f>E13</f>
        <v>b - návrh</v>
      </c>
      <c r="F89" s="413"/>
      <c r="G89" s="413"/>
      <c r="H89" s="413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F16</f>
        <v>Vrchlabí</v>
      </c>
      <c r="G91" s="38"/>
      <c r="H91" s="38"/>
      <c r="I91" s="31" t="s">
        <v>23</v>
      </c>
      <c r="J91" s="61" t="str">
        <f>IF(J16="","",J16)</f>
        <v>2. 2. 2021</v>
      </c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65" customHeight="1">
      <c r="A93" s="36"/>
      <c r="B93" s="37"/>
      <c r="C93" s="31" t="s">
        <v>25</v>
      </c>
      <c r="D93" s="38"/>
      <c r="E93" s="38"/>
      <c r="F93" s="29" t="str">
        <f>E19</f>
        <v xml:space="preserve"> </v>
      </c>
      <c r="G93" s="38"/>
      <c r="H93" s="38"/>
      <c r="I93" s="31" t="s">
        <v>30</v>
      </c>
      <c r="J93" s="34" t="str">
        <f>E25</f>
        <v>VIAPROJEKT s.r.o. HK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1" t="s">
        <v>28</v>
      </c>
      <c r="D94" s="38"/>
      <c r="E94" s="38"/>
      <c r="F94" s="29" t="str">
        <f>IF(E22="","",E22)</f>
        <v>Vyplň údaj</v>
      </c>
      <c r="G94" s="38"/>
      <c r="H94" s="38"/>
      <c r="I94" s="31" t="s">
        <v>32</v>
      </c>
      <c r="J94" s="34" t="str">
        <f>E28</f>
        <v>B.Burešová</v>
      </c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5"/>
      <c r="B96" s="156"/>
      <c r="C96" s="157" t="s">
        <v>177</v>
      </c>
      <c r="D96" s="158" t="s">
        <v>54</v>
      </c>
      <c r="E96" s="158" t="s">
        <v>50</v>
      </c>
      <c r="F96" s="158" t="s">
        <v>51</v>
      </c>
      <c r="G96" s="158" t="s">
        <v>178</v>
      </c>
      <c r="H96" s="158" t="s">
        <v>179</v>
      </c>
      <c r="I96" s="158" t="s">
        <v>180</v>
      </c>
      <c r="J96" s="159" t="s">
        <v>162</v>
      </c>
      <c r="K96" s="160" t="s">
        <v>181</v>
      </c>
      <c r="L96" s="161"/>
      <c r="M96" s="70" t="s">
        <v>19</v>
      </c>
      <c r="N96" s="71" t="s">
        <v>39</v>
      </c>
      <c r="O96" s="71" t="s">
        <v>182</v>
      </c>
      <c r="P96" s="71" t="s">
        <v>183</v>
      </c>
      <c r="Q96" s="71" t="s">
        <v>184</v>
      </c>
      <c r="R96" s="71" t="s">
        <v>185</v>
      </c>
      <c r="S96" s="71" t="s">
        <v>186</v>
      </c>
      <c r="T96" s="72" t="s">
        <v>187</v>
      </c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</row>
    <row r="97" spans="1:63" s="2" customFormat="1" ht="22.8" customHeight="1">
      <c r="A97" s="36"/>
      <c r="B97" s="37"/>
      <c r="C97" s="77" t="s">
        <v>188</v>
      </c>
      <c r="D97" s="38"/>
      <c r="E97" s="38"/>
      <c r="F97" s="38"/>
      <c r="G97" s="38"/>
      <c r="H97" s="38"/>
      <c r="I97" s="38"/>
      <c r="J97" s="162">
        <f>BK97</f>
        <v>0</v>
      </c>
      <c r="K97" s="38"/>
      <c r="L97" s="41"/>
      <c r="M97" s="73"/>
      <c r="N97" s="163"/>
      <c r="O97" s="74"/>
      <c r="P97" s="164">
        <f>P98</f>
        <v>0</v>
      </c>
      <c r="Q97" s="74"/>
      <c r="R97" s="164">
        <f>R98</f>
        <v>51.84082</v>
      </c>
      <c r="S97" s="74"/>
      <c r="T97" s="165">
        <f>T98</f>
        <v>7.2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68</v>
      </c>
      <c r="AU97" s="19" t="s">
        <v>163</v>
      </c>
      <c r="BK97" s="166">
        <f>BK98</f>
        <v>0</v>
      </c>
    </row>
    <row r="98" spans="2:63" s="12" customFormat="1" ht="25.95" customHeight="1">
      <c r="B98" s="167"/>
      <c r="C98" s="168"/>
      <c r="D98" s="169" t="s">
        <v>68</v>
      </c>
      <c r="E98" s="170" t="s">
        <v>189</v>
      </c>
      <c r="F98" s="170" t="s">
        <v>190</v>
      </c>
      <c r="G98" s="168"/>
      <c r="H98" s="168"/>
      <c r="I98" s="171"/>
      <c r="J98" s="172">
        <f>BK98</f>
        <v>0</v>
      </c>
      <c r="K98" s="168"/>
      <c r="L98" s="173"/>
      <c r="M98" s="174"/>
      <c r="N98" s="175"/>
      <c r="O98" s="175"/>
      <c r="P98" s="176">
        <f>P99+P132+P169+P172+P193</f>
        <v>0</v>
      </c>
      <c r="Q98" s="175"/>
      <c r="R98" s="176">
        <f>R99+R132+R169+R172+R193</f>
        <v>51.84082</v>
      </c>
      <c r="S98" s="175"/>
      <c r="T98" s="177">
        <f>T99+T132+T169+T172+T193</f>
        <v>7.2</v>
      </c>
      <c r="AR98" s="178" t="s">
        <v>77</v>
      </c>
      <c r="AT98" s="179" t="s">
        <v>68</v>
      </c>
      <c r="AU98" s="179" t="s">
        <v>69</v>
      </c>
      <c r="AY98" s="178" t="s">
        <v>191</v>
      </c>
      <c r="BK98" s="180">
        <f>BK99+BK132+BK169+BK172+BK193</f>
        <v>0</v>
      </c>
    </row>
    <row r="99" spans="2:63" s="12" customFormat="1" ht="22.8" customHeight="1">
      <c r="B99" s="167"/>
      <c r="C99" s="168"/>
      <c r="D99" s="169" t="s">
        <v>68</v>
      </c>
      <c r="E99" s="239" t="s">
        <v>77</v>
      </c>
      <c r="F99" s="239" t="s">
        <v>221</v>
      </c>
      <c r="G99" s="168"/>
      <c r="H99" s="168"/>
      <c r="I99" s="171"/>
      <c r="J99" s="240">
        <f>BK99</f>
        <v>0</v>
      </c>
      <c r="K99" s="168"/>
      <c r="L99" s="173"/>
      <c r="M99" s="174"/>
      <c r="N99" s="175"/>
      <c r="O99" s="175"/>
      <c r="P99" s="176">
        <f>SUM(P100:P131)</f>
        <v>0</v>
      </c>
      <c r="Q99" s="175"/>
      <c r="R99" s="176">
        <f>SUM(R100:R131)</f>
        <v>0</v>
      </c>
      <c r="S99" s="175"/>
      <c r="T99" s="177">
        <f>SUM(T100:T131)</f>
        <v>0</v>
      </c>
      <c r="AR99" s="178" t="s">
        <v>77</v>
      </c>
      <c r="AT99" s="179" t="s">
        <v>68</v>
      </c>
      <c r="AU99" s="179" t="s">
        <v>77</v>
      </c>
      <c r="AY99" s="178" t="s">
        <v>191</v>
      </c>
      <c r="BK99" s="180">
        <f>SUM(BK100:BK131)</f>
        <v>0</v>
      </c>
    </row>
    <row r="100" spans="1:65" s="2" customFormat="1" ht="37.8" customHeight="1">
      <c r="A100" s="36"/>
      <c r="B100" s="37"/>
      <c r="C100" s="181" t="s">
        <v>77</v>
      </c>
      <c r="D100" s="181" t="s">
        <v>192</v>
      </c>
      <c r="E100" s="182" t="s">
        <v>851</v>
      </c>
      <c r="F100" s="183" t="s">
        <v>852</v>
      </c>
      <c r="G100" s="184" t="s">
        <v>249</v>
      </c>
      <c r="H100" s="185">
        <v>300</v>
      </c>
      <c r="I100" s="186"/>
      <c r="J100" s="187">
        <f>ROUND(I100*H100,2)</f>
        <v>0</v>
      </c>
      <c r="K100" s="188"/>
      <c r="L100" s="41"/>
      <c r="M100" s="189" t="s">
        <v>19</v>
      </c>
      <c r="N100" s="190" t="s">
        <v>40</v>
      </c>
      <c r="O100" s="66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3" t="s">
        <v>195</v>
      </c>
      <c r="AT100" s="193" t="s">
        <v>192</v>
      </c>
      <c r="AU100" s="193" t="s">
        <v>79</v>
      </c>
      <c r="AY100" s="19" t="s">
        <v>191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9" t="s">
        <v>77</v>
      </c>
      <c r="BK100" s="194">
        <f>ROUND(I100*H100,2)</f>
        <v>0</v>
      </c>
      <c r="BL100" s="19" t="s">
        <v>195</v>
      </c>
      <c r="BM100" s="193" t="s">
        <v>853</v>
      </c>
    </row>
    <row r="101" spans="2:51" s="13" customFormat="1" ht="10.2">
      <c r="B101" s="195"/>
      <c r="C101" s="196"/>
      <c r="D101" s="197" t="s">
        <v>197</v>
      </c>
      <c r="E101" s="198" t="s">
        <v>19</v>
      </c>
      <c r="F101" s="199" t="s">
        <v>854</v>
      </c>
      <c r="G101" s="196"/>
      <c r="H101" s="198" t="s">
        <v>19</v>
      </c>
      <c r="I101" s="200"/>
      <c r="J101" s="196"/>
      <c r="K101" s="196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197</v>
      </c>
      <c r="AU101" s="205" t="s">
        <v>79</v>
      </c>
      <c r="AV101" s="13" t="s">
        <v>77</v>
      </c>
      <c r="AW101" s="13" t="s">
        <v>31</v>
      </c>
      <c r="AX101" s="13" t="s">
        <v>69</v>
      </c>
      <c r="AY101" s="205" t="s">
        <v>191</v>
      </c>
    </row>
    <row r="102" spans="2:51" s="14" customFormat="1" ht="10.2">
      <c r="B102" s="206"/>
      <c r="C102" s="207"/>
      <c r="D102" s="197" t="s">
        <v>197</v>
      </c>
      <c r="E102" s="208" t="s">
        <v>19</v>
      </c>
      <c r="F102" s="209" t="s">
        <v>855</v>
      </c>
      <c r="G102" s="207"/>
      <c r="H102" s="210">
        <v>300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197</v>
      </c>
      <c r="AU102" s="216" t="s">
        <v>79</v>
      </c>
      <c r="AV102" s="14" t="s">
        <v>79</v>
      </c>
      <c r="AW102" s="14" t="s">
        <v>31</v>
      </c>
      <c r="AX102" s="14" t="s">
        <v>69</v>
      </c>
      <c r="AY102" s="216" t="s">
        <v>191</v>
      </c>
    </row>
    <row r="103" spans="2:51" s="16" customFormat="1" ht="10.2">
      <c r="B103" s="228"/>
      <c r="C103" s="229"/>
      <c r="D103" s="197" t="s">
        <v>197</v>
      </c>
      <c r="E103" s="230" t="s">
        <v>19</v>
      </c>
      <c r="F103" s="231" t="s">
        <v>210</v>
      </c>
      <c r="G103" s="229"/>
      <c r="H103" s="232">
        <v>300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197</v>
      </c>
      <c r="AU103" s="238" t="s">
        <v>79</v>
      </c>
      <c r="AV103" s="16" t="s">
        <v>195</v>
      </c>
      <c r="AW103" s="16" t="s">
        <v>31</v>
      </c>
      <c r="AX103" s="16" t="s">
        <v>77</v>
      </c>
      <c r="AY103" s="238" t="s">
        <v>191</v>
      </c>
    </row>
    <row r="104" spans="1:65" s="2" customFormat="1" ht="33" customHeight="1">
      <c r="A104" s="36"/>
      <c r="B104" s="37"/>
      <c r="C104" s="181" t="s">
        <v>79</v>
      </c>
      <c r="D104" s="181" t="s">
        <v>192</v>
      </c>
      <c r="E104" s="182" t="s">
        <v>856</v>
      </c>
      <c r="F104" s="183" t="s">
        <v>857</v>
      </c>
      <c r="G104" s="184" t="s">
        <v>249</v>
      </c>
      <c r="H104" s="185">
        <v>1</v>
      </c>
      <c r="I104" s="186"/>
      <c r="J104" s="187">
        <f>ROUND(I104*H104,2)</f>
        <v>0</v>
      </c>
      <c r="K104" s="188"/>
      <c r="L104" s="41"/>
      <c r="M104" s="189" t="s">
        <v>19</v>
      </c>
      <c r="N104" s="190" t="s">
        <v>40</v>
      </c>
      <c r="O104" s="66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3" t="s">
        <v>195</v>
      </c>
      <c r="AT104" s="193" t="s">
        <v>192</v>
      </c>
      <c r="AU104" s="193" t="s">
        <v>79</v>
      </c>
      <c r="AY104" s="19" t="s">
        <v>191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9" t="s">
        <v>77</v>
      </c>
      <c r="BK104" s="194">
        <f>ROUND(I104*H104,2)</f>
        <v>0</v>
      </c>
      <c r="BL104" s="19" t="s">
        <v>195</v>
      </c>
      <c r="BM104" s="193" t="s">
        <v>858</v>
      </c>
    </row>
    <row r="105" spans="2:51" s="13" customFormat="1" ht="10.2">
      <c r="B105" s="195"/>
      <c r="C105" s="196"/>
      <c r="D105" s="197" t="s">
        <v>197</v>
      </c>
      <c r="E105" s="198" t="s">
        <v>19</v>
      </c>
      <c r="F105" s="199" t="s">
        <v>859</v>
      </c>
      <c r="G105" s="196"/>
      <c r="H105" s="198" t="s">
        <v>19</v>
      </c>
      <c r="I105" s="200"/>
      <c r="J105" s="196"/>
      <c r="K105" s="196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197</v>
      </c>
      <c r="AU105" s="205" t="s">
        <v>79</v>
      </c>
      <c r="AV105" s="13" t="s">
        <v>77</v>
      </c>
      <c r="AW105" s="13" t="s">
        <v>31</v>
      </c>
      <c r="AX105" s="13" t="s">
        <v>69</v>
      </c>
      <c r="AY105" s="205" t="s">
        <v>191</v>
      </c>
    </row>
    <row r="106" spans="2:51" s="14" customFormat="1" ht="10.2">
      <c r="B106" s="206"/>
      <c r="C106" s="207"/>
      <c r="D106" s="197" t="s">
        <v>197</v>
      </c>
      <c r="E106" s="208" t="s">
        <v>19</v>
      </c>
      <c r="F106" s="209" t="s">
        <v>77</v>
      </c>
      <c r="G106" s="207"/>
      <c r="H106" s="210">
        <v>1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197</v>
      </c>
      <c r="AU106" s="216" t="s">
        <v>79</v>
      </c>
      <c r="AV106" s="14" t="s">
        <v>79</v>
      </c>
      <c r="AW106" s="14" t="s">
        <v>31</v>
      </c>
      <c r="AX106" s="14" t="s">
        <v>69</v>
      </c>
      <c r="AY106" s="216" t="s">
        <v>191</v>
      </c>
    </row>
    <row r="107" spans="2:51" s="16" customFormat="1" ht="10.2">
      <c r="B107" s="228"/>
      <c r="C107" s="229"/>
      <c r="D107" s="197" t="s">
        <v>197</v>
      </c>
      <c r="E107" s="230" t="s">
        <v>19</v>
      </c>
      <c r="F107" s="231" t="s">
        <v>210</v>
      </c>
      <c r="G107" s="229"/>
      <c r="H107" s="232">
        <v>1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197</v>
      </c>
      <c r="AU107" s="238" t="s">
        <v>79</v>
      </c>
      <c r="AV107" s="16" t="s">
        <v>195</v>
      </c>
      <c r="AW107" s="16" t="s">
        <v>31</v>
      </c>
      <c r="AX107" s="16" t="s">
        <v>77</v>
      </c>
      <c r="AY107" s="238" t="s">
        <v>191</v>
      </c>
    </row>
    <row r="108" spans="1:65" s="2" customFormat="1" ht="24.15" customHeight="1">
      <c r="A108" s="36"/>
      <c r="B108" s="37"/>
      <c r="C108" s="181" t="s">
        <v>95</v>
      </c>
      <c r="D108" s="181" t="s">
        <v>192</v>
      </c>
      <c r="E108" s="182" t="s">
        <v>285</v>
      </c>
      <c r="F108" s="183" t="s">
        <v>766</v>
      </c>
      <c r="G108" s="184" t="s">
        <v>249</v>
      </c>
      <c r="H108" s="185">
        <v>30</v>
      </c>
      <c r="I108" s="186"/>
      <c r="J108" s="187">
        <f>ROUND(I108*H108,2)</f>
        <v>0</v>
      </c>
      <c r="K108" s="188"/>
      <c r="L108" s="41"/>
      <c r="M108" s="189" t="s">
        <v>19</v>
      </c>
      <c r="N108" s="190" t="s">
        <v>40</v>
      </c>
      <c r="O108" s="66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3" t="s">
        <v>195</v>
      </c>
      <c r="AT108" s="193" t="s">
        <v>192</v>
      </c>
      <c r="AU108" s="193" t="s">
        <v>79</v>
      </c>
      <c r="AY108" s="19" t="s">
        <v>191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9" t="s">
        <v>77</v>
      </c>
      <c r="BK108" s="194">
        <f>ROUND(I108*H108,2)</f>
        <v>0</v>
      </c>
      <c r="BL108" s="19" t="s">
        <v>195</v>
      </c>
      <c r="BM108" s="193" t="s">
        <v>860</v>
      </c>
    </row>
    <row r="109" spans="2:51" s="13" customFormat="1" ht="10.2">
      <c r="B109" s="195"/>
      <c r="C109" s="196"/>
      <c r="D109" s="197" t="s">
        <v>197</v>
      </c>
      <c r="E109" s="198" t="s">
        <v>19</v>
      </c>
      <c r="F109" s="199" t="s">
        <v>861</v>
      </c>
      <c r="G109" s="196"/>
      <c r="H109" s="198" t="s">
        <v>19</v>
      </c>
      <c r="I109" s="200"/>
      <c r="J109" s="196"/>
      <c r="K109" s="196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197</v>
      </c>
      <c r="AU109" s="205" t="s">
        <v>79</v>
      </c>
      <c r="AV109" s="13" t="s">
        <v>77</v>
      </c>
      <c r="AW109" s="13" t="s">
        <v>31</v>
      </c>
      <c r="AX109" s="13" t="s">
        <v>69</v>
      </c>
      <c r="AY109" s="205" t="s">
        <v>191</v>
      </c>
    </row>
    <row r="110" spans="2:51" s="14" customFormat="1" ht="10.2">
      <c r="B110" s="206"/>
      <c r="C110" s="207"/>
      <c r="D110" s="197" t="s">
        <v>197</v>
      </c>
      <c r="E110" s="208" t="s">
        <v>19</v>
      </c>
      <c r="F110" s="209" t="s">
        <v>862</v>
      </c>
      <c r="G110" s="207"/>
      <c r="H110" s="210">
        <v>30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197</v>
      </c>
      <c r="AU110" s="216" t="s">
        <v>79</v>
      </c>
      <c r="AV110" s="14" t="s">
        <v>79</v>
      </c>
      <c r="AW110" s="14" t="s">
        <v>31</v>
      </c>
      <c r="AX110" s="14" t="s">
        <v>69</v>
      </c>
      <c r="AY110" s="216" t="s">
        <v>191</v>
      </c>
    </row>
    <row r="111" spans="2:51" s="16" customFormat="1" ht="10.2">
      <c r="B111" s="228"/>
      <c r="C111" s="229"/>
      <c r="D111" s="197" t="s">
        <v>197</v>
      </c>
      <c r="E111" s="230" t="s">
        <v>19</v>
      </c>
      <c r="F111" s="231" t="s">
        <v>210</v>
      </c>
      <c r="G111" s="229"/>
      <c r="H111" s="232">
        <v>30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197</v>
      </c>
      <c r="AU111" s="238" t="s">
        <v>79</v>
      </c>
      <c r="AV111" s="16" t="s">
        <v>195</v>
      </c>
      <c r="AW111" s="16" t="s">
        <v>31</v>
      </c>
      <c r="AX111" s="16" t="s">
        <v>77</v>
      </c>
      <c r="AY111" s="238" t="s">
        <v>191</v>
      </c>
    </row>
    <row r="112" spans="1:65" s="2" customFormat="1" ht="24.15" customHeight="1">
      <c r="A112" s="36"/>
      <c r="B112" s="37"/>
      <c r="C112" s="181" t="s">
        <v>195</v>
      </c>
      <c r="D112" s="181" t="s">
        <v>192</v>
      </c>
      <c r="E112" s="182" t="s">
        <v>285</v>
      </c>
      <c r="F112" s="183" t="s">
        <v>766</v>
      </c>
      <c r="G112" s="184" t="s">
        <v>249</v>
      </c>
      <c r="H112" s="185">
        <v>1</v>
      </c>
      <c r="I112" s="186"/>
      <c r="J112" s="187">
        <f>ROUND(I112*H112,2)</f>
        <v>0</v>
      </c>
      <c r="K112" s="188"/>
      <c r="L112" s="41"/>
      <c r="M112" s="189" t="s">
        <v>19</v>
      </c>
      <c r="N112" s="190" t="s">
        <v>40</v>
      </c>
      <c r="O112" s="66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3" t="s">
        <v>195</v>
      </c>
      <c r="AT112" s="193" t="s">
        <v>192</v>
      </c>
      <c r="AU112" s="193" t="s">
        <v>79</v>
      </c>
      <c r="AY112" s="19" t="s">
        <v>191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9" t="s">
        <v>77</v>
      </c>
      <c r="BK112" s="194">
        <f>ROUND(I112*H112,2)</f>
        <v>0</v>
      </c>
      <c r="BL112" s="19" t="s">
        <v>195</v>
      </c>
      <c r="BM112" s="193" t="s">
        <v>863</v>
      </c>
    </row>
    <row r="113" spans="2:51" s="13" customFormat="1" ht="10.2">
      <c r="B113" s="195"/>
      <c r="C113" s="196"/>
      <c r="D113" s="197" t="s">
        <v>197</v>
      </c>
      <c r="E113" s="198" t="s">
        <v>19</v>
      </c>
      <c r="F113" s="199" t="s">
        <v>864</v>
      </c>
      <c r="G113" s="196"/>
      <c r="H113" s="198" t="s">
        <v>19</v>
      </c>
      <c r="I113" s="200"/>
      <c r="J113" s="196"/>
      <c r="K113" s="196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197</v>
      </c>
      <c r="AU113" s="205" t="s">
        <v>79</v>
      </c>
      <c r="AV113" s="13" t="s">
        <v>77</v>
      </c>
      <c r="AW113" s="13" t="s">
        <v>31</v>
      </c>
      <c r="AX113" s="13" t="s">
        <v>69</v>
      </c>
      <c r="AY113" s="205" t="s">
        <v>191</v>
      </c>
    </row>
    <row r="114" spans="2:51" s="14" customFormat="1" ht="10.2">
      <c r="B114" s="206"/>
      <c r="C114" s="207"/>
      <c r="D114" s="197" t="s">
        <v>197</v>
      </c>
      <c r="E114" s="208" t="s">
        <v>19</v>
      </c>
      <c r="F114" s="209" t="s">
        <v>77</v>
      </c>
      <c r="G114" s="207"/>
      <c r="H114" s="210">
        <v>1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197</v>
      </c>
      <c r="AU114" s="216" t="s">
        <v>79</v>
      </c>
      <c r="AV114" s="14" t="s">
        <v>79</v>
      </c>
      <c r="AW114" s="14" t="s">
        <v>31</v>
      </c>
      <c r="AX114" s="14" t="s">
        <v>69</v>
      </c>
      <c r="AY114" s="216" t="s">
        <v>191</v>
      </c>
    </row>
    <row r="115" spans="2:51" s="16" customFormat="1" ht="10.2">
      <c r="B115" s="228"/>
      <c r="C115" s="229"/>
      <c r="D115" s="197" t="s">
        <v>197</v>
      </c>
      <c r="E115" s="230" t="s">
        <v>19</v>
      </c>
      <c r="F115" s="231" t="s">
        <v>210</v>
      </c>
      <c r="G115" s="229"/>
      <c r="H115" s="232">
        <v>1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197</v>
      </c>
      <c r="AU115" s="238" t="s">
        <v>79</v>
      </c>
      <c r="AV115" s="16" t="s">
        <v>195</v>
      </c>
      <c r="AW115" s="16" t="s">
        <v>31</v>
      </c>
      <c r="AX115" s="16" t="s">
        <v>77</v>
      </c>
      <c r="AY115" s="238" t="s">
        <v>191</v>
      </c>
    </row>
    <row r="116" spans="1:65" s="2" customFormat="1" ht="33" customHeight="1">
      <c r="A116" s="36"/>
      <c r="B116" s="37"/>
      <c r="C116" s="181" t="s">
        <v>128</v>
      </c>
      <c r="D116" s="181" t="s">
        <v>192</v>
      </c>
      <c r="E116" s="182" t="s">
        <v>770</v>
      </c>
      <c r="F116" s="183" t="s">
        <v>771</v>
      </c>
      <c r="G116" s="184" t="s">
        <v>249</v>
      </c>
      <c r="H116" s="185">
        <v>300</v>
      </c>
      <c r="I116" s="186"/>
      <c r="J116" s="187">
        <f>ROUND(I116*H116,2)</f>
        <v>0</v>
      </c>
      <c r="K116" s="188"/>
      <c r="L116" s="41"/>
      <c r="M116" s="189" t="s">
        <v>19</v>
      </c>
      <c r="N116" s="190" t="s">
        <v>40</v>
      </c>
      <c r="O116" s="66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3" t="s">
        <v>195</v>
      </c>
      <c r="AT116" s="193" t="s">
        <v>192</v>
      </c>
      <c r="AU116" s="193" t="s">
        <v>79</v>
      </c>
      <c r="AY116" s="19" t="s">
        <v>191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9" t="s">
        <v>77</v>
      </c>
      <c r="BK116" s="194">
        <f>ROUND(I116*H116,2)</f>
        <v>0</v>
      </c>
      <c r="BL116" s="19" t="s">
        <v>195</v>
      </c>
      <c r="BM116" s="193" t="s">
        <v>865</v>
      </c>
    </row>
    <row r="117" spans="2:51" s="13" customFormat="1" ht="10.2">
      <c r="B117" s="195"/>
      <c r="C117" s="196"/>
      <c r="D117" s="197" t="s">
        <v>197</v>
      </c>
      <c r="E117" s="198" t="s">
        <v>19</v>
      </c>
      <c r="F117" s="199" t="s">
        <v>854</v>
      </c>
      <c r="G117" s="196"/>
      <c r="H117" s="198" t="s">
        <v>19</v>
      </c>
      <c r="I117" s="200"/>
      <c r="J117" s="196"/>
      <c r="K117" s="196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197</v>
      </c>
      <c r="AU117" s="205" t="s">
        <v>79</v>
      </c>
      <c r="AV117" s="13" t="s">
        <v>77</v>
      </c>
      <c r="AW117" s="13" t="s">
        <v>31</v>
      </c>
      <c r="AX117" s="13" t="s">
        <v>69</v>
      </c>
      <c r="AY117" s="205" t="s">
        <v>191</v>
      </c>
    </row>
    <row r="118" spans="2:51" s="14" customFormat="1" ht="10.2">
      <c r="B118" s="206"/>
      <c r="C118" s="207"/>
      <c r="D118" s="197" t="s">
        <v>197</v>
      </c>
      <c r="E118" s="208" t="s">
        <v>19</v>
      </c>
      <c r="F118" s="209" t="s">
        <v>855</v>
      </c>
      <c r="G118" s="207"/>
      <c r="H118" s="210">
        <v>300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197</v>
      </c>
      <c r="AU118" s="216" t="s">
        <v>79</v>
      </c>
      <c r="AV118" s="14" t="s">
        <v>79</v>
      </c>
      <c r="AW118" s="14" t="s">
        <v>31</v>
      </c>
      <c r="AX118" s="14" t="s">
        <v>69</v>
      </c>
      <c r="AY118" s="216" t="s">
        <v>191</v>
      </c>
    </row>
    <row r="119" spans="2:51" s="16" customFormat="1" ht="10.2">
      <c r="B119" s="228"/>
      <c r="C119" s="229"/>
      <c r="D119" s="197" t="s">
        <v>197</v>
      </c>
      <c r="E119" s="230" t="s">
        <v>19</v>
      </c>
      <c r="F119" s="231" t="s">
        <v>210</v>
      </c>
      <c r="G119" s="229"/>
      <c r="H119" s="232">
        <v>300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197</v>
      </c>
      <c r="AU119" s="238" t="s">
        <v>79</v>
      </c>
      <c r="AV119" s="16" t="s">
        <v>195</v>
      </c>
      <c r="AW119" s="16" t="s">
        <v>31</v>
      </c>
      <c r="AX119" s="16" t="s">
        <v>77</v>
      </c>
      <c r="AY119" s="238" t="s">
        <v>191</v>
      </c>
    </row>
    <row r="120" spans="1:65" s="2" customFormat="1" ht="24.15" customHeight="1">
      <c r="A120" s="36"/>
      <c r="B120" s="37"/>
      <c r="C120" s="181" t="s">
        <v>241</v>
      </c>
      <c r="D120" s="181" t="s">
        <v>192</v>
      </c>
      <c r="E120" s="182" t="s">
        <v>310</v>
      </c>
      <c r="F120" s="183" t="s">
        <v>774</v>
      </c>
      <c r="G120" s="184" t="s">
        <v>312</v>
      </c>
      <c r="H120" s="185">
        <v>540</v>
      </c>
      <c r="I120" s="186"/>
      <c r="J120" s="187">
        <f>ROUND(I120*H120,2)</f>
        <v>0</v>
      </c>
      <c r="K120" s="188"/>
      <c r="L120" s="41"/>
      <c r="M120" s="189" t="s">
        <v>19</v>
      </c>
      <c r="N120" s="190" t="s">
        <v>40</v>
      </c>
      <c r="O120" s="66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3" t="s">
        <v>195</v>
      </c>
      <c r="AT120" s="193" t="s">
        <v>192</v>
      </c>
      <c r="AU120" s="193" t="s">
        <v>79</v>
      </c>
      <c r="AY120" s="19" t="s">
        <v>191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9" t="s">
        <v>77</v>
      </c>
      <c r="BK120" s="194">
        <f>ROUND(I120*H120,2)</f>
        <v>0</v>
      </c>
      <c r="BL120" s="19" t="s">
        <v>195</v>
      </c>
      <c r="BM120" s="193" t="s">
        <v>866</v>
      </c>
    </row>
    <row r="121" spans="2:51" s="13" customFormat="1" ht="10.2">
      <c r="B121" s="195"/>
      <c r="C121" s="196"/>
      <c r="D121" s="197" t="s">
        <v>197</v>
      </c>
      <c r="E121" s="198" t="s">
        <v>19</v>
      </c>
      <c r="F121" s="199" t="s">
        <v>854</v>
      </c>
      <c r="G121" s="196"/>
      <c r="H121" s="198" t="s">
        <v>19</v>
      </c>
      <c r="I121" s="200"/>
      <c r="J121" s="196"/>
      <c r="K121" s="196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197</v>
      </c>
      <c r="AU121" s="205" t="s">
        <v>79</v>
      </c>
      <c r="AV121" s="13" t="s">
        <v>77</v>
      </c>
      <c r="AW121" s="13" t="s">
        <v>31</v>
      </c>
      <c r="AX121" s="13" t="s">
        <v>69</v>
      </c>
      <c r="AY121" s="205" t="s">
        <v>191</v>
      </c>
    </row>
    <row r="122" spans="2:51" s="14" customFormat="1" ht="10.2">
      <c r="B122" s="206"/>
      <c r="C122" s="207"/>
      <c r="D122" s="197" t="s">
        <v>197</v>
      </c>
      <c r="E122" s="208" t="s">
        <v>19</v>
      </c>
      <c r="F122" s="209" t="s">
        <v>867</v>
      </c>
      <c r="G122" s="207"/>
      <c r="H122" s="210">
        <v>540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197</v>
      </c>
      <c r="AU122" s="216" t="s">
        <v>79</v>
      </c>
      <c r="AV122" s="14" t="s">
        <v>79</v>
      </c>
      <c r="AW122" s="14" t="s">
        <v>31</v>
      </c>
      <c r="AX122" s="14" t="s">
        <v>69</v>
      </c>
      <c r="AY122" s="216" t="s">
        <v>191</v>
      </c>
    </row>
    <row r="123" spans="2:51" s="16" customFormat="1" ht="10.2">
      <c r="B123" s="228"/>
      <c r="C123" s="229"/>
      <c r="D123" s="197" t="s">
        <v>197</v>
      </c>
      <c r="E123" s="230" t="s">
        <v>19</v>
      </c>
      <c r="F123" s="231" t="s">
        <v>210</v>
      </c>
      <c r="G123" s="229"/>
      <c r="H123" s="232">
        <v>540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197</v>
      </c>
      <c r="AU123" s="238" t="s">
        <v>79</v>
      </c>
      <c r="AV123" s="16" t="s">
        <v>195</v>
      </c>
      <c r="AW123" s="16" t="s">
        <v>31</v>
      </c>
      <c r="AX123" s="16" t="s">
        <v>77</v>
      </c>
      <c r="AY123" s="238" t="s">
        <v>191</v>
      </c>
    </row>
    <row r="124" spans="1:65" s="2" customFormat="1" ht="16.5" customHeight="1">
      <c r="A124" s="36"/>
      <c r="B124" s="37"/>
      <c r="C124" s="181" t="s">
        <v>246</v>
      </c>
      <c r="D124" s="181" t="s">
        <v>192</v>
      </c>
      <c r="E124" s="182" t="s">
        <v>316</v>
      </c>
      <c r="F124" s="183" t="s">
        <v>777</v>
      </c>
      <c r="G124" s="184" t="s">
        <v>249</v>
      </c>
      <c r="H124" s="185">
        <v>300</v>
      </c>
      <c r="I124" s="186"/>
      <c r="J124" s="187">
        <f>ROUND(I124*H124,2)</f>
        <v>0</v>
      </c>
      <c r="K124" s="188"/>
      <c r="L124" s="41"/>
      <c r="M124" s="189" t="s">
        <v>19</v>
      </c>
      <c r="N124" s="190" t="s">
        <v>40</v>
      </c>
      <c r="O124" s="66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3" t="s">
        <v>195</v>
      </c>
      <c r="AT124" s="193" t="s">
        <v>192</v>
      </c>
      <c r="AU124" s="193" t="s">
        <v>79</v>
      </c>
      <c r="AY124" s="19" t="s">
        <v>191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9" t="s">
        <v>77</v>
      </c>
      <c r="BK124" s="194">
        <f>ROUND(I124*H124,2)</f>
        <v>0</v>
      </c>
      <c r="BL124" s="19" t="s">
        <v>195</v>
      </c>
      <c r="BM124" s="193" t="s">
        <v>868</v>
      </c>
    </row>
    <row r="125" spans="2:51" s="13" customFormat="1" ht="10.2">
      <c r="B125" s="195"/>
      <c r="C125" s="196"/>
      <c r="D125" s="197" t="s">
        <v>197</v>
      </c>
      <c r="E125" s="198" t="s">
        <v>19</v>
      </c>
      <c r="F125" s="199" t="s">
        <v>854</v>
      </c>
      <c r="G125" s="196"/>
      <c r="H125" s="198" t="s">
        <v>19</v>
      </c>
      <c r="I125" s="200"/>
      <c r="J125" s="196"/>
      <c r="K125" s="196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197</v>
      </c>
      <c r="AU125" s="205" t="s">
        <v>79</v>
      </c>
      <c r="AV125" s="13" t="s">
        <v>77</v>
      </c>
      <c r="AW125" s="13" t="s">
        <v>31</v>
      </c>
      <c r="AX125" s="13" t="s">
        <v>69</v>
      </c>
      <c r="AY125" s="205" t="s">
        <v>191</v>
      </c>
    </row>
    <row r="126" spans="2:51" s="14" customFormat="1" ht="10.2">
      <c r="B126" s="206"/>
      <c r="C126" s="207"/>
      <c r="D126" s="197" t="s">
        <v>197</v>
      </c>
      <c r="E126" s="208" t="s">
        <v>19</v>
      </c>
      <c r="F126" s="209" t="s">
        <v>855</v>
      </c>
      <c r="G126" s="207"/>
      <c r="H126" s="210">
        <v>300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197</v>
      </c>
      <c r="AU126" s="216" t="s">
        <v>79</v>
      </c>
      <c r="AV126" s="14" t="s">
        <v>79</v>
      </c>
      <c r="AW126" s="14" t="s">
        <v>31</v>
      </c>
      <c r="AX126" s="14" t="s">
        <v>69</v>
      </c>
      <c r="AY126" s="216" t="s">
        <v>191</v>
      </c>
    </row>
    <row r="127" spans="2:51" s="16" customFormat="1" ht="10.2">
      <c r="B127" s="228"/>
      <c r="C127" s="229"/>
      <c r="D127" s="197" t="s">
        <v>197</v>
      </c>
      <c r="E127" s="230" t="s">
        <v>19</v>
      </c>
      <c r="F127" s="231" t="s">
        <v>210</v>
      </c>
      <c r="G127" s="229"/>
      <c r="H127" s="232">
        <v>300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197</v>
      </c>
      <c r="AU127" s="238" t="s">
        <v>79</v>
      </c>
      <c r="AV127" s="16" t="s">
        <v>195</v>
      </c>
      <c r="AW127" s="16" t="s">
        <v>31</v>
      </c>
      <c r="AX127" s="16" t="s">
        <v>77</v>
      </c>
      <c r="AY127" s="238" t="s">
        <v>191</v>
      </c>
    </row>
    <row r="128" spans="1:65" s="2" customFormat="1" ht="24.15" customHeight="1">
      <c r="A128" s="36"/>
      <c r="B128" s="37"/>
      <c r="C128" s="181" t="s">
        <v>254</v>
      </c>
      <c r="D128" s="181" t="s">
        <v>192</v>
      </c>
      <c r="E128" s="182" t="s">
        <v>869</v>
      </c>
      <c r="F128" s="183" t="s">
        <v>870</v>
      </c>
      <c r="G128" s="184" t="s">
        <v>224</v>
      </c>
      <c r="H128" s="185">
        <v>751</v>
      </c>
      <c r="I128" s="186"/>
      <c r="J128" s="187">
        <f>ROUND(I128*H128,2)</f>
        <v>0</v>
      </c>
      <c r="K128" s="188"/>
      <c r="L128" s="41"/>
      <c r="M128" s="189" t="s">
        <v>19</v>
      </c>
      <c r="N128" s="190" t="s">
        <v>40</v>
      </c>
      <c r="O128" s="66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3" t="s">
        <v>195</v>
      </c>
      <c r="AT128" s="193" t="s">
        <v>192</v>
      </c>
      <c r="AU128" s="193" t="s">
        <v>79</v>
      </c>
      <c r="AY128" s="19" t="s">
        <v>191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9" t="s">
        <v>77</v>
      </c>
      <c r="BK128" s="194">
        <f>ROUND(I128*H128,2)</f>
        <v>0</v>
      </c>
      <c r="BL128" s="19" t="s">
        <v>195</v>
      </c>
      <c r="BM128" s="193" t="s">
        <v>871</v>
      </c>
    </row>
    <row r="129" spans="2:51" s="13" customFormat="1" ht="10.2">
      <c r="B129" s="195"/>
      <c r="C129" s="196"/>
      <c r="D129" s="197" t="s">
        <v>197</v>
      </c>
      <c r="E129" s="198" t="s">
        <v>19</v>
      </c>
      <c r="F129" s="199" t="s">
        <v>872</v>
      </c>
      <c r="G129" s="196"/>
      <c r="H129" s="198" t="s">
        <v>19</v>
      </c>
      <c r="I129" s="200"/>
      <c r="J129" s="196"/>
      <c r="K129" s="196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197</v>
      </c>
      <c r="AU129" s="205" t="s">
        <v>79</v>
      </c>
      <c r="AV129" s="13" t="s">
        <v>77</v>
      </c>
      <c r="AW129" s="13" t="s">
        <v>31</v>
      </c>
      <c r="AX129" s="13" t="s">
        <v>69</v>
      </c>
      <c r="AY129" s="205" t="s">
        <v>191</v>
      </c>
    </row>
    <row r="130" spans="2:51" s="14" customFormat="1" ht="10.2">
      <c r="B130" s="206"/>
      <c r="C130" s="207"/>
      <c r="D130" s="197" t="s">
        <v>197</v>
      </c>
      <c r="E130" s="208" t="s">
        <v>19</v>
      </c>
      <c r="F130" s="209" t="s">
        <v>873</v>
      </c>
      <c r="G130" s="207"/>
      <c r="H130" s="210">
        <v>751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197</v>
      </c>
      <c r="AU130" s="216" t="s">
        <v>79</v>
      </c>
      <c r="AV130" s="14" t="s">
        <v>79</v>
      </c>
      <c r="AW130" s="14" t="s">
        <v>31</v>
      </c>
      <c r="AX130" s="14" t="s">
        <v>69</v>
      </c>
      <c r="AY130" s="216" t="s">
        <v>191</v>
      </c>
    </row>
    <row r="131" spans="2:51" s="16" customFormat="1" ht="10.2">
      <c r="B131" s="228"/>
      <c r="C131" s="229"/>
      <c r="D131" s="197" t="s">
        <v>197</v>
      </c>
      <c r="E131" s="230" t="s">
        <v>19</v>
      </c>
      <c r="F131" s="231" t="s">
        <v>210</v>
      </c>
      <c r="G131" s="229"/>
      <c r="H131" s="232">
        <v>751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197</v>
      </c>
      <c r="AU131" s="238" t="s">
        <v>79</v>
      </c>
      <c r="AV131" s="16" t="s">
        <v>195</v>
      </c>
      <c r="AW131" s="16" t="s">
        <v>31</v>
      </c>
      <c r="AX131" s="16" t="s">
        <v>77</v>
      </c>
      <c r="AY131" s="238" t="s">
        <v>191</v>
      </c>
    </row>
    <row r="132" spans="2:63" s="12" customFormat="1" ht="22.8" customHeight="1">
      <c r="B132" s="167"/>
      <c r="C132" s="168"/>
      <c r="D132" s="169" t="s">
        <v>68</v>
      </c>
      <c r="E132" s="239" t="s">
        <v>128</v>
      </c>
      <c r="F132" s="239" t="s">
        <v>376</v>
      </c>
      <c r="G132" s="168"/>
      <c r="H132" s="168"/>
      <c r="I132" s="171"/>
      <c r="J132" s="240">
        <f>BK132</f>
        <v>0</v>
      </c>
      <c r="K132" s="168"/>
      <c r="L132" s="173"/>
      <c r="M132" s="174"/>
      <c r="N132" s="175"/>
      <c r="O132" s="175"/>
      <c r="P132" s="176">
        <f>SUM(P133:P168)</f>
        <v>0</v>
      </c>
      <c r="Q132" s="175"/>
      <c r="R132" s="176">
        <f>SUM(R133:R168)</f>
        <v>0</v>
      </c>
      <c r="S132" s="175"/>
      <c r="T132" s="177">
        <f>SUM(T133:T168)</f>
        <v>0</v>
      </c>
      <c r="AR132" s="178" t="s">
        <v>77</v>
      </c>
      <c r="AT132" s="179" t="s">
        <v>68</v>
      </c>
      <c r="AU132" s="179" t="s">
        <v>77</v>
      </c>
      <c r="AY132" s="178" t="s">
        <v>191</v>
      </c>
      <c r="BK132" s="180">
        <f>SUM(BK133:BK168)</f>
        <v>0</v>
      </c>
    </row>
    <row r="133" spans="1:65" s="2" customFormat="1" ht="16.5" customHeight="1">
      <c r="A133" s="36"/>
      <c r="B133" s="37"/>
      <c r="C133" s="181" t="s">
        <v>273</v>
      </c>
      <c r="D133" s="181" t="s">
        <v>192</v>
      </c>
      <c r="E133" s="182" t="s">
        <v>874</v>
      </c>
      <c r="F133" s="183" t="s">
        <v>875</v>
      </c>
      <c r="G133" s="184" t="s">
        <v>224</v>
      </c>
      <c r="H133" s="185">
        <v>751</v>
      </c>
      <c r="I133" s="186"/>
      <c r="J133" s="187">
        <f>ROUND(I133*H133,2)</f>
        <v>0</v>
      </c>
      <c r="K133" s="188"/>
      <c r="L133" s="41"/>
      <c r="M133" s="189" t="s">
        <v>19</v>
      </c>
      <c r="N133" s="190" t="s">
        <v>40</v>
      </c>
      <c r="O133" s="66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3" t="s">
        <v>195</v>
      </c>
      <c r="AT133" s="193" t="s">
        <v>192</v>
      </c>
      <c r="AU133" s="193" t="s">
        <v>79</v>
      </c>
      <c r="AY133" s="19" t="s">
        <v>191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9" t="s">
        <v>77</v>
      </c>
      <c r="BK133" s="194">
        <f>ROUND(I133*H133,2)</f>
        <v>0</v>
      </c>
      <c r="BL133" s="19" t="s">
        <v>195</v>
      </c>
      <c r="BM133" s="193" t="s">
        <v>876</v>
      </c>
    </row>
    <row r="134" spans="2:51" s="13" customFormat="1" ht="20.4">
      <c r="B134" s="195"/>
      <c r="C134" s="196"/>
      <c r="D134" s="197" t="s">
        <v>197</v>
      </c>
      <c r="E134" s="198" t="s">
        <v>19</v>
      </c>
      <c r="F134" s="199" t="s">
        <v>877</v>
      </c>
      <c r="G134" s="196"/>
      <c r="H134" s="198" t="s">
        <v>19</v>
      </c>
      <c r="I134" s="200"/>
      <c r="J134" s="196"/>
      <c r="K134" s="196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197</v>
      </c>
      <c r="AU134" s="205" t="s">
        <v>79</v>
      </c>
      <c r="AV134" s="13" t="s">
        <v>77</v>
      </c>
      <c r="AW134" s="13" t="s">
        <v>31</v>
      </c>
      <c r="AX134" s="13" t="s">
        <v>69</v>
      </c>
      <c r="AY134" s="205" t="s">
        <v>191</v>
      </c>
    </row>
    <row r="135" spans="2:51" s="14" customFormat="1" ht="10.2">
      <c r="B135" s="206"/>
      <c r="C135" s="207"/>
      <c r="D135" s="197" t="s">
        <v>197</v>
      </c>
      <c r="E135" s="208" t="s">
        <v>19</v>
      </c>
      <c r="F135" s="209" t="s">
        <v>878</v>
      </c>
      <c r="G135" s="207"/>
      <c r="H135" s="210">
        <v>751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197</v>
      </c>
      <c r="AU135" s="216" t="s">
        <v>79</v>
      </c>
      <c r="AV135" s="14" t="s">
        <v>79</v>
      </c>
      <c r="AW135" s="14" t="s">
        <v>31</v>
      </c>
      <c r="AX135" s="14" t="s">
        <v>69</v>
      </c>
      <c r="AY135" s="216" t="s">
        <v>191</v>
      </c>
    </row>
    <row r="136" spans="2:51" s="16" customFormat="1" ht="10.2">
      <c r="B136" s="228"/>
      <c r="C136" s="229"/>
      <c r="D136" s="197" t="s">
        <v>197</v>
      </c>
      <c r="E136" s="230" t="s">
        <v>19</v>
      </c>
      <c r="F136" s="231" t="s">
        <v>210</v>
      </c>
      <c r="G136" s="229"/>
      <c r="H136" s="232">
        <v>751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197</v>
      </c>
      <c r="AU136" s="238" t="s">
        <v>79</v>
      </c>
      <c r="AV136" s="16" t="s">
        <v>195</v>
      </c>
      <c r="AW136" s="16" t="s">
        <v>31</v>
      </c>
      <c r="AX136" s="16" t="s">
        <v>77</v>
      </c>
      <c r="AY136" s="238" t="s">
        <v>191</v>
      </c>
    </row>
    <row r="137" spans="1:65" s="2" customFormat="1" ht="16.5" customHeight="1">
      <c r="A137" s="36"/>
      <c r="B137" s="37"/>
      <c r="C137" s="181" t="s">
        <v>279</v>
      </c>
      <c r="D137" s="181" t="s">
        <v>192</v>
      </c>
      <c r="E137" s="182" t="s">
        <v>879</v>
      </c>
      <c r="F137" s="183" t="s">
        <v>880</v>
      </c>
      <c r="G137" s="184" t="s">
        <v>224</v>
      </c>
      <c r="H137" s="185">
        <v>1502</v>
      </c>
      <c r="I137" s="186"/>
      <c r="J137" s="187">
        <f>ROUND(I137*H137,2)</f>
        <v>0</v>
      </c>
      <c r="K137" s="188"/>
      <c r="L137" s="41"/>
      <c r="M137" s="189" t="s">
        <v>19</v>
      </c>
      <c r="N137" s="190" t="s">
        <v>40</v>
      </c>
      <c r="O137" s="66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3" t="s">
        <v>195</v>
      </c>
      <c r="AT137" s="193" t="s">
        <v>192</v>
      </c>
      <c r="AU137" s="193" t="s">
        <v>79</v>
      </c>
      <c r="AY137" s="19" t="s">
        <v>191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9" t="s">
        <v>77</v>
      </c>
      <c r="BK137" s="194">
        <f>ROUND(I137*H137,2)</f>
        <v>0</v>
      </c>
      <c r="BL137" s="19" t="s">
        <v>195</v>
      </c>
      <c r="BM137" s="193" t="s">
        <v>881</v>
      </c>
    </row>
    <row r="138" spans="2:51" s="13" customFormat="1" ht="30.6">
      <c r="B138" s="195"/>
      <c r="C138" s="196"/>
      <c r="D138" s="197" t="s">
        <v>197</v>
      </c>
      <c r="E138" s="198" t="s">
        <v>19</v>
      </c>
      <c r="F138" s="199" t="s">
        <v>882</v>
      </c>
      <c r="G138" s="196"/>
      <c r="H138" s="198" t="s">
        <v>19</v>
      </c>
      <c r="I138" s="200"/>
      <c r="J138" s="196"/>
      <c r="K138" s="196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197</v>
      </c>
      <c r="AU138" s="205" t="s">
        <v>79</v>
      </c>
      <c r="AV138" s="13" t="s">
        <v>77</v>
      </c>
      <c r="AW138" s="13" t="s">
        <v>31</v>
      </c>
      <c r="AX138" s="13" t="s">
        <v>69</v>
      </c>
      <c r="AY138" s="205" t="s">
        <v>191</v>
      </c>
    </row>
    <row r="139" spans="2:51" s="14" customFormat="1" ht="10.2">
      <c r="B139" s="206"/>
      <c r="C139" s="207"/>
      <c r="D139" s="197" t="s">
        <v>197</v>
      </c>
      <c r="E139" s="208" t="s">
        <v>19</v>
      </c>
      <c r="F139" s="209" t="s">
        <v>883</v>
      </c>
      <c r="G139" s="207"/>
      <c r="H139" s="210">
        <v>1502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197</v>
      </c>
      <c r="AU139" s="216" t="s">
        <v>79</v>
      </c>
      <c r="AV139" s="14" t="s">
        <v>79</v>
      </c>
      <c r="AW139" s="14" t="s">
        <v>31</v>
      </c>
      <c r="AX139" s="14" t="s">
        <v>69</v>
      </c>
      <c r="AY139" s="216" t="s">
        <v>191</v>
      </c>
    </row>
    <row r="140" spans="2:51" s="16" customFormat="1" ht="10.2">
      <c r="B140" s="228"/>
      <c r="C140" s="229"/>
      <c r="D140" s="197" t="s">
        <v>197</v>
      </c>
      <c r="E140" s="230" t="s">
        <v>19</v>
      </c>
      <c r="F140" s="231" t="s">
        <v>210</v>
      </c>
      <c r="G140" s="229"/>
      <c r="H140" s="232">
        <v>1502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197</v>
      </c>
      <c r="AU140" s="238" t="s">
        <v>79</v>
      </c>
      <c r="AV140" s="16" t="s">
        <v>195</v>
      </c>
      <c r="AW140" s="16" t="s">
        <v>31</v>
      </c>
      <c r="AX140" s="16" t="s">
        <v>77</v>
      </c>
      <c r="AY140" s="238" t="s">
        <v>191</v>
      </c>
    </row>
    <row r="141" spans="1:65" s="2" customFormat="1" ht="33" customHeight="1">
      <c r="A141" s="36"/>
      <c r="B141" s="37"/>
      <c r="C141" s="181" t="s">
        <v>284</v>
      </c>
      <c r="D141" s="181" t="s">
        <v>192</v>
      </c>
      <c r="E141" s="182" t="s">
        <v>884</v>
      </c>
      <c r="F141" s="183" t="s">
        <v>885</v>
      </c>
      <c r="G141" s="184" t="s">
        <v>224</v>
      </c>
      <c r="H141" s="185">
        <v>670</v>
      </c>
      <c r="I141" s="186"/>
      <c r="J141" s="187">
        <f>ROUND(I141*H141,2)</f>
        <v>0</v>
      </c>
      <c r="K141" s="188"/>
      <c r="L141" s="41"/>
      <c r="M141" s="189" t="s">
        <v>19</v>
      </c>
      <c r="N141" s="190" t="s">
        <v>40</v>
      </c>
      <c r="O141" s="66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195</v>
      </c>
      <c r="AT141" s="193" t="s">
        <v>192</v>
      </c>
      <c r="AU141" s="193" t="s">
        <v>79</v>
      </c>
      <c r="AY141" s="19" t="s">
        <v>191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9" t="s">
        <v>77</v>
      </c>
      <c r="BK141" s="194">
        <f>ROUND(I141*H141,2)</f>
        <v>0</v>
      </c>
      <c r="BL141" s="19" t="s">
        <v>195</v>
      </c>
      <c r="BM141" s="193" t="s">
        <v>886</v>
      </c>
    </row>
    <row r="142" spans="2:51" s="13" customFormat="1" ht="10.2">
      <c r="B142" s="195"/>
      <c r="C142" s="196"/>
      <c r="D142" s="197" t="s">
        <v>197</v>
      </c>
      <c r="E142" s="198" t="s">
        <v>19</v>
      </c>
      <c r="F142" s="199" t="s">
        <v>887</v>
      </c>
      <c r="G142" s="196"/>
      <c r="H142" s="198" t="s">
        <v>19</v>
      </c>
      <c r="I142" s="200"/>
      <c r="J142" s="196"/>
      <c r="K142" s="196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197</v>
      </c>
      <c r="AU142" s="205" t="s">
        <v>79</v>
      </c>
      <c r="AV142" s="13" t="s">
        <v>77</v>
      </c>
      <c r="AW142" s="13" t="s">
        <v>31</v>
      </c>
      <c r="AX142" s="13" t="s">
        <v>69</v>
      </c>
      <c r="AY142" s="205" t="s">
        <v>191</v>
      </c>
    </row>
    <row r="143" spans="2:51" s="14" customFormat="1" ht="10.2">
      <c r="B143" s="206"/>
      <c r="C143" s="207"/>
      <c r="D143" s="197" t="s">
        <v>197</v>
      </c>
      <c r="E143" s="208" t="s">
        <v>19</v>
      </c>
      <c r="F143" s="209" t="s">
        <v>888</v>
      </c>
      <c r="G143" s="207"/>
      <c r="H143" s="210">
        <v>670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197</v>
      </c>
      <c r="AU143" s="216" t="s">
        <v>79</v>
      </c>
      <c r="AV143" s="14" t="s">
        <v>79</v>
      </c>
      <c r="AW143" s="14" t="s">
        <v>31</v>
      </c>
      <c r="AX143" s="14" t="s">
        <v>69</v>
      </c>
      <c r="AY143" s="216" t="s">
        <v>191</v>
      </c>
    </row>
    <row r="144" spans="2:51" s="16" customFormat="1" ht="10.2">
      <c r="B144" s="228"/>
      <c r="C144" s="229"/>
      <c r="D144" s="197" t="s">
        <v>197</v>
      </c>
      <c r="E144" s="230" t="s">
        <v>19</v>
      </c>
      <c r="F144" s="231" t="s">
        <v>210</v>
      </c>
      <c r="G144" s="229"/>
      <c r="H144" s="232">
        <v>670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197</v>
      </c>
      <c r="AU144" s="238" t="s">
        <v>79</v>
      </c>
      <c r="AV144" s="16" t="s">
        <v>195</v>
      </c>
      <c r="AW144" s="16" t="s">
        <v>31</v>
      </c>
      <c r="AX144" s="16" t="s">
        <v>77</v>
      </c>
      <c r="AY144" s="238" t="s">
        <v>191</v>
      </c>
    </row>
    <row r="145" spans="1:65" s="2" customFormat="1" ht="24.15" customHeight="1">
      <c r="A145" s="36"/>
      <c r="B145" s="37"/>
      <c r="C145" s="181" t="s">
        <v>296</v>
      </c>
      <c r="D145" s="181" t="s">
        <v>192</v>
      </c>
      <c r="E145" s="182" t="s">
        <v>889</v>
      </c>
      <c r="F145" s="183" t="s">
        <v>890</v>
      </c>
      <c r="G145" s="184" t="s">
        <v>224</v>
      </c>
      <c r="H145" s="185">
        <v>751</v>
      </c>
      <c r="I145" s="186"/>
      <c r="J145" s="187">
        <f>ROUND(I145*H145,2)</f>
        <v>0</v>
      </c>
      <c r="K145" s="188"/>
      <c r="L145" s="41"/>
      <c r="M145" s="189" t="s">
        <v>19</v>
      </c>
      <c r="N145" s="190" t="s">
        <v>40</v>
      </c>
      <c r="O145" s="66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3" t="s">
        <v>195</v>
      </c>
      <c r="AT145" s="193" t="s">
        <v>192</v>
      </c>
      <c r="AU145" s="193" t="s">
        <v>79</v>
      </c>
      <c r="AY145" s="19" t="s">
        <v>191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9" t="s">
        <v>77</v>
      </c>
      <c r="BK145" s="194">
        <f>ROUND(I145*H145,2)</f>
        <v>0</v>
      </c>
      <c r="BL145" s="19" t="s">
        <v>195</v>
      </c>
      <c r="BM145" s="193" t="s">
        <v>891</v>
      </c>
    </row>
    <row r="146" spans="2:51" s="13" customFormat="1" ht="10.2">
      <c r="B146" s="195"/>
      <c r="C146" s="196"/>
      <c r="D146" s="197" t="s">
        <v>197</v>
      </c>
      <c r="E146" s="198" t="s">
        <v>19</v>
      </c>
      <c r="F146" s="199" t="s">
        <v>892</v>
      </c>
      <c r="G146" s="196"/>
      <c r="H146" s="198" t="s">
        <v>19</v>
      </c>
      <c r="I146" s="200"/>
      <c r="J146" s="196"/>
      <c r="K146" s="196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197</v>
      </c>
      <c r="AU146" s="205" t="s">
        <v>79</v>
      </c>
      <c r="AV146" s="13" t="s">
        <v>77</v>
      </c>
      <c r="AW146" s="13" t="s">
        <v>31</v>
      </c>
      <c r="AX146" s="13" t="s">
        <v>69</v>
      </c>
      <c r="AY146" s="205" t="s">
        <v>191</v>
      </c>
    </row>
    <row r="147" spans="2:51" s="14" customFormat="1" ht="10.2">
      <c r="B147" s="206"/>
      <c r="C147" s="207"/>
      <c r="D147" s="197" t="s">
        <v>197</v>
      </c>
      <c r="E147" s="208" t="s">
        <v>19</v>
      </c>
      <c r="F147" s="209" t="s">
        <v>878</v>
      </c>
      <c r="G147" s="207"/>
      <c r="H147" s="210">
        <v>751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197</v>
      </c>
      <c r="AU147" s="216" t="s">
        <v>79</v>
      </c>
      <c r="AV147" s="14" t="s">
        <v>79</v>
      </c>
      <c r="AW147" s="14" t="s">
        <v>31</v>
      </c>
      <c r="AX147" s="14" t="s">
        <v>69</v>
      </c>
      <c r="AY147" s="216" t="s">
        <v>191</v>
      </c>
    </row>
    <row r="148" spans="2:51" s="16" customFormat="1" ht="10.2">
      <c r="B148" s="228"/>
      <c r="C148" s="229"/>
      <c r="D148" s="197" t="s">
        <v>197</v>
      </c>
      <c r="E148" s="230" t="s">
        <v>19</v>
      </c>
      <c r="F148" s="231" t="s">
        <v>210</v>
      </c>
      <c r="G148" s="229"/>
      <c r="H148" s="232">
        <v>751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197</v>
      </c>
      <c r="AU148" s="238" t="s">
        <v>79</v>
      </c>
      <c r="AV148" s="16" t="s">
        <v>195</v>
      </c>
      <c r="AW148" s="16" t="s">
        <v>31</v>
      </c>
      <c r="AX148" s="16" t="s">
        <v>77</v>
      </c>
      <c r="AY148" s="238" t="s">
        <v>191</v>
      </c>
    </row>
    <row r="149" spans="1:65" s="2" customFormat="1" ht="24.15" customHeight="1">
      <c r="A149" s="36"/>
      <c r="B149" s="37"/>
      <c r="C149" s="181" t="s">
        <v>301</v>
      </c>
      <c r="D149" s="181" t="s">
        <v>192</v>
      </c>
      <c r="E149" s="182" t="s">
        <v>893</v>
      </c>
      <c r="F149" s="183" t="s">
        <v>894</v>
      </c>
      <c r="G149" s="184" t="s">
        <v>224</v>
      </c>
      <c r="H149" s="185">
        <v>751</v>
      </c>
      <c r="I149" s="186"/>
      <c r="J149" s="187">
        <f>ROUND(I149*H149,2)</f>
        <v>0</v>
      </c>
      <c r="K149" s="188"/>
      <c r="L149" s="41"/>
      <c r="M149" s="189" t="s">
        <v>19</v>
      </c>
      <c r="N149" s="190" t="s">
        <v>40</v>
      </c>
      <c r="O149" s="66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3" t="s">
        <v>195</v>
      </c>
      <c r="AT149" s="193" t="s">
        <v>192</v>
      </c>
      <c r="AU149" s="193" t="s">
        <v>79</v>
      </c>
      <c r="AY149" s="19" t="s">
        <v>191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9" t="s">
        <v>77</v>
      </c>
      <c r="BK149" s="194">
        <f>ROUND(I149*H149,2)</f>
        <v>0</v>
      </c>
      <c r="BL149" s="19" t="s">
        <v>195</v>
      </c>
      <c r="BM149" s="193" t="s">
        <v>895</v>
      </c>
    </row>
    <row r="150" spans="2:51" s="13" customFormat="1" ht="10.2">
      <c r="B150" s="195"/>
      <c r="C150" s="196"/>
      <c r="D150" s="197" t="s">
        <v>197</v>
      </c>
      <c r="E150" s="198" t="s">
        <v>19</v>
      </c>
      <c r="F150" s="199" t="s">
        <v>896</v>
      </c>
      <c r="G150" s="196"/>
      <c r="H150" s="198" t="s">
        <v>19</v>
      </c>
      <c r="I150" s="200"/>
      <c r="J150" s="196"/>
      <c r="K150" s="196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197</v>
      </c>
      <c r="AU150" s="205" t="s">
        <v>79</v>
      </c>
      <c r="AV150" s="13" t="s">
        <v>77</v>
      </c>
      <c r="AW150" s="13" t="s">
        <v>31</v>
      </c>
      <c r="AX150" s="13" t="s">
        <v>69</v>
      </c>
      <c r="AY150" s="205" t="s">
        <v>191</v>
      </c>
    </row>
    <row r="151" spans="2:51" s="14" customFormat="1" ht="10.2">
      <c r="B151" s="206"/>
      <c r="C151" s="207"/>
      <c r="D151" s="197" t="s">
        <v>197</v>
      </c>
      <c r="E151" s="208" t="s">
        <v>19</v>
      </c>
      <c r="F151" s="209" t="s">
        <v>878</v>
      </c>
      <c r="G151" s="207"/>
      <c r="H151" s="210">
        <v>751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197</v>
      </c>
      <c r="AU151" s="216" t="s">
        <v>79</v>
      </c>
      <c r="AV151" s="14" t="s">
        <v>79</v>
      </c>
      <c r="AW151" s="14" t="s">
        <v>31</v>
      </c>
      <c r="AX151" s="14" t="s">
        <v>69</v>
      </c>
      <c r="AY151" s="216" t="s">
        <v>191</v>
      </c>
    </row>
    <row r="152" spans="2:51" s="16" customFormat="1" ht="10.2">
      <c r="B152" s="228"/>
      <c r="C152" s="229"/>
      <c r="D152" s="197" t="s">
        <v>197</v>
      </c>
      <c r="E152" s="230" t="s">
        <v>19</v>
      </c>
      <c r="F152" s="231" t="s">
        <v>210</v>
      </c>
      <c r="G152" s="229"/>
      <c r="H152" s="232">
        <v>751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197</v>
      </c>
      <c r="AU152" s="238" t="s">
        <v>79</v>
      </c>
      <c r="AV152" s="16" t="s">
        <v>195</v>
      </c>
      <c r="AW152" s="16" t="s">
        <v>31</v>
      </c>
      <c r="AX152" s="16" t="s">
        <v>77</v>
      </c>
      <c r="AY152" s="238" t="s">
        <v>191</v>
      </c>
    </row>
    <row r="153" spans="1:65" s="2" customFormat="1" ht="21.75" customHeight="1">
      <c r="A153" s="36"/>
      <c r="B153" s="37"/>
      <c r="C153" s="181" t="s">
        <v>305</v>
      </c>
      <c r="D153" s="181" t="s">
        <v>192</v>
      </c>
      <c r="E153" s="182" t="s">
        <v>897</v>
      </c>
      <c r="F153" s="183" t="s">
        <v>898</v>
      </c>
      <c r="G153" s="184" t="s">
        <v>224</v>
      </c>
      <c r="H153" s="185">
        <v>670</v>
      </c>
      <c r="I153" s="186"/>
      <c r="J153" s="187">
        <f>ROUND(I153*H153,2)</f>
        <v>0</v>
      </c>
      <c r="K153" s="188"/>
      <c r="L153" s="41"/>
      <c r="M153" s="189" t="s">
        <v>19</v>
      </c>
      <c r="N153" s="190" t="s">
        <v>40</v>
      </c>
      <c r="O153" s="66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3" t="s">
        <v>195</v>
      </c>
      <c r="AT153" s="193" t="s">
        <v>192</v>
      </c>
      <c r="AU153" s="193" t="s">
        <v>79</v>
      </c>
      <c r="AY153" s="19" t="s">
        <v>191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9" t="s">
        <v>77</v>
      </c>
      <c r="BK153" s="194">
        <f>ROUND(I153*H153,2)</f>
        <v>0</v>
      </c>
      <c r="BL153" s="19" t="s">
        <v>195</v>
      </c>
      <c r="BM153" s="193" t="s">
        <v>899</v>
      </c>
    </row>
    <row r="154" spans="2:51" s="13" customFormat="1" ht="10.2">
      <c r="B154" s="195"/>
      <c r="C154" s="196"/>
      <c r="D154" s="197" t="s">
        <v>197</v>
      </c>
      <c r="E154" s="198" t="s">
        <v>19</v>
      </c>
      <c r="F154" s="199" t="s">
        <v>896</v>
      </c>
      <c r="G154" s="196"/>
      <c r="H154" s="198" t="s">
        <v>19</v>
      </c>
      <c r="I154" s="200"/>
      <c r="J154" s="196"/>
      <c r="K154" s="196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197</v>
      </c>
      <c r="AU154" s="205" t="s">
        <v>79</v>
      </c>
      <c r="AV154" s="13" t="s">
        <v>77</v>
      </c>
      <c r="AW154" s="13" t="s">
        <v>31</v>
      </c>
      <c r="AX154" s="13" t="s">
        <v>69</v>
      </c>
      <c r="AY154" s="205" t="s">
        <v>191</v>
      </c>
    </row>
    <row r="155" spans="2:51" s="14" customFormat="1" ht="10.2">
      <c r="B155" s="206"/>
      <c r="C155" s="207"/>
      <c r="D155" s="197" t="s">
        <v>197</v>
      </c>
      <c r="E155" s="208" t="s">
        <v>19</v>
      </c>
      <c r="F155" s="209" t="s">
        <v>888</v>
      </c>
      <c r="G155" s="207"/>
      <c r="H155" s="210">
        <v>670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197</v>
      </c>
      <c r="AU155" s="216" t="s">
        <v>79</v>
      </c>
      <c r="AV155" s="14" t="s">
        <v>79</v>
      </c>
      <c r="AW155" s="14" t="s">
        <v>31</v>
      </c>
      <c r="AX155" s="14" t="s">
        <v>69</v>
      </c>
      <c r="AY155" s="216" t="s">
        <v>191</v>
      </c>
    </row>
    <row r="156" spans="2:51" s="16" customFormat="1" ht="10.2">
      <c r="B156" s="228"/>
      <c r="C156" s="229"/>
      <c r="D156" s="197" t="s">
        <v>197</v>
      </c>
      <c r="E156" s="230" t="s">
        <v>19</v>
      </c>
      <c r="F156" s="231" t="s">
        <v>210</v>
      </c>
      <c r="G156" s="229"/>
      <c r="H156" s="232">
        <v>670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197</v>
      </c>
      <c r="AU156" s="238" t="s">
        <v>79</v>
      </c>
      <c r="AV156" s="16" t="s">
        <v>195</v>
      </c>
      <c r="AW156" s="16" t="s">
        <v>31</v>
      </c>
      <c r="AX156" s="16" t="s">
        <v>77</v>
      </c>
      <c r="AY156" s="238" t="s">
        <v>191</v>
      </c>
    </row>
    <row r="157" spans="1:65" s="2" customFormat="1" ht="21.75" customHeight="1">
      <c r="A157" s="36"/>
      <c r="B157" s="37"/>
      <c r="C157" s="181" t="s">
        <v>8</v>
      </c>
      <c r="D157" s="181" t="s">
        <v>192</v>
      </c>
      <c r="E157" s="182" t="s">
        <v>897</v>
      </c>
      <c r="F157" s="183" t="s">
        <v>898</v>
      </c>
      <c r="G157" s="184" t="s">
        <v>224</v>
      </c>
      <c r="H157" s="185">
        <v>360</v>
      </c>
      <c r="I157" s="186"/>
      <c r="J157" s="187">
        <f>ROUND(I157*H157,2)</f>
        <v>0</v>
      </c>
      <c r="K157" s="188"/>
      <c r="L157" s="41"/>
      <c r="M157" s="189" t="s">
        <v>19</v>
      </c>
      <c r="N157" s="190" t="s">
        <v>40</v>
      </c>
      <c r="O157" s="66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3" t="s">
        <v>195</v>
      </c>
      <c r="AT157" s="193" t="s">
        <v>192</v>
      </c>
      <c r="AU157" s="193" t="s">
        <v>79</v>
      </c>
      <c r="AY157" s="19" t="s">
        <v>191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9" t="s">
        <v>77</v>
      </c>
      <c r="BK157" s="194">
        <f>ROUND(I157*H157,2)</f>
        <v>0</v>
      </c>
      <c r="BL157" s="19" t="s">
        <v>195</v>
      </c>
      <c r="BM157" s="193" t="s">
        <v>900</v>
      </c>
    </row>
    <row r="158" spans="2:51" s="13" customFormat="1" ht="10.2">
      <c r="B158" s="195"/>
      <c r="C158" s="196"/>
      <c r="D158" s="197" t="s">
        <v>197</v>
      </c>
      <c r="E158" s="198" t="s">
        <v>19</v>
      </c>
      <c r="F158" s="199" t="s">
        <v>901</v>
      </c>
      <c r="G158" s="196"/>
      <c r="H158" s="198" t="s">
        <v>19</v>
      </c>
      <c r="I158" s="200"/>
      <c r="J158" s="196"/>
      <c r="K158" s="196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197</v>
      </c>
      <c r="AU158" s="205" t="s">
        <v>79</v>
      </c>
      <c r="AV158" s="13" t="s">
        <v>77</v>
      </c>
      <c r="AW158" s="13" t="s">
        <v>31</v>
      </c>
      <c r="AX158" s="13" t="s">
        <v>69</v>
      </c>
      <c r="AY158" s="205" t="s">
        <v>191</v>
      </c>
    </row>
    <row r="159" spans="2:51" s="14" customFormat="1" ht="10.2">
      <c r="B159" s="206"/>
      <c r="C159" s="207"/>
      <c r="D159" s="197" t="s">
        <v>197</v>
      </c>
      <c r="E159" s="208" t="s">
        <v>19</v>
      </c>
      <c r="F159" s="209" t="s">
        <v>754</v>
      </c>
      <c r="G159" s="207"/>
      <c r="H159" s="210">
        <v>360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197</v>
      </c>
      <c r="AU159" s="216" t="s">
        <v>79</v>
      </c>
      <c r="AV159" s="14" t="s">
        <v>79</v>
      </c>
      <c r="AW159" s="14" t="s">
        <v>31</v>
      </c>
      <c r="AX159" s="14" t="s">
        <v>69</v>
      </c>
      <c r="AY159" s="216" t="s">
        <v>191</v>
      </c>
    </row>
    <row r="160" spans="2:51" s="16" customFormat="1" ht="10.2">
      <c r="B160" s="228"/>
      <c r="C160" s="229"/>
      <c r="D160" s="197" t="s">
        <v>197</v>
      </c>
      <c r="E160" s="230" t="s">
        <v>19</v>
      </c>
      <c r="F160" s="231" t="s">
        <v>210</v>
      </c>
      <c r="G160" s="229"/>
      <c r="H160" s="232">
        <v>360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197</v>
      </c>
      <c r="AU160" s="238" t="s">
        <v>79</v>
      </c>
      <c r="AV160" s="16" t="s">
        <v>195</v>
      </c>
      <c r="AW160" s="16" t="s">
        <v>31</v>
      </c>
      <c r="AX160" s="16" t="s">
        <v>77</v>
      </c>
      <c r="AY160" s="238" t="s">
        <v>191</v>
      </c>
    </row>
    <row r="161" spans="1:65" s="2" customFormat="1" ht="33" customHeight="1">
      <c r="A161" s="36"/>
      <c r="B161" s="37"/>
      <c r="C161" s="181" t="s">
        <v>315</v>
      </c>
      <c r="D161" s="181" t="s">
        <v>192</v>
      </c>
      <c r="E161" s="182" t="s">
        <v>902</v>
      </c>
      <c r="F161" s="183" t="s">
        <v>903</v>
      </c>
      <c r="G161" s="184" t="s">
        <v>224</v>
      </c>
      <c r="H161" s="185">
        <v>670</v>
      </c>
      <c r="I161" s="186"/>
      <c r="J161" s="187">
        <f>ROUND(I161*H161,2)</f>
        <v>0</v>
      </c>
      <c r="K161" s="188"/>
      <c r="L161" s="41"/>
      <c r="M161" s="189" t="s">
        <v>19</v>
      </c>
      <c r="N161" s="190" t="s">
        <v>40</v>
      </c>
      <c r="O161" s="66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3" t="s">
        <v>195</v>
      </c>
      <c r="AT161" s="193" t="s">
        <v>192</v>
      </c>
      <c r="AU161" s="193" t="s">
        <v>79</v>
      </c>
      <c r="AY161" s="19" t="s">
        <v>191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9" t="s">
        <v>77</v>
      </c>
      <c r="BK161" s="194">
        <f>ROUND(I161*H161,2)</f>
        <v>0</v>
      </c>
      <c r="BL161" s="19" t="s">
        <v>195</v>
      </c>
      <c r="BM161" s="193" t="s">
        <v>904</v>
      </c>
    </row>
    <row r="162" spans="2:51" s="13" customFormat="1" ht="10.2">
      <c r="B162" s="195"/>
      <c r="C162" s="196"/>
      <c r="D162" s="197" t="s">
        <v>197</v>
      </c>
      <c r="E162" s="198" t="s">
        <v>19</v>
      </c>
      <c r="F162" s="199" t="s">
        <v>896</v>
      </c>
      <c r="G162" s="196"/>
      <c r="H162" s="198" t="s">
        <v>19</v>
      </c>
      <c r="I162" s="200"/>
      <c r="J162" s="196"/>
      <c r="K162" s="196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197</v>
      </c>
      <c r="AU162" s="205" t="s">
        <v>79</v>
      </c>
      <c r="AV162" s="13" t="s">
        <v>77</v>
      </c>
      <c r="AW162" s="13" t="s">
        <v>31</v>
      </c>
      <c r="AX162" s="13" t="s">
        <v>69</v>
      </c>
      <c r="AY162" s="205" t="s">
        <v>191</v>
      </c>
    </row>
    <row r="163" spans="2:51" s="14" customFormat="1" ht="10.2">
      <c r="B163" s="206"/>
      <c r="C163" s="207"/>
      <c r="D163" s="197" t="s">
        <v>197</v>
      </c>
      <c r="E163" s="208" t="s">
        <v>19</v>
      </c>
      <c r="F163" s="209" t="s">
        <v>888</v>
      </c>
      <c r="G163" s="207"/>
      <c r="H163" s="210">
        <v>670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197</v>
      </c>
      <c r="AU163" s="216" t="s">
        <v>79</v>
      </c>
      <c r="AV163" s="14" t="s">
        <v>79</v>
      </c>
      <c r="AW163" s="14" t="s">
        <v>31</v>
      </c>
      <c r="AX163" s="14" t="s">
        <v>69</v>
      </c>
      <c r="AY163" s="216" t="s">
        <v>191</v>
      </c>
    </row>
    <row r="164" spans="2:51" s="16" customFormat="1" ht="10.2">
      <c r="B164" s="228"/>
      <c r="C164" s="229"/>
      <c r="D164" s="197" t="s">
        <v>197</v>
      </c>
      <c r="E164" s="230" t="s">
        <v>19</v>
      </c>
      <c r="F164" s="231" t="s">
        <v>210</v>
      </c>
      <c r="G164" s="229"/>
      <c r="H164" s="232">
        <v>670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197</v>
      </c>
      <c r="AU164" s="238" t="s">
        <v>79</v>
      </c>
      <c r="AV164" s="16" t="s">
        <v>195</v>
      </c>
      <c r="AW164" s="16" t="s">
        <v>31</v>
      </c>
      <c r="AX164" s="16" t="s">
        <v>77</v>
      </c>
      <c r="AY164" s="238" t="s">
        <v>191</v>
      </c>
    </row>
    <row r="165" spans="1:65" s="2" customFormat="1" ht="33" customHeight="1">
      <c r="A165" s="36"/>
      <c r="B165" s="37"/>
      <c r="C165" s="181" t="s">
        <v>319</v>
      </c>
      <c r="D165" s="181" t="s">
        <v>192</v>
      </c>
      <c r="E165" s="182" t="s">
        <v>902</v>
      </c>
      <c r="F165" s="183" t="s">
        <v>903</v>
      </c>
      <c r="G165" s="184" t="s">
        <v>224</v>
      </c>
      <c r="H165" s="185">
        <v>360</v>
      </c>
      <c r="I165" s="186"/>
      <c r="J165" s="187">
        <f>ROUND(I165*H165,2)</f>
        <v>0</v>
      </c>
      <c r="K165" s="188"/>
      <c r="L165" s="41"/>
      <c r="M165" s="189" t="s">
        <v>19</v>
      </c>
      <c r="N165" s="190" t="s">
        <v>40</v>
      </c>
      <c r="O165" s="66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3" t="s">
        <v>195</v>
      </c>
      <c r="AT165" s="193" t="s">
        <v>192</v>
      </c>
      <c r="AU165" s="193" t="s">
        <v>79</v>
      </c>
      <c r="AY165" s="19" t="s">
        <v>191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9" t="s">
        <v>77</v>
      </c>
      <c r="BK165" s="194">
        <f>ROUND(I165*H165,2)</f>
        <v>0</v>
      </c>
      <c r="BL165" s="19" t="s">
        <v>195</v>
      </c>
      <c r="BM165" s="193" t="s">
        <v>905</v>
      </c>
    </row>
    <row r="166" spans="2:51" s="13" customFormat="1" ht="10.2">
      <c r="B166" s="195"/>
      <c r="C166" s="196"/>
      <c r="D166" s="197" t="s">
        <v>197</v>
      </c>
      <c r="E166" s="198" t="s">
        <v>19</v>
      </c>
      <c r="F166" s="199" t="s">
        <v>906</v>
      </c>
      <c r="G166" s="196"/>
      <c r="H166" s="198" t="s">
        <v>19</v>
      </c>
      <c r="I166" s="200"/>
      <c r="J166" s="196"/>
      <c r="K166" s="196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197</v>
      </c>
      <c r="AU166" s="205" t="s">
        <v>79</v>
      </c>
      <c r="AV166" s="13" t="s">
        <v>77</v>
      </c>
      <c r="AW166" s="13" t="s">
        <v>31</v>
      </c>
      <c r="AX166" s="13" t="s">
        <v>69</v>
      </c>
      <c r="AY166" s="205" t="s">
        <v>191</v>
      </c>
    </row>
    <row r="167" spans="2:51" s="14" customFormat="1" ht="10.2">
      <c r="B167" s="206"/>
      <c r="C167" s="207"/>
      <c r="D167" s="197" t="s">
        <v>197</v>
      </c>
      <c r="E167" s="208" t="s">
        <v>19</v>
      </c>
      <c r="F167" s="209" t="s">
        <v>754</v>
      </c>
      <c r="G167" s="207"/>
      <c r="H167" s="210">
        <v>360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197</v>
      </c>
      <c r="AU167" s="216" t="s">
        <v>79</v>
      </c>
      <c r="AV167" s="14" t="s">
        <v>79</v>
      </c>
      <c r="AW167" s="14" t="s">
        <v>31</v>
      </c>
      <c r="AX167" s="14" t="s">
        <v>69</v>
      </c>
      <c r="AY167" s="216" t="s">
        <v>191</v>
      </c>
    </row>
    <row r="168" spans="2:51" s="16" customFormat="1" ht="10.2">
      <c r="B168" s="228"/>
      <c r="C168" s="229"/>
      <c r="D168" s="197" t="s">
        <v>197</v>
      </c>
      <c r="E168" s="230" t="s">
        <v>19</v>
      </c>
      <c r="F168" s="231" t="s">
        <v>210</v>
      </c>
      <c r="G168" s="229"/>
      <c r="H168" s="232">
        <v>360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197</v>
      </c>
      <c r="AU168" s="238" t="s">
        <v>79</v>
      </c>
      <c r="AV168" s="16" t="s">
        <v>195</v>
      </c>
      <c r="AW168" s="16" t="s">
        <v>31</v>
      </c>
      <c r="AX168" s="16" t="s">
        <v>77</v>
      </c>
      <c r="AY168" s="238" t="s">
        <v>191</v>
      </c>
    </row>
    <row r="169" spans="2:63" s="12" customFormat="1" ht="22.8" customHeight="1">
      <c r="B169" s="167"/>
      <c r="C169" s="168"/>
      <c r="D169" s="169" t="s">
        <v>68</v>
      </c>
      <c r="E169" s="239" t="s">
        <v>254</v>
      </c>
      <c r="F169" s="239" t="s">
        <v>397</v>
      </c>
      <c r="G169" s="168"/>
      <c r="H169" s="168"/>
      <c r="I169" s="171"/>
      <c r="J169" s="240">
        <f>BK169</f>
        <v>0</v>
      </c>
      <c r="K169" s="168"/>
      <c r="L169" s="173"/>
      <c r="M169" s="174"/>
      <c r="N169" s="175"/>
      <c r="O169" s="175"/>
      <c r="P169" s="176">
        <f>SUM(P170:P171)</f>
        <v>0</v>
      </c>
      <c r="Q169" s="175"/>
      <c r="R169" s="176">
        <f>SUM(R170:R171)</f>
        <v>0.7318800000000001</v>
      </c>
      <c r="S169" s="175"/>
      <c r="T169" s="177">
        <f>SUM(T170:T171)</f>
        <v>0</v>
      </c>
      <c r="AR169" s="178" t="s">
        <v>77</v>
      </c>
      <c r="AT169" s="179" t="s">
        <v>68</v>
      </c>
      <c r="AU169" s="179" t="s">
        <v>77</v>
      </c>
      <c r="AY169" s="178" t="s">
        <v>191</v>
      </c>
      <c r="BK169" s="180">
        <f>SUM(BK170:BK171)</f>
        <v>0</v>
      </c>
    </row>
    <row r="170" spans="1:65" s="2" customFormat="1" ht="24.15" customHeight="1">
      <c r="A170" s="36"/>
      <c r="B170" s="37"/>
      <c r="C170" s="181" t="s">
        <v>328</v>
      </c>
      <c r="D170" s="181" t="s">
        <v>192</v>
      </c>
      <c r="E170" s="182" t="s">
        <v>907</v>
      </c>
      <c r="F170" s="183" t="s">
        <v>908</v>
      </c>
      <c r="G170" s="184" t="s">
        <v>410</v>
      </c>
      <c r="H170" s="185">
        <v>1</v>
      </c>
      <c r="I170" s="186"/>
      <c r="J170" s="187">
        <f>ROUND(I170*H170,2)</f>
        <v>0</v>
      </c>
      <c r="K170" s="188"/>
      <c r="L170" s="41"/>
      <c r="M170" s="189" t="s">
        <v>19</v>
      </c>
      <c r="N170" s="190" t="s">
        <v>40</v>
      </c>
      <c r="O170" s="66"/>
      <c r="P170" s="191">
        <f>O170*H170</f>
        <v>0</v>
      </c>
      <c r="Q170" s="191">
        <v>0.4208</v>
      </c>
      <c r="R170" s="191">
        <f>Q170*H170</f>
        <v>0.4208</v>
      </c>
      <c r="S170" s="191">
        <v>0</v>
      </c>
      <c r="T170" s="19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3" t="s">
        <v>195</v>
      </c>
      <c r="AT170" s="193" t="s">
        <v>192</v>
      </c>
      <c r="AU170" s="193" t="s">
        <v>79</v>
      </c>
      <c r="AY170" s="19" t="s">
        <v>191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9" t="s">
        <v>77</v>
      </c>
      <c r="BK170" s="194">
        <f>ROUND(I170*H170,2)</f>
        <v>0</v>
      </c>
      <c r="BL170" s="19" t="s">
        <v>195</v>
      </c>
      <c r="BM170" s="193" t="s">
        <v>909</v>
      </c>
    </row>
    <row r="171" spans="1:65" s="2" customFormat="1" ht="33" customHeight="1">
      <c r="A171" s="36"/>
      <c r="B171" s="37"/>
      <c r="C171" s="181" t="s">
        <v>333</v>
      </c>
      <c r="D171" s="181" t="s">
        <v>192</v>
      </c>
      <c r="E171" s="182" t="s">
        <v>910</v>
      </c>
      <c r="F171" s="183" t="s">
        <v>911</v>
      </c>
      <c r="G171" s="184" t="s">
        <v>410</v>
      </c>
      <c r="H171" s="185">
        <v>1</v>
      </c>
      <c r="I171" s="186"/>
      <c r="J171" s="187">
        <f>ROUND(I171*H171,2)</f>
        <v>0</v>
      </c>
      <c r="K171" s="188"/>
      <c r="L171" s="41"/>
      <c r="M171" s="189" t="s">
        <v>19</v>
      </c>
      <c r="N171" s="190" t="s">
        <v>40</v>
      </c>
      <c r="O171" s="66"/>
      <c r="P171" s="191">
        <f>O171*H171</f>
        <v>0</v>
      </c>
      <c r="Q171" s="191">
        <v>0.31108</v>
      </c>
      <c r="R171" s="191">
        <f>Q171*H171</f>
        <v>0.31108</v>
      </c>
      <c r="S171" s="191">
        <v>0</v>
      </c>
      <c r="T171" s="19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3" t="s">
        <v>195</v>
      </c>
      <c r="AT171" s="193" t="s">
        <v>192</v>
      </c>
      <c r="AU171" s="193" t="s">
        <v>79</v>
      </c>
      <c r="AY171" s="19" t="s">
        <v>191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9" t="s">
        <v>77</v>
      </c>
      <c r="BK171" s="194">
        <f>ROUND(I171*H171,2)</f>
        <v>0</v>
      </c>
      <c r="BL171" s="19" t="s">
        <v>195</v>
      </c>
      <c r="BM171" s="193" t="s">
        <v>912</v>
      </c>
    </row>
    <row r="172" spans="2:63" s="12" customFormat="1" ht="22.8" customHeight="1">
      <c r="B172" s="167"/>
      <c r="C172" s="168"/>
      <c r="D172" s="169" t="s">
        <v>68</v>
      </c>
      <c r="E172" s="239" t="s">
        <v>273</v>
      </c>
      <c r="F172" s="239" t="s">
        <v>573</v>
      </c>
      <c r="G172" s="168"/>
      <c r="H172" s="168"/>
      <c r="I172" s="171"/>
      <c r="J172" s="240">
        <f>BK172</f>
        <v>0</v>
      </c>
      <c r="K172" s="168"/>
      <c r="L172" s="173"/>
      <c r="M172" s="174"/>
      <c r="N172" s="175"/>
      <c r="O172" s="175"/>
      <c r="P172" s="176">
        <f>SUM(P173:P192)</f>
        <v>0</v>
      </c>
      <c r="Q172" s="175"/>
      <c r="R172" s="176">
        <f>SUM(R173:R192)</f>
        <v>51.108940000000004</v>
      </c>
      <c r="S172" s="175"/>
      <c r="T172" s="177">
        <f>SUM(T173:T192)</f>
        <v>7.2</v>
      </c>
      <c r="AR172" s="178" t="s">
        <v>77</v>
      </c>
      <c r="AT172" s="179" t="s">
        <v>68</v>
      </c>
      <c r="AU172" s="179" t="s">
        <v>77</v>
      </c>
      <c r="AY172" s="178" t="s">
        <v>191</v>
      </c>
      <c r="BK172" s="180">
        <f>SUM(BK173:BK192)</f>
        <v>0</v>
      </c>
    </row>
    <row r="173" spans="1:65" s="2" customFormat="1" ht="33" customHeight="1">
      <c r="A173" s="36"/>
      <c r="B173" s="37"/>
      <c r="C173" s="181" t="s">
        <v>340</v>
      </c>
      <c r="D173" s="181" t="s">
        <v>192</v>
      </c>
      <c r="E173" s="182" t="s">
        <v>913</v>
      </c>
      <c r="F173" s="183" t="s">
        <v>914</v>
      </c>
      <c r="G173" s="184" t="s">
        <v>232</v>
      </c>
      <c r="H173" s="185">
        <v>236</v>
      </c>
      <c r="I173" s="186"/>
      <c r="J173" s="187">
        <f>ROUND(I173*H173,2)</f>
        <v>0</v>
      </c>
      <c r="K173" s="188"/>
      <c r="L173" s="41"/>
      <c r="M173" s="189" t="s">
        <v>19</v>
      </c>
      <c r="N173" s="190" t="s">
        <v>40</v>
      </c>
      <c r="O173" s="66"/>
      <c r="P173" s="191">
        <f>O173*H173</f>
        <v>0</v>
      </c>
      <c r="Q173" s="191">
        <v>0.1295</v>
      </c>
      <c r="R173" s="191">
        <f>Q173*H173</f>
        <v>30.562</v>
      </c>
      <c r="S173" s="191">
        <v>0</v>
      </c>
      <c r="T173" s="19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3" t="s">
        <v>195</v>
      </c>
      <c r="AT173" s="193" t="s">
        <v>192</v>
      </c>
      <c r="AU173" s="193" t="s">
        <v>79</v>
      </c>
      <c r="AY173" s="19" t="s">
        <v>191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9" t="s">
        <v>77</v>
      </c>
      <c r="BK173" s="194">
        <f>ROUND(I173*H173,2)</f>
        <v>0</v>
      </c>
      <c r="BL173" s="19" t="s">
        <v>195</v>
      </c>
      <c r="BM173" s="193" t="s">
        <v>915</v>
      </c>
    </row>
    <row r="174" spans="2:51" s="13" customFormat="1" ht="20.4">
      <c r="B174" s="195"/>
      <c r="C174" s="196"/>
      <c r="D174" s="197" t="s">
        <v>197</v>
      </c>
      <c r="E174" s="198" t="s">
        <v>19</v>
      </c>
      <c r="F174" s="199" t="s">
        <v>916</v>
      </c>
      <c r="G174" s="196"/>
      <c r="H174" s="198" t="s">
        <v>19</v>
      </c>
      <c r="I174" s="200"/>
      <c r="J174" s="196"/>
      <c r="K174" s="196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197</v>
      </c>
      <c r="AU174" s="205" t="s">
        <v>79</v>
      </c>
      <c r="AV174" s="13" t="s">
        <v>77</v>
      </c>
      <c r="AW174" s="13" t="s">
        <v>31</v>
      </c>
      <c r="AX174" s="13" t="s">
        <v>69</v>
      </c>
      <c r="AY174" s="205" t="s">
        <v>191</v>
      </c>
    </row>
    <row r="175" spans="2:51" s="14" customFormat="1" ht="10.2">
      <c r="B175" s="206"/>
      <c r="C175" s="207"/>
      <c r="D175" s="197" t="s">
        <v>197</v>
      </c>
      <c r="E175" s="208" t="s">
        <v>19</v>
      </c>
      <c r="F175" s="209" t="s">
        <v>917</v>
      </c>
      <c r="G175" s="207"/>
      <c r="H175" s="210">
        <v>236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197</v>
      </c>
      <c r="AU175" s="216" t="s">
        <v>79</v>
      </c>
      <c r="AV175" s="14" t="s">
        <v>79</v>
      </c>
      <c r="AW175" s="14" t="s">
        <v>31</v>
      </c>
      <c r="AX175" s="14" t="s">
        <v>69</v>
      </c>
      <c r="AY175" s="216" t="s">
        <v>191</v>
      </c>
    </row>
    <row r="176" spans="2:51" s="16" customFormat="1" ht="10.2">
      <c r="B176" s="228"/>
      <c r="C176" s="229"/>
      <c r="D176" s="197" t="s">
        <v>197</v>
      </c>
      <c r="E176" s="230" t="s">
        <v>19</v>
      </c>
      <c r="F176" s="231" t="s">
        <v>210</v>
      </c>
      <c r="G176" s="229"/>
      <c r="H176" s="232">
        <v>236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197</v>
      </c>
      <c r="AU176" s="238" t="s">
        <v>79</v>
      </c>
      <c r="AV176" s="16" t="s">
        <v>195</v>
      </c>
      <c r="AW176" s="16" t="s">
        <v>31</v>
      </c>
      <c r="AX176" s="16" t="s">
        <v>77</v>
      </c>
      <c r="AY176" s="238" t="s">
        <v>191</v>
      </c>
    </row>
    <row r="177" spans="1:65" s="2" customFormat="1" ht="16.5" customHeight="1">
      <c r="A177" s="36"/>
      <c r="B177" s="37"/>
      <c r="C177" s="241" t="s">
        <v>7</v>
      </c>
      <c r="D177" s="241" t="s">
        <v>334</v>
      </c>
      <c r="E177" s="242" t="s">
        <v>918</v>
      </c>
      <c r="F177" s="243" t="s">
        <v>919</v>
      </c>
      <c r="G177" s="244" t="s">
        <v>232</v>
      </c>
      <c r="H177" s="245">
        <v>238.36</v>
      </c>
      <c r="I177" s="246"/>
      <c r="J177" s="247">
        <f>ROUND(I177*H177,2)</f>
        <v>0</v>
      </c>
      <c r="K177" s="248"/>
      <c r="L177" s="249"/>
      <c r="M177" s="250" t="s">
        <v>19</v>
      </c>
      <c r="N177" s="251" t="s">
        <v>40</v>
      </c>
      <c r="O177" s="66"/>
      <c r="P177" s="191">
        <f>O177*H177</f>
        <v>0</v>
      </c>
      <c r="Q177" s="191">
        <v>0.085</v>
      </c>
      <c r="R177" s="191">
        <f>Q177*H177</f>
        <v>20.260600000000004</v>
      </c>
      <c r="S177" s="191">
        <v>0</v>
      </c>
      <c r="T177" s="19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3" t="s">
        <v>254</v>
      </c>
      <c r="AT177" s="193" t="s">
        <v>334</v>
      </c>
      <c r="AU177" s="193" t="s">
        <v>79</v>
      </c>
      <c r="AY177" s="19" t="s">
        <v>191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9" t="s">
        <v>77</v>
      </c>
      <c r="BK177" s="194">
        <f>ROUND(I177*H177,2)</f>
        <v>0</v>
      </c>
      <c r="BL177" s="19" t="s">
        <v>195</v>
      </c>
      <c r="BM177" s="193" t="s">
        <v>920</v>
      </c>
    </row>
    <row r="178" spans="2:51" s="13" customFormat="1" ht="10.2">
      <c r="B178" s="195"/>
      <c r="C178" s="196"/>
      <c r="D178" s="197" t="s">
        <v>197</v>
      </c>
      <c r="E178" s="198" t="s">
        <v>19</v>
      </c>
      <c r="F178" s="199" t="s">
        <v>921</v>
      </c>
      <c r="G178" s="196"/>
      <c r="H178" s="198" t="s">
        <v>19</v>
      </c>
      <c r="I178" s="200"/>
      <c r="J178" s="196"/>
      <c r="K178" s="196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197</v>
      </c>
      <c r="AU178" s="205" t="s">
        <v>79</v>
      </c>
      <c r="AV178" s="13" t="s">
        <v>77</v>
      </c>
      <c r="AW178" s="13" t="s">
        <v>31</v>
      </c>
      <c r="AX178" s="13" t="s">
        <v>69</v>
      </c>
      <c r="AY178" s="205" t="s">
        <v>191</v>
      </c>
    </row>
    <row r="179" spans="2:51" s="14" customFormat="1" ht="10.2">
      <c r="B179" s="206"/>
      <c r="C179" s="207"/>
      <c r="D179" s="197" t="s">
        <v>197</v>
      </c>
      <c r="E179" s="208" t="s">
        <v>19</v>
      </c>
      <c r="F179" s="209" t="s">
        <v>922</v>
      </c>
      <c r="G179" s="207"/>
      <c r="H179" s="210">
        <v>238.36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197</v>
      </c>
      <c r="AU179" s="216" t="s">
        <v>79</v>
      </c>
      <c r="AV179" s="14" t="s">
        <v>79</v>
      </c>
      <c r="AW179" s="14" t="s">
        <v>31</v>
      </c>
      <c r="AX179" s="14" t="s">
        <v>69</v>
      </c>
      <c r="AY179" s="216" t="s">
        <v>191</v>
      </c>
    </row>
    <row r="180" spans="2:51" s="16" customFormat="1" ht="10.2">
      <c r="B180" s="228"/>
      <c r="C180" s="229"/>
      <c r="D180" s="197" t="s">
        <v>197</v>
      </c>
      <c r="E180" s="230" t="s">
        <v>19</v>
      </c>
      <c r="F180" s="231" t="s">
        <v>210</v>
      </c>
      <c r="G180" s="229"/>
      <c r="H180" s="232">
        <v>238.36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197</v>
      </c>
      <c r="AU180" s="238" t="s">
        <v>79</v>
      </c>
      <c r="AV180" s="16" t="s">
        <v>195</v>
      </c>
      <c r="AW180" s="16" t="s">
        <v>31</v>
      </c>
      <c r="AX180" s="16" t="s">
        <v>77</v>
      </c>
      <c r="AY180" s="238" t="s">
        <v>191</v>
      </c>
    </row>
    <row r="181" spans="1:65" s="2" customFormat="1" ht="24.15" customHeight="1">
      <c r="A181" s="36"/>
      <c r="B181" s="37"/>
      <c r="C181" s="181" t="s">
        <v>364</v>
      </c>
      <c r="D181" s="181" t="s">
        <v>192</v>
      </c>
      <c r="E181" s="182" t="s">
        <v>923</v>
      </c>
      <c r="F181" s="183" t="s">
        <v>924</v>
      </c>
      <c r="G181" s="184" t="s">
        <v>232</v>
      </c>
      <c r="H181" s="185">
        <v>47</v>
      </c>
      <c r="I181" s="186"/>
      <c r="J181" s="187">
        <f>ROUND(I181*H181,2)</f>
        <v>0</v>
      </c>
      <c r="K181" s="188"/>
      <c r="L181" s="41"/>
      <c r="M181" s="189" t="s">
        <v>19</v>
      </c>
      <c r="N181" s="190" t="s">
        <v>40</v>
      </c>
      <c r="O181" s="66"/>
      <c r="P181" s="191">
        <f>O181*H181</f>
        <v>0</v>
      </c>
      <c r="Q181" s="191">
        <v>0.00034</v>
      </c>
      <c r="R181" s="191">
        <f>Q181*H181</f>
        <v>0.01598</v>
      </c>
      <c r="S181" s="191">
        <v>0</v>
      </c>
      <c r="T181" s="19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3" t="s">
        <v>195</v>
      </c>
      <c r="AT181" s="193" t="s">
        <v>192</v>
      </c>
      <c r="AU181" s="193" t="s">
        <v>79</v>
      </c>
      <c r="AY181" s="19" t="s">
        <v>191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9" t="s">
        <v>77</v>
      </c>
      <c r="BK181" s="194">
        <f>ROUND(I181*H181,2)</f>
        <v>0</v>
      </c>
      <c r="BL181" s="19" t="s">
        <v>195</v>
      </c>
      <c r="BM181" s="193" t="s">
        <v>925</v>
      </c>
    </row>
    <row r="182" spans="2:51" s="13" customFormat="1" ht="10.2">
      <c r="B182" s="195"/>
      <c r="C182" s="196"/>
      <c r="D182" s="197" t="s">
        <v>197</v>
      </c>
      <c r="E182" s="198" t="s">
        <v>19</v>
      </c>
      <c r="F182" s="199" t="s">
        <v>926</v>
      </c>
      <c r="G182" s="196"/>
      <c r="H182" s="198" t="s">
        <v>19</v>
      </c>
      <c r="I182" s="200"/>
      <c r="J182" s="196"/>
      <c r="K182" s="196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197</v>
      </c>
      <c r="AU182" s="205" t="s">
        <v>79</v>
      </c>
      <c r="AV182" s="13" t="s">
        <v>77</v>
      </c>
      <c r="AW182" s="13" t="s">
        <v>31</v>
      </c>
      <c r="AX182" s="13" t="s">
        <v>69</v>
      </c>
      <c r="AY182" s="205" t="s">
        <v>191</v>
      </c>
    </row>
    <row r="183" spans="2:51" s="14" customFormat="1" ht="10.2">
      <c r="B183" s="206"/>
      <c r="C183" s="207"/>
      <c r="D183" s="197" t="s">
        <v>197</v>
      </c>
      <c r="E183" s="208" t="s">
        <v>19</v>
      </c>
      <c r="F183" s="209" t="s">
        <v>795</v>
      </c>
      <c r="G183" s="207"/>
      <c r="H183" s="210">
        <v>47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197</v>
      </c>
      <c r="AU183" s="216" t="s">
        <v>79</v>
      </c>
      <c r="AV183" s="14" t="s">
        <v>79</v>
      </c>
      <c r="AW183" s="14" t="s">
        <v>31</v>
      </c>
      <c r="AX183" s="14" t="s">
        <v>69</v>
      </c>
      <c r="AY183" s="216" t="s">
        <v>191</v>
      </c>
    </row>
    <row r="184" spans="2:51" s="16" customFormat="1" ht="10.2">
      <c r="B184" s="228"/>
      <c r="C184" s="229"/>
      <c r="D184" s="197" t="s">
        <v>197</v>
      </c>
      <c r="E184" s="230" t="s">
        <v>19</v>
      </c>
      <c r="F184" s="231" t="s">
        <v>210</v>
      </c>
      <c r="G184" s="229"/>
      <c r="H184" s="232">
        <v>47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197</v>
      </c>
      <c r="AU184" s="238" t="s">
        <v>79</v>
      </c>
      <c r="AV184" s="16" t="s">
        <v>195</v>
      </c>
      <c r="AW184" s="16" t="s">
        <v>31</v>
      </c>
      <c r="AX184" s="16" t="s">
        <v>77</v>
      </c>
      <c r="AY184" s="238" t="s">
        <v>191</v>
      </c>
    </row>
    <row r="185" spans="1:65" s="2" customFormat="1" ht="24.15" customHeight="1">
      <c r="A185" s="36"/>
      <c r="B185" s="37"/>
      <c r="C185" s="181" t="s">
        <v>377</v>
      </c>
      <c r="D185" s="181" t="s">
        <v>192</v>
      </c>
      <c r="E185" s="182" t="s">
        <v>927</v>
      </c>
      <c r="F185" s="183" t="s">
        <v>928</v>
      </c>
      <c r="G185" s="184" t="s">
        <v>224</v>
      </c>
      <c r="H185" s="185">
        <v>751</v>
      </c>
      <c r="I185" s="186"/>
      <c r="J185" s="187">
        <f>ROUND(I185*H185,2)</f>
        <v>0</v>
      </c>
      <c r="K185" s="188"/>
      <c r="L185" s="41"/>
      <c r="M185" s="189" t="s">
        <v>19</v>
      </c>
      <c r="N185" s="190" t="s">
        <v>40</v>
      </c>
      <c r="O185" s="66"/>
      <c r="P185" s="191">
        <f>O185*H185</f>
        <v>0</v>
      </c>
      <c r="Q185" s="191">
        <v>0.00036</v>
      </c>
      <c r="R185" s="191">
        <f>Q185*H185</f>
        <v>0.27036000000000004</v>
      </c>
      <c r="S185" s="191">
        <v>0</v>
      </c>
      <c r="T185" s="19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3" t="s">
        <v>195</v>
      </c>
      <c r="AT185" s="193" t="s">
        <v>192</v>
      </c>
      <c r="AU185" s="193" t="s">
        <v>79</v>
      </c>
      <c r="AY185" s="19" t="s">
        <v>191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9" t="s">
        <v>77</v>
      </c>
      <c r="BK185" s="194">
        <f>ROUND(I185*H185,2)</f>
        <v>0</v>
      </c>
      <c r="BL185" s="19" t="s">
        <v>195</v>
      </c>
      <c r="BM185" s="193" t="s">
        <v>929</v>
      </c>
    </row>
    <row r="186" spans="2:51" s="13" customFormat="1" ht="20.4">
      <c r="B186" s="195"/>
      <c r="C186" s="196"/>
      <c r="D186" s="197" t="s">
        <v>197</v>
      </c>
      <c r="E186" s="198" t="s">
        <v>19</v>
      </c>
      <c r="F186" s="199" t="s">
        <v>930</v>
      </c>
      <c r="G186" s="196"/>
      <c r="H186" s="198" t="s">
        <v>19</v>
      </c>
      <c r="I186" s="200"/>
      <c r="J186" s="196"/>
      <c r="K186" s="196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197</v>
      </c>
      <c r="AU186" s="205" t="s">
        <v>79</v>
      </c>
      <c r="AV186" s="13" t="s">
        <v>77</v>
      </c>
      <c r="AW186" s="13" t="s">
        <v>31</v>
      </c>
      <c r="AX186" s="13" t="s">
        <v>69</v>
      </c>
      <c r="AY186" s="205" t="s">
        <v>191</v>
      </c>
    </row>
    <row r="187" spans="2:51" s="14" customFormat="1" ht="10.2">
      <c r="B187" s="206"/>
      <c r="C187" s="207"/>
      <c r="D187" s="197" t="s">
        <v>197</v>
      </c>
      <c r="E187" s="208" t="s">
        <v>19</v>
      </c>
      <c r="F187" s="209" t="s">
        <v>878</v>
      </c>
      <c r="G187" s="207"/>
      <c r="H187" s="210">
        <v>751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197</v>
      </c>
      <c r="AU187" s="216" t="s">
        <v>79</v>
      </c>
      <c r="AV187" s="14" t="s">
        <v>79</v>
      </c>
      <c r="AW187" s="14" t="s">
        <v>31</v>
      </c>
      <c r="AX187" s="14" t="s">
        <v>69</v>
      </c>
      <c r="AY187" s="216" t="s">
        <v>191</v>
      </c>
    </row>
    <row r="188" spans="2:51" s="16" customFormat="1" ht="10.2">
      <c r="B188" s="228"/>
      <c r="C188" s="229"/>
      <c r="D188" s="197" t="s">
        <v>197</v>
      </c>
      <c r="E188" s="230" t="s">
        <v>19</v>
      </c>
      <c r="F188" s="231" t="s">
        <v>210</v>
      </c>
      <c r="G188" s="229"/>
      <c r="H188" s="232">
        <v>751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197</v>
      </c>
      <c r="AU188" s="238" t="s">
        <v>79</v>
      </c>
      <c r="AV188" s="16" t="s">
        <v>195</v>
      </c>
      <c r="AW188" s="16" t="s">
        <v>31</v>
      </c>
      <c r="AX188" s="16" t="s">
        <v>77</v>
      </c>
      <c r="AY188" s="238" t="s">
        <v>191</v>
      </c>
    </row>
    <row r="189" spans="1:65" s="2" customFormat="1" ht="16.5" customHeight="1">
      <c r="A189" s="36"/>
      <c r="B189" s="37"/>
      <c r="C189" s="181" t="s">
        <v>383</v>
      </c>
      <c r="D189" s="181" t="s">
        <v>192</v>
      </c>
      <c r="E189" s="182" t="s">
        <v>931</v>
      </c>
      <c r="F189" s="183" t="s">
        <v>932</v>
      </c>
      <c r="G189" s="184" t="s">
        <v>224</v>
      </c>
      <c r="H189" s="185">
        <v>360</v>
      </c>
      <c r="I189" s="186"/>
      <c r="J189" s="187">
        <f>ROUND(I189*H189,2)</f>
        <v>0</v>
      </c>
      <c r="K189" s="188"/>
      <c r="L189" s="41"/>
      <c r="M189" s="189" t="s">
        <v>19</v>
      </c>
      <c r="N189" s="190" t="s">
        <v>40</v>
      </c>
      <c r="O189" s="66"/>
      <c r="P189" s="191">
        <f>O189*H189</f>
        <v>0</v>
      </c>
      <c r="Q189" s="191">
        <v>0</v>
      </c>
      <c r="R189" s="191">
        <f>Q189*H189</f>
        <v>0</v>
      </c>
      <c r="S189" s="191">
        <v>0.02</v>
      </c>
      <c r="T189" s="192">
        <f>S189*H189</f>
        <v>7.2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3" t="s">
        <v>195</v>
      </c>
      <c r="AT189" s="193" t="s">
        <v>192</v>
      </c>
      <c r="AU189" s="193" t="s">
        <v>79</v>
      </c>
      <c r="AY189" s="19" t="s">
        <v>191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9" t="s">
        <v>77</v>
      </c>
      <c r="BK189" s="194">
        <f>ROUND(I189*H189,2)</f>
        <v>0</v>
      </c>
      <c r="BL189" s="19" t="s">
        <v>195</v>
      </c>
      <c r="BM189" s="193" t="s">
        <v>933</v>
      </c>
    </row>
    <row r="190" spans="2:51" s="13" customFormat="1" ht="10.2">
      <c r="B190" s="195"/>
      <c r="C190" s="196"/>
      <c r="D190" s="197" t="s">
        <v>197</v>
      </c>
      <c r="E190" s="198" t="s">
        <v>19</v>
      </c>
      <c r="F190" s="199" t="s">
        <v>934</v>
      </c>
      <c r="G190" s="196"/>
      <c r="H190" s="198" t="s">
        <v>19</v>
      </c>
      <c r="I190" s="200"/>
      <c r="J190" s="196"/>
      <c r="K190" s="196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197</v>
      </c>
      <c r="AU190" s="205" t="s">
        <v>79</v>
      </c>
      <c r="AV190" s="13" t="s">
        <v>77</v>
      </c>
      <c r="AW190" s="13" t="s">
        <v>31</v>
      </c>
      <c r="AX190" s="13" t="s">
        <v>69</v>
      </c>
      <c r="AY190" s="205" t="s">
        <v>191</v>
      </c>
    </row>
    <row r="191" spans="2:51" s="14" customFormat="1" ht="10.2">
      <c r="B191" s="206"/>
      <c r="C191" s="207"/>
      <c r="D191" s="197" t="s">
        <v>197</v>
      </c>
      <c r="E191" s="208" t="s">
        <v>19</v>
      </c>
      <c r="F191" s="209" t="s">
        <v>754</v>
      </c>
      <c r="G191" s="207"/>
      <c r="H191" s="210">
        <v>360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197</v>
      </c>
      <c r="AU191" s="216" t="s">
        <v>79</v>
      </c>
      <c r="AV191" s="14" t="s">
        <v>79</v>
      </c>
      <c r="AW191" s="14" t="s">
        <v>31</v>
      </c>
      <c r="AX191" s="14" t="s">
        <v>69</v>
      </c>
      <c r="AY191" s="216" t="s">
        <v>191</v>
      </c>
    </row>
    <row r="192" spans="2:51" s="16" customFormat="1" ht="10.2">
      <c r="B192" s="228"/>
      <c r="C192" s="229"/>
      <c r="D192" s="197" t="s">
        <v>197</v>
      </c>
      <c r="E192" s="230" t="s">
        <v>19</v>
      </c>
      <c r="F192" s="231" t="s">
        <v>210</v>
      </c>
      <c r="G192" s="229"/>
      <c r="H192" s="232">
        <v>360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197</v>
      </c>
      <c r="AU192" s="238" t="s">
        <v>79</v>
      </c>
      <c r="AV192" s="16" t="s">
        <v>195</v>
      </c>
      <c r="AW192" s="16" t="s">
        <v>31</v>
      </c>
      <c r="AX192" s="16" t="s">
        <v>77</v>
      </c>
      <c r="AY192" s="238" t="s">
        <v>191</v>
      </c>
    </row>
    <row r="193" spans="2:63" s="12" customFormat="1" ht="22.8" customHeight="1">
      <c r="B193" s="167"/>
      <c r="C193" s="168"/>
      <c r="D193" s="169" t="s">
        <v>68</v>
      </c>
      <c r="E193" s="239" t="s">
        <v>606</v>
      </c>
      <c r="F193" s="239" t="s">
        <v>607</v>
      </c>
      <c r="G193" s="168"/>
      <c r="H193" s="168"/>
      <c r="I193" s="171"/>
      <c r="J193" s="240">
        <f>BK193</f>
        <v>0</v>
      </c>
      <c r="K193" s="168"/>
      <c r="L193" s="173"/>
      <c r="M193" s="174"/>
      <c r="N193" s="175"/>
      <c r="O193" s="175"/>
      <c r="P193" s="176">
        <f>SUM(P194:P195)</f>
        <v>0</v>
      </c>
      <c r="Q193" s="175"/>
      <c r="R193" s="176">
        <f>SUM(R194:R195)</f>
        <v>0</v>
      </c>
      <c r="S193" s="175"/>
      <c r="T193" s="177">
        <f>SUM(T194:T195)</f>
        <v>0</v>
      </c>
      <c r="AR193" s="178" t="s">
        <v>77</v>
      </c>
      <c r="AT193" s="179" t="s">
        <v>68</v>
      </c>
      <c r="AU193" s="179" t="s">
        <v>77</v>
      </c>
      <c r="AY193" s="178" t="s">
        <v>191</v>
      </c>
      <c r="BK193" s="180">
        <f>SUM(BK194:BK195)</f>
        <v>0</v>
      </c>
    </row>
    <row r="194" spans="1:65" s="2" customFormat="1" ht="33" customHeight="1">
      <c r="A194" s="36"/>
      <c r="B194" s="37"/>
      <c r="C194" s="181" t="s">
        <v>387</v>
      </c>
      <c r="D194" s="181" t="s">
        <v>192</v>
      </c>
      <c r="E194" s="182" t="s">
        <v>844</v>
      </c>
      <c r="F194" s="183" t="s">
        <v>845</v>
      </c>
      <c r="G194" s="184" t="s">
        <v>312</v>
      </c>
      <c r="H194" s="185">
        <v>51.841</v>
      </c>
      <c r="I194" s="186"/>
      <c r="J194" s="187">
        <f>ROUND(I194*H194,2)</f>
        <v>0</v>
      </c>
      <c r="K194" s="188"/>
      <c r="L194" s="41"/>
      <c r="M194" s="189" t="s">
        <v>19</v>
      </c>
      <c r="N194" s="190" t="s">
        <v>40</v>
      </c>
      <c r="O194" s="66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3" t="s">
        <v>195</v>
      </c>
      <c r="AT194" s="193" t="s">
        <v>192</v>
      </c>
      <c r="AU194" s="193" t="s">
        <v>79</v>
      </c>
      <c r="AY194" s="19" t="s">
        <v>191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9" t="s">
        <v>77</v>
      </c>
      <c r="BK194" s="194">
        <f>ROUND(I194*H194,2)</f>
        <v>0</v>
      </c>
      <c r="BL194" s="19" t="s">
        <v>195</v>
      </c>
      <c r="BM194" s="193" t="s">
        <v>935</v>
      </c>
    </row>
    <row r="195" spans="1:65" s="2" customFormat="1" ht="33" customHeight="1">
      <c r="A195" s="36"/>
      <c r="B195" s="37"/>
      <c r="C195" s="181" t="s">
        <v>392</v>
      </c>
      <c r="D195" s="181" t="s">
        <v>192</v>
      </c>
      <c r="E195" s="182" t="s">
        <v>847</v>
      </c>
      <c r="F195" s="183" t="s">
        <v>848</v>
      </c>
      <c r="G195" s="184" t="s">
        <v>312</v>
      </c>
      <c r="H195" s="185">
        <v>51.841</v>
      </c>
      <c r="I195" s="186"/>
      <c r="J195" s="187">
        <f>ROUND(I195*H195,2)</f>
        <v>0</v>
      </c>
      <c r="K195" s="188"/>
      <c r="L195" s="41"/>
      <c r="M195" s="252" t="s">
        <v>19</v>
      </c>
      <c r="N195" s="253" t="s">
        <v>40</v>
      </c>
      <c r="O195" s="254"/>
      <c r="P195" s="255">
        <f>O195*H195</f>
        <v>0</v>
      </c>
      <c r="Q195" s="255">
        <v>0</v>
      </c>
      <c r="R195" s="255">
        <f>Q195*H195</f>
        <v>0</v>
      </c>
      <c r="S195" s="255">
        <v>0</v>
      </c>
      <c r="T195" s="25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3" t="s">
        <v>195</v>
      </c>
      <c r="AT195" s="193" t="s">
        <v>192</v>
      </c>
      <c r="AU195" s="193" t="s">
        <v>79</v>
      </c>
      <c r="AY195" s="19" t="s">
        <v>191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9" t="s">
        <v>77</v>
      </c>
      <c r="BK195" s="194">
        <f>ROUND(I195*H195,2)</f>
        <v>0</v>
      </c>
      <c r="BL195" s="19" t="s">
        <v>195</v>
      </c>
      <c r="BM195" s="193" t="s">
        <v>936</v>
      </c>
    </row>
    <row r="196" spans="1:31" s="2" customFormat="1" ht="6.9" customHeight="1">
      <c r="A196" s="36"/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41"/>
      <c r="M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</row>
  </sheetData>
  <sheetProtection algorithmName="SHA-512" hashValue="XH4cIv7I3oug3nJcZn0n/jX417ez4v7qTNBrNG1H4++D5meU9vLQoTUATZNBkAj1GbirVjEfVhiXUIrGrmZyeQ==" saltValue="MbsiNYTvOKzbuCjCf5aGNmFR1NoYD00KnBMGJV3OCcJ20Z1sHLT/a+VyZPsy04k8uJOUx1RYsWFsQfEkHEVFmA==" spinCount="100000" sheet="1" objects="1" scenarios="1" formatColumns="0" formatRows="0" autoFilter="0"/>
  <autoFilter ref="C96:K195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102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79</v>
      </c>
    </row>
    <row r="4" spans="2:46" s="1" customFormat="1" ht="24.9" customHeight="1">
      <c r="B4" s="22"/>
      <c r="D4" s="113" t="s">
        <v>117</v>
      </c>
      <c r="L4" s="22"/>
      <c r="M4" s="114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Vrchlabí - Liščí kopec - I.etapa</v>
      </c>
      <c r="F7" s="405"/>
      <c r="G7" s="405"/>
      <c r="H7" s="405"/>
      <c r="L7" s="22"/>
    </row>
    <row r="8" spans="2:12" ht="13.2">
      <c r="B8" s="22"/>
      <c r="D8" s="115" t="s">
        <v>123</v>
      </c>
      <c r="L8" s="22"/>
    </row>
    <row r="9" spans="2:12" s="1" customFormat="1" ht="23.25" customHeight="1">
      <c r="B9" s="22"/>
      <c r="E9" s="404" t="s">
        <v>733</v>
      </c>
      <c r="F9" s="386"/>
      <c r="G9" s="386"/>
      <c r="H9" s="386"/>
      <c r="L9" s="22"/>
    </row>
    <row r="10" spans="2:12" s="1" customFormat="1" ht="12" customHeight="1">
      <c r="B10" s="22"/>
      <c r="D10" s="115" t="s">
        <v>734</v>
      </c>
      <c r="L10" s="22"/>
    </row>
    <row r="11" spans="1:31" s="2" customFormat="1" ht="16.5" customHeight="1">
      <c r="A11" s="36"/>
      <c r="B11" s="41"/>
      <c r="C11" s="36"/>
      <c r="D11" s="36"/>
      <c r="E11" s="414" t="s">
        <v>735</v>
      </c>
      <c r="F11" s="407"/>
      <c r="G11" s="407"/>
      <c r="H11" s="407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5" t="s">
        <v>736</v>
      </c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06" t="s">
        <v>937</v>
      </c>
      <c r="F13" s="407"/>
      <c r="G13" s="407"/>
      <c r="H13" s="407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5" t="s">
        <v>18</v>
      </c>
      <c r="E15" s="36"/>
      <c r="F15" s="105" t="s">
        <v>19</v>
      </c>
      <c r="G15" s="36"/>
      <c r="H15" s="36"/>
      <c r="I15" s="115" t="s">
        <v>20</v>
      </c>
      <c r="J15" s="105" t="s">
        <v>19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21</v>
      </c>
      <c r="E16" s="36"/>
      <c r="F16" s="105" t="s">
        <v>738</v>
      </c>
      <c r="G16" s="36"/>
      <c r="H16" s="36"/>
      <c r="I16" s="115" t="s">
        <v>23</v>
      </c>
      <c r="J16" s="117" t="str">
        <f>'Rekapitulace stavby'!AN8</f>
        <v>2. 2. 2021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8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5" t="s">
        <v>25</v>
      </c>
      <c r="E18" s="36"/>
      <c r="F18" s="36"/>
      <c r="G18" s="36"/>
      <c r="H18" s="36"/>
      <c r="I18" s="115" t="s">
        <v>26</v>
      </c>
      <c r="J18" s="105" t="s">
        <v>19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22</v>
      </c>
      <c r="F19" s="36"/>
      <c r="G19" s="36"/>
      <c r="H19" s="36"/>
      <c r="I19" s="115" t="s">
        <v>27</v>
      </c>
      <c r="J19" s="105" t="s">
        <v>19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5" t="s">
        <v>28</v>
      </c>
      <c r="E21" s="36"/>
      <c r="F21" s="36"/>
      <c r="G21" s="36"/>
      <c r="H21" s="36"/>
      <c r="I21" s="115" t="s">
        <v>26</v>
      </c>
      <c r="J21" s="32" t="str">
        <f>'Rekapitulace stavby'!AN13</f>
        <v>Vyplň údaj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08" t="str">
        <f>'Rekapitulace stavby'!E14</f>
        <v>Vyplň údaj</v>
      </c>
      <c r="F22" s="409"/>
      <c r="G22" s="409"/>
      <c r="H22" s="409"/>
      <c r="I22" s="115" t="s">
        <v>27</v>
      </c>
      <c r="J22" s="32" t="str">
        <f>'Rekapitulace stavby'!AN14</f>
        <v>Vyplň údaj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5" t="s">
        <v>30</v>
      </c>
      <c r="E24" s="36"/>
      <c r="F24" s="36"/>
      <c r="G24" s="36"/>
      <c r="H24" s="36"/>
      <c r="I24" s="115" t="s">
        <v>26</v>
      </c>
      <c r="J24" s="105" t="s">
        <v>19</v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739</v>
      </c>
      <c r="F25" s="36"/>
      <c r="G25" s="36"/>
      <c r="H25" s="36"/>
      <c r="I25" s="115" t="s">
        <v>27</v>
      </c>
      <c r="J25" s="105" t="s">
        <v>19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5" t="s">
        <v>32</v>
      </c>
      <c r="E27" s="36"/>
      <c r="F27" s="36"/>
      <c r="G27" s="36"/>
      <c r="H27" s="36"/>
      <c r="I27" s="115" t="s">
        <v>26</v>
      </c>
      <c r="J27" s="105" t="s">
        <v>19</v>
      </c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740</v>
      </c>
      <c r="F28" s="36"/>
      <c r="G28" s="36"/>
      <c r="H28" s="36"/>
      <c r="I28" s="115" t="s">
        <v>27</v>
      </c>
      <c r="J28" s="105" t="s">
        <v>19</v>
      </c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5" t="s">
        <v>33</v>
      </c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8"/>
      <c r="B31" s="119"/>
      <c r="C31" s="118"/>
      <c r="D31" s="118"/>
      <c r="E31" s="410" t="s">
        <v>19</v>
      </c>
      <c r="F31" s="410"/>
      <c r="G31" s="410"/>
      <c r="H31" s="41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3" t="s">
        <v>35</v>
      </c>
      <c r="E34" s="36"/>
      <c r="F34" s="36"/>
      <c r="G34" s="36"/>
      <c r="H34" s="36"/>
      <c r="I34" s="36"/>
      <c r="J34" s="124">
        <f>ROUND(J96,2)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" customHeight="1">
      <c r="A35" s="36"/>
      <c r="B35" s="41"/>
      <c r="C35" s="36"/>
      <c r="D35" s="122"/>
      <c r="E35" s="122"/>
      <c r="F35" s="122"/>
      <c r="G35" s="122"/>
      <c r="H35" s="122"/>
      <c r="I35" s="122"/>
      <c r="J35" s="122"/>
      <c r="K35" s="122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36"/>
      <c r="F36" s="125" t="s">
        <v>37</v>
      </c>
      <c r="G36" s="36"/>
      <c r="H36" s="36"/>
      <c r="I36" s="125" t="s">
        <v>36</v>
      </c>
      <c r="J36" s="125" t="s">
        <v>38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26" t="s">
        <v>39</v>
      </c>
      <c r="E37" s="115" t="s">
        <v>40</v>
      </c>
      <c r="F37" s="127">
        <f>ROUND((SUM(BE96:BE215)),2)</f>
        <v>0</v>
      </c>
      <c r="G37" s="36"/>
      <c r="H37" s="36"/>
      <c r="I37" s="128">
        <v>0.21</v>
      </c>
      <c r="J37" s="127">
        <f>ROUND(((SUM(BE96:BE215))*I37),2)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5" t="s">
        <v>41</v>
      </c>
      <c r="F38" s="127">
        <f>ROUND((SUM(BF96:BF215)),2)</f>
        <v>0</v>
      </c>
      <c r="G38" s="36"/>
      <c r="H38" s="36"/>
      <c r="I38" s="128">
        <v>0.15</v>
      </c>
      <c r="J38" s="127">
        <f>ROUND(((SUM(BF96:BF215))*I38),2)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5" t="s">
        <v>42</v>
      </c>
      <c r="F39" s="127">
        <f>ROUND((SUM(BG96:BG215)),2)</f>
        <v>0</v>
      </c>
      <c r="G39" s="36"/>
      <c r="H39" s="36"/>
      <c r="I39" s="128">
        <v>0.21</v>
      </c>
      <c r="J39" s="127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1"/>
      <c r="C40" s="36"/>
      <c r="D40" s="36"/>
      <c r="E40" s="115" t="s">
        <v>43</v>
      </c>
      <c r="F40" s="127">
        <f>ROUND((SUM(BH96:BH215)),2)</f>
        <v>0</v>
      </c>
      <c r="G40" s="36"/>
      <c r="H40" s="36"/>
      <c r="I40" s="128">
        <v>0.15</v>
      </c>
      <c r="J40" s="127">
        <f>0</f>
        <v>0</v>
      </c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41"/>
      <c r="C41" s="36"/>
      <c r="D41" s="36"/>
      <c r="E41" s="115" t="s">
        <v>44</v>
      </c>
      <c r="F41" s="127">
        <f>ROUND((SUM(BI96:BI215)),2)</f>
        <v>0</v>
      </c>
      <c r="G41" s="36"/>
      <c r="H41" s="36"/>
      <c r="I41" s="128">
        <v>0</v>
      </c>
      <c r="J41" s="127">
        <f>0</f>
        <v>0</v>
      </c>
      <c r="K41" s="36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9"/>
      <c r="D43" s="130" t="s">
        <v>45</v>
      </c>
      <c r="E43" s="131"/>
      <c r="F43" s="131"/>
      <c r="G43" s="132" t="s">
        <v>46</v>
      </c>
      <c r="H43" s="133" t="s">
        <v>47</v>
      </c>
      <c r="I43" s="131"/>
      <c r="J43" s="134">
        <f>SUM(J34:J41)</f>
        <v>0</v>
      </c>
      <c r="K43" s="135"/>
      <c r="L43" s="11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" customHeight="1">
      <c r="A48" s="36"/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" customHeight="1">
      <c r="A49" s="36"/>
      <c r="B49" s="37"/>
      <c r="C49" s="25" t="s">
        <v>160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1" t="str">
        <f>E7</f>
        <v>Vrchlabí - Liščí kopec - I.etapa</v>
      </c>
      <c r="F52" s="412"/>
      <c r="G52" s="412"/>
      <c r="H52" s="412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23.25" customHeight="1">
      <c r="B54" s="23"/>
      <c r="C54" s="24"/>
      <c r="D54" s="24"/>
      <c r="E54" s="411" t="s">
        <v>733</v>
      </c>
      <c r="F54" s="371"/>
      <c r="G54" s="371"/>
      <c r="H54" s="371"/>
      <c r="I54" s="24"/>
      <c r="J54" s="24"/>
      <c r="K54" s="24"/>
      <c r="L54" s="22"/>
    </row>
    <row r="55" spans="2:12" s="1" customFormat="1" ht="12" customHeight="1">
      <c r="B55" s="23"/>
      <c r="C55" s="31" t="s">
        <v>734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15" t="s">
        <v>735</v>
      </c>
      <c r="F56" s="413"/>
      <c r="G56" s="413"/>
      <c r="H56" s="413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736</v>
      </c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64" t="str">
        <f>E13</f>
        <v>c - parkovací záliv</v>
      </c>
      <c r="F58" s="413"/>
      <c r="G58" s="413"/>
      <c r="H58" s="413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Vrchlabí</v>
      </c>
      <c r="G60" s="38"/>
      <c r="H60" s="38"/>
      <c r="I60" s="31" t="s">
        <v>23</v>
      </c>
      <c r="J60" s="61" t="str">
        <f>IF(J16="","",J16)</f>
        <v>2. 2. 2021</v>
      </c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25.65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31" t="s">
        <v>30</v>
      </c>
      <c r="J62" s="34" t="str">
        <f>E25</f>
        <v>VIAPROJEKT s.r.o. HK</v>
      </c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15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32</v>
      </c>
      <c r="J63" s="34" t="str">
        <f>E28</f>
        <v>B.Burešová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40" t="s">
        <v>161</v>
      </c>
      <c r="D65" s="141"/>
      <c r="E65" s="141"/>
      <c r="F65" s="141"/>
      <c r="G65" s="141"/>
      <c r="H65" s="141"/>
      <c r="I65" s="141"/>
      <c r="J65" s="142" t="s">
        <v>162</v>
      </c>
      <c r="K65" s="141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8" customHeight="1">
      <c r="A67" s="36"/>
      <c r="B67" s="37"/>
      <c r="C67" s="143" t="s">
        <v>67</v>
      </c>
      <c r="D67" s="38"/>
      <c r="E67" s="38"/>
      <c r="F67" s="38"/>
      <c r="G67" s="38"/>
      <c r="H67" s="38"/>
      <c r="I67" s="38"/>
      <c r="J67" s="79">
        <f>J96</f>
        <v>0</v>
      </c>
      <c r="K67" s="38"/>
      <c r="L67" s="11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163</v>
      </c>
    </row>
    <row r="68" spans="2:12" s="9" customFormat="1" ht="24.9" customHeight="1">
      <c r="B68" s="144"/>
      <c r="C68" s="145"/>
      <c r="D68" s="146" t="s">
        <v>164</v>
      </c>
      <c r="E68" s="147"/>
      <c r="F68" s="147"/>
      <c r="G68" s="147"/>
      <c r="H68" s="147"/>
      <c r="I68" s="147"/>
      <c r="J68" s="148">
        <f>J97</f>
        <v>0</v>
      </c>
      <c r="K68" s="145"/>
      <c r="L68" s="149"/>
    </row>
    <row r="69" spans="2:12" s="10" customFormat="1" ht="19.95" customHeight="1">
      <c r="B69" s="150"/>
      <c r="C69" s="99"/>
      <c r="D69" s="151" t="s">
        <v>165</v>
      </c>
      <c r="E69" s="152"/>
      <c r="F69" s="152"/>
      <c r="G69" s="152"/>
      <c r="H69" s="152"/>
      <c r="I69" s="152"/>
      <c r="J69" s="153">
        <f>J98</f>
        <v>0</v>
      </c>
      <c r="K69" s="99"/>
      <c r="L69" s="154"/>
    </row>
    <row r="70" spans="2:12" s="10" customFormat="1" ht="19.95" customHeight="1">
      <c r="B70" s="150"/>
      <c r="C70" s="99"/>
      <c r="D70" s="151" t="s">
        <v>167</v>
      </c>
      <c r="E70" s="152"/>
      <c r="F70" s="152"/>
      <c r="G70" s="152"/>
      <c r="H70" s="152"/>
      <c r="I70" s="152"/>
      <c r="J70" s="153">
        <f>J163</f>
        <v>0</v>
      </c>
      <c r="K70" s="99"/>
      <c r="L70" s="154"/>
    </row>
    <row r="71" spans="2:12" s="10" customFormat="1" ht="19.95" customHeight="1">
      <c r="B71" s="150"/>
      <c r="C71" s="99"/>
      <c r="D71" s="151" t="s">
        <v>169</v>
      </c>
      <c r="E71" s="152"/>
      <c r="F71" s="152"/>
      <c r="G71" s="152"/>
      <c r="H71" s="152"/>
      <c r="I71" s="152"/>
      <c r="J71" s="153">
        <f>J196</f>
        <v>0</v>
      </c>
      <c r="K71" s="99"/>
      <c r="L71" s="154"/>
    </row>
    <row r="72" spans="2:12" s="10" customFormat="1" ht="19.95" customHeight="1">
      <c r="B72" s="150"/>
      <c r="C72" s="99"/>
      <c r="D72" s="151" t="s">
        <v>171</v>
      </c>
      <c r="E72" s="152"/>
      <c r="F72" s="152"/>
      <c r="G72" s="152"/>
      <c r="H72" s="152"/>
      <c r="I72" s="152"/>
      <c r="J72" s="153">
        <f>J213</f>
        <v>0</v>
      </c>
      <c r="K72" s="99"/>
      <c r="L72" s="154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" customHeight="1">
      <c r="A79" s="36"/>
      <c r="B79" s="37"/>
      <c r="C79" s="25" t="s">
        <v>176</v>
      </c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411" t="str">
        <f>E7</f>
        <v>Vrchlabí - Liščí kopec - I.etapa</v>
      </c>
      <c r="F82" s="412"/>
      <c r="G82" s="412"/>
      <c r="H82" s="412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123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2:12" s="1" customFormat="1" ht="23.25" customHeight="1">
      <c r="B84" s="23"/>
      <c r="C84" s="24"/>
      <c r="D84" s="24"/>
      <c r="E84" s="411" t="s">
        <v>733</v>
      </c>
      <c r="F84" s="371"/>
      <c r="G84" s="371"/>
      <c r="H84" s="371"/>
      <c r="I84" s="24"/>
      <c r="J84" s="24"/>
      <c r="K84" s="24"/>
      <c r="L84" s="22"/>
    </row>
    <row r="85" spans="2:12" s="1" customFormat="1" ht="12" customHeight="1">
      <c r="B85" s="23"/>
      <c r="C85" s="31" t="s">
        <v>734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36"/>
      <c r="B86" s="37"/>
      <c r="C86" s="38"/>
      <c r="D86" s="38"/>
      <c r="E86" s="415" t="s">
        <v>735</v>
      </c>
      <c r="F86" s="413"/>
      <c r="G86" s="413"/>
      <c r="H86" s="413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736</v>
      </c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64" t="str">
        <f>E13</f>
        <v>c - parkovací záliv</v>
      </c>
      <c r="F88" s="413"/>
      <c r="G88" s="413"/>
      <c r="H88" s="413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21</v>
      </c>
      <c r="D90" s="38"/>
      <c r="E90" s="38"/>
      <c r="F90" s="29" t="str">
        <f>F16</f>
        <v>Vrchlabí</v>
      </c>
      <c r="G90" s="38"/>
      <c r="H90" s="38"/>
      <c r="I90" s="31" t="s">
        <v>23</v>
      </c>
      <c r="J90" s="61" t="str">
        <f>IF(J16="","",J16)</f>
        <v>2. 2. 2021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65" customHeight="1">
      <c r="A92" s="36"/>
      <c r="B92" s="37"/>
      <c r="C92" s="31" t="s">
        <v>25</v>
      </c>
      <c r="D92" s="38"/>
      <c r="E92" s="38"/>
      <c r="F92" s="29" t="str">
        <f>E19</f>
        <v xml:space="preserve"> </v>
      </c>
      <c r="G92" s="38"/>
      <c r="H92" s="38"/>
      <c r="I92" s="31" t="s">
        <v>30</v>
      </c>
      <c r="J92" s="34" t="str">
        <f>E25</f>
        <v>VIAPROJEKT s.r.o. HK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1" t="s">
        <v>28</v>
      </c>
      <c r="D93" s="38"/>
      <c r="E93" s="38"/>
      <c r="F93" s="29" t="str">
        <f>IF(E22="","",E22)</f>
        <v>Vyplň údaj</v>
      </c>
      <c r="G93" s="38"/>
      <c r="H93" s="38"/>
      <c r="I93" s="31" t="s">
        <v>32</v>
      </c>
      <c r="J93" s="34" t="str">
        <f>E28</f>
        <v>B.Burešová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5"/>
      <c r="B95" s="156"/>
      <c r="C95" s="157" t="s">
        <v>177</v>
      </c>
      <c r="D95" s="158" t="s">
        <v>54</v>
      </c>
      <c r="E95" s="158" t="s">
        <v>50</v>
      </c>
      <c r="F95" s="158" t="s">
        <v>51</v>
      </c>
      <c r="G95" s="158" t="s">
        <v>178</v>
      </c>
      <c r="H95" s="158" t="s">
        <v>179</v>
      </c>
      <c r="I95" s="158" t="s">
        <v>180</v>
      </c>
      <c r="J95" s="159" t="s">
        <v>162</v>
      </c>
      <c r="K95" s="160" t="s">
        <v>181</v>
      </c>
      <c r="L95" s="161"/>
      <c r="M95" s="70" t="s">
        <v>19</v>
      </c>
      <c r="N95" s="71" t="s">
        <v>39</v>
      </c>
      <c r="O95" s="71" t="s">
        <v>182</v>
      </c>
      <c r="P95" s="71" t="s">
        <v>183</v>
      </c>
      <c r="Q95" s="71" t="s">
        <v>184</v>
      </c>
      <c r="R95" s="71" t="s">
        <v>185</v>
      </c>
      <c r="S95" s="71" t="s">
        <v>186</v>
      </c>
      <c r="T95" s="72" t="s">
        <v>187</v>
      </c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</row>
    <row r="96" spans="1:63" s="2" customFormat="1" ht="22.8" customHeight="1">
      <c r="A96" s="36"/>
      <c r="B96" s="37"/>
      <c r="C96" s="77" t="s">
        <v>188</v>
      </c>
      <c r="D96" s="38"/>
      <c r="E96" s="38"/>
      <c r="F96" s="38"/>
      <c r="G96" s="38"/>
      <c r="H96" s="38"/>
      <c r="I96" s="38"/>
      <c r="J96" s="162">
        <f>BK96</f>
        <v>0</v>
      </c>
      <c r="K96" s="38"/>
      <c r="L96" s="41"/>
      <c r="M96" s="73"/>
      <c r="N96" s="163"/>
      <c r="O96" s="74"/>
      <c r="P96" s="164">
        <f>P97</f>
        <v>0</v>
      </c>
      <c r="Q96" s="74"/>
      <c r="R96" s="164">
        <f>R97</f>
        <v>11.536810000000001</v>
      </c>
      <c r="S96" s="74"/>
      <c r="T96" s="165">
        <f>T97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68</v>
      </c>
      <c r="AU96" s="19" t="s">
        <v>163</v>
      </c>
      <c r="BK96" s="166">
        <f>BK97</f>
        <v>0</v>
      </c>
    </row>
    <row r="97" spans="2:63" s="12" customFormat="1" ht="25.95" customHeight="1">
      <c r="B97" s="167"/>
      <c r="C97" s="168"/>
      <c r="D97" s="169" t="s">
        <v>68</v>
      </c>
      <c r="E97" s="170" t="s">
        <v>189</v>
      </c>
      <c r="F97" s="170" t="s">
        <v>190</v>
      </c>
      <c r="G97" s="168"/>
      <c r="H97" s="168"/>
      <c r="I97" s="171"/>
      <c r="J97" s="172">
        <f>BK97</f>
        <v>0</v>
      </c>
      <c r="K97" s="168"/>
      <c r="L97" s="173"/>
      <c r="M97" s="174"/>
      <c r="N97" s="175"/>
      <c r="O97" s="175"/>
      <c r="P97" s="176">
        <f>P98+P163+P196+P213</f>
        <v>0</v>
      </c>
      <c r="Q97" s="175"/>
      <c r="R97" s="176">
        <f>R98+R163+R196+R213</f>
        <v>11.536810000000001</v>
      </c>
      <c r="S97" s="175"/>
      <c r="T97" s="177">
        <f>T98+T163+T196+T213</f>
        <v>0</v>
      </c>
      <c r="AR97" s="178" t="s">
        <v>77</v>
      </c>
      <c r="AT97" s="179" t="s">
        <v>68</v>
      </c>
      <c r="AU97" s="179" t="s">
        <v>69</v>
      </c>
      <c r="AY97" s="178" t="s">
        <v>191</v>
      </c>
      <c r="BK97" s="180">
        <f>BK98+BK163+BK196+BK213</f>
        <v>0</v>
      </c>
    </row>
    <row r="98" spans="2:63" s="12" customFormat="1" ht="22.8" customHeight="1">
      <c r="B98" s="167"/>
      <c r="C98" s="168"/>
      <c r="D98" s="169" t="s">
        <v>68</v>
      </c>
      <c r="E98" s="239" t="s">
        <v>77</v>
      </c>
      <c r="F98" s="239" t="s">
        <v>221</v>
      </c>
      <c r="G98" s="168"/>
      <c r="H98" s="168"/>
      <c r="I98" s="171"/>
      <c r="J98" s="240">
        <f>BK98</f>
        <v>0</v>
      </c>
      <c r="K98" s="168"/>
      <c r="L98" s="173"/>
      <c r="M98" s="174"/>
      <c r="N98" s="175"/>
      <c r="O98" s="175"/>
      <c r="P98" s="176">
        <f>SUM(P99:P162)</f>
        <v>0</v>
      </c>
      <c r="Q98" s="175"/>
      <c r="R98" s="176">
        <f>SUM(R99:R162)</f>
        <v>3.088</v>
      </c>
      <c r="S98" s="175"/>
      <c r="T98" s="177">
        <f>SUM(T99:T162)</f>
        <v>0</v>
      </c>
      <c r="AR98" s="178" t="s">
        <v>77</v>
      </c>
      <c r="AT98" s="179" t="s">
        <v>68</v>
      </c>
      <c r="AU98" s="179" t="s">
        <v>77</v>
      </c>
      <c r="AY98" s="178" t="s">
        <v>191</v>
      </c>
      <c r="BK98" s="180">
        <f>SUM(BK99:BK162)</f>
        <v>0</v>
      </c>
    </row>
    <row r="99" spans="1:65" s="2" customFormat="1" ht="37.8" customHeight="1">
      <c r="A99" s="36"/>
      <c r="B99" s="37"/>
      <c r="C99" s="181" t="s">
        <v>77</v>
      </c>
      <c r="D99" s="181" t="s">
        <v>192</v>
      </c>
      <c r="E99" s="182" t="s">
        <v>851</v>
      </c>
      <c r="F99" s="183" t="s">
        <v>852</v>
      </c>
      <c r="G99" s="184" t="s">
        <v>249</v>
      </c>
      <c r="H99" s="185">
        <v>328</v>
      </c>
      <c r="I99" s="186"/>
      <c r="J99" s="187">
        <f>ROUND(I99*H99,2)</f>
        <v>0</v>
      </c>
      <c r="K99" s="188"/>
      <c r="L99" s="41"/>
      <c r="M99" s="189" t="s">
        <v>19</v>
      </c>
      <c r="N99" s="190" t="s">
        <v>40</v>
      </c>
      <c r="O99" s="66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3" t="s">
        <v>195</v>
      </c>
      <c r="AT99" s="193" t="s">
        <v>192</v>
      </c>
      <c r="AU99" s="193" t="s">
        <v>79</v>
      </c>
      <c r="AY99" s="19" t="s">
        <v>191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9" t="s">
        <v>77</v>
      </c>
      <c r="BK99" s="194">
        <f>ROUND(I99*H99,2)</f>
        <v>0</v>
      </c>
      <c r="BL99" s="19" t="s">
        <v>195</v>
      </c>
      <c r="BM99" s="193" t="s">
        <v>938</v>
      </c>
    </row>
    <row r="100" spans="2:51" s="13" customFormat="1" ht="10.2">
      <c r="B100" s="195"/>
      <c r="C100" s="196"/>
      <c r="D100" s="197" t="s">
        <v>197</v>
      </c>
      <c r="E100" s="198" t="s">
        <v>19</v>
      </c>
      <c r="F100" s="199" t="s">
        <v>854</v>
      </c>
      <c r="G100" s="196"/>
      <c r="H100" s="198" t="s">
        <v>19</v>
      </c>
      <c r="I100" s="200"/>
      <c r="J100" s="196"/>
      <c r="K100" s="196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197</v>
      </c>
      <c r="AU100" s="205" t="s">
        <v>79</v>
      </c>
      <c r="AV100" s="13" t="s">
        <v>77</v>
      </c>
      <c r="AW100" s="13" t="s">
        <v>31</v>
      </c>
      <c r="AX100" s="13" t="s">
        <v>69</v>
      </c>
      <c r="AY100" s="205" t="s">
        <v>191</v>
      </c>
    </row>
    <row r="101" spans="2:51" s="14" customFormat="1" ht="10.2">
      <c r="B101" s="206"/>
      <c r="C101" s="207"/>
      <c r="D101" s="197" t="s">
        <v>197</v>
      </c>
      <c r="E101" s="208" t="s">
        <v>19</v>
      </c>
      <c r="F101" s="209" t="s">
        <v>939</v>
      </c>
      <c r="G101" s="207"/>
      <c r="H101" s="210">
        <v>328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197</v>
      </c>
      <c r="AU101" s="216" t="s">
        <v>79</v>
      </c>
      <c r="AV101" s="14" t="s">
        <v>79</v>
      </c>
      <c r="AW101" s="14" t="s">
        <v>31</v>
      </c>
      <c r="AX101" s="14" t="s">
        <v>69</v>
      </c>
      <c r="AY101" s="216" t="s">
        <v>191</v>
      </c>
    </row>
    <row r="102" spans="2:51" s="16" customFormat="1" ht="10.2">
      <c r="B102" s="228"/>
      <c r="C102" s="229"/>
      <c r="D102" s="197" t="s">
        <v>197</v>
      </c>
      <c r="E102" s="230" t="s">
        <v>19</v>
      </c>
      <c r="F102" s="231" t="s">
        <v>210</v>
      </c>
      <c r="G102" s="229"/>
      <c r="H102" s="232">
        <v>328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197</v>
      </c>
      <c r="AU102" s="238" t="s">
        <v>79</v>
      </c>
      <c r="AV102" s="16" t="s">
        <v>195</v>
      </c>
      <c r="AW102" s="16" t="s">
        <v>31</v>
      </c>
      <c r="AX102" s="16" t="s">
        <v>77</v>
      </c>
      <c r="AY102" s="238" t="s">
        <v>191</v>
      </c>
    </row>
    <row r="103" spans="1:65" s="2" customFormat="1" ht="33" customHeight="1">
      <c r="A103" s="36"/>
      <c r="B103" s="37"/>
      <c r="C103" s="181" t="s">
        <v>79</v>
      </c>
      <c r="D103" s="181" t="s">
        <v>192</v>
      </c>
      <c r="E103" s="182" t="s">
        <v>940</v>
      </c>
      <c r="F103" s="183" t="s">
        <v>941</v>
      </c>
      <c r="G103" s="184" t="s">
        <v>249</v>
      </c>
      <c r="H103" s="185">
        <v>9</v>
      </c>
      <c r="I103" s="186"/>
      <c r="J103" s="187">
        <f>ROUND(I103*H103,2)</f>
        <v>0</v>
      </c>
      <c r="K103" s="188"/>
      <c r="L103" s="41"/>
      <c r="M103" s="189" t="s">
        <v>19</v>
      </c>
      <c r="N103" s="190" t="s">
        <v>40</v>
      </c>
      <c r="O103" s="66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3" t="s">
        <v>195</v>
      </c>
      <c r="AT103" s="193" t="s">
        <v>192</v>
      </c>
      <c r="AU103" s="193" t="s">
        <v>79</v>
      </c>
      <c r="AY103" s="19" t="s">
        <v>191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9" t="s">
        <v>77</v>
      </c>
      <c r="BK103" s="194">
        <f>ROUND(I103*H103,2)</f>
        <v>0</v>
      </c>
      <c r="BL103" s="19" t="s">
        <v>195</v>
      </c>
      <c r="BM103" s="193" t="s">
        <v>942</v>
      </c>
    </row>
    <row r="104" spans="2:51" s="13" customFormat="1" ht="10.2">
      <c r="B104" s="195"/>
      <c r="C104" s="196"/>
      <c r="D104" s="197" t="s">
        <v>197</v>
      </c>
      <c r="E104" s="198" t="s">
        <v>19</v>
      </c>
      <c r="F104" s="199" t="s">
        <v>764</v>
      </c>
      <c r="G104" s="196"/>
      <c r="H104" s="198" t="s">
        <v>19</v>
      </c>
      <c r="I104" s="200"/>
      <c r="J104" s="196"/>
      <c r="K104" s="196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197</v>
      </c>
      <c r="AU104" s="205" t="s">
        <v>79</v>
      </c>
      <c r="AV104" s="13" t="s">
        <v>77</v>
      </c>
      <c r="AW104" s="13" t="s">
        <v>31</v>
      </c>
      <c r="AX104" s="13" t="s">
        <v>69</v>
      </c>
      <c r="AY104" s="205" t="s">
        <v>191</v>
      </c>
    </row>
    <row r="105" spans="2:51" s="14" customFormat="1" ht="10.2">
      <c r="B105" s="206"/>
      <c r="C105" s="207"/>
      <c r="D105" s="197" t="s">
        <v>197</v>
      </c>
      <c r="E105" s="208" t="s">
        <v>19</v>
      </c>
      <c r="F105" s="209" t="s">
        <v>943</v>
      </c>
      <c r="G105" s="207"/>
      <c r="H105" s="210">
        <v>9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197</v>
      </c>
      <c r="AU105" s="216" t="s">
        <v>79</v>
      </c>
      <c r="AV105" s="14" t="s">
        <v>79</v>
      </c>
      <c r="AW105" s="14" t="s">
        <v>31</v>
      </c>
      <c r="AX105" s="14" t="s">
        <v>69</v>
      </c>
      <c r="AY105" s="216" t="s">
        <v>191</v>
      </c>
    </row>
    <row r="106" spans="2:51" s="16" customFormat="1" ht="10.2">
      <c r="B106" s="228"/>
      <c r="C106" s="229"/>
      <c r="D106" s="197" t="s">
        <v>197</v>
      </c>
      <c r="E106" s="230" t="s">
        <v>19</v>
      </c>
      <c r="F106" s="231" t="s">
        <v>210</v>
      </c>
      <c r="G106" s="229"/>
      <c r="H106" s="232">
        <v>9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197</v>
      </c>
      <c r="AU106" s="238" t="s">
        <v>79</v>
      </c>
      <c r="AV106" s="16" t="s">
        <v>195</v>
      </c>
      <c r="AW106" s="16" t="s">
        <v>31</v>
      </c>
      <c r="AX106" s="16" t="s">
        <v>77</v>
      </c>
      <c r="AY106" s="238" t="s">
        <v>191</v>
      </c>
    </row>
    <row r="107" spans="1:65" s="2" customFormat="1" ht="33" customHeight="1">
      <c r="A107" s="36"/>
      <c r="B107" s="37"/>
      <c r="C107" s="181" t="s">
        <v>95</v>
      </c>
      <c r="D107" s="181" t="s">
        <v>192</v>
      </c>
      <c r="E107" s="182" t="s">
        <v>856</v>
      </c>
      <c r="F107" s="183" t="s">
        <v>857</v>
      </c>
      <c r="G107" s="184" t="s">
        <v>249</v>
      </c>
      <c r="H107" s="185">
        <v>1</v>
      </c>
      <c r="I107" s="186"/>
      <c r="J107" s="187">
        <f>ROUND(I107*H107,2)</f>
        <v>0</v>
      </c>
      <c r="K107" s="188"/>
      <c r="L107" s="41"/>
      <c r="M107" s="189" t="s">
        <v>19</v>
      </c>
      <c r="N107" s="190" t="s">
        <v>40</v>
      </c>
      <c r="O107" s="66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3" t="s">
        <v>195</v>
      </c>
      <c r="AT107" s="193" t="s">
        <v>192</v>
      </c>
      <c r="AU107" s="193" t="s">
        <v>79</v>
      </c>
      <c r="AY107" s="19" t="s">
        <v>191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9" t="s">
        <v>77</v>
      </c>
      <c r="BK107" s="194">
        <f>ROUND(I107*H107,2)</f>
        <v>0</v>
      </c>
      <c r="BL107" s="19" t="s">
        <v>195</v>
      </c>
      <c r="BM107" s="193" t="s">
        <v>944</v>
      </c>
    </row>
    <row r="108" spans="2:51" s="13" customFormat="1" ht="10.2">
      <c r="B108" s="195"/>
      <c r="C108" s="196"/>
      <c r="D108" s="197" t="s">
        <v>197</v>
      </c>
      <c r="E108" s="198" t="s">
        <v>19</v>
      </c>
      <c r="F108" s="199" t="s">
        <v>864</v>
      </c>
      <c r="G108" s="196"/>
      <c r="H108" s="198" t="s">
        <v>19</v>
      </c>
      <c r="I108" s="200"/>
      <c r="J108" s="196"/>
      <c r="K108" s="196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197</v>
      </c>
      <c r="AU108" s="205" t="s">
        <v>79</v>
      </c>
      <c r="AV108" s="13" t="s">
        <v>77</v>
      </c>
      <c r="AW108" s="13" t="s">
        <v>31</v>
      </c>
      <c r="AX108" s="13" t="s">
        <v>69</v>
      </c>
      <c r="AY108" s="205" t="s">
        <v>191</v>
      </c>
    </row>
    <row r="109" spans="2:51" s="14" customFormat="1" ht="10.2">
      <c r="B109" s="206"/>
      <c r="C109" s="207"/>
      <c r="D109" s="197" t="s">
        <v>197</v>
      </c>
      <c r="E109" s="208" t="s">
        <v>19</v>
      </c>
      <c r="F109" s="209" t="s">
        <v>77</v>
      </c>
      <c r="G109" s="207"/>
      <c r="H109" s="210">
        <v>1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197</v>
      </c>
      <c r="AU109" s="216" t="s">
        <v>79</v>
      </c>
      <c r="AV109" s="14" t="s">
        <v>79</v>
      </c>
      <c r="AW109" s="14" t="s">
        <v>31</v>
      </c>
      <c r="AX109" s="14" t="s">
        <v>69</v>
      </c>
      <c r="AY109" s="216" t="s">
        <v>191</v>
      </c>
    </row>
    <row r="110" spans="2:51" s="16" customFormat="1" ht="10.2">
      <c r="B110" s="228"/>
      <c r="C110" s="229"/>
      <c r="D110" s="197" t="s">
        <v>197</v>
      </c>
      <c r="E110" s="230" t="s">
        <v>19</v>
      </c>
      <c r="F110" s="231" t="s">
        <v>210</v>
      </c>
      <c r="G110" s="229"/>
      <c r="H110" s="232">
        <v>1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197</v>
      </c>
      <c r="AU110" s="238" t="s">
        <v>79</v>
      </c>
      <c r="AV110" s="16" t="s">
        <v>195</v>
      </c>
      <c r="AW110" s="16" t="s">
        <v>31</v>
      </c>
      <c r="AX110" s="16" t="s">
        <v>77</v>
      </c>
      <c r="AY110" s="238" t="s">
        <v>191</v>
      </c>
    </row>
    <row r="111" spans="1:65" s="2" customFormat="1" ht="24.15" customHeight="1">
      <c r="A111" s="36"/>
      <c r="B111" s="37"/>
      <c r="C111" s="181" t="s">
        <v>195</v>
      </c>
      <c r="D111" s="181" t="s">
        <v>192</v>
      </c>
      <c r="E111" s="182" t="s">
        <v>285</v>
      </c>
      <c r="F111" s="183" t="s">
        <v>766</v>
      </c>
      <c r="G111" s="184" t="s">
        <v>249</v>
      </c>
      <c r="H111" s="185">
        <v>32.8</v>
      </c>
      <c r="I111" s="186"/>
      <c r="J111" s="187">
        <f>ROUND(I111*H111,2)</f>
        <v>0</v>
      </c>
      <c r="K111" s="188"/>
      <c r="L111" s="41"/>
      <c r="M111" s="189" t="s">
        <v>19</v>
      </c>
      <c r="N111" s="190" t="s">
        <v>40</v>
      </c>
      <c r="O111" s="66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3" t="s">
        <v>195</v>
      </c>
      <c r="AT111" s="193" t="s">
        <v>192</v>
      </c>
      <c r="AU111" s="193" t="s">
        <v>79</v>
      </c>
      <c r="AY111" s="19" t="s">
        <v>191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9" t="s">
        <v>77</v>
      </c>
      <c r="BK111" s="194">
        <f>ROUND(I111*H111,2)</f>
        <v>0</v>
      </c>
      <c r="BL111" s="19" t="s">
        <v>195</v>
      </c>
      <c r="BM111" s="193" t="s">
        <v>945</v>
      </c>
    </row>
    <row r="112" spans="2:51" s="13" customFormat="1" ht="10.2">
      <c r="B112" s="195"/>
      <c r="C112" s="196"/>
      <c r="D112" s="197" t="s">
        <v>197</v>
      </c>
      <c r="E112" s="198" t="s">
        <v>19</v>
      </c>
      <c r="F112" s="199" t="s">
        <v>946</v>
      </c>
      <c r="G112" s="196"/>
      <c r="H112" s="198" t="s">
        <v>19</v>
      </c>
      <c r="I112" s="200"/>
      <c r="J112" s="196"/>
      <c r="K112" s="196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197</v>
      </c>
      <c r="AU112" s="205" t="s">
        <v>79</v>
      </c>
      <c r="AV112" s="13" t="s">
        <v>77</v>
      </c>
      <c r="AW112" s="13" t="s">
        <v>31</v>
      </c>
      <c r="AX112" s="13" t="s">
        <v>69</v>
      </c>
      <c r="AY112" s="205" t="s">
        <v>191</v>
      </c>
    </row>
    <row r="113" spans="2:51" s="14" customFormat="1" ht="10.2">
      <c r="B113" s="206"/>
      <c r="C113" s="207"/>
      <c r="D113" s="197" t="s">
        <v>197</v>
      </c>
      <c r="E113" s="208" t="s">
        <v>19</v>
      </c>
      <c r="F113" s="209" t="s">
        <v>947</v>
      </c>
      <c r="G113" s="207"/>
      <c r="H113" s="210">
        <v>32.8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197</v>
      </c>
      <c r="AU113" s="216" t="s">
        <v>79</v>
      </c>
      <c r="AV113" s="14" t="s">
        <v>79</v>
      </c>
      <c r="AW113" s="14" t="s">
        <v>31</v>
      </c>
      <c r="AX113" s="14" t="s">
        <v>69</v>
      </c>
      <c r="AY113" s="216" t="s">
        <v>191</v>
      </c>
    </row>
    <row r="114" spans="2:51" s="16" customFormat="1" ht="10.2">
      <c r="B114" s="228"/>
      <c r="C114" s="229"/>
      <c r="D114" s="197" t="s">
        <v>197</v>
      </c>
      <c r="E114" s="230" t="s">
        <v>19</v>
      </c>
      <c r="F114" s="231" t="s">
        <v>210</v>
      </c>
      <c r="G114" s="229"/>
      <c r="H114" s="232">
        <v>32.8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197</v>
      </c>
      <c r="AU114" s="238" t="s">
        <v>79</v>
      </c>
      <c r="AV114" s="16" t="s">
        <v>195</v>
      </c>
      <c r="AW114" s="16" t="s">
        <v>31</v>
      </c>
      <c r="AX114" s="16" t="s">
        <v>77</v>
      </c>
      <c r="AY114" s="238" t="s">
        <v>191</v>
      </c>
    </row>
    <row r="115" spans="1:65" s="2" customFormat="1" ht="24.15" customHeight="1">
      <c r="A115" s="36"/>
      <c r="B115" s="37"/>
      <c r="C115" s="181" t="s">
        <v>128</v>
      </c>
      <c r="D115" s="181" t="s">
        <v>192</v>
      </c>
      <c r="E115" s="182" t="s">
        <v>285</v>
      </c>
      <c r="F115" s="183" t="s">
        <v>766</v>
      </c>
      <c r="G115" s="184" t="s">
        <v>249</v>
      </c>
      <c r="H115" s="185">
        <v>9</v>
      </c>
      <c r="I115" s="186"/>
      <c r="J115" s="187">
        <f>ROUND(I115*H115,2)</f>
        <v>0</v>
      </c>
      <c r="K115" s="188"/>
      <c r="L115" s="41"/>
      <c r="M115" s="189" t="s">
        <v>19</v>
      </c>
      <c r="N115" s="190" t="s">
        <v>40</v>
      </c>
      <c r="O115" s="66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3" t="s">
        <v>195</v>
      </c>
      <c r="AT115" s="193" t="s">
        <v>192</v>
      </c>
      <c r="AU115" s="193" t="s">
        <v>79</v>
      </c>
      <c r="AY115" s="19" t="s">
        <v>191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9" t="s">
        <v>77</v>
      </c>
      <c r="BK115" s="194">
        <f>ROUND(I115*H115,2)</f>
        <v>0</v>
      </c>
      <c r="BL115" s="19" t="s">
        <v>195</v>
      </c>
      <c r="BM115" s="193" t="s">
        <v>948</v>
      </c>
    </row>
    <row r="116" spans="2:51" s="13" customFormat="1" ht="10.2">
      <c r="B116" s="195"/>
      <c r="C116" s="196"/>
      <c r="D116" s="197" t="s">
        <v>197</v>
      </c>
      <c r="E116" s="198" t="s">
        <v>19</v>
      </c>
      <c r="F116" s="199" t="s">
        <v>764</v>
      </c>
      <c r="G116" s="196"/>
      <c r="H116" s="198" t="s">
        <v>19</v>
      </c>
      <c r="I116" s="200"/>
      <c r="J116" s="196"/>
      <c r="K116" s="196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197</v>
      </c>
      <c r="AU116" s="205" t="s">
        <v>79</v>
      </c>
      <c r="AV116" s="13" t="s">
        <v>77</v>
      </c>
      <c r="AW116" s="13" t="s">
        <v>31</v>
      </c>
      <c r="AX116" s="13" t="s">
        <v>69</v>
      </c>
      <c r="AY116" s="205" t="s">
        <v>191</v>
      </c>
    </row>
    <row r="117" spans="2:51" s="14" customFormat="1" ht="10.2">
      <c r="B117" s="206"/>
      <c r="C117" s="207"/>
      <c r="D117" s="197" t="s">
        <v>197</v>
      </c>
      <c r="E117" s="208" t="s">
        <v>19</v>
      </c>
      <c r="F117" s="209" t="s">
        <v>943</v>
      </c>
      <c r="G117" s="207"/>
      <c r="H117" s="210">
        <v>9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197</v>
      </c>
      <c r="AU117" s="216" t="s">
        <v>79</v>
      </c>
      <c r="AV117" s="14" t="s">
        <v>79</v>
      </c>
      <c r="AW117" s="14" t="s">
        <v>31</v>
      </c>
      <c r="AX117" s="14" t="s">
        <v>69</v>
      </c>
      <c r="AY117" s="216" t="s">
        <v>191</v>
      </c>
    </row>
    <row r="118" spans="2:51" s="16" customFormat="1" ht="10.2">
      <c r="B118" s="228"/>
      <c r="C118" s="229"/>
      <c r="D118" s="197" t="s">
        <v>197</v>
      </c>
      <c r="E118" s="230" t="s">
        <v>19</v>
      </c>
      <c r="F118" s="231" t="s">
        <v>210</v>
      </c>
      <c r="G118" s="229"/>
      <c r="H118" s="232">
        <v>9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197</v>
      </c>
      <c r="AU118" s="238" t="s">
        <v>79</v>
      </c>
      <c r="AV118" s="16" t="s">
        <v>195</v>
      </c>
      <c r="AW118" s="16" t="s">
        <v>31</v>
      </c>
      <c r="AX118" s="16" t="s">
        <v>77</v>
      </c>
      <c r="AY118" s="238" t="s">
        <v>191</v>
      </c>
    </row>
    <row r="119" spans="1:65" s="2" customFormat="1" ht="24.15" customHeight="1">
      <c r="A119" s="36"/>
      <c r="B119" s="37"/>
      <c r="C119" s="181" t="s">
        <v>241</v>
      </c>
      <c r="D119" s="181" t="s">
        <v>192</v>
      </c>
      <c r="E119" s="182" t="s">
        <v>285</v>
      </c>
      <c r="F119" s="183" t="s">
        <v>766</v>
      </c>
      <c r="G119" s="184" t="s">
        <v>249</v>
      </c>
      <c r="H119" s="185">
        <v>1</v>
      </c>
      <c r="I119" s="186"/>
      <c r="J119" s="187">
        <f>ROUND(I119*H119,2)</f>
        <v>0</v>
      </c>
      <c r="K119" s="188"/>
      <c r="L119" s="41"/>
      <c r="M119" s="189" t="s">
        <v>19</v>
      </c>
      <c r="N119" s="190" t="s">
        <v>40</v>
      </c>
      <c r="O119" s="66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3" t="s">
        <v>195</v>
      </c>
      <c r="AT119" s="193" t="s">
        <v>192</v>
      </c>
      <c r="AU119" s="193" t="s">
        <v>79</v>
      </c>
      <c r="AY119" s="19" t="s">
        <v>191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9" t="s">
        <v>77</v>
      </c>
      <c r="BK119" s="194">
        <f>ROUND(I119*H119,2)</f>
        <v>0</v>
      </c>
      <c r="BL119" s="19" t="s">
        <v>195</v>
      </c>
      <c r="BM119" s="193" t="s">
        <v>949</v>
      </c>
    </row>
    <row r="120" spans="2:51" s="13" customFormat="1" ht="10.2">
      <c r="B120" s="195"/>
      <c r="C120" s="196"/>
      <c r="D120" s="197" t="s">
        <v>197</v>
      </c>
      <c r="E120" s="198" t="s">
        <v>19</v>
      </c>
      <c r="F120" s="199" t="s">
        <v>950</v>
      </c>
      <c r="G120" s="196"/>
      <c r="H120" s="198" t="s">
        <v>19</v>
      </c>
      <c r="I120" s="200"/>
      <c r="J120" s="196"/>
      <c r="K120" s="196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197</v>
      </c>
      <c r="AU120" s="205" t="s">
        <v>79</v>
      </c>
      <c r="AV120" s="13" t="s">
        <v>77</v>
      </c>
      <c r="AW120" s="13" t="s">
        <v>31</v>
      </c>
      <c r="AX120" s="13" t="s">
        <v>69</v>
      </c>
      <c r="AY120" s="205" t="s">
        <v>191</v>
      </c>
    </row>
    <row r="121" spans="2:51" s="14" customFormat="1" ht="10.2">
      <c r="B121" s="206"/>
      <c r="C121" s="207"/>
      <c r="D121" s="197" t="s">
        <v>197</v>
      </c>
      <c r="E121" s="208" t="s">
        <v>19</v>
      </c>
      <c r="F121" s="209" t="s">
        <v>77</v>
      </c>
      <c r="G121" s="207"/>
      <c r="H121" s="210">
        <v>1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197</v>
      </c>
      <c r="AU121" s="216" t="s">
        <v>79</v>
      </c>
      <c r="AV121" s="14" t="s">
        <v>79</v>
      </c>
      <c r="AW121" s="14" t="s">
        <v>31</v>
      </c>
      <c r="AX121" s="14" t="s">
        <v>69</v>
      </c>
      <c r="AY121" s="216" t="s">
        <v>191</v>
      </c>
    </row>
    <row r="122" spans="2:51" s="16" customFormat="1" ht="10.2">
      <c r="B122" s="228"/>
      <c r="C122" s="229"/>
      <c r="D122" s="197" t="s">
        <v>197</v>
      </c>
      <c r="E122" s="230" t="s">
        <v>19</v>
      </c>
      <c r="F122" s="231" t="s">
        <v>210</v>
      </c>
      <c r="G122" s="229"/>
      <c r="H122" s="232">
        <v>1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197</v>
      </c>
      <c r="AU122" s="238" t="s">
        <v>79</v>
      </c>
      <c r="AV122" s="16" t="s">
        <v>195</v>
      </c>
      <c r="AW122" s="16" t="s">
        <v>31</v>
      </c>
      <c r="AX122" s="16" t="s">
        <v>77</v>
      </c>
      <c r="AY122" s="238" t="s">
        <v>191</v>
      </c>
    </row>
    <row r="123" spans="1:65" s="2" customFormat="1" ht="33" customHeight="1">
      <c r="A123" s="36"/>
      <c r="B123" s="37"/>
      <c r="C123" s="181" t="s">
        <v>246</v>
      </c>
      <c r="D123" s="181" t="s">
        <v>192</v>
      </c>
      <c r="E123" s="182" t="s">
        <v>770</v>
      </c>
      <c r="F123" s="183" t="s">
        <v>771</v>
      </c>
      <c r="G123" s="184" t="s">
        <v>249</v>
      </c>
      <c r="H123" s="185">
        <v>328</v>
      </c>
      <c r="I123" s="186"/>
      <c r="J123" s="187">
        <f>ROUND(I123*H123,2)</f>
        <v>0</v>
      </c>
      <c r="K123" s="188"/>
      <c r="L123" s="41"/>
      <c r="M123" s="189" t="s">
        <v>19</v>
      </c>
      <c r="N123" s="190" t="s">
        <v>40</v>
      </c>
      <c r="O123" s="66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3" t="s">
        <v>195</v>
      </c>
      <c r="AT123" s="193" t="s">
        <v>192</v>
      </c>
      <c r="AU123" s="193" t="s">
        <v>79</v>
      </c>
      <c r="AY123" s="19" t="s">
        <v>191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9" t="s">
        <v>77</v>
      </c>
      <c r="BK123" s="194">
        <f>ROUND(I123*H123,2)</f>
        <v>0</v>
      </c>
      <c r="BL123" s="19" t="s">
        <v>195</v>
      </c>
      <c r="BM123" s="193" t="s">
        <v>951</v>
      </c>
    </row>
    <row r="124" spans="2:51" s="13" customFormat="1" ht="10.2">
      <c r="B124" s="195"/>
      <c r="C124" s="196"/>
      <c r="D124" s="197" t="s">
        <v>197</v>
      </c>
      <c r="E124" s="198" t="s">
        <v>19</v>
      </c>
      <c r="F124" s="199" t="s">
        <v>854</v>
      </c>
      <c r="G124" s="196"/>
      <c r="H124" s="198" t="s">
        <v>19</v>
      </c>
      <c r="I124" s="200"/>
      <c r="J124" s="196"/>
      <c r="K124" s="196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197</v>
      </c>
      <c r="AU124" s="205" t="s">
        <v>79</v>
      </c>
      <c r="AV124" s="13" t="s">
        <v>77</v>
      </c>
      <c r="AW124" s="13" t="s">
        <v>31</v>
      </c>
      <c r="AX124" s="13" t="s">
        <v>69</v>
      </c>
      <c r="AY124" s="205" t="s">
        <v>191</v>
      </c>
    </row>
    <row r="125" spans="2:51" s="14" customFormat="1" ht="10.2">
      <c r="B125" s="206"/>
      <c r="C125" s="207"/>
      <c r="D125" s="197" t="s">
        <v>197</v>
      </c>
      <c r="E125" s="208" t="s">
        <v>19</v>
      </c>
      <c r="F125" s="209" t="s">
        <v>939</v>
      </c>
      <c r="G125" s="207"/>
      <c r="H125" s="210">
        <v>328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197</v>
      </c>
      <c r="AU125" s="216" t="s">
        <v>79</v>
      </c>
      <c r="AV125" s="14" t="s">
        <v>79</v>
      </c>
      <c r="AW125" s="14" t="s">
        <v>31</v>
      </c>
      <c r="AX125" s="14" t="s">
        <v>69</v>
      </c>
      <c r="AY125" s="216" t="s">
        <v>191</v>
      </c>
    </row>
    <row r="126" spans="2:51" s="16" customFormat="1" ht="10.2">
      <c r="B126" s="228"/>
      <c r="C126" s="229"/>
      <c r="D126" s="197" t="s">
        <v>197</v>
      </c>
      <c r="E126" s="230" t="s">
        <v>19</v>
      </c>
      <c r="F126" s="231" t="s">
        <v>210</v>
      </c>
      <c r="G126" s="229"/>
      <c r="H126" s="232">
        <v>328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197</v>
      </c>
      <c r="AU126" s="238" t="s">
        <v>79</v>
      </c>
      <c r="AV126" s="16" t="s">
        <v>195</v>
      </c>
      <c r="AW126" s="16" t="s">
        <v>31</v>
      </c>
      <c r="AX126" s="16" t="s">
        <v>77</v>
      </c>
      <c r="AY126" s="238" t="s">
        <v>191</v>
      </c>
    </row>
    <row r="127" spans="1:65" s="2" customFormat="1" ht="33" customHeight="1">
      <c r="A127" s="36"/>
      <c r="B127" s="37"/>
      <c r="C127" s="181" t="s">
        <v>254</v>
      </c>
      <c r="D127" s="181" t="s">
        <v>192</v>
      </c>
      <c r="E127" s="182" t="s">
        <v>770</v>
      </c>
      <c r="F127" s="183" t="s">
        <v>771</v>
      </c>
      <c r="G127" s="184" t="s">
        <v>249</v>
      </c>
      <c r="H127" s="185">
        <v>1.904</v>
      </c>
      <c r="I127" s="186"/>
      <c r="J127" s="187">
        <f>ROUND(I127*H127,2)</f>
        <v>0</v>
      </c>
      <c r="K127" s="188"/>
      <c r="L127" s="41"/>
      <c r="M127" s="189" t="s">
        <v>19</v>
      </c>
      <c r="N127" s="190" t="s">
        <v>40</v>
      </c>
      <c r="O127" s="66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3" t="s">
        <v>195</v>
      </c>
      <c r="AT127" s="193" t="s">
        <v>192</v>
      </c>
      <c r="AU127" s="193" t="s">
        <v>79</v>
      </c>
      <c r="AY127" s="19" t="s">
        <v>191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9" t="s">
        <v>77</v>
      </c>
      <c r="BK127" s="194">
        <f>ROUND(I127*H127,2)</f>
        <v>0</v>
      </c>
      <c r="BL127" s="19" t="s">
        <v>195</v>
      </c>
      <c r="BM127" s="193" t="s">
        <v>952</v>
      </c>
    </row>
    <row r="128" spans="2:51" s="13" customFormat="1" ht="10.2">
      <c r="B128" s="195"/>
      <c r="C128" s="196"/>
      <c r="D128" s="197" t="s">
        <v>197</v>
      </c>
      <c r="E128" s="198" t="s">
        <v>19</v>
      </c>
      <c r="F128" s="199" t="s">
        <v>764</v>
      </c>
      <c r="G128" s="196"/>
      <c r="H128" s="198" t="s">
        <v>19</v>
      </c>
      <c r="I128" s="200"/>
      <c r="J128" s="196"/>
      <c r="K128" s="196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197</v>
      </c>
      <c r="AU128" s="205" t="s">
        <v>79</v>
      </c>
      <c r="AV128" s="13" t="s">
        <v>77</v>
      </c>
      <c r="AW128" s="13" t="s">
        <v>31</v>
      </c>
      <c r="AX128" s="13" t="s">
        <v>69</v>
      </c>
      <c r="AY128" s="205" t="s">
        <v>191</v>
      </c>
    </row>
    <row r="129" spans="2:51" s="14" customFormat="1" ht="10.2">
      <c r="B129" s="206"/>
      <c r="C129" s="207"/>
      <c r="D129" s="197" t="s">
        <v>197</v>
      </c>
      <c r="E129" s="208" t="s">
        <v>19</v>
      </c>
      <c r="F129" s="209" t="s">
        <v>953</v>
      </c>
      <c r="G129" s="207"/>
      <c r="H129" s="210">
        <v>1.904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197</v>
      </c>
      <c r="AU129" s="216" t="s">
        <v>79</v>
      </c>
      <c r="AV129" s="14" t="s">
        <v>79</v>
      </c>
      <c r="AW129" s="14" t="s">
        <v>31</v>
      </c>
      <c r="AX129" s="14" t="s">
        <v>69</v>
      </c>
      <c r="AY129" s="216" t="s">
        <v>191</v>
      </c>
    </row>
    <row r="130" spans="2:51" s="16" customFormat="1" ht="10.2">
      <c r="B130" s="228"/>
      <c r="C130" s="229"/>
      <c r="D130" s="197" t="s">
        <v>197</v>
      </c>
      <c r="E130" s="230" t="s">
        <v>19</v>
      </c>
      <c r="F130" s="231" t="s">
        <v>210</v>
      </c>
      <c r="G130" s="229"/>
      <c r="H130" s="232">
        <v>1.904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197</v>
      </c>
      <c r="AU130" s="238" t="s">
        <v>79</v>
      </c>
      <c r="AV130" s="16" t="s">
        <v>195</v>
      </c>
      <c r="AW130" s="16" t="s">
        <v>31</v>
      </c>
      <c r="AX130" s="16" t="s">
        <v>77</v>
      </c>
      <c r="AY130" s="238" t="s">
        <v>191</v>
      </c>
    </row>
    <row r="131" spans="1:65" s="2" customFormat="1" ht="24.15" customHeight="1">
      <c r="A131" s="36"/>
      <c r="B131" s="37"/>
      <c r="C131" s="181" t="s">
        <v>273</v>
      </c>
      <c r="D131" s="181" t="s">
        <v>192</v>
      </c>
      <c r="E131" s="182" t="s">
        <v>310</v>
      </c>
      <c r="F131" s="183" t="s">
        <v>774</v>
      </c>
      <c r="G131" s="184" t="s">
        <v>312</v>
      </c>
      <c r="H131" s="185">
        <v>590.4</v>
      </c>
      <c r="I131" s="186"/>
      <c r="J131" s="187">
        <f>ROUND(I131*H131,2)</f>
        <v>0</v>
      </c>
      <c r="K131" s="188"/>
      <c r="L131" s="41"/>
      <c r="M131" s="189" t="s">
        <v>19</v>
      </c>
      <c r="N131" s="190" t="s">
        <v>40</v>
      </c>
      <c r="O131" s="66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3" t="s">
        <v>195</v>
      </c>
      <c r="AT131" s="193" t="s">
        <v>192</v>
      </c>
      <c r="AU131" s="193" t="s">
        <v>79</v>
      </c>
      <c r="AY131" s="19" t="s">
        <v>191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9" t="s">
        <v>77</v>
      </c>
      <c r="BK131" s="194">
        <f>ROUND(I131*H131,2)</f>
        <v>0</v>
      </c>
      <c r="BL131" s="19" t="s">
        <v>195</v>
      </c>
      <c r="BM131" s="193" t="s">
        <v>954</v>
      </c>
    </row>
    <row r="132" spans="2:51" s="13" customFormat="1" ht="10.2">
      <c r="B132" s="195"/>
      <c r="C132" s="196"/>
      <c r="D132" s="197" t="s">
        <v>197</v>
      </c>
      <c r="E132" s="198" t="s">
        <v>19</v>
      </c>
      <c r="F132" s="199" t="s">
        <v>854</v>
      </c>
      <c r="G132" s="196"/>
      <c r="H132" s="198" t="s">
        <v>19</v>
      </c>
      <c r="I132" s="200"/>
      <c r="J132" s="196"/>
      <c r="K132" s="196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197</v>
      </c>
      <c r="AU132" s="205" t="s">
        <v>79</v>
      </c>
      <c r="AV132" s="13" t="s">
        <v>77</v>
      </c>
      <c r="AW132" s="13" t="s">
        <v>31</v>
      </c>
      <c r="AX132" s="13" t="s">
        <v>69</v>
      </c>
      <c r="AY132" s="205" t="s">
        <v>191</v>
      </c>
    </row>
    <row r="133" spans="2:51" s="14" customFormat="1" ht="10.2">
      <c r="B133" s="206"/>
      <c r="C133" s="207"/>
      <c r="D133" s="197" t="s">
        <v>197</v>
      </c>
      <c r="E133" s="208" t="s">
        <v>19</v>
      </c>
      <c r="F133" s="209" t="s">
        <v>955</v>
      </c>
      <c r="G133" s="207"/>
      <c r="H133" s="210">
        <v>590.4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197</v>
      </c>
      <c r="AU133" s="216" t="s">
        <v>79</v>
      </c>
      <c r="AV133" s="14" t="s">
        <v>79</v>
      </c>
      <c r="AW133" s="14" t="s">
        <v>31</v>
      </c>
      <c r="AX133" s="14" t="s">
        <v>69</v>
      </c>
      <c r="AY133" s="216" t="s">
        <v>191</v>
      </c>
    </row>
    <row r="134" spans="2:51" s="16" customFormat="1" ht="10.2">
      <c r="B134" s="228"/>
      <c r="C134" s="229"/>
      <c r="D134" s="197" t="s">
        <v>197</v>
      </c>
      <c r="E134" s="230" t="s">
        <v>19</v>
      </c>
      <c r="F134" s="231" t="s">
        <v>210</v>
      </c>
      <c r="G134" s="229"/>
      <c r="H134" s="232">
        <v>590.4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197</v>
      </c>
      <c r="AU134" s="238" t="s">
        <v>79</v>
      </c>
      <c r="AV134" s="16" t="s">
        <v>195</v>
      </c>
      <c r="AW134" s="16" t="s">
        <v>31</v>
      </c>
      <c r="AX134" s="16" t="s">
        <v>77</v>
      </c>
      <c r="AY134" s="238" t="s">
        <v>191</v>
      </c>
    </row>
    <row r="135" spans="1:65" s="2" customFormat="1" ht="24.15" customHeight="1">
      <c r="A135" s="36"/>
      <c r="B135" s="37"/>
      <c r="C135" s="181" t="s">
        <v>279</v>
      </c>
      <c r="D135" s="181" t="s">
        <v>192</v>
      </c>
      <c r="E135" s="182" t="s">
        <v>310</v>
      </c>
      <c r="F135" s="183" t="s">
        <v>774</v>
      </c>
      <c r="G135" s="184" t="s">
        <v>312</v>
      </c>
      <c r="H135" s="185">
        <v>3.428</v>
      </c>
      <c r="I135" s="186"/>
      <c r="J135" s="187">
        <f>ROUND(I135*H135,2)</f>
        <v>0</v>
      </c>
      <c r="K135" s="188"/>
      <c r="L135" s="41"/>
      <c r="M135" s="189" t="s">
        <v>19</v>
      </c>
      <c r="N135" s="190" t="s">
        <v>40</v>
      </c>
      <c r="O135" s="66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195</v>
      </c>
      <c r="AT135" s="193" t="s">
        <v>192</v>
      </c>
      <c r="AU135" s="193" t="s">
        <v>79</v>
      </c>
      <c r="AY135" s="19" t="s">
        <v>191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9" t="s">
        <v>77</v>
      </c>
      <c r="BK135" s="194">
        <f>ROUND(I135*H135,2)</f>
        <v>0</v>
      </c>
      <c r="BL135" s="19" t="s">
        <v>195</v>
      </c>
      <c r="BM135" s="193" t="s">
        <v>956</v>
      </c>
    </row>
    <row r="136" spans="2:51" s="13" customFormat="1" ht="10.2">
      <c r="B136" s="195"/>
      <c r="C136" s="196"/>
      <c r="D136" s="197" t="s">
        <v>197</v>
      </c>
      <c r="E136" s="198" t="s">
        <v>19</v>
      </c>
      <c r="F136" s="199" t="s">
        <v>764</v>
      </c>
      <c r="G136" s="196"/>
      <c r="H136" s="198" t="s">
        <v>19</v>
      </c>
      <c r="I136" s="200"/>
      <c r="J136" s="196"/>
      <c r="K136" s="196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197</v>
      </c>
      <c r="AU136" s="205" t="s">
        <v>79</v>
      </c>
      <c r="AV136" s="13" t="s">
        <v>77</v>
      </c>
      <c r="AW136" s="13" t="s">
        <v>31</v>
      </c>
      <c r="AX136" s="13" t="s">
        <v>69</v>
      </c>
      <c r="AY136" s="205" t="s">
        <v>191</v>
      </c>
    </row>
    <row r="137" spans="2:51" s="14" customFormat="1" ht="10.2">
      <c r="B137" s="206"/>
      <c r="C137" s="207"/>
      <c r="D137" s="197" t="s">
        <v>197</v>
      </c>
      <c r="E137" s="208" t="s">
        <v>19</v>
      </c>
      <c r="F137" s="209" t="s">
        <v>957</v>
      </c>
      <c r="G137" s="207"/>
      <c r="H137" s="210">
        <v>3.428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197</v>
      </c>
      <c r="AU137" s="216" t="s">
        <v>79</v>
      </c>
      <c r="AV137" s="14" t="s">
        <v>79</v>
      </c>
      <c r="AW137" s="14" t="s">
        <v>31</v>
      </c>
      <c r="AX137" s="14" t="s">
        <v>69</v>
      </c>
      <c r="AY137" s="216" t="s">
        <v>191</v>
      </c>
    </row>
    <row r="138" spans="2:51" s="16" customFormat="1" ht="10.2">
      <c r="B138" s="228"/>
      <c r="C138" s="229"/>
      <c r="D138" s="197" t="s">
        <v>197</v>
      </c>
      <c r="E138" s="230" t="s">
        <v>19</v>
      </c>
      <c r="F138" s="231" t="s">
        <v>210</v>
      </c>
      <c r="G138" s="229"/>
      <c r="H138" s="232">
        <v>3.428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197</v>
      </c>
      <c r="AU138" s="238" t="s">
        <v>79</v>
      </c>
      <c r="AV138" s="16" t="s">
        <v>195</v>
      </c>
      <c r="AW138" s="16" t="s">
        <v>31</v>
      </c>
      <c r="AX138" s="16" t="s">
        <v>77</v>
      </c>
      <c r="AY138" s="238" t="s">
        <v>191</v>
      </c>
    </row>
    <row r="139" spans="1:65" s="2" customFormat="1" ht="16.5" customHeight="1">
      <c r="A139" s="36"/>
      <c r="B139" s="37"/>
      <c r="C139" s="181" t="s">
        <v>284</v>
      </c>
      <c r="D139" s="181" t="s">
        <v>192</v>
      </c>
      <c r="E139" s="182" t="s">
        <v>316</v>
      </c>
      <c r="F139" s="183" t="s">
        <v>777</v>
      </c>
      <c r="G139" s="184" t="s">
        <v>249</v>
      </c>
      <c r="H139" s="185">
        <v>328</v>
      </c>
      <c r="I139" s="186"/>
      <c r="J139" s="187">
        <f>ROUND(I139*H139,2)</f>
        <v>0</v>
      </c>
      <c r="K139" s="188"/>
      <c r="L139" s="41"/>
      <c r="M139" s="189" t="s">
        <v>19</v>
      </c>
      <c r="N139" s="190" t="s">
        <v>40</v>
      </c>
      <c r="O139" s="66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3" t="s">
        <v>195</v>
      </c>
      <c r="AT139" s="193" t="s">
        <v>192</v>
      </c>
      <c r="AU139" s="193" t="s">
        <v>79</v>
      </c>
      <c r="AY139" s="19" t="s">
        <v>191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9" t="s">
        <v>77</v>
      </c>
      <c r="BK139" s="194">
        <f>ROUND(I139*H139,2)</f>
        <v>0</v>
      </c>
      <c r="BL139" s="19" t="s">
        <v>195</v>
      </c>
      <c r="BM139" s="193" t="s">
        <v>958</v>
      </c>
    </row>
    <row r="140" spans="2:51" s="13" customFormat="1" ht="10.2">
      <c r="B140" s="195"/>
      <c r="C140" s="196"/>
      <c r="D140" s="197" t="s">
        <v>197</v>
      </c>
      <c r="E140" s="198" t="s">
        <v>19</v>
      </c>
      <c r="F140" s="199" t="s">
        <v>959</v>
      </c>
      <c r="G140" s="196"/>
      <c r="H140" s="198" t="s">
        <v>19</v>
      </c>
      <c r="I140" s="200"/>
      <c r="J140" s="196"/>
      <c r="K140" s="196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197</v>
      </c>
      <c r="AU140" s="205" t="s">
        <v>79</v>
      </c>
      <c r="AV140" s="13" t="s">
        <v>77</v>
      </c>
      <c r="AW140" s="13" t="s">
        <v>31</v>
      </c>
      <c r="AX140" s="13" t="s">
        <v>69</v>
      </c>
      <c r="AY140" s="205" t="s">
        <v>191</v>
      </c>
    </row>
    <row r="141" spans="2:51" s="14" customFormat="1" ht="10.2">
      <c r="B141" s="206"/>
      <c r="C141" s="207"/>
      <c r="D141" s="197" t="s">
        <v>197</v>
      </c>
      <c r="E141" s="208" t="s">
        <v>19</v>
      </c>
      <c r="F141" s="209" t="s">
        <v>939</v>
      </c>
      <c r="G141" s="207"/>
      <c r="H141" s="210">
        <v>328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197</v>
      </c>
      <c r="AU141" s="216" t="s">
        <v>79</v>
      </c>
      <c r="AV141" s="14" t="s">
        <v>79</v>
      </c>
      <c r="AW141" s="14" t="s">
        <v>31</v>
      </c>
      <c r="AX141" s="14" t="s">
        <v>69</v>
      </c>
      <c r="AY141" s="216" t="s">
        <v>191</v>
      </c>
    </row>
    <row r="142" spans="2:51" s="16" customFormat="1" ht="10.2">
      <c r="B142" s="228"/>
      <c r="C142" s="229"/>
      <c r="D142" s="197" t="s">
        <v>197</v>
      </c>
      <c r="E142" s="230" t="s">
        <v>19</v>
      </c>
      <c r="F142" s="231" t="s">
        <v>210</v>
      </c>
      <c r="G142" s="229"/>
      <c r="H142" s="232">
        <v>328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197</v>
      </c>
      <c r="AU142" s="238" t="s">
        <v>79</v>
      </c>
      <c r="AV142" s="16" t="s">
        <v>195</v>
      </c>
      <c r="AW142" s="16" t="s">
        <v>31</v>
      </c>
      <c r="AX142" s="16" t="s">
        <v>77</v>
      </c>
      <c r="AY142" s="238" t="s">
        <v>191</v>
      </c>
    </row>
    <row r="143" spans="1:65" s="2" customFormat="1" ht="16.5" customHeight="1">
      <c r="A143" s="36"/>
      <c r="B143" s="37"/>
      <c r="C143" s="181" t="s">
        <v>296</v>
      </c>
      <c r="D143" s="181" t="s">
        <v>192</v>
      </c>
      <c r="E143" s="182" t="s">
        <v>316</v>
      </c>
      <c r="F143" s="183" t="s">
        <v>777</v>
      </c>
      <c r="G143" s="184" t="s">
        <v>249</v>
      </c>
      <c r="H143" s="185">
        <v>1.904</v>
      </c>
      <c r="I143" s="186"/>
      <c r="J143" s="187">
        <f>ROUND(I143*H143,2)</f>
        <v>0</v>
      </c>
      <c r="K143" s="188"/>
      <c r="L143" s="41"/>
      <c r="M143" s="189" t="s">
        <v>19</v>
      </c>
      <c r="N143" s="190" t="s">
        <v>40</v>
      </c>
      <c r="O143" s="66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3" t="s">
        <v>195</v>
      </c>
      <c r="AT143" s="193" t="s">
        <v>192</v>
      </c>
      <c r="AU143" s="193" t="s">
        <v>79</v>
      </c>
      <c r="AY143" s="19" t="s">
        <v>191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9" t="s">
        <v>77</v>
      </c>
      <c r="BK143" s="194">
        <f>ROUND(I143*H143,2)</f>
        <v>0</v>
      </c>
      <c r="BL143" s="19" t="s">
        <v>195</v>
      </c>
      <c r="BM143" s="193" t="s">
        <v>960</v>
      </c>
    </row>
    <row r="144" spans="2:51" s="13" customFormat="1" ht="10.2">
      <c r="B144" s="195"/>
      <c r="C144" s="196"/>
      <c r="D144" s="197" t="s">
        <v>197</v>
      </c>
      <c r="E144" s="198" t="s">
        <v>19</v>
      </c>
      <c r="F144" s="199" t="s">
        <v>768</v>
      </c>
      <c r="G144" s="196"/>
      <c r="H144" s="198" t="s">
        <v>19</v>
      </c>
      <c r="I144" s="200"/>
      <c r="J144" s="196"/>
      <c r="K144" s="196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197</v>
      </c>
      <c r="AU144" s="205" t="s">
        <v>79</v>
      </c>
      <c r="AV144" s="13" t="s">
        <v>77</v>
      </c>
      <c r="AW144" s="13" t="s">
        <v>31</v>
      </c>
      <c r="AX144" s="13" t="s">
        <v>69</v>
      </c>
      <c r="AY144" s="205" t="s">
        <v>191</v>
      </c>
    </row>
    <row r="145" spans="2:51" s="14" customFormat="1" ht="10.2">
      <c r="B145" s="206"/>
      <c r="C145" s="207"/>
      <c r="D145" s="197" t="s">
        <v>197</v>
      </c>
      <c r="E145" s="208" t="s">
        <v>19</v>
      </c>
      <c r="F145" s="209" t="s">
        <v>953</v>
      </c>
      <c r="G145" s="207"/>
      <c r="H145" s="210">
        <v>1.904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197</v>
      </c>
      <c r="AU145" s="216" t="s">
        <v>79</v>
      </c>
      <c r="AV145" s="14" t="s">
        <v>79</v>
      </c>
      <c r="AW145" s="14" t="s">
        <v>31</v>
      </c>
      <c r="AX145" s="14" t="s">
        <v>69</v>
      </c>
      <c r="AY145" s="216" t="s">
        <v>191</v>
      </c>
    </row>
    <row r="146" spans="2:51" s="16" customFormat="1" ht="10.2">
      <c r="B146" s="228"/>
      <c r="C146" s="229"/>
      <c r="D146" s="197" t="s">
        <v>197</v>
      </c>
      <c r="E146" s="230" t="s">
        <v>19</v>
      </c>
      <c r="F146" s="231" t="s">
        <v>210</v>
      </c>
      <c r="G146" s="229"/>
      <c r="H146" s="232">
        <v>1.904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197</v>
      </c>
      <c r="AU146" s="238" t="s">
        <v>79</v>
      </c>
      <c r="AV146" s="16" t="s">
        <v>195</v>
      </c>
      <c r="AW146" s="16" t="s">
        <v>31</v>
      </c>
      <c r="AX146" s="16" t="s">
        <v>77</v>
      </c>
      <c r="AY146" s="238" t="s">
        <v>191</v>
      </c>
    </row>
    <row r="147" spans="1:65" s="2" customFormat="1" ht="24.15" customHeight="1">
      <c r="A147" s="36"/>
      <c r="B147" s="37"/>
      <c r="C147" s="181" t="s">
        <v>301</v>
      </c>
      <c r="D147" s="181" t="s">
        <v>192</v>
      </c>
      <c r="E147" s="182" t="s">
        <v>779</v>
      </c>
      <c r="F147" s="183" t="s">
        <v>780</v>
      </c>
      <c r="G147" s="184" t="s">
        <v>249</v>
      </c>
      <c r="H147" s="185">
        <v>7.096</v>
      </c>
      <c r="I147" s="186"/>
      <c r="J147" s="187">
        <f>ROUND(I147*H147,2)</f>
        <v>0</v>
      </c>
      <c r="K147" s="188"/>
      <c r="L147" s="41"/>
      <c r="M147" s="189" t="s">
        <v>19</v>
      </c>
      <c r="N147" s="190" t="s">
        <v>40</v>
      </c>
      <c r="O147" s="66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3" t="s">
        <v>195</v>
      </c>
      <c r="AT147" s="193" t="s">
        <v>192</v>
      </c>
      <c r="AU147" s="193" t="s">
        <v>79</v>
      </c>
      <c r="AY147" s="19" t="s">
        <v>191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9" t="s">
        <v>77</v>
      </c>
      <c r="BK147" s="194">
        <f>ROUND(I147*H147,2)</f>
        <v>0</v>
      </c>
      <c r="BL147" s="19" t="s">
        <v>195</v>
      </c>
      <c r="BM147" s="193" t="s">
        <v>961</v>
      </c>
    </row>
    <row r="148" spans="2:51" s="13" customFormat="1" ht="10.2">
      <c r="B148" s="195"/>
      <c r="C148" s="196"/>
      <c r="D148" s="197" t="s">
        <v>197</v>
      </c>
      <c r="E148" s="198" t="s">
        <v>19</v>
      </c>
      <c r="F148" s="199" t="s">
        <v>764</v>
      </c>
      <c r="G148" s="196"/>
      <c r="H148" s="198" t="s">
        <v>19</v>
      </c>
      <c r="I148" s="200"/>
      <c r="J148" s="196"/>
      <c r="K148" s="196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197</v>
      </c>
      <c r="AU148" s="205" t="s">
        <v>79</v>
      </c>
      <c r="AV148" s="13" t="s">
        <v>77</v>
      </c>
      <c r="AW148" s="13" t="s">
        <v>31</v>
      </c>
      <c r="AX148" s="13" t="s">
        <v>69</v>
      </c>
      <c r="AY148" s="205" t="s">
        <v>191</v>
      </c>
    </row>
    <row r="149" spans="2:51" s="14" customFormat="1" ht="10.2">
      <c r="B149" s="206"/>
      <c r="C149" s="207"/>
      <c r="D149" s="197" t="s">
        <v>197</v>
      </c>
      <c r="E149" s="208" t="s">
        <v>19</v>
      </c>
      <c r="F149" s="209" t="s">
        <v>962</v>
      </c>
      <c r="G149" s="207"/>
      <c r="H149" s="210">
        <v>7.096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197</v>
      </c>
      <c r="AU149" s="216" t="s">
        <v>79</v>
      </c>
      <c r="AV149" s="14" t="s">
        <v>79</v>
      </c>
      <c r="AW149" s="14" t="s">
        <v>31</v>
      </c>
      <c r="AX149" s="14" t="s">
        <v>69</v>
      </c>
      <c r="AY149" s="216" t="s">
        <v>191</v>
      </c>
    </row>
    <row r="150" spans="2:51" s="16" customFormat="1" ht="10.2">
      <c r="B150" s="228"/>
      <c r="C150" s="229"/>
      <c r="D150" s="197" t="s">
        <v>197</v>
      </c>
      <c r="E150" s="230" t="s">
        <v>19</v>
      </c>
      <c r="F150" s="231" t="s">
        <v>210</v>
      </c>
      <c r="G150" s="229"/>
      <c r="H150" s="232">
        <v>7.096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197</v>
      </c>
      <c r="AU150" s="238" t="s">
        <v>79</v>
      </c>
      <c r="AV150" s="16" t="s">
        <v>195</v>
      </c>
      <c r="AW150" s="16" t="s">
        <v>31</v>
      </c>
      <c r="AX150" s="16" t="s">
        <v>77</v>
      </c>
      <c r="AY150" s="238" t="s">
        <v>191</v>
      </c>
    </row>
    <row r="151" spans="1:65" s="2" customFormat="1" ht="24.15" customHeight="1">
      <c r="A151" s="36"/>
      <c r="B151" s="37"/>
      <c r="C151" s="181" t="s">
        <v>305</v>
      </c>
      <c r="D151" s="181" t="s">
        <v>192</v>
      </c>
      <c r="E151" s="182" t="s">
        <v>329</v>
      </c>
      <c r="F151" s="183" t="s">
        <v>963</v>
      </c>
      <c r="G151" s="184" t="s">
        <v>249</v>
      </c>
      <c r="H151" s="185">
        <v>1.544</v>
      </c>
      <c r="I151" s="186"/>
      <c r="J151" s="187">
        <f>ROUND(I151*H151,2)</f>
        <v>0</v>
      </c>
      <c r="K151" s="188"/>
      <c r="L151" s="41"/>
      <c r="M151" s="189" t="s">
        <v>19</v>
      </c>
      <c r="N151" s="190" t="s">
        <v>40</v>
      </c>
      <c r="O151" s="66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3" t="s">
        <v>195</v>
      </c>
      <c r="AT151" s="193" t="s">
        <v>192</v>
      </c>
      <c r="AU151" s="193" t="s">
        <v>79</v>
      </c>
      <c r="AY151" s="19" t="s">
        <v>191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9" t="s">
        <v>77</v>
      </c>
      <c r="BK151" s="194">
        <f>ROUND(I151*H151,2)</f>
        <v>0</v>
      </c>
      <c r="BL151" s="19" t="s">
        <v>195</v>
      </c>
      <c r="BM151" s="193" t="s">
        <v>964</v>
      </c>
    </row>
    <row r="152" spans="2:51" s="13" customFormat="1" ht="10.2">
      <c r="B152" s="195"/>
      <c r="C152" s="196"/>
      <c r="D152" s="197" t="s">
        <v>197</v>
      </c>
      <c r="E152" s="198" t="s">
        <v>19</v>
      </c>
      <c r="F152" s="199" t="s">
        <v>764</v>
      </c>
      <c r="G152" s="196"/>
      <c r="H152" s="198" t="s">
        <v>19</v>
      </c>
      <c r="I152" s="200"/>
      <c r="J152" s="196"/>
      <c r="K152" s="196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197</v>
      </c>
      <c r="AU152" s="205" t="s">
        <v>79</v>
      </c>
      <c r="AV152" s="13" t="s">
        <v>77</v>
      </c>
      <c r="AW152" s="13" t="s">
        <v>31</v>
      </c>
      <c r="AX152" s="13" t="s">
        <v>69</v>
      </c>
      <c r="AY152" s="205" t="s">
        <v>191</v>
      </c>
    </row>
    <row r="153" spans="2:51" s="14" customFormat="1" ht="10.2">
      <c r="B153" s="206"/>
      <c r="C153" s="207"/>
      <c r="D153" s="197" t="s">
        <v>197</v>
      </c>
      <c r="E153" s="208" t="s">
        <v>19</v>
      </c>
      <c r="F153" s="209" t="s">
        <v>965</v>
      </c>
      <c r="G153" s="207"/>
      <c r="H153" s="210">
        <v>1.544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197</v>
      </c>
      <c r="AU153" s="216" t="s">
        <v>79</v>
      </c>
      <c r="AV153" s="14" t="s">
        <v>79</v>
      </c>
      <c r="AW153" s="14" t="s">
        <v>31</v>
      </c>
      <c r="AX153" s="14" t="s">
        <v>69</v>
      </c>
      <c r="AY153" s="216" t="s">
        <v>191</v>
      </c>
    </row>
    <row r="154" spans="2:51" s="16" customFormat="1" ht="10.2">
      <c r="B154" s="228"/>
      <c r="C154" s="229"/>
      <c r="D154" s="197" t="s">
        <v>197</v>
      </c>
      <c r="E154" s="230" t="s">
        <v>19</v>
      </c>
      <c r="F154" s="231" t="s">
        <v>210</v>
      </c>
      <c r="G154" s="229"/>
      <c r="H154" s="232">
        <v>1.544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197</v>
      </c>
      <c r="AU154" s="238" t="s">
        <v>79</v>
      </c>
      <c r="AV154" s="16" t="s">
        <v>195</v>
      </c>
      <c r="AW154" s="16" t="s">
        <v>31</v>
      </c>
      <c r="AX154" s="16" t="s">
        <v>77</v>
      </c>
      <c r="AY154" s="238" t="s">
        <v>191</v>
      </c>
    </row>
    <row r="155" spans="1:65" s="2" customFormat="1" ht="16.5" customHeight="1">
      <c r="A155" s="36"/>
      <c r="B155" s="37"/>
      <c r="C155" s="241" t="s">
        <v>8</v>
      </c>
      <c r="D155" s="241" t="s">
        <v>334</v>
      </c>
      <c r="E155" s="242" t="s">
        <v>787</v>
      </c>
      <c r="F155" s="243" t="s">
        <v>788</v>
      </c>
      <c r="G155" s="244" t="s">
        <v>312</v>
      </c>
      <c r="H155" s="245">
        <v>3.088</v>
      </c>
      <c r="I155" s="246"/>
      <c r="J155" s="247">
        <f>ROUND(I155*H155,2)</f>
        <v>0</v>
      </c>
      <c r="K155" s="248"/>
      <c r="L155" s="249"/>
      <c r="M155" s="250" t="s">
        <v>19</v>
      </c>
      <c r="N155" s="251" t="s">
        <v>40</v>
      </c>
      <c r="O155" s="66"/>
      <c r="P155" s="191">
        <f>O155*H155</f>
        <v>0</v>
      </c>
      <c r="Q155" s="191">
        <v>1</v>
      </c>
      <c r="R155" s="191">
        <f>Q155*H155</f>
        <v>3.088</v>
      </c>
      <c r="S155" s="191">
        <v>0</v>
      </c>
      <c r="T155" s="19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3" t="s">
        <v>254</v>
      </c>
      <c r="AT155" s="193" t="s">
        <v>334</v>
      </c>
      <c r="AU155" s="193" t="s">
        <v>79</v>
      </c>
      <c r="AY155" s="19" t="s">
        <v>191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9" t="s">
        <v>77</v>
      </c>
      <c r="BK155" s="194">
        <f>ROUND(I155*H155,2)</f>
        <v>0</v>
      </c>
      <c r="BL155" s="19" t="s">
        <v>195</v>
      </c>
      <c r="BM155" s="193" t="s">
        <v>966</v>
      </c>
    </row>
    <row r="156" spans="2:51" s="13" customFormat="1" ht="10.2">
      <c r="B156" s="195"/>
      <c r="C156" s="196"/>
      <c r="D156" s="197" t="s">
        <v>197</v>
      </c>
      <c r="E156" s="198" t="s">
        <v>19</v>
      </c>
      <c r="F156" s="199" t="s">
        <v>764</v>
      </c>
      <c r="G156" s="196"/>
      <c r="H156" s="198" t="s">
        <v>19</v>
      </c>
      <c r="I156" s="200"/>
      <c r="J156" s="196"/>
      <c r="K156" s="196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197</v>
      </c>
      <c r="AU156" s="205" t="s">
        <v>79</v>
      </c>
      <c r="AV156" s="13" t="s">
        <v>77</v>
      </c>
      <c r="AW156" s="13" t="s">
        <v>31</v>
      </c>
      <c r="AX156" s="13" t="s">
        <v>69</v>
      </c>
      <c r="AY156" s="205" t="s">
        <v>191</v>
      </c>
    </row>
    <row r="157" spans="2:51" s="14" customFormat="1" ht="10.2">
      <c r="B157" s="206"/>
      <c r="C157" s="207"/>
      <c r="D157" s="197" t="s">
        <v>197</v>
      </c>
      <c r="E157" s="208" t="s">
        <v>19</v>
      </c>
      <c r="F157" s="209" t="s">
        <v>967</v>
      </c>
      <c r="G157" s="207"/>
      <c r="H157" s="210">
        <v>3.088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197</v>
      </c>
      <c r="AU157" s="216" t="s">
        <v>79</v>
      </c>
      <c r="AV157" s="14" t="s">
        <v>79</v>
      </c>
      <c r="AW157" s="14" t="s">
        <v>31</v>
      </c>
      <c r="AX157" s="14" t="s">
        <v>69</v>
      </c>
      <c r="AY157" s="216" t="s">
        <v>191</v>
      </c>
    </row>
    <row r="158" spans="2:51" s="16" customFormat="1" ht="10.2">
      <c r="B158" s="228"/>
      <c r="C158" s="229"/>
      <c r="D158" s="197" t="s">
        <v>197</v>
      </c>
      <c r="E158" s="230" t="s">
        <v>19</v>
      </c>
      <c r="F158" s="231" t="s">
        <v>210</v>
      </c>
      <c r="G158" s="229"/>
      <c r="H158" s="232">
        <v>3.088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197</v>
      </c>
      <c r="AU158" s="238" t="s">
        <v>79</v>
      </c>
      <c r="AV158" s="16" t="s">
        <v>195</v>
      </c>
      <c r="AW158" s="16" t="s">
        <v>31</v>
      </c>
      <c r="AX158" s="16" t="s">
        <v>77</v>
      </c>
      <c r="AY158" s="238" t="s">
        <v>191</v>
      </c>
    </row>
    <row r="159" spans="1:65" s="2" customFormat="1" ht="24.15" customHeight="1">
      <c r="A159" s="36"/>
      <c r="B159" s="37"/>
      <c r="C159" s="181" t="s">
        <v>315</v>
      </c>
      <c r="D159" s="181" t="s">
        <v>192</v>
      </c>
      <c r="E159" s="182" t="s">
        <v>869</v>
      </c>
      <c r="F159" s="183" t="s">
        <v>870</v>
      </c>
      <c r="G159" s="184" t="s">
        <v>224</v>
      </c>
      <c r="H159" s="185">
        <v>251</v>
      </c>
      <c r="I159" s="186"/>
      <c r="J159" s="187">
        <f>ROUND(I159*H159,2)</f>
        <v>0</v>
      </c>
      <c r="K159" s="188"/>
      <c r="L159" s="41"/>
      <c r="M159" s="189" t="s">
        <v>19</v>
      </c>
      <c r="N159" s="190" t="s">
        <v>40</v>
      </c>
      <c r="O159" s="66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3" t="s">
        <v>195</v>
      </c>
      <c r="AT159" s="193" t="s">
        <v>192</v>
      </c>
      <c r="AU159" s="193" t="s">
        <v>79</v>
      </c>
      <c r="AY159" s="19" t="s">
        <v>191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9" t="s">
        <v>77</v>
      </c>
      <c r="BK159" s="194">
        <f>ROUND(I159*H159,2)</f>
        <v>0</v>
      </c>
      <c r="BL159" s="19" t="s">
        <v>195</v>
      </c>
      <c r="BM159" s="193" t="s">
        <v>968</v>
      </c>
    </row>
    <row r="160" spans="2:51" s="13" customFormat="1" ht="10.2">
      <c r="B160" s="195"/>
      <c r="C160" s="196"/>
      <c r="D160" s="197" t="s">
        <v>197</v>
      </c>
      <c r="E160" s="198" t="s">
        <v>19</v>
      </c>
      <c r="F160" s="199" t="s">
        <v>872</v>
      </c>
      <c r="G160" s="196"/>
      <c r="H160" s="198" t="s">
        <v>19</v>
      </c>
      <c r="I160" s="200"/>
      <c r="J160" s="196"/>
      <c r="K160" s="196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197</v>
      </c>
      <c r="AU160" s="205" t="s">
        <v>79</v>
      </c>
      <c r="AV160" s="13" t="s">
        <v>77</v>
      </c>
      <c r="AW160" s="13" t="s">
        <v>31</v>
      </c>
      <c r="AX160" s="13" t="s">
        <v>69</v>
      </c>
      <c r="AY160" s="205" t="s">
        <v>191</v>
      </c>
    </row>
    <row r="161" spans="2:51" s="14" customFormat="1" ht="10.2">
      <c r="B161" s="206"/>
      <c r="C161" s="207"/>
      <c r="D161" s="197" t="s">
        <v>197</v>
      </c>
      <c r="E161" s="208" t="s">
        <v>19</v>
      </c>
      <c r="F161" s="209" t="s">
        <v>969</v>
      </c>
      <c r="G161" s="207"/>
      <c r="H161" s="210">
        <v>251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197</v>
      </c>
      <c r="AU161" s="216" t="s">
        <v>79</v>
      </c>
      <c r="AV161" s="14" t="s">
        <v>79</v>
      </c>
      <c r="AW161" s="14" t="s">
        <v>31</v>
      </c>
      <c r="AX161" s="14" t="s">
        <v>69</v>
      </c>
      <c r="AY161" s="216" t="s">
        <v>191</v>
      </c>
    </row>
    <row r="162" spans="2:51" s="16" customFormat="1" ht="10.2">
      <c r="B162" s="228"/>
      <c r="C162" s="229"/>
      <c r="D162" s="197" t="s">
        <v>197</v>
      </c>
      <c r="E162" s="230" t="s">
        <v>19</v>
      </c>
      <c r="F162" s="231" t="s">
        <v>210</v>
      </c>
      <c r="G162" s="229"/>
      <c r="H162" s="232">
        <v>251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197</v>
      </c>
      <c r="AU162" s="238" t="s">
        <v>79</v>
      </c>
      <c r="AV162" s="16" t="s">
        <v>195</v>
      </c>
      <c r="AW162" s="16" t="s">
        <v>31</v>
      </c>
      <c r="AX162" s="16" t="s">
        <v>77</v>
      </c>
      <c r="AY162" s="238" t="s">
        <v>191</v>
      </c>
    </row>
    <row r="163" spans="2:63" s="12" customFormat="1" ht="22.8" customHeight="1">
      <c r="B163" s="167"/>
      <c r="C163" s="168"/>
      <c r="D163" s="169" t="s">
        <v>68</v>
      </c>
      <c r="E163" s="239" t="s">
        <v>128</v>
      </c>
      <c r="F163" s="239" t="s">
        <v>376</v>
      </c>
      <c r="G163" s="168"/>
      <c r="H163" s="168"/>
      <c r="I163" s="171"/>
      <c r="J163" s="240">
        <f>BK163</f>
        <v>0</v>
      </c>
      <c r="K163" s="168"/>
      <c r="L163" s="173"/>
      <c r="M163" s="174"/>
      <c r="N163" s="175"/>
      <c r="O163" s="175"/>
      <c r="P163" s="176">
        <f>SUM(P164:P195)</f>
        <v>0</v>
      </c>
      <c r="Q163" s="175"/>
      <c r="R163" s="176">
        <f>SUM(R164:R195)</f>
        <v>5.1282</v>
      </c>
      <c r="S163" s="175"/>
      <c r="T163" s="177">
        <f>SUM(T164:T195)</f>
        <v>0</v>
      </c>
      <c r="AR163" s="178" t="s">
        <v>77</v>
      </c>
      <c r="AT163" s="179" t="s">
        <v>68</v>
      </c>
      <c r="AU163" s="179" t="s">
        <v>77</v>
      </c>
      <c r="AY163" s="178" t="s">
        <v>191</v>
      </c>
      <c r="BK163" s="180">
        <f>SUM(BK164:BK195)</f>
        <v>0</v>
      </c>
    </row>
    <row r="164" spans="1:65" s="2" customFormat="1" ht="24.15" customHeight="1">
      <c r="A164" s="36"/>
      <c r="B164" s="37"/>
      <c r="C164" s="181" t="s">
        <v>319</v>
      </c>
      <c r="D164" s="181" t="s">
        <v>192</v>
      </c>
      <c r="E164" s="182" t="s">
        <v>970</v>
      </c>
      <c r="F164" s="183" t="s">
        <v>971</v>
      </c>
      <c r="G164" s="184" t="s">
        <v>224</v>
      </c>
      <c r="H164" s="185">
        <v>294</v>
      </c>
      <c r="I164" s="186"/>
      <c r="J164" s="187">
        <f>ROUND(I164*H164,2)</f>
        <v>0</v>
      </c>
      <c r="K164" s="188"/>
      <c r="L164" s="41"/>
      <c r="M164" s="189" t="s">
        <v>19</v>
      </c>
      <c r="N164" s="190" t="s">
        <v>40</v>
      </c>
      <c r="O164" s="66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3" t="s">
        <v>195</v>
      </c>
      <c r="AT164" s="193" t="s">
        <v>192</v>
      </c>
      <c r="AU164" s="193" t="s">
        <v>79</v>
      </c>
      <c r="AY164" s="19" t="s">
        <v>191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9" t="s">
        <v>77</v>
      </c>
      <c r="BK164" s="194">
        <f>ROUND(I164*H164,2)</f>
        <v>0</v>
      </c>
      <c r="BL164" s="19" t="s">
        <v>195</v>
      </c>
      <c r="BM164" s="193" t="s">
        <v>972</v>
      </c>
    </row>
    <row r="165" spans="2:51" s="13" customFormat="1" ht="20.4">
      <c r="B165" s="195"/>
      <c r="C165" s="196"/>
      <c r="D165" s="197" t="s">
        <v>197</v>
      </c>
      <c r="E165" s="198" t="s">
        <v>19</v>
      </c>
      <c r="F165" s="199" t="s">
        <v>973</v>
      </c>
      <c r="G165" s="196"/>
      <c r="H165" s="198" t="s">
        <v>19</v>
      </c>
      <c r="I165" s="200"/>
      <c r="J165" s="196"/>
      <c r="K165" s="196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197</v>
      </c>
      <c r="AU165" s="205" t="s">
        <v>79</v>
      </c>
      <c r="AV165" s="13" t="s">
        <v>77</v>
      </c>
      <c r="AW165" s="13" t="s">
        <v>31</v>
      </c>
      <c r="AX165" s="13" t="s">
        <v>69</v>
      </c>
      <c r="AY165" s="205" t="s">
        <v>191</v>
      </c>
    </row>
    <row r="166" spans="2:51" s="14" customFormat="1" ht="10.2">
      <c r="B166" s="206"/>
      <c r="C166" s="207"/>
      <c r="D166" s="197" t="s">
        <v>197</v>
      </c>
      <c r="E166" s="208" t="s">
        <v>19</v>
      </c>
      <c r="F166" s="209" t="s">
        <v>974</v>
      </c>
      <c r="G166" s="207"/>
      <c r="H166" s="210">
        <v>294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197</v>
      </c>
      <c r="AU166" s="216" t="s">
        <v>79</v>
      </c>
      <c r="AV166" s="14" t="s">
        <v>79</v>
      </c>
      <c r="AW166" s="14" t="s">
        <v>31</v>
      </c>
      <c r="AX166" s="14" t="s">
        <v>69</v>
      </c>
      <c r="AY166" s="216" t="s">
        <v>191</v>
      </c>
    </row>
    <row r="167" spans="2:51" s="16" customFormat="1" ht="10.2">
      <c r="B167" s="228"/>
      <c r="C167" s="229"/>
      <c r="D167" s="197" t="s">
        <v>197</v>
      </c>
      <c r="E167" s="230" t="s">
        <v>19</v>
      </c>
      <c r="F167" s="231" t="s">
        <v>210</v>
      </c>
      <c r="G167" s="229"/>
      <c r="H167" s="232">
        <v>294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197</v>
      </c>
      <c r="AU167" s="238" t="s">
        <v>79</v>
      </c>
      <c r="AV167" s="16" t="s">
        <v>195</v>
      </c>
      <c r="AW167" s="16" t="s">
        <v>31</v>
      </c>
      <c r="AX167" s="16" t="s">
        <v>77</v>
      </c>
      <c r="AY167" s="238" t="s">
        <v>191</v>
      </c>
    </row>
    <row r="168" spans="1:65" s="2" customFormat="1" ht="16.5" customHeight="1">
      <c r="A168" s="36"/>
      <c r="B168" s="37"/>
      <c r="C168" s="181" t="s">
        <v>328</v>
      </c>
      <c r="D168" s="181" t="s">
        <v>192</v>
      </c>
      <c r="E168" s="182" t="s">
        <v>874</v>
      </c>
      <c r="F168" s="183" t="s">
        <v>875</v>
      </c>
      <c r="G168" s="184" t="s">
        <v>224</v>
      </c>
      <c r="H168" s="185">
        <v>230</v>
      </c>
      <c r="I168" s="186"/>
      <c r="J168" s="187">
        <f>ROUND(I168*H168,2)</f>
        <v>0</v>
      </c>
      <c r="K168" s="188"/>
      <c r="L168" s="41"/>
      <c r="M168" s="189" t="s">
        <v>19</v>
      </c>
      <c r="N168" s="190" t="s">
        <v>40</v>
      </c>
      <c r="O168" s="66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3" t="s">
        <v>195</v>
      </c>
      <c r="AT168" s="193" t="s">
        <v>192</v>
      </c>
      <c r="AU168" s="193" t="s">
        <v>79</v>
      </c>
      <c r="AY168" s="19" t="s">
        <v>191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9" t="s">
        <v>77</v>
      </c>
      <c r="BK168" s="194">
        <f>ROUND(I168*H168,2)</f>
        <v>0</v>
      </c>
      <c r="BL168" s="19" t="s">
        <v>195</v>
      </c>
      <c r="BM168" s="193" t="s">
        <v>975</v>
      </c>
    </row>
    <row r="169" spans="2:51" s="13" customFormat="1" ht="20.4">
      <c r="B169" s="195"/>
      <c r="C169" s="196"/>
      <c r="D169" s="197" t="s">
        <v>197</v>
      </c>
      <c r="E169" s="198" t="s">
        <v>19</v>
      </c>
      <c r="F169" s="199" t="s">
        <v>976</v>
      </c>
      <c r="G169" s="196"/>
      <c r="H169" s="198" t="s">
        <v>19</v>
      </c>
      <c r="I169" s="200"/>
      <c r="J169" s="196"/>
      <c r="K169" s="196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197</v>
      </c>
      <c r="AU169" s="205" t="s">
        <v>79</v>
      </c>
      <c r="AV169" s="13" t="s">
        <v>77</v>
      </c>
      <c r="AW169" s="13" t="s">
        <v>31</v>
      </c>
      <c r="AX169" s="13" t="s">
        <v>69</v>
      </c>
      <c r="AY169" s="205" t="s">
        <v>191</v>
      </c>
    </row>
    <row r="170" spans="2:51" s="14" customFormat="1" ht="10.2">
      <c r="B170" s="206"/>
      <c r="C170" s="207"/>
      <c r="D170" s="197" t="s">
        <v>197</v>
      </c>
      <c r="E170" s="208" t="s">
        <v>19</v>
      </c>
      <c r="F170" s="209" t="s">
        <v>977</v>
      </c>
      <c r="G170" s="207"/>
      <c r="H170" s="210">
        <v>230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197</v>
      </c>
      <c r="AU170" s="216" t="s">
        <v>79</v>
      </c>
      <c r="AV170" s="14" t="s">
        <v>79</v>
      </c>
      <c r="AW170" s="14" t="s">
        <v>31</v>
      </c>
      <c r="AX170" s="14" t="s">
        <v>69</v>
      </c>
      <c r="AY170" s="216" t="s">
        <v>191</v>
      </c>
    </row>
    <row r="171" spans="2:51" s="16" customFormat="1" ht="10.2">
      <c r="B171" s="228"/>
      <c r="C171" s="229"/>
      <c r="D171" s="197" t="s">
        <v>197</v>
      </c>
      <c r="E171" s="230" t="s">
        <v>19</v>
      </c>
      <c r="F171" s="231" t="s">
        <v>210</v>
      </c>
      <c r="G171" s="229"/>
      <c r="H171" s="232">
        <v>230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197</v>
      </c>
      <c r="AU171" s="238" t="s">
        <v>79</v>
      </c>
      <c r="AV171" s="16" t="s">
        <v>195</v>
      </c>
      <c r="AW171" s="16" t="s">
        <v>31</v>
      </c>
      <c r="AX171" s="16" t="s">
        <v>77</v>
      </c>
      <c r="AY171" s="238" t="s">
        <v>191</v>
      </c>
    </row>
    <row r="172" spans="1:65" s="2" customFormat="1" ht="16.5" customHeight="1">
      <c r="A172" s="36"/>
      <c r="B172" s="37"/>
      <c r="C172" s="181" t="s">
        <v>333</v>
      </c>
      <c r="D172" s="181" t="s">
        <v>192</v>
      </c>
      <c r="E172" s="182" t="s">
        <v>874</v>
      </c>
      <c r="F172" s="183" t="s">
        <v>875</v>
      </c>
      <c r="G172" s="184" t="s">
        <v>224</v>
      </c>
      <c r="H172" s="185">
        <v>21</v>
      </c>
      <c r="I172" s="186"/>
      <c r="J172" s="187">
        <f>ROUND(I172*H172,2)</f>
        <v>0</v>
      </c>
      <c r="K172" s="188"/>
      <c r="L172" s="41"/>
      <c r="M172" s="189" t="s">
        <v>19</v>
      </c>
      <c r="N172" s="190" t="s">
        <v>40</v>
      </c>
      <c r="O172" s="66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3" t="s">
        <v>195</v>
      </c>
      <c r="AT172" s="193" t="s">
        <v>192</v>
      </c>
      <c r="AU172" s="193" t="s">
        <v>79</v>
      </c>
      <c r="AY172" s="19" t="s">
        <v>191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9" t="s">
        <v>77</v>
      </c>
      <c r="BK172" s="194">
        <f>ROUND(I172*H172,2)</f>
        <v>0</v>
      </c>
      <c r="BL172" s="19" t="s">
        <v>195</v>
      </c>
      <c r="BM172" s="193" t="s">
        <v>978</v>
      </c>
    </row>
    <row r="173" spans="2:51" s="13" customFormat="1" ht="20.4">
      <c r="B173" s="195"/>
      <c r="C173" s="196"/>
      <c r="D173" s="197" t="s">
        <v>197</v>
      </c>
      <c r="E173" s="198" t="s">
        <v>19</v>
      </c>
      <c r="F173" s="199" t="s">
        <v>979</v>
      </c>
      <c r="G173" s="196"/>
      <c r="H173" s="198" t="s">
        <v>19</v>
      </c>
      <c r="I173" s="200"/>
      <c r="J173" s="196"/>
      <c r="K173" s="196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197</v>
      </c>
      <c r="AU173" s="205" t="s">
        <v>79</v>
      </c>
      <c r="AV173" s="13" t="s">
        <v>77</v>
      </c>
      <c r="AW173" s="13" t="s">
        <v>31</v>
      </c>
      <c r="AX173" s="13" t="s">
        <v>69</v>
      </c>
      <c r="AY173" s="205" t="s">
        <v>191</v>
      </c>
    </row>
    <row r="174" spans="2:51" s="14" customFormat="1" ht="10.2">
      <c r="B174" s="206"/>
      <c r="C174" s="207"/>
      <c r="D174" s="197" t="s">
        <v>197</v>
      </c>
      <c r="E174" s="208" t="s">
        <v>19</v>
      </c>
      <c r="F174" s="209" t="s">
        <v>980</v>
      </c>
      <c r="G174" s="207"/>
      <c r="H174" s="210">
        <v>21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197</v>
      </c>
      <c r="AU174" s="216" t="s">
        <v>79</v>
      </c>
      <c r="AV174" s="14" t="s">
        <v>79</v>
      </c>
      <c r="AW174" s="14" t="s">
        <v>31</v>
      </c>
      <c r="AX174" s="14" t="s">
        <v>69</v>
      </c>
      <c r="AY174" s="216" t="s">
        <v>191</v>
      </c>
    </row>
    <row r="175" spans="2:51" s="16" customFormat="1" ht="10.2">
      <c r="B175" s="228"/>
      <c r="C175" s="229"/>
      <c r="D175" s="197" t="s">
        <v>197</v>
      </c>
      <c r="E175" s="230" t="s">
        <v>19</v>
      </c>
      <c r="F175" s="231" t="s">
        <v>210</v>
      </c>
      <c r="G175" s="229"/>
      <c r="H175" s="232">
        <v>21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197</v>
      </c>
      <c r="AU175" s="238" t="s">
        <v>79</v>
      </c>
      <c r="AV175" s="16" t="s">
        <v>195</v>
      </c>
      <c r="AW175" s="16" t="s">
        <v>31</v>
      </c>
      <c r="AX175" s="16" t="s">
        <v>77</v>
      </c>
      <c r="AY175" s="238" t="s">
        <v>191</v>
      </c>
    </row>
    <row r="176" spans="1:65" s="2" customFormat="1" ht="16.5" customHeight="1">
      <c r="A176" s="36"/>
      <c r="B176" s="37"/>
      <c r="C176" s="181" t="s">
        <v>340</v>
      </c>
      <c r="D176" s="181" t="s">
        <v>192</v>
      </c>
      <c r="E176" s="182" t="s">
        <v>874</v>
      </c>
      <c r="F176" s="183" t="s">
        <v>875</v>
      </c>
      <c r="G176" s="184" t="s">
        <v>224</v>
      </c>
      <c r="H176" s="185">
        <v>21</v>
      </c>
      <c r="I176" s="186"/>
      <c r="J176" s="187">
        <f>ROUND(I176*H176,2)</f>
        <v>0</v>
      </c>
      <c r="K176" s="188"/>
      <c r="L176" s="41"/>
      <c r="M176" s="189" t="s">
        <v>19</v>
      </c>
      <c r="N176" s="190" t="s">
        <v>40</v>
      </c>
      <c r="O176" s="66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3" t="s">
        <v>195</v>
      </c>
      <c r="AT176" s="193" t="s">
        <v>192</v>
      </c>
      <c r="AU176" s="193" t="s">
        <v>79</v>
      </c>
      <c r="AY176" s="19" t="s">
        <v>191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9" t="s">
        <v>77</v>
      </c>
      <c r="BK176" s="194">
        <f>ROUND(I176*H176,2)</f>
        <v>0</v>
      </c>
      <c r="BL176" s="19" t="s">
        <v>195</v>
      </c>
      <c r="BM176" s="193" t="s">
        <v>981</v>
      </c>
    </row>
    <row r="177" spans="2:51" s="13" customFormat="1" ht="20.4">
      <c r="B177" s="195"/>
      <c r="C177" s="196"/>
      <c r="D177" s="197" t="s">
        <v>197</v>
      </c>
      <c r="E177" s="198" t="s">
        <v>19</v>
      </c>
      <c r="F177" s="199" t="s">
        <v>982</v>
      </c>
      <c r="G177" s="196"/>
      <c r="H177" s="198" t="s">
        <v>19</v>
      </c>
      <c r="I177" s="200"/>
      <c r="J177" s="196"/>
      <c r="K177" s="196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197</v>
      </c>
      <c r="AU177" s="205" t="s">
        <v>79</v>
      </c>
      <c r="AV177" s="13" t="s">
        <v>77</v>
      </c>
      <c r="AW177" s="13" t="s">
        <v>31</v>
      </c>
      <c r="AX177" s="13" t="s">
        <v>69</v>
      </c>
      <c r="AY177" s="205" t="s">
        <v>191</v>
      </c>
    </row>
    <row r="178" spans="2:51" s="14" customFormat="1" ht="10.2">
      <c r="B178" s="206"/>
      <c r="C178" s="207"/>
      <c r="D178" s="197" t="s">
        <v>197</v>
      </c>
      <c r="E178" s="208" t="s">
        <v>19</v>
      </c>
      <c r="F178" s="209" t="s">
        <v>980</v>
      </c>
      <c r="G178" s="207"/>
      <c r="H178" s="210">
        <v>21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197</v>
      </c>
      <c r="AU178" s="216" t="s">
        <v>79</v>
      </c>
      <c r="AV178" s="14" t="s">
        <v>79</v>
      </c>
      <c r="AW178" s="14" t="s">
        <v>31</v>
      </c>
      <c r="AX178" s="14" t="s">
        <v>69</v>
      </c>
      <c r="AY178" s="216" t="s">
        <v>191</v>
      </c>
    </row>
    <row r="179" spans="2:51" s="16" customFormat="1" ht="10.2">
      <c r="B179" s="228"/>
      <c r="C179" s="229"/>
      <c r="D179" s="197" t="s">
        <v>197</v>
      </c>
      <c r="E179" s="230" t="s">
        <v>19</v>
      </c>
      <c r="F179" s="231" t="s">
        <v>210</v>
      </c>
      <c r="G179" s="229"/>
      <c r="H179" s="232">
        <v>21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197</v>
      </c>
      <c r="AU179" s="238" t="s">
        <v>79</v>
      </c>
      <c r="AV179" s="16" t="s">
        <v>195</v>
      </c>
      <c r="AW179" s="16" t="s">
        <v>31</v>
      </c>
      <c r="AX179" s="16" t="s">
        <v>77</v>
      </c>
      <c r="AY179" s="238" t="s">
        <v>191</v>
      </c>
    </row>
    <row r="180" spans="1:65" s="2" customFormat="1" ht="16.5" customHeight="1">
      <c r="A180" s="36"/>
      <c r="B180" s="37"/>
      <c r="C180" s="181" t="s">
        <v>7</v>
      </c>
      <c r="D180" s="181" t="s">
        <v>192</v>
      </c>
      <c r="E180" s="182" t="s">
        <v>879</v>
      </c>
      <c r="F180" s="183" t="s">
        <v>880</v>
      </c>
      <c r="G180" s="184" t="s">
        <v>224</v>
      </c>
      <c r="H180" s="185">
        <v>502</v>
      </c>
      <c r="I180" s="186"/>
      <c r="J180" s="187">
        <f>ROUND(I180*H180,2)</f>
        <v>0</v>
      </c>
      <c r="K180" s="188"/>
      <c r="L180" s="41"/>
      <c r="M180" s="189" t="s">
        <v>19</v>
      </c>
      <c r="N180" s="190" t="s">
        <v>40</v>
      </c>
      <c r="O180" s="66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3" t="s">
        <v>195</v>
      </c>
      <c r="AT180" s="193" t="s">
        <v>192</v>
      </c>
      <c r="AU180" s="193" t="s">
        <v>79</v>
      </c>
      <c r="AY180" s="19" t="s">
        <v>191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9" t="s">
        <v>77</v>
      </c>
      <c r="BK180" s="194">
        <f>ROUND(I180*H180,2)</f>
        <v>0</v>
      </c>
      <c r="BL180" s="19" t="s">
        <v>195</v>
      </c>
      <c r="BM180" s="193" t="s">
        <v>983</v>
      </c>
    </row>
    <row r="181" spans="2:51" s="13" customFormat="1" ht="20.4">
      <c r="B181" s="195"/>
      <c r="C181" s="196"/>
      <c r="D181" s="197" t="s">
        <v>197</v>
      </c>
      <c r="E181" s="198" t="s">
        <v>19</v>
      </c>
      <c r="F181" s="199" t="s">
        <v>984</v>
      </c>
      <c r="G181" s="196"/>
      <c r="H181" s="198" t="s">
        <v>19</v>
      </c>
      <c r="I181" s="200"/>
      <c r="J181" s="196"/>
      <c r="K181" s="196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197</v>
      </c>
      <c r="AU181" s="205" t="s">
        <v>79</v>
      </c>
      <c r="AV181" s="13" t="s">
        <v>77</v>
      </c>
      <c r="AW181" s="13" t="s">
        <v>31</v>
      </c>
      <c r="AX181" s="13" t="s">
        <v>69</v>
      </c>
      <c r="AY181" s="205" t="s">
        <v>191</v>
      </c>
    </row>
    <row r="182" spans="2:51" s="14" customFormat="1" ht="10.2">
      <c r="B182" s="206"/>
      <c r="C182" s="207"/>
      <c r="D182" s="197" t="s">
        <v>197</v>
      </c>
      <c r="E182" s="208" t="s">
        <v>19</v>
      </c>
      <c r="F182" s="209" t="s">
        <v>985</v>
      </c>
      <c r="G182" s="207"/>
      <c r="H182" s="210">
        <v>502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197</v>
      </c>
      <c r="AU182" s="216" t="s">
        <v>79</v>
      </c>
      <c r="AV182" s="14" t="s">
        <v>79</v>
      </c>
      <c r="AW182" s="14" t="s">
        <v>31</v>
      </c>
      <c r="AX182" s="14" t="s">
        <v>69</v>
      </c>
      <c r="AY182" s="216" t="s">
        <v>191</v>
      </c>
    </row>
    <row r="183" spans="2:51" s="16" customFormat="1" ht="10.2">
      <c r="B183" s="228"/>
      <c r="C183" s="229"/>
      <c r="D183" s="197" t="s">
        <v>197</v>
      </c>
      <c r="E183" s="230" t="s">
        <v>19</v>
      </c>
      <c r="F183" s="231" t="s">
        <v>210</v>
      </c>
      <c r="G183" s="229"/>
      <c r="H183" s="232">
        <v>502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197</v>
      </c>
      <c r="AU183" s="238" t="s">
        <v>79</v>
      </c>
      <c r="AV183" s="16" t="s">
        <v>195</v>
      </c>
      <c r="AW183" s="16" t="s">
        <v>31</v>
      </c>
      <c r="AX183" s="16" t="s">
        <v>77</v>
      </c>
      <c r="AY183" s="238" t="s">
        <v>191</v>
      </c>
    </row>
    <row r="184" spans="1:65" s="2" customFormat="1" ht="16.5" customHeight="1">
      <c r="A184" s="36"/>
      <c r="B184" s="37"/>
      <c r="C184" s="181" t="s">
        <v>364</v>
      </c>
      <c r="D184" s="181" t="s">
        <v>192</v>
      </c>
      <c r="E184" s="182" t="s">
        <v>986</v>
      </c>
      <c r="F184" s="183" t="s">
        <v>987</v>
      </c>
      <c r="G184" s="184" t="s">
        <v>224</v>
      </c>
      <c r="H184" s="185">
        <v>227</v>
      </c>
      <c r="I184" s="186"/>
      <c r="J184" s="187">
        <f>ROUND(I184*H184,2)</f>
        <v>0</v>
      </c>
      <c r="K184" s="188"/>
      <c r="L184" s="41"/>
      <c r="M184" s="189" t="s">
        <v>19</v>
      </c>
      <c r="N184" s="190" t="s">
        <v>40</v>
      </c>
      <c r="O184" s="66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3" t="s">
        <v>195</v>
      </c>
      <c r="AT184" s="193" t="s">
        <v>192</v>
      </c>
      <c r="AU184" s="193" t="s">
        <v>79</v>
      </c>
      <c r="AY184" s="19" t="s">
        <v>191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9" t="s">
        <v>77</v>
      </c>
      <c r="BK184" s="194">
        <f>ROUND(I184*H184,2)</f>
        <v>0</v>
      </c>
      <c r="BL184" s="19" t="s">
        <v>195</v>
      </c>
      <c r="BM184" s="193" t="s">
        <v>988</v>
      </c>
    </row>
    <row r="185" spans="2:51" s="13" customFormat="1" ht="20.4">
      <c r="B185" s="195"/>
      <c r="C185" s="196"/>
      <c r="D185" s="197" t="s">
        <v>197</v>
      </c>
      <c r="E185" s="198" t="s">
        <v>19</v>
      </c>
      <c r="F185" s="199" t="s">
        <v>989</v>
      </c>
      <c r="G185" s="196"/>
      <c r="H185" s="198" t="s">
        <v>19</v>
      </c>
      <c r="I185" s="200"/>
      <c r="J185" s="196"/>
      <c r="K185" s="196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197</v>
      </c>
      <c r="AU185" s="205" t="s">
        <v>79</v>
      </c>
      <c r="AV185" s="13" t="s">
        <v>77</v>
      </c>
      <c r="AW185" s="13" t="s">
        <v>31</v>
      </c>
      <c r="AX185" s="13" t="s">
        <v>69</v>
      </c>
      <c r="AY185" s="205" t="s">
        <v>191</v>
      </c>
    </row>
    <row r="186" spans="2:51" s="14" customFormat="1" ht="10.2">
      <c r="B186" s="206"/>
      <c r="C186" s="207"/>
      <c r="D186" s="197" t="s">
        <v>197</v>
      </c>
      <c r="E186" s="208" t="s">
        <v>19</v>
      </c>
      <c r="F186" s="209" t="s">
        <v>990</v>
      </c>
      <c r="G186" s="207"/>
      <c r="H186" s="210">
        <v>227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197</v>
      </c>
      <c r="AU186" s="216" t="s">
        <v>79</v>
      </c>
      <c r="AV186" s="14" t="s">
        <v>79</v>
      </c>
      <c r="AW186" s="14" t="s">
        <v>31</v>
      </c>
      <c r="AX186" s="14" t="s">
        <v>69</v>
      </c>
      <c r="AY186" s="216" t="s">
        <v>191</v>
      </c>
    </row>
    <row r="187" spans="2:51" s="16" customFormat="1" ht="10.2">
      <c r="B187" s="228"/>
      <c r="C187" s="229"/>
      <c r="D187" s="197" t="s">
        <v>197</v>
      </c>
      <c r="E187" s="230" t="s">
        <v>19</v>
      </c>
      <c r="F187" s="231" t="s">
        <v>210</v>
      </c>
      <c r="G187" s="229"/>
      <c r="H187" s="232">
        <v>227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197</v>
      </c>
      <c r="AU187" s="238" t="s">
        <v>79</v>
      </c>
      <c r="AV187" s="16" t="s">
        <v>195</v>
      </c>
      <c r="AW187" s="16" t="s">
        <v>31</v>
      </c>
      <c r="AX187" s="16" t="s">
        <v>77</v>
      </c>
      <c r="AY187" s="238" t="s">
        <v>191</v>
      </c>
    </row>
    <row r="188" spans="1:65" s="2" customFormat="1" ht="24.15" customHeight="1">
      <c r="A188" s="36"/>
      <c r="B188" s="37"/>
      <c r="C188" s="181" t="s">
        <v>377</v>
      </c>
      <c r="D188" s="181" t="s">
        <v>192</v>
      </c>
      <c r="E188" s="182" t="s">
        <v>991</v>
      </c>
      <c r="F188" s="183" t="s">
        <v>992</v>
      </c>
      <c r="G188" s="184" t="s">
        <v>224</v>
      </c>
      <c r="H188" s="185">
        <v>18</v>
      </c>
      <c r="I188" s="186"/>
      <c r="J188" s="187">
        <f>ROUND(I188*H188,2)</f>
        <v>0</v>
      </c>
      <c r="K188" s="188"/>
      <c r="L188" s="41"/>
      <c r="M188" s="189" t="s">
        <v>19</v>
      </c>
      <c r="N188" s="190" t="s">
        <v>40</v>
      </c>
      <c r="O188" s="66"/>
      <c r="P188" s="191">
        <f>O188*H188</f>
        <v>0</v>
      </c>
      <c r="Q188" s="191">
        <v>0.10362</v>
      </c>
      <c r="R188" s="191">
        <f>Q188*H188</f>
        <v>1.8651600000000002</v>
      </c>
      <c r="S188" s="191">
        <v>0</v>
      </c>
      <c r="T188" s="19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3" t="s">
        <v>195</v>
      </c>
      <c r="AT188" s="193" t="s">
        <v>192</v>
      </c>
      <c r="AU188" s="193" t="s">
        <v>79</v>
      </c>
      <c r="AY188" s="19" t="s">
        <v>191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9" t="s">
        <v>77</v>
      </c>
      <c r="BK188" s="194">
        <f>ROUND(I188*H188,2)</f>
        <v>0</v>
      </c>
      <c r="BL188" s="19" t="s">
        <v>195</v>
      </c>
      <c r="BM188" s="193" t="s">
        <v>993</v>
      </c>
    </row>
    <row r="189" spans="2:51" s="13" customFormat="1" ht="20.4">
      <c r="B189" s="195"/>
      <c r="C189" s="196"/>
      <c r="D189" s="197" t="s">
        <v>197</v>
      </c>
      <c r="E189" s="198" t="s">
        <v>19</v>
      </c>
      <c r="F189" s="199" t="s">
        <v>994</v>
      </c>
      <c r="G189" s="196"/>
      <c r="H189" s="198" t="s">
        <v>19</v>
      </c>
      <c r="I189" s="200"/>
      <c r="J189" s="196"/>
      <c r="K189" s="196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197</v>
      </c>
      <c r="AU189" s="205" t="s">
        <v>79</v>
      </c>
      <c r="AV189" s="13" t="s">
        <v>77</v>
      </c>
      <c r="AW189" s="13" t="s">
        <v>31</v>
      </c>
      <c r="AX189" s="13" t="s">
        <v>69</v>
      </c>
      <c r="AY189" s="205" t="s">
        <v>191</v>
      </c>
    </row>
    <row r="190" spans="2:51" s="14" customFormat="1" ht="10.2">
      <c r="B190" s="206"/>
      <c r="C190" s="207"/>
      <c r="D190" s="197" t="s">
        <v>197</v>
      </c>
      <c r="E190" s="208" t="s">
        <v>19</v>
      </c>
      <c r="F190" s="209" t="s">
        <v>328</v>
      </c>
      <c r="G190" s="207"/>
      <c r="H190" s="210">
        <v>18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197</v>
      </c>
      <c r="AU190" s="216" t="s">
        <v>79</v>
      </c>
      <c r="AV190" s="14" t="s">
        <v>79</v>
      </c>
      <c r="AW190" s="14" t="s">
        <v>31</v>
      </c>
      <c r="AX190" s="14" t="s">
        <v>69</v>
      </c>
      <c r="AY190" s="216" t="s">
        <v>191</v>
      </c>
    </row>
    <row r="191" spans="2:51" s="16" customFormat="1" ht="10.2">
      <c r="B191" s="228"/>
      <c r="C191" s="229"/>
      <c r="D191" s="197" t="s">
        <v>197</v>
      </c>
      <c r="E191" s="230" t="s">
        <v>19</v>
      </c>
      <c r="F191" s="231" t="s">
        <v>210</v>
      </c>
      <c r="G191" s="229"/>
      <c r="H191" s="232">
        <v>18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197</v>
      </c>
      <c r="AU191" s="238" t="s">
        <v>79</v>
      </c>
      <c r="AV191" s="16" t="s">
        <v>195</v>
      </c>
      <c r="AW191" s="16" t="s">
        <v>31</v>
      </c>
      <c r="AX191" s="16" t="s">
        <v>77</v>
      </c>
      <c r="AY191" s="238" t="s">
        <v>191</v>
      </c>
    </row>
    <row r="192" spans="1:65" s="2" customFormat="1" ht="21.75" customHeight="1">
      <c r="A192" s="36"/>
      <c r="B192" s="37"/>
      <c r="C192" s="241" t="s">
        <v>383</v>
      </c>
      <c r="D192" s="241" t="s">
        <v>334</v>
      </c>
      <c r="E192" s="242" t="s">
        <v>995</v>
      </c>
      <c r="F192" s="243" t="s">
        <v>996</v>
      </c>
      <c r="G192" s="244" t="s">
        <v>224</v>
      </c>
      <c r="H192" s="245">
        <v>18.54</v>
      </c>
      <c r="I192" s="246"/>
      <c r="J192" s="247">
        <f>ROUND(I192*H192,2)</f>
        <v>0</v>
      </c>
      <c r="K192" s="248"/>
      <c r="L192" s="249"/>
      <c r="M192" s="250" t="s">
        <v>19</v>
      </c>
      <c r="N192" s="251" t="s">
        <v>40</v>
      </c>
      <c r="O192" s="66"/>
      <c r="P192" s="191">
        <f>O192*H192</f>
        <v>0</v>
      </c>
      <c r="Q192" s="191">
        <v>0.176</v>
      </c>
      <c r="R192" s="191">
        <f>Q192*H192</f>
        <v>3.2630399999999997</v>
      </c>
      <c r="S192" s="191">
        <v>0</v>
      </c>
      <c r="T192" s="19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3" t="s">
        <v>254</v>
      </c>
      <c r="AT192" s="193" t="s">
        <v>334</v>
      </c>
      <c r="AU192" s="193" t="s">
        <v>79</v>
      </c>
      <c r="AY192" s="19" t="s">
        <v>191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9" t="s">
        <v>77</v>
      </c>
      <c r="BK192" s="194">
        <f>ROUND(I192*H192,2)</f>
        <v>0</v>
      </c>
      <c r="BL192" s="19" t="s">
        <v>195</v>
      </c>
      <c r="BM192" s="193" t="s">
        <v>997</v>
      </c>
    </row>
    <row r="193" spans="2:51" s="13" customFormat="1" ht="10.2">
      <c r="B193" s="195"/>
      <c r="C193" s="196"/>
      <c r="D193" s="197" t="s">
        <v>197</v>
      </c>
      <c r="E193" s="198" t="s">
        <v>19</v>
      </c>
      <c r="F193" s="199" t="s">
        <v>998</v>
      </c>
      <c r="G193" s="196"/>
      <c r="H193" s="198" t="s">
        <v>19</v>
      </c>
      <c r="I193" s="200"/>
      <c r="J193" s="196"/>
      <c r="K193" s="196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197</v>
      </c>
      <c r="AU193" s="205" t="s">
        <v>79</v>
      </c>
      <c r="AV193" s="13" t="s">
        <v>77</v>
      </c>
      <c r="AW193" s="13" t="s">
        <v>31</v>
      </c>
      <c r="AX193" s="13" t="s">
        <v>69</v>
      </c>
      <c r="AY193" s="205" t="s">
        <v>191</v>
      </c>
    </row>
    <row r="194" spans="2:51" s="14" customFormat="1" ht="10.2">
      <c r="B194" s="206"/>
      <c r="C194" s="207"/>
      <c r="D194" s="197" t="s">
        <v>197</v>
      </c>
      <c r="E194" s="208" t="s">
        <v>19</v>
      </c>
      <c r="F194" s="209" t="s">
        <v>999</v>
      </c>
      <c r="G194" s="207"/>
      <c r="H194" s="210">
        <v>18.54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197</v>
      </c>
      <c r="AU194" s="216" t="s">
        <v>79</v>
      </c>
      <c r="AV194" s="14" t="s">
        <v>79</v>
      </c>
      <c r="AW194" s="14" t="s">
        <v>31</v>
      </c>
      <c r="AX194" s="14" t="s">
        <v>69</v>
      </c>
      <c r="AY194" s="216" t="s">
        <v>191</v>
      </c>
    </row>
    <row r="195" spans="2:51" s="16" customFormat="1" ht="10.2">
      <c r="B195" s="228"/>
      <c r="C195" s="229"/>
      <c r="D195" s="197" t="s">
        <v>197</v>
      </c>
      <c r="E195" s="230" t="s">
        <v>19</v>
      </c>
      <c r="F195" s="231" t="s">
        <v>210</v>
      </c>
      <c r="G195" s="229"/>
      <c r="H195" s="232">
        <v>18.54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197</v>
      </c>
      <c r="AU195" s="238" t="s">
        <v>79</v>
      </c>
      <c r="AV195" s="16" t="s">
        <v>195</v>
      </c>
      <c r="AW195" s="16" t="s">
        <v>31</v>
      </c>
      <c r="AX195" s="16" t="s">
        <v>77</v>
      </c>
      <c r="AY195" s="238" t="s">
        <v>191</v>
      </c>
    </row>
    <row r="196" spans="2:63" s="12" customFormat="1" ht="22.8" customHeight="1">
      <c r="B196" s="167"/>
      <c r="C196" s="168"/>
      <c r="D196" s="169" t="s">
        <v>68</v>
      </c>
      <c r="E196" s="239" t="s">
        <v>273</v>
      </c>
      <c r="F196" s="239" t="s">
        <v>573</v>
      </c>
      <c r="G196" s="168"/>
      <c r="H196" s="168"/>
      <c r="I196" s="171"/>
      <c r="J196" s="240">
        <f>BK196</f>
        <v>0</v>
      </c>
      <c r="K196" s="168"/>
      <c r="L196" s="173"/>
      <c r="M196" s="174"/>
      <c r="N196" s="175"/>
      <c r="O196" s="175"/>
      <c r="P196" s="176">
        <f>SUM(P197:P212)</f>
        <v>0</v>
      </c>
      <c r="Q196" s="175"/>
      <c r="R196" s="176">
        <f>SUM(R197:R212)</f>
        <v>3.3206100000000003</v>
      </c>
      <c r="S196" s="175"/>
      <c r="T196" s="177">
        <f>SUM(T197:T212)</f>
        <v>0</v>
      </c>
      <c r="AR196" s="178" t="s">
        <v>77</v>
      </c>
      <c r="AT196" s="179" t="s">
        <v>68</v>
      </c>
      <c r="AU196" s="179" t="s">
        <v>77</v>
      </c>
      <c r="AY196" s="178" t="s">
        <v>191</v>
      </c>
      <c r="BK196" s="180">
        <f>SUM(BK197:BK212)</f>
        <v>0</v>
      </c>
    </row>
    <row r="197" spans="1:65" s="2" customFormat="1" ht="33" customHeight="1">
      <c r="A197" s="36"/>
      <c r="B197" s="37"/>
      <c r="C197" s="181" t="s">
        <v>387</v>
      </c>
      <c r="D197" s="181" t="s">
        <v>192</v>
      </c>
      <c r="E197" s="182" t="s">
        <v>913</v>
      </c>
      <c r="F197" s="183" t="s">
        <v>914</v>
      </c>
      <c r="G197" s="184" t="s">
        <v>232</v>
      </c>
      <c r="H197" s="185">
        <v>15</v>
      </c>
      <c r="I197" s="186"/>
      <c r="J197" s="187">
        <f>ROUND(I197*H197,2)</f>
        <v>0</v>
      </c>
      <c r="K197" s="188"/>
      <c r="L197" s="41"/>
      <c r="M197" s="189" t="s">
        <v>19</v>
      </c>
      <c r="N197" s="190" t="s">
        <v>40</v>
      </c>
      <c r="O197" s="66"/>
      <c r="P197" s="191">
        <f>O197*H197</f>
        <v>0</v>
      </c>
      <c r="Q197" s="191">
        <v>0.1295</v>
      </c>
      <c r="R197" s="191">
        <f>Q197*H197</f>
        <v>1.9425000000000001</v>
      </c>
      <c r="S197" s="191">
        <v>0</v>
      </c>
      <c r="T197" s="19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3" t="s">
        <v>195</v>
      </c>
      <c r="AT197" s="193" t="s">
        <v>192</v>
      </c>
      <c r="AU197" s="193" t="s">
        <v>79</v>
      </c>
      <c r="AY197" s="19" t="s">
        <v>191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9" t="s">
        <v>77</v>
      </c>
      <c r="BK197" s="194">
        <f>ROUND(I197*H197,2)</f>
        <v>0</v>
      </c>
      <c r="BL197" s="19" t="s">
        <v>195</v>
      </c>
      <c r="BM197" s="193" t="s">
        <v>1000</v>
      </c>
    </row>
    <row r="198" spans="2:51" s="13" customFormat="1" ht="20.4">
      <c r="B198" s="195"/>
      <c r="C198" s="196"/>
      <c r="D198" s="197" t="s">
        <v>197</v>
      </c>
      <c r="E198" s="198" t="s">
        <v>19</v>
      </c>
      <c r="F198" s="199" t="s">
        <v>916</v>
      </c>
      <c r="G198" s="196"/>
      <c r="H198" s="198" t="s">
        <v>19</v>
      </c>
      <c r="I198" s="200"/>
      <c r="J198" s="196"/>
      <c r="K198" s="196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197</v>
      </c>
      <c r="AU198" s="205" t="s">
        <v>79</v>
      </c>
      <c r="AV198" s="13" t="s">
        <v>77</v>
      </c>
      <c r="AW198" s="13" t="s">
        <v>31</v>
      </c>
      <c r="AX198" s="13" t="s">
        <v>69</v>
      </c>
      <c r="AY198" s="205" t="s">
        <v>191</v>
      </c>
    </row>
    <row r="199" spans="2:51" s="14" customFormat="1" ht="10.2">
      <c r="B199" s="206"/>
      <c r="C199" s="207"/>
      <c r="D199" s="197" t="s">
        <v>197</v>
      </c>
      <c r="E199" s="208" t="s">
        <v>19</v>
      </c>
      <c r="F199" s="209" t="s">
        <v>1001</v>
      </c>
      <c r="G199" s="207"/>
      <c r="H199" s="210">
        <v>15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197</v>
      </c>
      <c r="AU199" s="216" t="s">
        <v>79</v>
      </c>
      <c r="AV199" s="14" t="s">
        <v>79</v>
      </c>
      <c r="AW199" s="14" t="s">
        <v>31</v>
      </c>
      <c r="AX199" s="14" t="s">
        <v>69</v>
      </c>
      <c r="AY199" s="216" t="s">
        <v>191</v>
      </c>
    </row>
    <row r="200" spans="2:51" s="16" customFormat="1" ht="10.2">
      <c r="B200" s="228"/>
      <c r="C200" s="229"/>
      <c r="D200" s="197" t="s">
        <v>197</v>
      </c>
      <c r="E200" s="230" t="s">
        <v>19</v>
      </c>
      <c r="F200" s="231" t="s">
        <v>210</v>
      </c>
      <c r="G200" s="229"/>
      <c r="H200" s="232">
        <v>15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197</v>
      </c>
      <c r="AU200" s="238" t="s">
        <v>79</v>
      </c>
      <c r="AV200" s="16" t="s">
        <v>195</v>
      </c>
      <c r="AW200" s="16" t="s">
        <v>31</v>
      </c>
      <c r="AX200" s="16" t="s">
        <v>77</v>
      </c>
      <c r="AY200" s="238" t="s">
        <v>191</v>
      </c>
    </row>
    <row r="201" spans="1:65" s="2" customFormat="1" ht="16.5" customHeight="1">
      <c r="A201" s="36"/>
      <c r="B201" s="37"/>
      <c r="C201" s="241" t="s">
        <v>392</v>
      </c>
      <c r="D201" s="241" t="s">
        <v>334</v>
      </c>
      <c r="E201" s="242" t="s">
        <v>918</v>
      </c>
      <c r="F201" s="243" t="s">
        <v>919</v>
      </c>
      <c r="G201" s="244" t="s">
        <v>232</v>
      </c>
      <c r="H201" s="245">
        <v>15.15</v>
      </c>
      <c r="I201" s="246"/>
      <c r="J201" s="247">
        <f>ROUND(I201*H201,2)</f>
        <v>0</v>
      </c>
      <c r="K201" s="248"/>
      <c r="L201" s="249"/>
      <c r="M201" s="250" t="s">
        <v>19</v>
      </c>
      <c r="N201" s="251" t="s">
        <v>40</v>
      </c>
      <c r="O201" s="66"/>
      <c r="P201" s="191">
        <f>O201*H201</f>
        <v>0</v>
      </c>
      <c r="Q201" s="191">
        <v>0.085</v>
      </c>
      <c r="R201" s="191">
        <f>Q201*H201</f>
        <v>1.2877500000000002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254</v>
      </c>
      <c r="AT201" s="193" t="s">
        <v>334</v>
      </c>
      <c r="AU201" s="193" t="s">
        <v>79</v>
      </c>
      <c r="AY201" s="19" t="s">
        <v>191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9" t="s">
        <v>77</v>
      </c>
      <c r="BK201" s="194">
        <f>ROUND(I201*H201,2)</f>
        <v>0</v>
      </c>
      <c r="BL201" s="19" t="s">
        <v>195</v>
      </c>
      <c r="BM201" s="193" t="s">
        <v>1002</v>
      </c>
    </row>
    <row r="202" spans="2:51" s="13" customFormat="1" ht="10.2">
      <c r="B202" s="195"/>
      <c r="C202" s="196"/>
      <c r="D202" s="197" t="s">
        <v>197</v>
      </c>
      <c r="E202" s="198" t="s">
        <v>19</v>
      </c>
      <c r="F202" s="199" t="s">
        <v>921</v>
      </c>
      <c r="G202" s="196"/>
      <c r="H202" s="198" t="s">
        <v>19</v>
      </c>
      <c r="I202" s="200"/>
      <c r="J202" s="196"/>
      <c r="K202" s="196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197</v>
      </c>
      <c r="AU202" s="205" t="s">
        <v>79</v>
      </c>
      <c r="AV202" s="13" t="s">
        <v>77</v>
      </c>
      <c r="AW202" s="13" t="s">
        <v>31</v>
      </c>
      <c r="AX202" s="13" t="s">
        <v>69</v>
      </c>
      <c r="AY202" s="205" t="s">
        <v>191</v>
      </c>
    </row>
    <row r="203" spans="2:51" s="14" customFormat="1" ht="10.2">
      <c r="B203" s="206"/>
      <c r="C203" s="207"/>
      <c r="D203" s="197" t="s">
        <v>197</v>
      </c>
      <c r="E203" s="208" t="s">
        <v>19</v>
      </c>
      <c r="F203" s="209" t="s">
        <v>1003</v>
      </c>
      <c r="G203" s="207"/>
      <c r="H203" s="210">
        <v>15.15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197</v>
      </c>
      <c r="AU203" s="216" t="s">
        <v>79</v>
      </c>
      <c r="AV203" s="14" t="s">
        <v>79</v>
      </c>
      <c r="AW203" s="14" t="s">
        <v>31</v>
      </c>
      <c r="AX203" s="14" t="s">
        <v>69</v>
      </c>
      <c r="AY203" s="216" t="s">
        <v>191</v>
      </c>
    </row>
    <row r="204" spans="2:51" s="16" customFormat="1" ht="10.2">
      <c r="B204" s="228"/>
      <c r="C204" s="229"/>
      <c r="D204" s="197" t="s">
        <v>197</v>
      </c>
      <c r="E204" s="230" t="s">
        <v>19</v>
      </c>
      <c r="F204" s="231" t="s">
        <v>210</v>
      </c>
      <c r="G204" s="229"/>
      <c r="H204" s="232">
        <v>15.15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197</v>
      </c>
      <c r="AU204" s="238" t="s">
        <v>79</v>
      </c>
      <c r="AV204" s="16" t="s">
        <v>195</v>
      </c>
      <c r="AW204" s="16" t="s">
        <v>31</v>
      </c>
      <c r="AX204" s="16" t="s">
        <v>77</v>
      </c>
      <c r="AY204" s="238" t="s">
        <v>191</v>
      </c>
    </row>
    <row r="205" spans="1:65" s="2" customFormat="1" ht="24.15" customHeight="1">
      <c r="A205" s="36"/>
      <c r="B205" s="37"/>
      <c r="C205" s="181" t="s">
        <v>398</v>
      </c>
      <c r="D205" s="181" t="s">
        <v>192</v>
      </c>
      <c r="E205" s="182" t="s">
        <v>927</v>
      </c>
      <c r="F205" s="183" t="s">
        <v>928</v>
      </c>
      <c r="G205" s="184" t="s">
        <v>224</v>
      </c>
      <c r="H205" s="185">
        <v>251</v>
      </c>
      <c r="I205" s="186"/>
      <c r="J205" s="187">
        <f>ROUND(I205*H205,2)</f>
        <v>0</v>
      </c>
      <c r="K205" s="188"/>
      <c r="L205" s="41"/>
      <c r="M205" s="189" t="s">
        <v>19</v>
      </c>
      <c r="N205" s="190" t="s">
        <v>40</v>
      </c>
      <c r="O205" s="66"/>
      <c r="P205" s="191">
        <f>O205*H205</f>
        <v>0</v>
      </c>
      <c r="Q205" s="191">
        <v>0.00036</v>
      </c>
      <c r="R205" s="191">
        <f>Q205*H205</f>
        <v>0.09036000000000001</v>
      </c>
      <c r="S205" s="191">
        <v>0</v>
      </c>
      <c r="T205" s="19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3" t="s">
        <v>195</v>
      </c>
      <c r="AT205" s="193" t="s">
        <v>192</v>
      </c>
      <c r="AU205" s="193" t="s">
        <v>79</v>
      </c>
      <c r="AY205" s="19" t="s">
        <v>191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9" t="s">
        <v>77</v>
      </c>
      <c r="BK205" s="194">
        <f>ROUND(I205*H205,2)</f>
        <v>0</v>
      </c>
      <c r="BL205" s="19" t="s">
        <v>195</v>
      </c>
      <c r="BM205" s="193" t="s">
        <v>1004</v>
      </c>
    </row>
    <row r="206" spans="2:51" s="13" customFormat="1" ht="20.4">
      <c r="B206" s="195"/>
      <c r="C206" s="196"/>
      <c r="D206" s="197" t="s">
        <v>197</v>
      </c>
      <c r="E206" s="198" t="s">
        <v>19</v>
      </c>
      <c r="F206" s="199" t="s">
        <v>1005</v>
      </c>
      <c r="G206" s="196"/>
      <c r="H206" s="198" t="s">
        <v>19</v>
      </c>
      <c r="I206" s="200"/>
      <c r="J206" s="196"/>
      <c r="K206" s="196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197</v>
      </c>
      <c r="AU206" s="205" t="s">
        <v>79</v>
      </c>
      <c r="AV206" s="13" t="s">
        <v>77</v>
      </c>
      <c r="AW206" s="13" t="s">
        <v>31</v>
      </c>
      <c r="AX206" s="13" t="s">
        <v>69</v>
      </c>
      <c r="AY206" s="205" t="s">
        <v>191</v>
      </c>
    </row>
    <row r="207" spans="2:51" s="14" customFormat="1" ht="10.2">
      <c r="B207" s="206"/>
      <c r="C207" s="207"/>
      <c r="D207" s="197" t="s">
        <v>197</v>
      </c>
      <c r="E207" s="208" t="s">
        <v>19</v>
      </c>
      <c r="F207" s="209" t="s">
        <v>1006</v>
      </c>
      <c r="G207" s="207"/>
      <c r="H207" s="210">
        <v>251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197</v>
      </c>
      <c r="AU207" s="216" t="s">
        <v>79</v>
      </c>
      <c r="AV207" s="14" t="s">
        <v>79</v>
      </c>
      <c r="AW207" s="14" t="s">
        <v>31</v>
      </c>
      <c r="AX207" s="14" t="s">
        <v>69</v>
      </c>
      <c r="AY207" s="216" t="s">
        <v>191</v>
      </c>
    </row>
    <row r="208" spans="2:51" s="16" customFormat="1" ht="10.2">
      <c r="B208" s="228"/>
      <c r="C208" s="229"/>
      <c r="D208" s="197" t="s">
        <v>197</v>
      </c>
      <c r="E208" s="230" t="s">
        <v>19</v>
      </c>
      <c r="F208" s="231" t="s">
        <v>210</v>
      </c>
      <c r="G208" s="229"/>
      <c r="H208" s="232">
        <v>251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197</v>
      </c>
      <c r="AU208" s="238" t="s">
        <v>79</v>
      </c>
      <c r="AV208" s="16" t="s">
        <v>195</v>
      </c>
      <c r="AW208" s="16" t="s">
        <v>31</v>
      </c>
      <c r="AX208" s="16" t="s">
        <v>77</v>
      </c>
      <c r="AY208" s="238" t="s">
        <v>191</v>
      </c>
    </row>
    <row r="209" spans="1:65" s="2" customFormat="1" ht="24.15" customHeight="1">
      <c r="A209" s="36"/>
      <c r="B209" s="37"/>
      <c r="C209" s="181" t="s">
        <v>402</v>
      </c>
      <c r="D209" s="181" t="s">
        <v>192</v>
      </c>
      <c r="E209" s="182" t="s">
        <v>1007</v>
      </c>
      <c r="F209" s="183" t="s">
        <v>1008</v>
      </c>
      <c r="G209" s="184" t="s">
        <v>232</v>
      </c>
      <c r="H209" s="185">
        <v>9</v>
      </c>
      <c r="I209" s="186"/>
      <c r="J209" s="187">
        <f>ROUND(I209*H209,2)</f>
        <v>0</v>
      </c>
      <c r="K209" s="188"/>
      <c r="L209" s="41"/>
      <c r="M209" s="189" t="s">
        <v>19</v>
      </c>
      <c r="N209" s="190" t="s">
        <v>40</v>
      </c>
      <c r="O209" s="66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3" t="s">
        <v>195</v>
      </c>
      <c r="AT209" s="193" t="s">
        <v>192</v>
      </c>
      <c r="AU209" s="193" t="s">
        <v>79</v>
      </c>
      <c r="AY209" s="19" t="s">
        <v>191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9" t="s">
        <v>77</v>
      </c>
      <c r="BK209" s="194">
        <f>ROUND(I209*H209,2)</f>
        <v>0</v>
      </c>
      <c r="BL209" s="19" t="s">
        <v>195</v>
      </c>
      <c r="BM209" s="193" t="s">
        <v>1009</v>
      </c>
    </row>
    <row r="210" spans="2:51" s="13" customFormat="1" ht="10.2">
      <c r="B210" s="195"/>
      <c r="C210" s="196"/>
      <c r="D210" s="197" t="s">
        <v>197</v>
      </c>
      <c r="E210" s="198" t="s">
        <v>19</v>
      </c>
      <c r="F210" s="199" t="s">
        <v>1010</v>
      </c>
      <c r="G210" s="196"/>
      <c r="H210" s="198" t="s">
        <v>19</v>
      </c>
      <c r="I210" s="200"/>
      <c r="J210" s="196"/>
      <c r="K210" s="196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197</v>
      </c>
      <c r="AU210" s="205" t="s">
        <v>79</v>
      </c>
      <c r="AV210" s="13" t="s">
        <v>77</v>
      </c>
      <c r="AW210" s="13" t="s">
        <v>31</v>
      </c>
      <c r="AX210" s="13" t="s">
        <v>69</v>
      </c>
      <c r="AY210" s="205" t="s">
        <v>191</v>
      </c>
    </row>
    <row r="211" spans="2:51" s="14" customFormat="1" ht="10.2">
      <c r="B211" s="206"/>
      <c r="C211" s="207"/>
      <c r="D211" s="197" t="s">
        <v>197</v>
      </c>
      <c r="E211" s="208" t="s">
        <v>19</v>
      </c>
      <c r="F211" s="209" t="s">
        <v>273</v>
      </c>
      <c r="G211" s="207"/>
      <c r="H211" s="210">
        <v>9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197</v>
      </c>
      <c r="AU211" s="216" t="s">
        <v>79</v>
      </c>
      <c r="AV211" s="14" t="s">
        <v>79</v>
      </c>
      <c r="AW211" s="14" t="s">
        <v>31</v>
      </c>
      <c r="AX211" s="14" t="s">
        <v>69</v>
      </c>
      <c r="AY211" s="216" t="s">
        <v>191</v>
      </c>
    </row>
    <row r="212" spans="2:51" s="16" customFormat="1" ht="10.2">
      <c r="B212" s="228"/>
      <c r="C212" s="229"/>
      <c r="D212" s="197" t="s">
        <v>197</v>
      </c>
      <c r="E212" s="230" t="s">
        <v>19</v>
      </c>
      <c r="F212" s="231" t="s">
        <v>210</v>
      </c>
      <c r="G212" s="229"/>
      <c r="H212" s="232">
        <v>9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197</v>
      </c>
      <c r="AU212" s="238" t="s">
        <v>79</v>
      </c>
      <c r="AV212" s="16" t="s">
        <v>195</v>
      </c>
      <c r="AW212" s="16" t="s">
        <v>31</v>
      </c>
      <c r="AX212" s="16" t="s">
        <v>77</v>
      </c>
      <c r="AY212" s="238" t="s">
        <v>191</v>
      </c>
    </row>
    <row r="213" spans="2:63" s="12" customFormat="1" ht="22.8" customHeight="1">
      <c r="B213" s="167"/>
      <c r="C213" s="168"/>
      <c r="D213" s="169" t="s">
        <v>68</v>
      </c>
      <c r="E213" s="239" t="s">
        <v>606</v>
      </c>
      <c r="F213" s="239" t="s">
        <v>607</v>
      </c>
      <c r="G213" s="168"/>
      <c r="H213" s="168"/>
      <c r="I213" s="171"/>
      <c r="J213" s="240">
        <f>BK213</f>
        <v>0</v>
      </c>
      <c r="K213" s="168"/>
      <c r="L213" s="173"/>
      <c r="M213" s="174"/>
      <c r="N213" s="175"/>
      <c r="O213" s="175"/>
      <c r="P213" s="176">
        <f>SUM(P214:P215)</f>
        <v>0</v>
      </c>
      <c r="Q213" s="175"/>
      <c r="R213" s="176">
        <f>SUM(R214:R215)</f>
        <v>0</v>
      </c>
      <c r="S213" s="175"/>
      <c r="T213" s="177">
        <f>SUM(T214:T215)</f>
        <v>0</v>
      </c>
      <c r="AR213" s="178" t="s">
        <v>77</v>
      </c>
      <c r="AT213" s="179" t="s">
        <v>68</v>
      </c>
      <c r="AU213" s="179" t="s">
        <v>77</v>
      </c>
      <c r="AY213" s="178" t="s">
        <v>191</v>
      </c>
      <c r="BK213" s="180">
        <f>SUM(BK214:BK215)</f>
        <v>0</v>
      </c>
    </row>
    <row r="214" spans="1:65" s="2" customFormat="1" ht="33" customHeight="1">
      <c r="A214" s="36"/>
      <c r="B214" s="37"/>
      <c r="C214" s="181" t="s">
        <v>407</v>
      </c>
      <c r="D214" s="181" t="s">
        <v>192</v>
      </c>
      <c r="E214" s="182" t="s">
        <v>844</v>
      </c>
      <c r="F214" s="183" t="s">
        <v>845</v>
      </c>
      <c r="G214" s="184" t="s">
        <v>312</v>
      </c>
      <c r="H214" s="185">
        <v>11.537</v>
      </c>
      <c r="I214" s="186"/>
      <c r="J214" s="187">
        <f>ROUND(I214*H214,2)</f>
        <v>0</v>
      </c>
      <c r="K214" s="188"/>
      <c r="L214" s="41"/>
      <c r="M214" s="189" t="s">
        <v>19</v>
      </c>
      <c r="N214" s="190" t="s">
        <v>40</v>
      </c>
      <c r="O214" s="66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3" t="s">
        <v>195</v>
      </c>
      <c r="AT214" s="193" t="s">
        <v>192</v>
      </c>
      <c r="AU214" s="193" t="s">
        <v>79</v>
      </c>
      <c r="AY214" s="19" t="s">
        <v>191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9" t="s">
        <v>77</v>
      </c>
      <c r="BK214" s="194">
        <f>ROUND(I214*H214,2)</f>
        <v>0</v>
      </c>
      <c r="BL214" s="19" t="s">
        <v>195</v>
      </c>
      <c r="BM214" s="193" t="s">
        <v>1011</v>
      </c>
    </row>
    <row r="215" spans="1:65" s="2" customFormat="1" ht="33" customHeight="1">
      <c r="A215" s="36"/>
      <c r="B215" s="37"/>
      <c r="C215" s="181" t="s">
        <v>412</v>
      </c>
      <c r="D215" s="181" t="s">
        <v>192</v>
      </c>
      <c r="E215" s="182" t="s">
        <v>847</v>
      </c>
      <c r="F215" s="183" t="s">
        <v>848</v>
      </c>
      <c r="G215" s="184" t="s">
        <v>312</v>
      </c>
      <c r="H215" s="185">
        <v>11.537</v>
      </c>
      <c r="I215" s="186"/>
      <c r="J215" s="187">
        <f>ROUND(I215*H215,2)</f>
        <v>0</v>
      </c>
      <c r="K215" s="188"/>
      <c r="L215" s="41"/>
      <c r="M215" s="252" t="s">
        <v>19</v>
      </c>
      <c r="N215" s="253" t="s">
        <v>40</v>
      </c>
      <c r="O215" s="254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3" t="s">
        <v>195</v>
      </c>
      <c r="AT215" s="193" t="s">
        <v>192</v>
      </c>
      <c r="AU215" s="193" t="s">
        <v>79</v>
      </c>
      <c r="AY215" s="19" t="s">
        <v>191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9" t="s">
        <v>77</v>
      </c>
      <c r="BK215" s="194">
        <f>ROUND(I215*H215,2)</f>
        <v>0</v>
      </c>
      <c r="BL215" s="19" t="s">
        <v>195</v>
      </c>
      <c r="BM215" s="193" t="s">
        <v>1012</v>
      </c>
    </row>
    <row r="216" spans="1:31" s="2" customFormat="1" ht="6.9" customHeight="1">
      <c r="A216" s="36"/>
      <c r="B216" s="49"/>
      <c r="C216" s="50"/>
      <c r="D216" s="50"/>
      <c r="E216" s="50"/>
      <c r="F216" s="50"/>
      <c r="G216" s="50"/>
      <c r="H216" s="50"/>
      <c r="I216" s="50"/>
      <c r="J216" s="50"/>
      <c r="K216" s="50"/>
      <c r="L216" s="41"/>
      <c r="M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</row>
  </sheetData>
  <sheetProtection algorithmName="SHA-512" hashValue="lWSDkf6u/DZIgXXjrT3O+wMkUzC85Tt2l/38nmrfDlEA2KxBFcVx7GEN6X4ZBQa6nknmffArquRXSPcfLwtQKA==" saltValue="V8OT6UjzJETe+tMdrSTCFV3bM74BEgw1dtgXYlZuufPNmzu8NpWbrDfVWQThZ1ramAPjMiqcr5sOuBFsKXC9kA==" spinCount="100000" sheet="1" objects="1" scenarios="1" formatColumns="0" formatRows="0" autoFilter="0"/>
  <autoFilter ref="C95:K215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105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79</v>
      </c>
    </row>
    <row r="4" spans="2:46" s="1" customFormat="1" ht="24.9" customHeight="1">
      <c r="B4" s="22"/>
      <c r="D4" s="113" t="s">
        <v>117</v>
      </c>
      <c r="L4" s="22"/>
      <c r="M4" s="114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Vrchlabí - Liščí kopec - I.etapa</v>
      </c>
      <c r="F7" s="405"/>
      <c r="G7" s="405"/>
      <c r="H7" s="405"/>
      <c r="L7" s="22"/>
    </row>
    <row r="8" spans="2:12" s="1" customFormat="1" ht="12" customHeight="1">
      <c r="B8" s="22"/>
      <c r="D8" s="115" t="s">
        <v>123</v>
      </c>
      <c r="L8" s="22"/>
    </row>
    <row r="9" spans="1:31" s="2" customFormat="1" ht="23.25" customHeight="1">
      <c r="A9" s="36"/>
      <c r="B9" s="41"/>
      <c r="C9" s="36"/>
      <c r="D9" s="36"/>
      <c r="E9" s="404" t="s">
        <v>733</v>
      </c>
      <c r="F9" s="407"/>
      <c r="G9" s="407"/>
      <c r="H9" s="407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734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06" t="s">
        <v>1013</v>
      </c>
      <c r="F11" s="407"/>
      <c r="G11" s="407"/>
      <c r="H11" s="407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0.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19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21</v>
      </c>
      <c r="E14" s="36"/>
      <c r="F14" s="105" t="s">
        <v>738</v>
      </c>
      <c r="G14" s="36"/>
      <c r="H14" s="36"/>
      <c r="I14" s="115" t="s">
        <v>23</v>
      </c>
      <c r="J14" s="117" t="str">
        <f>'Rekapitulace stavby'!AN8</f>
        <v>2. 2. 2021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25</v>
      </c>
      <c r="E16" s="36"/>
      <c r="F16" s="36"/>
      <c r="G16" s="36"/>
      <c r="H16" s="36"/>
      <c r="I16" s="115" t="s">
        <v>26</v>
      </c>
      <c r="J16" s="105" t="s">
        <v>19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22</v>
      </c>
      <c r="F17" s="36"/>
      <c r="G17" s="36"/>
      <c r="H17" s="36"/>
      <c r="I17" s="115" t="s">
        <v>27</v>
      </c>
      <c r="J17" s="105" t="s">
        <v>19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28</v>
      </c>
      <c r="E19" s="36"/>
      <c r="F19" s="36"/>
      <c r="G19" s="36"/>
      <c r="H19" s="36"/>
      <c r="I19" s="115" t="s">
        <v>26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08" t="str">
        <f>'Rekapitulace stavby'!E14</f>
        <v>Vyplň údaj</v>
      </c>
      <c r="F20" s="409"/>
      <c r="G20" s="409"/>
      <c r="H20" s="409"/>
      <c r="I20" s="115" t="s">
        <v>27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30</v>
      </c>
      <c r="E22" s="36"/>
      <c r="F22" s="36"/>
      <c r="G22" s="36"/>
      <c r="H22" s="36"/>
      <c r="I22" s="115" t="s">
        <v>26</v>
      </c>
      <c r="J22" s="105" t="s">
        <v>19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739</v>
      </c>
      <c r="F23" s="36"/>
      <c r="G23" s="36"/>
      <c r="H23" s="36"/>
      <c r="I23" s="115" t="s">
        <v>27</v>
      </c>
      <c r="J23" s="105" t="s">
        <v>19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32</v>
      </c>
      <c r="E25" s="36"/>
      <c r="F25" s="36"/>
      <c r="G25" s="36"/>
      <c r="H25" s="36"/>
      <c r="I25" s="115" t="s">
        <v>26</v>
      </c>
      <c r="J25" s="105" t="s">
        <v>19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740</v>
      </c>
      <c r="F26" s="36"/>
      <c r="G26" s="36"/>
      <c r="H26" s="36"/>
      <c r="I26" s="115" t="s">
        <v>27</v>
      </c>
      <c r="J26" s="105" t="s">
        <v>19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410" t="s">
        <v>19</v>
      </c>
      <c r="F29" s="410"/>
      <c r="G29" s="410"/>
      <c r="H29" s="41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35</v>
      </c>
      <c r="E32" s="36"/>
      <c r="F32" s="36"/>
      <c r="G32" s="36"/>
      <c r="H32" s="36"/>
      <c r="I32" s="36"/>
      <c r="J32" s="124">
        <f>ROUND(J92,2)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5" t="s">
        <v>37</v>
      </c>
      <c r="G34" s="36"/>
      <c r="H34" s="36"/>
      <c r="I34" s="125" t="s">
        <v>36</v>
      </c>
      <c r="J34" s="125" t="s">
        <v>38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26" t="s">
        <v>39</v>
      </c>
      <c r="E35" s="115" t="s">
        <v>40</v>
      </c>
      <c r="F35" s="127">
        <f>ROUND((SUM(BE92:BE119)),2)</f>
        <v>0</v>
      </c>
      <c r="G35" s="36"/>
      <c r="H35" s="36"/>
      <c r="I35" s="128">
        <v>0.21</v>
      </c>
      <c r="J35" s="127">
        <f>ROUND(((SUM(BE92:BE119))*I35),2)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5" t="s">
        <v>41</v>
      </c>
      <c r="F36" s="127">
        <f>ROUND((SUM(BF92:BF119)),2)</f>
        <v>0</v>
      </c>
      <c r="G36" s="36"/>
      <c r="H36" s="36"/>
      <c r="I36" s="128">
        <v>0.15</v>
      </c>
      <c r="J36" s="127">
        <f>ROUND(((SUM(BF92:BF119))*I36),2)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5" t="s">
        <v>42</v>
      </c>
      <c r="F37" s="127">
        <f>ROUND((SUM(BG92:BG119)),2)</f>
        <v>0</v>
      </c>
      <c r="G37" s="36"/>
      <c r="H37" s="36"/>
      <c r="I37" s="128">
        <v>0.21</v>
      </c>
      <c r="J37" s="127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5" t="s">
        <v>43</v>
      </c>
      <c r="F38" s="127">
        <f>ROUND((SUM(BH92:BH119)),2)</f>
        <v>0</v>
      </c>
      <c r="G38" s="36"/>
      <c r="H38" s="36"/>
      <c r="I38" s="128">
        <v>0.15</v>
      </c>
      <c r="J38" s="127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5" t="s">
        <v>44</v>
      </c>
      <c r="F39" s="127">
        <f>ROUND((SUM(BI92:BI119)),2)</f>
        <v>0</v>
      </c>
      <c r="G39" s="36"/>
      <c r="H39" s="36"/>
      <c r="I39" s="128">
        <v>0</v>
      </c>
      <c r="J39" s="127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45</v>
      </c>
      <c r="E41" s="131"/>
      <c r="F41" s="131"/>
      <c r="G41" s="132" t="s">
        <v>46</v>
      </c>
      <c r="H41" s="133" t="s">
        <v>47</v>
      </c>
      <c r="I41" s="131"/>
      <c r="J41" s="134">
        <f>SUM(J32:J39)</f>
        <v>0</v>
      </c>
      <c r="K41" s="135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5" t="s">
        <v>160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11" t="str">
        <f>E7</f>
        <v>Vrchlabí - Liščí kopec - I.etapa</v>
      </c>
      <c r="F50" s="412"/>
      <c r="G50" s="412"/>
      <c r="H50" s="412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23.25" customHeight="1">
      <c r="A52" s="36"/>
      <c r="B52" s="37"/>
      <c r="C52" s="38"/>
      <c r="D52" s="38"/>
      <c r="E52" s="411" t="s">
        <v>733</v>
      </c>
      <c r="F52" s="413"/>
      <c r="G52" s="413"/>
      <c r="H52" s="413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734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4" t="str">
        <f>E11</f>
        <v>B - Vedlejší a ostatní náklady</v>
      </c>
      <c r="F54" s="413"/>
      <c r="G54" s="413"/>
      <c r="H54" s="413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Vrchlabí</v>
      </c>
      <c r="G56" s="38"/>
      <c r="H56" s="38"/>
      <c r="I56" s="31" t="s">
        <v>23</v>
      </c>
      <c r="J56" s="61" t="str">
        <f>IF(J14="","",J14)</f>
        <v>2. 2. 2021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30</v>
      </c>
      <c r="J58" s="34" t="str">
        <f>E23</f>
        <v>VIAPROJEKT s.r.o. HK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32</v>
      </c>
      <c r="J59" s="34" t="str">
        <f>E26</f>
        <v>B.Burešová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161</v>
      </c>
      <c r="D61" s="141"/>
      <c r="E61" s="141"/>
      <c r="F61" s="141"/>
      <c r="G61" s="141"/>
      <c r="H61" s="141"/>
      <c r="I61" s="141"/>
      <c r="J61" s="142" t="s">
        <v>162</v>
      </c>
      <c r="K61" s="141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43" t="s">
        <v>67</v>
      </c>
      <c r="D63" s="38"/>
      <c r="E63" s="38"/>
      <c r="F63" s="38"/>
      <c r="G63" s="38"/>
      <c r="H63" s="38"/>
      <c r="I63" s="38"/>
      <c r="J63" s="79">
        <f>J92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163</v>
      </c>
    </row>
    <row r="64" spans="2:12" s="9" customFormat="1" ht="24.9" customHeight="1">
      <c r="B64" s="144"/>
      <c r="C64" s="145"/>
      <c r="D64" s="146" t="s">
        <v>172</v>
      </c>
      <c r="E64" s="147"/>
      <c r="F64" s="147"/>
      <c r="G64" s="147"/>
      <c r="H64" s="147"/>
      <c r="I64" s="147"/>
      <c r="J64" s="148">
        <f>J93</f>
        <v>0</v>
      </c>
      <c r="K64" s="145"/>
      <c r="L64" s="149"/>
    </row>
    <row r="65" spans="2:12" s="10" customFormat="1" ht="19.95" customHeight="1">
      <c r="B65" s="150"/>
      <c r="C65" s="99"/>
      <c r="D65" s="151" t="s">
        <v>173</v>
      </c>
      <c r="E65" s="152"/>
      <c r="F65" s="152"/>
      <c r="G65" s="152"/>
      <c r="H65" s="152"/>
      <c r="I65" s="152"/>
      <c r="J65" s="153">
        <f>J94</f>
        <v>0</v>
      </c>
      <c r="K65" s="99"/>
      <c r="L65" s="154"/>
    </row>
    <row r="66" spans="2:12" s="10" customFormat="1" ht="19.95" customHeight="1">
      <c r="B66" s="150"/>
      <c r="C66" s="99"/>
      <c r="D66" s="151" t="s">
        <v>174</v>
      </c>
      <c r="E66" s="152"/>
      <c r="F66" s="152"/>
      <c r="G66" s="152"/>
      <c r="H66" s="152"/>
      <c r="I66" s="152"/>
      <c r="J66" s="153">
        <f>J99</f>
        <v>0</v>
      </c>
      <c r="K66" s="99"/>
      <c r="L66" s="154"/>
    </row>
    <row r="67" spans="2:12" s="10" customFormat="1" ht="19.95" customHeight="1">
      <c r="B67" s="150"/>
      <c r="C67" s="99"/>
      <c r="D67" s="151" t="s">
        <v>175</v>
      </c>
      <c r="E67" s="152"/>
      <c r="F67" s="152"/>
      <c r="G67" s="152"/>
      <c r="H67" s="152"/>
      <c r="I67" s="152"/>
      <c r="J67" s="153">
        <f>J108</f>
        <v>0</v>
      </c>
      <c r="K67" s="99"/>
      <c r="L67" s="154"/>
    </row>
    <row r="68" spans="2:12" s="10" customFormat="1" ht="19.95" customHeight="1">
      <c r="B68" s="150"/>
      <c r="C68" s="99"/>
      <c r="D68" s="151" t="s">
        <v>1014</v>
      </c>
      <c r="E68" s="152"/>
      <c r="F68" s="152"/>
      <c r="G68" s="152"/>
      <c r="H68" s="152"/>
      <c r="I68" s="152"/>
      <c r="J68" s="153">
        <f>J111</f>
        <v>0</v>
      </c>
      <c r="K68" s="99"/>
      <c r="L68" s="154"/>
    </row>
    <row r="69" spans="2:12" s="10" customFormat="1" ht="19.95" customHeight="1">
      <c r="B69" s="150"/>
      <c r="C69" s="99"/>
      <c r="D69" s="151" t="s">
        <v>1015</v>
      </c>
      <c r="E69" s="152"/>
      <c r="F69" s="152"/>
      <c r="G69" s="152"/>
      <c r="H69" s="152"/>
      <c r="I69" s="152"/>
      <c r="J69" s="153">
        <f>J112</f>
        <v>0</v>
      </c>
      <c r="K69" s="99"/>
      <c r="L69" s="154"/>
    </row>
    <row r="70" spans="2:12" s="10" customFormat="1" ht="19.95" customHeight="1">
      <c r="B70" s="150"/>
      <c r="C70" s="99"/>
      <c r="D70" s="151" t="s">
        <v>1016</v>
      </c>
      <c r="E70" s="152"/>
      <c r="F70" s="152"/>
      <c r="G70" s="152"/>
      <c r="H70" s="152"/>
      <c r="I70" s="152"/>
      <c r="J70" s="153">
        <f>J117</f>
        <v>0</v>
      </c>
      <c r="K70" s="99"/>
      <c r="L70" s="154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" customHeight="1">
      <c r="A77" s="36"/>
      <c r="B77" s="37"/>
      <c r="C77" s="25" t="s">
        <v>176</v>
      </c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411" t="str">
        <f>E7</f>
        <v>Vrchlabí - Liščí kopec - I.etapa</v>
      </c>
      <c r="F80" s="412"/>
      <c r="G80" s="412"/>
      <c r="H80" s="412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123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23.25" customHeight="1">
      <c r="A82" s="36"/>
      <c r="B82" s="37"/>
      <c r="C82" s="38"/>
      <c r="D82" s="38"/>
      <c r="E82" s="411" t="s">
        <v>733</v>
      </c>
      <c r="F82" s="413"/>
      <c r="G82" s="413"/>
      <c r="H82" s="413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734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64" t="str">
        <f>E11</f>
        <v>B - Vedlejší a ostatní náklady</v>
      </c>
      <c r="F84" s="413"/>
      <c r="G84" s="413"/>
      <c r="H84" s="413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F14</f>
        <v>Vrchlabí</v>
      </c>
      <c r="G86" s="38"/>
      <c r="H86" s="38"/>
      <c r="I86" s="31" t="s">
        <v>23</v>
      </c>
      <c r="J86" s="61" t="str">
        <f>IF(J14="","",J14)</f>
        <v>2. 2. 2021</v>
      </c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5.65" customHeight="1">
      <c r="A88" s="36"/>
      <c r="B88" s="37"/>
      <c r="C88" s="31" t="s">
        <v>25</v>
      </c>
      <c r="D88" s="38"/>
      <c r="E88" s="38"/>
      <c r="F88" s="29" t="str">
        <f>E17</f>
        <v xml:space="preserve"> </v>
      </c>
      <c r="G88" s="38"/>
      <c r="H88" s="38"/>
      <c r="I88" s="31" t="s">
        <v>30</v>
      </c>
      <c r="J88" s="34" t="str">
        <f>E23</f>
        <v>VIAPROJEKT s.r.o. HK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1" t="s">
        <v>28</v>
      </c>
      <c r="D89" s="38"/>
      <c r="E89" s="38"/>
      <c r="F89" s="29" t="str">
        <f>IF(E20="","",E20)</f>
        <v>Vyplň údaj</v>
      </c>
      <c r="G89" s="38"/>
      <c r="H89" s="38"/>
      <c r="I89" s="31" t="s">
        <v>32</v>
      </c>
      <c r="J89" s="34" t="str">
        <f>E26</f>
        <v>B.Burešová</v>
      </c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5"/>
      <c r="B91" s="156"/>
      <c r="C91" s="157" t="s">
        <v>177</v>
      </c>
      <c r="D91" s="158" t="s">
        <v>54</v>
      </c>
      <c r="E91" s="158" t="s">
        <v>50</v>
      </c>
      <c r="F91" s="158" t="s">
        <v>51</v>
      </c>
      <c r="G91" s="158" t="s">
        <v>178</v>
      </c>
      <c r="H91" s="158" t="s">
        <v>179</v>
      </c>
      <c r="I91" s="158" t="s">
        <v>180</v>
      </c>
      <c r="J91" s="159" t="s">
        <v>162</v>
      </c>
      <c r="K91" s="160" t="s">
        <v>181</v>
      </c>
      <c r="L91" s="161"/>
      <c r="M91" s="70" t="s">
        <v>19</v>
      </c>
      <c r="N91" s="71" t="s">
        <v>39</v>
      </c>
      <c r="O91" s="71" t="s">
        <v>182</v>
      </c>
      <c r="P91" s="71" t="s">
        <v>183</v>
      </c>
      <c r="Q91" s="71" t="s">
        <v>184</v>
      </c>
      <c r="R91" s="71" t="s">
        <v>185</v>
      </c>
      <c r="S91" s="71" t="s">
        <v>186</v>
      </c>
      <c r="T91" s="72" t="s">
        <v>187</v>
      </c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</row>
    <row r="92" spans="1:63" s="2" customFormat="1" ht="22.8" customHeight="1">
      <c r="A92" s="36"/>
      <c r="B92" s="37"/>
      <c r="C92" s="77" t="s">
        <v>188</v>
      </c>
      <c r="D92" s="38"/>
      <c r="E92" s="38"/>
      <c r="F92" s="38"/>
      <c r="G92" s="38"/>
      <c r="H92" s="38"/>
      <c r="I92" s="38"/>
      <c r="J92" s="162">
        <f>BK92</f>
        <v>0</v>
      </c>
      <c r="K92" s="38"/>
      <c r="L92" s="41"/>
      <c r="M92" s="73"/>
      <c r="N92" s="163"/>
      <c r="O92" s="74"/>
      <c r="P92" s="164">
        <f>P93</f>
        <v>0</v>
      </c>
      <c r="Q92" s="74"/>
      <c r="R92" s="164">
        <f>R93</f>
        <v>0</v>
      </c>
      <c r="S92" s="74"/>
      <c r="T92" s="165">
        <f>T93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68</v>
      </c>
      <c r="AU92" s="19" t="s">
        <v>163</v>
      </c>
      <c r="BK92" s="166">
        <f>BK93</f>
        <v>0</v>
      </c>
    </row>
    <row r="93" spans="2:63" s="12" customFormat="1" ht="25.95" customHeight="1">
      <c r="B93" s="167"/>
      <c r="C93" s="168"/>
      <c r="D93" s="169" t="s">
        <v>68</v>
      </c>
      <c r="E93" s="170" t="s">
        <v>612</v>
      </c>
      <c r="F93" s="170" t="s">
        <v>613</v>
      </c>
      <c r="G93" s="168"/>
      <c r="H93" s="168"/>
      <c r="I93" s="171"/>
      <c r="J93" s="172">
        <f>BK93</f>
        <v>0</v>
      </c>
      <c r="K93" s="168"/>
      <c r="L93" s="173"/>
      <c r="M93" s="174"/>
      <c r="N93" s="175"/>
      <c r="O93" s="175"/>
      <c r="P93" s="176">
        <f>P94+P99+P108+P111+P112+P117</f>
        <v>0</v>
      </c>
      <c r="Q93" s="175"/>
      <c r="R93" s="176">
        <f>R94+R99+R108+R111+R112+R117</f>
        <v>0</v>
      </c>
      <c r="S93" s="175"/>
      <c r="T93" s="177">
        <f>T94+T99+T108+T111+T112+T117</f>
        <v>0</v>
      </c>
      <c r="AR93" s="178" t="s">
        <v>128</v>
      </c>
      <c r="AT93" s="179" t="s">
        <v>68</v>
      </c>
      <c r="AU93" s="179" t="s">
        <v>69</v>
      </c>
      <c r="AY93" s="178" t="s">
        <v>191</v>
      </c>
      <c r="BK93" s="180">
        <f>BK94+BK99+BK108+BK111+BK112+BK117</f>
        <v>0</v>
      </c>
    </row>
    <row r="94" spans="2:63" s="12" customFormat="1" ht="22.8" customHeight="1">
      <c r="B94" s="167"/>
      <c r="C94" s="168"/>
      <c r="D94" s="169" t="s">
        <v>68</v>
      </c>
      <c r="E94" s="239" t="s">
        <v>614</v>
      </c>
      <c r="F94" s="239" t="s">
        <v>615</v>
      </c>
      <c r="G94" s="168"/>
      <c r="H94" s="168"/>
      <c r="I94" s="171"/>
      <c r="J94" s="240">
        <f>BK94</f>
        <v>0</v>
      </c>
      <c r="K94" s="168"/>
      <c r="L94" s="173"/>
      <c r="M94" s="174"/>
      <c r="N94" s="175"/>
      <c r="O94" s="175"/>
      <c r="P94" s="176">
        <f>SUM(P95:P98)</f>
        <v>0</v>
      </c>
      <c r="Q94" s="175"/>
      <c r="R94" s="176">
        <f>SUM(R95:R98)</f>
        <v>0</v>
      </c>
      <c r="S94" s="175"/>
      <c r="T94" s="177">
        <f>SUM(T95:T98)</f>
        <v>0</v>
      </c>
      <c r="AR94" s="178" t="s">
        <v>128</v>
      </c>
      <c r="AT94" s="179" t="s">
        <v>68</v>
      </c>
      <c r="AU94" s="179" t="s">
        <v>77</v>
      </c>
      <c r="AY94" s="178" t="s">
        <v>191</v>
      </c>
      <c r="BK94" s="180">
        <f>SUM(BK95:BK98)</f>
        <v>0</v>
      </c>
    </row>
    <row r="95" spans="1:65" s="2" customFormat="1" ht="16.5" customHeight="1">
      <c r="A95" s="36"/>
      <c r="B95" s="37"/>
      <c r="C95" s="181" t="s">
        <v>77</v>
      </c>
      <c r="D95" s="181" t="s">
        <v>192</v>
      </c>
      <c r="E95" s="182" t="s">
        <v>1017</v>
      </c>
      <c r="F95" s="183" t="s">
        <v>1018</v>
      </c>
      <c r="G95" s="184" t="s">
        <v>1019</v>
      </c>
      <c r="H95" s="185">
        <v>1</v>
      </c>
      <c r="I95" s="186"/>
      <c r="J95" s="187">
        <f>ROUND(I95*H95,2)</f>
        <v>0</v>
      </c>
      <c r="K95" s="188"/>
      <c r="L95" s="41"/>
      <c r="M95" s="189" t="s">
        <v>19</v>
      </c>
      <c r="N95" s="190" t="s">
        <v>40</v>
      </c>
      <c r="O95" s="66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3" t="s">
        <v>620</v>
      </c>
      <c r="AT95" s="193" t="s">
        <v>192</v>
      </c>
      <c r="AU95" s="193" t="s">
        <v>79</v>
      </c>
      <c r="AY95" s="19" t="s">
        <v>191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9" t="s">
        <v>77</v>
      </c>
      <c r="BK95" s="194">
        <f>ROUND(I95*H95,2)</f>
        <v>0</v>
      </c>
      <c r="BL95" s="19" t="s">
        <v>620</v>
      </c>
      <c r="BM95" s="193" t="s">
        <v>1020</v>
      </c>
    </row>
    <row r="96" spans="1:65" s="2" customFormat="1" ht="16.5" customHeight="1">
      <c r="A96" s="36"/>
      <c r="B96" s="37"/>
      <c r="C96" s="181" t="s">
        <v>79</v>
      </c>
      <c r="D96" s="181" t="s">
        <v>192</v>
      </c>
      <c r="E96" s="182" t="s">
        <v>1021</v>
      </c>
      <c r="F96" s="183" t="s">
        <v>1022</v>
      </c>
      <c r="G96" s="184" t="s">
        <v>1019</v>
      </c>
      <c r="H96" s="185">
        <v>1</v>
      </c>
      <c r="I96" s="186"/>
      <c r="J96" s="187">
        <f>ROUND(I96*H96,2)</f>
        <v>0</v>
      </c>
      <c r="K96" s="188"/>
      <c r="L96" s="41"/>
      <c r="M96" s="189" t="s">
        <v>19</v>
      </c>
      <c r="N96" s="190" t="s">
        <v>40</v>
      </c>
      <c r="O96" s="66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3" t="s">
        <v>620</v>
      </c>
      <c r="AT96" s="193" t="s">
        <v>192</v>
      </c>
      <c r="AU96" s="193" t="s">
        <v>79</v>
      </c>
      <c r="AY96" s="19" t="s">
        <v>191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9" t="s">
        <v>77</v>
      </c>
      <c r="BK96" s="194">
        <f>ROUND(I96*H96,2)</f>
        <v>0</v>
      </c>
      <c r="BL96" s="19" t="s">
        <v>620</v>
      </c>
      <c r="BM96" s="193" t="s">
        <v>1023</v>
      </c>
    </row>
    <row r="97" spans="1:65" s="2" customFormat="1" ht="16.5" customHeight="1">
      <c r="A97" s="36"/>
      <c r="B97" s="37"/>
      <c r="C97" s="181" t="s">
        <v>95</v>
      </c>
      <c r="D97" s="181" t="s">
        <v>192</v>
      </c>
      <c r="E97" s="182" t="s">
        <v>623</v>
      </c>
      <c r="F97" s="183" t="s">
        <v>624</v>
      </c>
      <c r="G97" s="184" t="s">
        <v>1019</v>
      </c>
      <c r="H97" s="185">
        <v>1</v>
      </c>
      <c r="I97" s="186"/>
      <c r="J97" s="187">
        <f>ROUND(I97*H97,2)</f>
        <v>0</v>
      </c>
      <c r="K97" s="188"/>
      <c r="L97" s="41"/>
      <c r="M97" s="189" t="s">
        <v>19</v>
      </c>
      <c r="N97" s="190" t="s">
        <v>40</v>
      </c>
      <c r="O97" s="66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3" t="s">
        <v>620</v>
      </c>
      <c r="AT97" s="193" t="s">
        <v>192</v>
      </c>
      <c r="AU97" s="193" t="s">
        <v>79</v>
      </c>
      <c r="AY97" s="19" t="s">
        <v>191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9" t="s">
        <v>77</v>
      </c>
      <c r="BK97" s="194">
        <f>ROUND(I97*H97,2)</f>
        <v>0</v>
      </c>
      <c r="BL97" s="19" t="s">
        <v>620</v>
      </c>
      <c r="BM97" s="193" t="s">
        <v>1024</v>
      </c>
    </row>
    <row r="98" spans="1:65" s="2" customFormat="1" ht="16.5" customHeight="1">
      <c r="A98" s="36"/>
      <c r="B98" s="37"/>
      <c r="C98" s="181" t="s">
        <v>195</v>
      </c>
      <c r="D98" s="181" t="s">
        <v>192</v>
      </c>
      <c r="E98" s="182" t="s">
        <v>627</v>
      </c>
      <c r="F98" s="183" t="s">
        <v>628</v>
      </c>
      <c r="G98" s="184" t="s">
        <v>1019</v>
      </c>
      <c r="H98" s="185">
        <v>1</v>
      </c>
      <c r="I98" s="186"/>
      <c r="J98" s="187">
        <f>ROUND(I98*H98,2)</f>
        <v>0</v>
      </c>
      <c r="K98" s="188"/>
      <c r="L98" s="41"/>
      <c r="M98" s="189" t="s">
        <v>19</v>
      </c>
      <c r="N98" s="190" t="s">
        <v>40</v>
      </c>
      <c r="O98" s="66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3" t="s">
        <v>620</v>
      </c>
      <c r="AT98" s="193" t="s">
        <v>192</v>
      </c>
      <c r="AU98" s="193" t="s">
        <v>79</v>
      </c>
      <c r="AY98" s="19" t="s">
        <v>191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9" t="s">
        <v>77</v>
      </c>
      <c r="BK98" s="194">
        <f>ROUND(I98*H98,2)</f>
        <v>0</v>
      </c>
      <c r="BL98" s="19" t="s">
        <v>620</v>
      </c>
      <c r="BM98" s="193" t="s">
        <v>1025</v>
      </c>
    </row>
    <row r="99" spans="2:63" s="12" customFormat="1" ht="22.8" customHeight="1">
      <c r="B99" s="167"/>
      <c r="C99" s="168"/>
      <c r="D99" s="169" t="s">
        <v>68</v>
      </c>
      <c r="E99" s="239" t="s">
        <v>630</v>
      </c>
      <c r="F99" s="239" t="s">
        <v>631</v>
      </c>
      <c r="G99" s="168"/>
      <c r="H99" s="168"/>
      <c r="I99" s="171"/>
      <c r="J99" s="240">
        <f>BK99</f>
        <v>0</v>
      </c>
      <c r="K99" s="168"/>
      <c r="L99" s="173"/>
      <c r="M99" s="174"/>
      <c r="N99" s="175"/>
      <c r="O99" s="175"/>
      <c r="P99" s="176">
        <f>SUM(P100:P107)</f>
        <v>0</v>
      </c>
      <c r="Q99" s="175"/>
      <c r="R99" s="176">
        <f>SUM(R100:R107)</f>
        <v>0</v>
      </c>
      <c r="S99" s="175"/>
      <c r="T99" s="177">
        <f>SUM(T100:T107)</f>
        <v>0</v>
      </c>
      <c r="AR99" s="178" t="s">
        <v>128</v>
      </c>
      <c r="AT99" s="179" t="s">
        <v>68</v>
      </c>
      <c r="AU99" s="179" t="s">
        <v>77</v>
      </c>
      <c r="AY99" s="178" t="s">
        <v>191</v>
      </c>
      <c r="BK99" s="180">
        <f>SUM(BK100:BK107)</f>
        <v>0</v>
      </c>
    </row>
    <row r="100" spans="1:65" s="2" customFormat="1" ht="16.5" customHeight="1">
      <c r="A100" s="36"/>
      <c r="B100" s="37"/>
      <c r="C100" s="181" t="s">
        <v>128</v>
      </c>
      <c r="D100" s="181" t="s">
        <v>192</v>
      </c>
      <c r="E100" s="182" t="s">
        <v>633</v>
      </c>
      <c r="F100" s="183" t="s">
        <v>631</v>
      </c>
      <c r="G100" s="184" t="s">
        <v>1019</v>
      </c>
      <c r="H100" s="185">
        <v>1</v>
      </c>
      <c r="I100" s="186"/>
      <c r="J100" s="187">
        <f>ROUND(I100*H100,2)</f>
        <v>0</v>
      </c>
      <c r="K100" s="188"/>
      <c r="L100" s="41"/>
      <c r="M100" s="189" t="s">
        <v>19</v>
      </c>
      <c r="N100" s="190" t="s">
        <v>40</v>
      </c>
      <c r="O100" s="66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3" t="s">
        <v>620</v>
      </c>
      <c r="AT100" s="193" t="s">
        <v>192</v>
      </c>
      <c r="AU100" s="193" t="s">
        <v>79</v>
      </c>
      <c r="AY100" s="19" t="s">
        <v>191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9" t="s">
        <v>77</v>
      </c>
      <c r="BK100" s="194">
        <f>ROUND(I100*H100,2)</f>
        <v>0</v>
      </c>
      <c r="BL100" s="19" t="s">
        <v>620</v>
      </c>
      <c r="BM100" s="193" t="s">
        <v>1026</v>
      </c>
    </row>
    <row r="101" spans="2:51" s="13" customFormat="1" ht="10.2">
      <c r="B101" s="195"/>
      <c r="C101" s="196"/>
      <c r="D101" s="197" t="s">
        <v>197</v>
      </c>
      <c r="E101" s="198" t="s">
        <v>19</v>
      </c>
      <c r="F101" s="199" t="s">
        <v>1027</v>
      </c>
      <c r="G101" s="196"/>
      <c r="H101" s="198" t="s">
        <v>19</v>
      </c>
      <c r="I101" s="200"/>
      <c r="J101" s="196"/>
      <c r="K101" s="196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197</v>
      </c>
      <c r="AU101" s="205" t="s">
        <v>79</v>
      </c>
      <c r="AV101" s="13" t="s">
        <v>77</v>
      </c>
      <c r="AW101" s="13" t="s">
        <v>31</v>
      </c>
      <c r="AX101" s="13" t="s">
        <v>69</v>
      </c>
      <c r="AY101" s="205" t="s">
        <v>191</v>
      </c>
    </row>
    <row r="102" spans="2:51" s="14" customFormat="1" ht="10.2">
      <c r="B102" s="206"/>
      <c r="C102" s="207"/>
      <c r="D102" s="197" t="s">
        <v>197</v>
      </c>
      <c r="E102" s="208" t="s">
        <v>19</v>
      </c>
      <c r="F102" s="209" t="s">
        <v>77</v>
      </c>
      <c r="G102" s="207"/>
      <c r="H102" s="210">
        <v>1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197</v>
      </c>
      <c r="AU102" s="216" t="s">
        <v>79</v>
      </c>
      <c r="AV102" s="14" t="s">
        <v>79</v>
      </c>
      <c r="AW102" s="14" t="s">
        <v>31</v>
      </c>
      <c r="AX102" s="14" t="s">
        <v>69</v>
      </c>
      <c r="AY102" s="216" t="s">
        <v>191</v>
      </c>
    </row>
    <row r="103" spans="2:51" s="16" customFormat="1" ht="10.2">
      <c r="B103" s="228"/>
      <c r="C103" s="229"/>
      <c r="D103" s="197" t="s">
        <v>197</v>
      </c>
      <c r="E103" s="230" t="s">
        <v>19</v>
      </c>
      <c r="F103" s="231" t="s">
        <v>210</v>
      </c>
      <c r="G103" s="229"/>
      <c r="H103" s="232">
        <v>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197</v>
      </c>
      <c r="AU103" s="238" t="s">
        <v>79</v>
      </c>
      <c r="AV103" s="16" t="s">
        <v>195</v>
      </c>
      <c r="AW103" s="16" t="s">
        <v>31</v>
      </c>
      <c r="AX103" s="16" t="s">
        <v>77</v>
      </c>
      <c r="AY103" s="238" t="s">
        <v>191</v>
      </c>
    </row>
    <row r="104" spans="1:65" s="2" customFormat="1" ht="16.5" customHeight="1">
      <c r="A104" s="36"/>
      <c r="B104" s="37"/>
      <c r="C104" s="181" t="s">
        <v>241</v>
      </c>
      <c r="D104" s="181" t="s">
        <v>192</v>
      </c>
      <c r="E104" s="182" t="s">
        <v>1028</v>
      </c>
      <c r="F104" s="183" t="s">
        <v>1029</v>
      </c>
      <c r="G104" s="184" t="s">
        <v>1019</v>
      </c>
      <c r="H104" s="185">
        <v>1</v>
      </c>
      <c r="I104" s="186"/>
      <c r="J104" s="187">
        <f>ROUND(I104*H104,2)</f>
        <v>0</v>
      </c>
      <c r="K104" s="188"/>
      <c r="L104" s="41"/>
      <c r="M104" s="189" t="s">
        <v>19</v>
      </c>
      <c r="N104" s="190" t="s">
        <v>40</v>
      </c>
      <c r="O104" s="66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3" t="s">
        <v>620</v>
      </c>
      <c r="AT104" s="193" t="s">
        <v>192</v>
      </c>
      <c r="AU104" s="193" t="s">
        <v>79</v>
      </c>
      <c r="AY104" s="19" t="s">
        <v>191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9" t="s">
        <v>77</v>
      </c>
      <c r="BK104" s="194">
        <f>ROUND(I104*H104,2)</f>
        <v>0</v>
      </c>
      <c r="BL104" s="19" t="s">
        <v>620</v>
      </c>
      <c r="BM104" s="193" t="s">
        <v>1030</v>
      </c>
    </row>
    <row r="105" spans="2:51" s="13" customFormat="1" ht="20.4">
      <c r="B105" s="195"/>
      <c r="C105" s="196"/>
      <c r="D105" s="197" t="s">
        <v>197</v>
      </c>
      <c r="E105" s="198" t="s">
        <v>19</v>
      </c>
      <c r="F105" s="199" t="s">
        <v>1031</v>
      </c>
      <c r="G105" s="196"/>
      <c r="H105" s="198" t="s">
        <v>19</v>
      </c>
      <c r="I105" s="200"/>
      <c r="J105" s="196"/>
      <c r="K105" s="196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197</v>
      </c>
      <c r="AU105" s="205" t="s">
        <v>79</v>
      </c>
      <c r="AV105" s="13" t="s">
        <v>77</v>
      </c>
      <c r="AW105" s="13" t="s">
        <v>31</v>
      </c>
      <c r="AX105" s="13" t="s">
        <v>69</v>
      </c>
      <c r="AY105" s="205" t="s">
        <v>191</v>
      </c>
    </row>
    <row r="106" spans="2:51" s="14" customFormat="1" ht="10.2">
      <c r="B106" s="206"/>
      <c r="C106" s="207"/>
      <c r="D106" s="197" t="s">
        <v>197</v>
      </c>
      <c r="E106" s="208" t="s">
        <v>19</v>
      </c>
      <c r="F106" s="209" t="s">
        <v>77</v>
      </c>
      <c r="G106" s="207"/>
      <c r="H106" s="210">
        <v>1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197</v>
      </c>
      <c r="AU106" s="216" t="s">
        <v>79</v>
      </c>
      <c r="AV106" s="14" t="s">
        <v>79</v>
      </c>
      <c r="AW106" s="14" t="s">
        <v>31</v>
      </c>
      <c r="AX106" s="14" t="s">
        <v>69</v>
      </c>
      <c r="AY106" s="216" t="s">
        <v>191</v>
      </c>
    </row>
    <row r="107" spans="2:51" s="16" customFormat="1" ht="10.2">
      <c r="B107" s="228"/>
      <c r="C107" s="229"/>
      <c r="D107" s="197" t="s">
        <v>197</v>
      </c>
      <c r="E107" s="230" t="s">
        <v>19</v>
      </c>
      <c r="F107" s="231" t="s">
        <v>210</v>
      </c>
      <c r="G107" s="229"/>
      <c r="H107" s="232">
        <v>1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197</v>
      </c>
      <c r="AU107" s="238" t="s">
        <v>79</v>
      </c>
      <c r="AV107" s="16" t="s">
        <v>195</v>
      </c>
      <c r="AW107" s="16" t="s">
        <v>31</v>
      </c>
      <c r="AX107" s="16" t="s">
        <v>77</v>
      </c>
      <c r="AY107" s="238" t="s">
        <v>191</v>
      </c>
    </row>
    <row r="108" spans="2:63" s="12" customFormat="1" ht="22.8" customHeight="1">
      <c r="B108" s="167"/>
      <c r="C108" s="168"/>
      <c r="D108" s="169" t="s">
        <v>68</v>
      </c>
      <c r="E108" s="239" t="s">
        <v>647</v>
      </c>
      <c r="F108" s="239" t="s">
        <v>648</v>
      </c>
      <c r="G108" s="168"/>
      <c r="H108" s="168"/>
      <c r="I108" s="171"/>
      <c r="J108" s="240">
        <f>BK108</f>
        <v>0</v>
      </c>
      <c r="K108" s="168"/>
      <c r="L108" s="173"/>
      <c r="M108" s="174"/>
      <c r="N108" s="175"/>
      <c r="O108" s="175"/>
      <c r="P108" s="176">
        <f>SUM(P109:P110)</f>
        <v>0</v>
      </c>
      <c r="Q108" s="175"/>
      <c r="R108" s="176">
        <f>SUM(R109:R110)</f>
        <v>0</v>
      </c>
      <c r="S108" s="175"/>
      <c r="T108" s="177">
        <f>SUM(T109:T110)</f>
        <v>0</v>
      </c>
      <c r="AR108" s="178" t="s">
        <v>128</v>
      </c>
      <c r="AT108" s="179" t="s">
        <v>68</v>
      </c>
      <c r="AU108" s="179" t="s">
        <v>77</v>
      </c>
      <c r="AY108" s="178" t="s">
        <v>191</v>
      </c>
      <c r="BK108" s="180">
        <f>SUM(BK109:BK110)</f>
        <v>0</v>
      </c>
    </row>
    <row r="109" spans="1:65" s="2" customFormat="1" ht="16.5" customHeight="1">
      <c r="A109" s="36"/>
      <c r="B109" s="37"/>
      <c r="C109" s="181" t="s">
        <v>246</v>
      </c>
      <c r="D109" s="181" t="s">
        <v>192</v>
      </c>
      <c r="E109" s="182" t="s">
        <v>1032</v>
      </c>
      <c r="F109" s="183" t="s">
        <v>1033</v>
      </c>
      <c r="G109" s="184" t="s">
        <v>1019</v>
      </c>
      <c r="H109" s="185">
        <v>1</v>
      </c>
      <c r="I109" s="186"/>
      <c r="J109" s="187">
        <f>ROUND(I109*H109,2)</f>
        <v>0</v>
      </c>
      <c r="K109" s="188"/>
      <c r="L109" s="41"/>
      <c r="M109" s="189" t="s">
        <v>19</v>
      </c>
      <c r="N109" s="190" t="s">
        <v>40</v>
      </c>
      <c r="O109" s="66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3" t="s">
        <v>620</v>
      </c>
      <c r="AT109" s="193" t="s">
        <v>192</v>
      </c>
      <c r="AU109" s="193" t="s">
        <v>79</v>
      </c>
      <c r="AY109" s="19" t="s">
        <v>191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9" t="s">
        <v>77</v>
      </c>
      <c r="BK109" s="194">
        <f>ROUND(I109*H109,2)</f>
        <v>0</v>
      </c>
      <c r="BL109" s="19" t="s">
        <v>620</v>
      </c>
      <c r="BM109" s="193" t="s">
        <v>1034</v>
      </c>
    </row>
    <row r="110" spans="1:65" s="2" customFormat="1" ht="16.5" customHeight="1">
      <c r="A110" s="36"/>
      <c r="B110" s="37"/>
      <c r="C110" s="181" t="s">
        <v>254</v>
      </c>
      <c r="D110" s="181" t="s">
        <v>192</v>
      </c>
      <c r="E110" s="182" t="s">
        <v>1035</v>
      </c>
      <c r="F110" s="183" t="s">
        <v>1036</v>
      </c>
      <c r="G110" s="184" t="s">
        <v>410</v>
      </c>
      <c r="H110" s="185">
        <v>2</v>
      </c>
      <c r="I110" s="186"/>
      <c r="J110" s="187">
        <f>ROUND(I110*H110,2)</f>
        <v>0</v>
      </c>
      <c r="K110" s="188"/>
      <c r="L110" s="41"/>
      <c r="M110" s="189" t="s">
        <v>19</v>
      </c>
      <c r="N110" s="190" t="s">
        <v>40</v>
      </c>
      <c r="O110" s="66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3" t="s">
        <v>620</v>
      </c>
      <c r="AT110" s="193" t="s">
        <v>192</v>
      </c>
      <c r="AU110" s="193" t="s">
        <v>79</v>
      </c>
      <c r="AY110" s="19" t="s">
        <v>191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9" t="s">
        <v>77</v>
      </c>
      <c r="BK110" s="194">
        <f>ROUND(I110*H110,2)</f>
        <v>0</v>
      </c>
      <c r="BL110" s="19" t="s">
        <v>620</v>
      </c>
      <c r="BM110" s="193" t="s">
        <v>1037</v>
      </c>
    </row>
    <row r="111" spans="2:63" s="12" customFormat="1" ht="22.8" customHeight="1">
      <c r="B111" s="167"/>
      <c r="C111" s="168"/>
      <c r="D111" s="169" t="s">
        <v>68</v>
      </c>
      <c r="E111" s="239" t="s">
        <v>1038</v>
      </c>
      <c r="F111" s="239" t="s">
        <v>1039</v>
      </c>
      <c r="G111" s="168"/>
      <c r="H111" s="168"/>
      <c r="I111" s="171"/>
      <c r="J111" s="240">
        <f>BK111</f>
        <v>0</v>
      </c>
      <c r="K111" s="168"/>
      <c r="L111" s="173"/>
      <c r="M111" s="174"/>
      <c r="N111" s="175"/>
      <c r="O111" s="175"/>
      <c r="P111" s="176">
        <v>0</v>
      </c>
      <c r="Q111" s="175"/>
      <c r="R111" s="176">
        <v>0</v>
      </c>
      <c r="S111" s="175"/>
      <c r="T111" s="177">
        <v>0</v>
      </c>
      <c r="AR111" s="178" t="s">
        <v>128</v>
      </c>
      <c r="AT111" s="179" t="s">
        <v>68</v>
      </c>
      <c r="AU111" s="179" t="s">
        <v>77</v>
      </c>
      <c r="AY111" s="178" t="s">
        <v>191</v>
      </c>
      <c r="BK111" s="180">
        <v>0</v>
      </c>
    </row>
    <row r="112" spans="2:63" s="12" customFormat="1" ht="22.8" customHeight="1">
      <c r="B112" s="167"/>
      <c r="C112" s="168"/>
      <c r="D112" s="169" t="s">
        <v>68</v>
      </c>
      <c r="E112" s="239" t="s">
        <v>1040</v>
      </c>
      <c r="F112" s="239" t="s">
        <v>1041</v>
      </c>
      <c r="G112" s="168"/>
      <c r="H112" s="168"/>
      <c r="I112" s="171"/>
      <c r="J112" s="240">
        <f>BK112</f>
        <v>0</v>
      </c>
      <c r="K112" s="168"/>
      <c r="L112" s="173"/>
      <c r="M112" s="174"/>
      <c r="N112" s="175"/>
      <c r="O112" s="175"/>
      <c r="P112" s="176">
        <f>SUM(P113:P116)</f>
        <v>0</v>
      </c>
      <c r="Q112" s="175"/>
      <c r="R112" s="176">
        <f>SUM(R113:R116)</f>
        <v>0</v>
      </c>
      <c r="S112" s="175"/>
      <c r="T112" s="177">
        <f>SUM(T113:T116)</f>
        <v>0</v>
      </c>
      <c r="AR112" s="178" t="s">
        <v>128</v>
      </c>
      <c r="AT112" s="179" t="s">
        <v>68</v>
      </c>
      <c r="AU112" s="179" t="s">
        <v>77</v>
      </c>
      <c r="AY112" s="178" t="s">
        <v>191</v>
      </c>
      <c r="BK112" s="180">
        <f>SUM(BK113:BK116)</f>
        <v>0</v>
      </c>
    </row>
    <row r="113" spans="1:65" s="2" customFormat="1" ht="16.5" customHeight="1">
      <c r="A113" s="36"/>
      <c r="B113" s="37"/>
      <c r="C113" s="181" t="s">
        <v>273</v>
      </c>
      <c r="D113" s="181" t="s">
        <v>192</v>
      </c>
      <c r="E113" s="182" t="s">
        <v>1042</v>
      </c>
      <c r="F113" s="183" t="s">
        <v>1043</v>
      </c>
      <c r="G113" s="184" t="s">
        <v>1019</v>
      </c>
      <c r="H113" s="185">
        <v>1</v>
      </c>
      <c r="I113" s="186"/>
      <c r="J113" s="187">
        <f>ROUND(I113*H113,2)</f>
        <v>0</v>
      </c>
      <c r="K113" s="188"/>
      <c r="L113" s="41"/>
      <c r="M113" s="189" t="s">
        <v>19</v>
      </c>
      <c r="N113" s="190" t="s">
        <v>40</v>
      </c>
      <c r="O113" s="66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3" t="s">
        <v>620</v>
      </c>
      <c r="AT113" s="193" t="s">
        <v>192</v>
      </c>
      <c r="AU113" s="193" t="s">
        <v>79</v>
      </c>
      <c r="AY113" s="19" t="s">
        <v>191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9" t="s">
        <v>77</v>
      </c>
      <c r="BK113" s="194">
        <f>ROUND(I113*H113,2)</f>
        <v>0</v>
      </c>
      <c r="BL113" s="19" t="s">
        <v>620</v>
      </c>
      <c r="BM113" s="193" t="s">
        <v>1044</v>
      </c>
    </row>
    <row r="114" spans="2:51" s="13" customFormat="1" ht="10.2">
      <c r="B114" s="195"/>
      <c r="C114" s="196"/>
      <c r="D114" s="197" t="s">
        <v>197</v>
      </c>
      <c r="E114" s="198" t="s">
        <v>19</v>
      </c>
      <c r="F114" s="199" t="s">
        <v>1045</v>
      </c>
      <c r="G114" s="196"/>
      <c r="H114" s="198" t="s">
        <v>19</v>
      </c>
      <c r="I114" s="200"/>
      <c r="J114" s="196"/>
      <c r="K114" s="196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197</v>
      </c>
      <c r="AU114" s="205" t="s">
        <v>79</v>
      </c>
      <c r="AV114" s="13" t="s">
        <v>77</v>
      </c>
      <c r="AW114" s="13" t="s">
        <v>31</v>
      </c>
      <c r="AX114" s="13" t="s">
        <v>69</v>
      </c>
      <c r="AY114" s="205" t="s">
        <v>191</v>
      </c>
    </row>
    <row r="115" spans="2:51" s="14" customFormat="1" ht="10.2">
      <c r="B115" s="206"/>
      <c r="C115" s="207"/>
      <c r="D115" s="197" t="s">
        <v>197</v>
      </c>
      <c r="E115" s="208" t="s">
        <v>19</v>
      </c>
      <c r="F115" s="209" t="s">
        <v>77</v>
      </c>
      <c r="G115" s="207"/>
      <c r="H115" s="210">
        <v>1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197</v>
      </c>
      <c r="AU115" s="216" t="s">
        <v>79</v>
      </c>
      <c r="AV115" s="14" t="s">
        <v>79</v>
      </c>
      <c r="AW115" s="14" t="s">
        <v>31</v>
      </c>
      <c r="AX115" s="14" t="s">
        <v>69</v>
      </c>
      <c r="AY115" s="216" t="s">
        <v>191</v>
      </c>
    </row>
    <row r="116" spans="2:51" s="16" customFormat="1" ht="10.2">
      <c r="B116" s="228"/>
      <c r="C116" s="229"/>
      <c r="D116" s="197" t="s">
        <v>197</v>
      </c>
      <c r="E116" s="230" t="s">
        <v>19</v>
      </c>
      <c r="F116" s="231" t="s">
        <v>210</v>
      </c>
      <c r="G116" s="229"/>
      <c r="H116" s="232">
        <v>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197</v>
      </c>
      <c r="AU116" s="238" t="s">
        <v>79</v>
      </c>
      <c r="AV116" s="16" t="s">
        <v>195</v>
      </c>
      <c r="AW116" s="16" t="s">
        <v>31</v>
      </c>
      <c r="AX116" s="16" t="s">
        <v>77</v>
      </c>
      <c r="AY116" s="238" t="s">
        <v>191</v>
      </c>
    </row>
    <row r="117" spans="2:63" s="12" customFormat="1" ht="22.8" customHeight="1">
      <c r="B117" s="167"/>
      <c r="C117" s="168"/>
      <c r="D117" s="169" t="s">
        <v>68</v>
      </c>
      <c r="E117" s="239" t="s">
        <v>1046</v>
      </c>
      <c r="F117" s="239" t="s">
        <v>1047</v>
      </c>
      <c r="G117" s="168"/>
      <c r="H117" s="168"/>
      <c r="I117" s="171"/>
      <c r="J117" s="240">
        <f>BK117</f>
        <v>0</v>
      </c>
      <c r="K117" s="168"/>
      <c r="L117" s="173"/>
      <c r="M117" s="174"/>
      <c r="N117" s="175"/>
      <c r="O117" s="175"/>
      <c r="P117" s="176">
        <f>SUM(P118:P119)</f>
        <v>0</v>
      </c>
      <c r="Q117" s="175"/>
      <c r="R117" s="176">
        <f>SUM(R118:R119)</f>
        <v>0</v>
      </c>
      <c r="S117" s="175"/>
      <c r="T117" s="177">
        <f>SUM(T118:T119)</f>
        <v>0</v>
      </c>
      <c r="AR117" s="178" t="s">
        <v>128</v>
      </c>
      <c r="AT117" s="179" t="s">
        <v>68</v>
      </c>
      <c r="AU117" s="179" t="s">
        <v>77</v>
      </c>
      <c r="AY117" s="178" t="s">
        <v>191</v>
      </c>
      <c r="BK117" s="180">
        <f>SUM(BK118:BK119)</f>
        <v>0</v>
      </c>
    </row>
    <row r="118" spans="1:65" s="2" customFormat="1" ht="16.5" customHeight="1">
      <c r="A118" s="36"/>
      <c r="B118" s="37"/>
      <c r="C118" s="181" t="s">
        <v>279</v>
      </c>
      <c r="D118" s="181" t="s">
        <v>192</v>
      </c>
      <c r="E118" s="182" t="s">
        <v>1048</v>
      </c>
      <c r="F118" s="183" t="s">
        <v>1049</v>
      </c>
      <c r="G118" s="184" t="s">
        <v>1019</v>
      </c>
      <c r="H118" s="185">
        <v>1</v>
      </c>
      <c r="I118" s="186"/>
      <c r="J118" s="187">
        <f>ROUND(I118*H118,2)</f>
        <v>0</v>
      </c>
      <c r="K118" s="188"/>
      <c r="L118" s="41"/>
      <c r="M118" s="189" t="s">
        <v>19</v>
      </c>
      <c r="N118" s="190" t="s">
        <v>40</v>
      </c>
      <c r="O118" s="66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3" t="s">
        <v>620</v>
      </c>
      <c r="AT118" s="193" t="s">
        <v>192</v>
      </c>
      <c r="AU118" s="193" t="s">
        <v>79</v>
      </c>
      <c r="AY118" s="19" t="s">
        <v>191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9" t="s">
        <v>77</v>
      </c>
      <c r="BK118" s="194">
        <f>ROUND(I118*H118,2)</f>
        <v>0</v>
      </c>
      <c r="BL118" s="19" t="s">
        <v>620</v>
      </c>
      <c r="BM118" s="193" t="s">
        <v>1050</v>
      </c>
    </row>
    <row r="119" spans="1:65" s="2" customFormat="1" ht="16.5" customHeight="1">
      <c r="A119" s="36"/>
      <c r="B119" s="37"/>
      <c r="C119" s="181" t="s">
        <v>284</v>
      </c>
      <c r="D119" s="181" t="s">
        <v>192</v>
      </c>
      <c r="E119" s="182" t="s">
        <v>1051</v>
      </c>
      <c r="F119" s="183" t="s">
        <v>1052</v>
      </c>
      <c r="G119" s="184" t="s">
        <v>1053</v>
      </c>
      <c r="H119" s="185">
        <v>1</v>
      </c>
      <c r="I119" s="186"/>
      <c r="J119" s="187">
        <f>ROUND(I119*H119,2)</f>
        <v>0</v>
      </c>
      <c r="K119" s="188"/>
      <c r="L119" s="41"/>
      <c r="M119" s="252" t="s">
        <v>19</v>
      </c>
      <c r="N119" s="253" t="s">
        <v>40</v>
      </c>
      <c r="O119" s="254"/>
      <c r="P119" s="255">
        <f>O119*H119</f>
        <v>0</v>
      </c>
      <c r="Q119" s="255">
        <v>0</v>
      </c>
      <c r="R119" s="255">
        <f>Q119*H119</f>
        <v>0</v>
      </c>
      <c r="S119" s="255">
        <v>0</v>
      </c>
      <c r="T119" s="25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3" t="s">
        <v>620</v>
      </c>
      <c r="AT119" s="193" t="s">
        <v>192</v>
      </c>
      <c r="AU119" s="193" t="s">
        <v>79</v>
      </c>
      <c r="AY119" s="19" t="s">
        <v>191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9" t="s">
        <v>77</v>
      </c>
      <c r="BK119" s="194">
        <f>ROUND(I119*H119,2)</f>
        <v>0</v>
      </c>
      <c r="BL119" s="19" t="s">
        <v>620</v>
      </c>
      <c r="BM119" s="193" t="s">
        <v>1054</v>
      </c>
    </row>
    <row r="120" spans="1:31" s="2" customFormat="1" ht="6.9" customHeight="1">
      <c r="A120" s="36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1"/>
      <c r="M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</sheetData>
  <sheetProtection algorithmName="SHA-512" hashValue="gvtOdb5n7gMwjQb33okvrOEeKliA+iIvB1hkDRfnvOiEf/uQpljCbokTA4d5ncqL/GoHbdyGt0pnIY3FAAsZIQ==" saltValue="BYa0RWmyBt8eY7o3MYWvaFGExaXe+EHLEdeJIG1fawtJ4cSBv0OpmhDl/T0eBkWBJXK0g1eVEehHm7CQC73H6A==" spinCount="100000" sheet="1" objects="1" scenarios="1" formatColumns="0" formatRows="0" autoFilter="0"/>
  <autoFilter ref="C91:K119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110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79</v>
      </c>
    </row>
    <row r="4" spans="2:46" s="1" customFormat="1" ht="24.9" customHeight="1">
      <c r="B4" s="22"/>
      <c r="D4" s="113" t="s">
        <v>117</v>
      </c>
      <c r="L4" s="22"/>
      <c r="M4" s="114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4" t="str">
        <f>'Rekapitulace stavby'!K6</f>
        <v>Vrchlabí - Liščí kopec - I.etapa</v>
      </c>
      <c r="F7" s="405"/>
      <c r="G7" s="405"/>
      <c r="H7" s="405"/>
      <c r="L7" s="22"/>
    </row>
    <row r="8" spans="2:12" ht="13.2">
      <c r="B8" s="22"/>
      <c r="D8" s="115" t="s">
        <v>123</v>
      </c>
      <c r="L8" s="22"/>
    </row>
    <row r="9" spans="2:12" s="1" customFormat="1" ht="23.25" customHeight="1">
      <c r="B9" s="22"/>
      <c r="E9" s="404" t="s">
        <v>1055</v>
      </c>
      <c r="F9" s="386"/>
      <c r="G9" s="386"/>
      <c r="H9" s="386"/>
      <c r="L9" s="22"/>
    </row>
    <row r="10" spans="2:12" s="1" customFormat="1" ht="12" customHeight="1">
      <c r="B10" s="22"/>
      <c r="D10" s="115" t="s">
        <v>734</v>
      </c>
      <c r="L10" s="22"/>
    </row>
    <row r="11" spans="1:31" s="2" customFormat="1" ht="16.5" customHeight="1">
      <c r="A11" s="36"/>
      <c r="B11" s="41"/>
      <c r="C11" s="36"/>
      <c r="D11" s="36"/>
      <c r="E11" s="414" t="s">
        <v>1056</v>
      </c>
      <c r="F11" s="407"/>
      <c r="G11" s="407"/>
      <c r="H11" s="407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5" t="s">
        <v>736</v>
      </c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06" t="s">
        <v>737</v>
      </c>
      <c r="F13" s="407"/>
      <c r="G13" s="407"/>
      <c r="H13" s="407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5" t="s">
        <v>18</v>
      </c>
      <c r="E15" s="36"/>
      <c r="F15" s="105" t="s">
        <v>19</v>
      </c>
      <c r="G15" s="36"/>
      <c r="H15" s="36"/>
      <c r="I15" s="115" t="s">
        <v>20</v>
      </c>
      <c r="J15" s="105" t="s">
        <v>19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21</v>
      </c>
      <c r="E16" s="36"/>
      <c r="F16" s="105" t="s">
        <v>738</v>
      </c>
      <c r="G16" s="36"/>
      <c r="H16" s="36"/>
      <c r="I16" s="115" t="s">
        <v>23</v>
      </c>
      <c r="J16" s="117" t="str">
        <f>'Rekapitulace stavby'!AN8</f>
        <v>2. 2. 2021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8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5" t="s">
        <v>25</v>
      </c>
      <c r="E18" s="36"/>
      <c r="F18" s="36"/>
      <c r="G18" s="36"/>
      <c r="H18" s="36"/>
      <c r="I18" s="115" t="s">
        <v>26</v>
      </c>
      <c r="J18" s="105" t="s">
        <v>19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22</v>
      </c>
      <c r="F19" s="36"/>
      <c r="G19" s="36"/>
      <c r="H19" s="36"/>
      <c r="I19" s="115" t="s">
        <v>27</v>
      </c>
      <c r="J19" s="105" t="s">
        <v>19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5" t="s">
        <v>28</v>
      </c>
      <c r="E21" s="36"/>
      <c r="F21" s="36"/>
      <c r="G21" s="36"/>
      <c r="H21" s="36"/>
      <c r="I21" s="115" t="s">
        <v>26</v>
      </c>
      <c r="J21" s="32" t="str">
        <f>'Rekapitulace stavby'!AN13</f>
        <v>Vyplň údaj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08" t="str">
        <f>'Rekapitulace stavby'!E14</f>
        <v>Vyplň údaj</v>
      </c>
      <c r="F22" s="409"/>
      <c r="G22" s="409"/>
      <c r="H22" s="409"/>
      <c r="I22" s="115" t="s">
        <v>27</v>
      </c>
      <c r="J22" s="32" t="str">
        <f>'Rekapitulace stavby'!AN14</f>
        <v>Vyplň údaj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5" t="s">
        <v>30</v>
      </c>
      <c r="E24" s="36"/>
      <c r="F24" s="36"/>
      <c r="G24" s="36"/>
      <c r="H24" s="36"/>
      <c r="I24" s="115" t="s">
        <v>26</v>
      </c>
      <c r="J24" s="105" t="s">
        <v>19</v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739</v>
      </c>
      <c r="F25" s="36"/>
      <c r="G25" s="36"/>
      <c r="H25" s="36"/>
      <c r="I25" s="115" t="s">
        <v>27</v>
      </c>
      <c r="J25" s="105" t="s">
        <v>19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5" t="s">
        <v>32</v>
      </c>
      <c r="E27" s="36"/>
      <c r="F27" s="36"/>
      <c r="G27" s="36"/>
      <c r="H27" s="36"/>
      <c r="I27" s="115" t="s">
        <v>26</v>
      </c>
      <c r="J27" s="105" t="s">
        <v>19</v>
      </c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740</v>
      </c>
      <c r="F28" s="36"/>
      <c r="G28" s="36"/>
      <c r="H28" s="36"/>
      <c r="I28" s="115" t="s">
        <v>27</v>
      </c>
      <c r="J28" s="105" t="s">
        <v>19</v>
      </c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5" t="s">
        <v>33</v>
      </c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8"/>
      <c r="B31" s="119"/>
      <c r="C31" s="118"/>
      <c r="D31" s="118"/>
      <c r="E31" s="410" t="s">
        <v>19</v>
      </c>
      <c r="F31" s="410"/>
      <c r="G31" s="410"/>
      <c r="H31" s="41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23" t="s">
        <v>35</v>
      </c>
      <c r="E34" s="36"/>
      <c r="F34" s="36"/>
      <c r="G34" s="36"/>
      <c r="H34" s="36"/>
      <c r="I34" s="36"/>
      <c r="J34" s="124">
        <f>ROUND(J95,2)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" customHeight="1">
      <c r="A35" s="36"/>
      <c r="B35" s="41"/>
      <c r="C35" s="36"/>
      <c r="D35" s="122"/>
      <c r="E35" s="122"/>
      <c r="F35" s="122"/>
      <c r="G35" s="122"/>
      <c r="H35" s="122"/>
      <c r="I35" s="122"/>
      <c r="J35" s="122"/>
      <c r="K35" s="122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36"/>
      <c r="F36" s="125" t="s">
        <v>37</v>
      </c>
      <c r="G36" s="36"/>
      <c r="H36" s="36"/>
      <c r="I36" s="125" t="s">
        <v>36</v>
      </c>
      <c r="J36" s="125" t="s">
        <v>38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26" t="s">
        <v>39</v>
      </c>
      <c r="E37" s="115" t="s">
        <v>40</v>
      </c>
      <c r="F37" s="127">
        <f>ROUND((SUM(BE95:BE245)),2)</f>
        <v>0</v>
      </c>
      <c r="G37" s="36"/>
      <c r="H37" s="36"/>
      <c r="I37" s="128">
        <v>0.21</v>
      </c>
      <c r="J37" s="127">
        <f>ROUND(((SUM(BE95:BE245))*I37),2)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5" t="s">
        <v>41</v>
      </c>
      <c r="F38" s="127">
        <f>ROUND((SUM(BF95:BF245)),2)</f>
        <v>0</v>
      </c>
      <c r="G38" s="36"/>
      <c r="H38" s="36"/>
      <c r="I38" s="128">
        <v>0.15</v>
      </c>
      <c r="J38" s="127">
        <f>ROUND(((SUM(BF95:BF245))*I38),2)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5" t="s">
        <v>42</v>
      </c>
      <c r="F39" s="127">
        <f>ROUND((SUM(BG95:BG245)),2)</f>
        <v>0</v>
      </c>
      <c r="G39" s="36"/>
      <c r="H39" s="36"/>
      <c r="I39" s="128">
        <v>0.21</v>
      </c>
      <c r="J39" s="127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1"/>
      <c r="C40" s="36"/>
      <c r="D40" s="36"/>
      <c r="E40" s="115" t="s">
        <v>43</v>
      </c>
      <c r="F40" s="127">
        <f>ROUND((SUM(BH95:BH245)),2)</f>
        <v>0</v>
      </c>
      <c r="G40" s="36"/>
      <c r="H40" s="36"/>
      <c r="I40" s="128">
        <v>0.15</v>
      </c>
      <c r="J40" s="127">
        <f>0</f>
        <v>0</v>
      </c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41"/>
      <c r="C41" s="36"/>
      <c r="D41" s="36"/>
      <c r="E41" s="115" t="s">
        <v>44</v>
      </c>
      <c r="F41" s="127">
        <f>ROUND((SUM(BI95:BI245)),2)</f>
        <v>0</v>
      </c>
      <c r="G41" s="36"/>
      <c r="H41" s="36"/>
      <c r="I41" s="128">
        <v>0</v>
      </c>
      <c r="J41" s="127">
        <f>0</f>
        <v>0</v>
      </c>
      <c r="K41" s="36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29"/>
      <c r="D43" s="130" t="s">
        <v>45</v>
      </c>
      <c r="E43" s="131"/>
      <c r="F43" s="131"/>
      <c r="G43" s="132" t="s">
        <v>46</v>
      </c>
      <c r="H43" s="133" t="s">
        <v>47</v>
      </c>
      <c r="I43" s="131"/>
      <c r="J43" s="134">
        <f>SUM(J34:J41)</f>
        <v>0</v>
      </c>
      <c r="K43" s="135"/>
      <c r="L43" s="11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" customHeight="1">
      <c r="A48" s="36"/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" customHeight="1">
      <c r="A49" s="36"/>
      <c r="B49" s="37"/>
      <c r="C49" s="25" t="s">
        <v>160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11" t="str">
        <f>E7</f>
        <v>Vrchlabí - Liščí kopec - I.etapa</v>
      </c>
      <c r="F52" s="412"/>
      <c r="G52" s="412"/>
      <c r="H52" s="412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123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23.25" customHeight="1">
      <c r="B54" s="23"/>
      <c r="C54" s="24"/>
      <c r="D54" s="24"/>
      <c r="E54" s="411" t="s">
        <v>1055</v>
      </c>
      <c r="F54" s="371"/>
      <c r="G54" s="371"/>
      <c r="H54" s="371"/>
      <c r="I54" s="24"/>
      <c r="J54" s="24"/>
      <c r="K54" s="24"/>
      <c r="L54" s="22"/>
    </row>
    <row r="55" spans="2:12" s="1" customFormat="1" ht="12" customHeight="1">
      <c r="B55" s="23"/>
      <c r="C55" s="31" t="s">
        <v>734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15" t="s">
        <v>1056</v>
      </c>
      <c r="F56" s="413"/>
      <c r="G56" s="413"/>
      <c r="H56" s="413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736</v>
      </c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64" t="str">
        <f>E13</f>
        <v>a - příprava území</v>
      </c>
      <c r="F58" s="413"/>
      <c r="G58" s="413"/>
      <c r="H58" s="413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Vrchlabí</v>
      </c>
      <c r="G60" s="38"/>
      <c r="H60" s="38"/>
      <c r="I60" s="31" t="s">
        <v>23</v>
      </c>
      <c r="J60" s="61" t="str">
        <f>IF(J16="","",J16)</f>
        <v>2. 2. 2021</v>
      </c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25.65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31" t="s">
        <v>30</v>
      </c>
      <c r="J62" s="34" t="str">
        <f>E25</f>
        <v>VIAPROJEKT s.r.o. HK</v>
      </c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15" customHeight="1">
      <c r="A63" s="36"/>
      <c r="B63" s="37"/>
      <c r="C63" s="31" t="s">
        <v>28</v>
      </c>
      <c r="D63" s="38"/>
      <c r="E63" s="38"/>
      <c r="F63" s="29" t="str">
        <f>IF(E22="","",E22)</f>
        <v>Vyplň údaj</v>
      </c>
      <c r="G63" s="38"/>
      <c r="H63" s="38"/>
      <c r="I63" s="31" t="s">
        <v>32</v>
      </c>
      <c r="J63" s="34" t="str">
        <f>E28</f>
        <v>B.Burešová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40" t="s">
        <v>161</v>
      </c>
      <c r="D65" s="141"/>
      <c r="E65" s="141"/>
      <c r="F65" s="141"/>
      <c r="G65" s="141"/>
      <c r="H65" s="141"/>
      <c r="I65" s="141"/>
      <c r="J65" s="142" t="s">
        <v>162</v>
      </c>
      <c r="K65" s="141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8" customHeight="1">
      <c r="A67" s="36"/>
      <c r="B67" s="37"/>
      <c r="C67" s="143" t="s">
        <v>67</v>
      </c>
      <c r="D67" s="38"/>
      <c r="E67" s="38"/>
      <c r="F67" s="38"/>
      <c r="G67" s="38"/>
      <c r="H67" s="38"/>
      <c r="I67" s="38"/>
      <c r="J67" s="79">
        <f>J95</f>
        <v>0</v>
      </c>
      <c r="K67" s="38"/>
      <c r="L67" s="11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163</v>
      </c>
    </row>
    <row r="68" spans="2:12" s="9" customFormat="1" ht="24.9" customHeight="1">
      <c r="B68" s="144"/>
      <c r="C68" s="145"/>
      <c r="D68" s="146" t="s">
        <v>164</v>
      </c>
      <c r="E68" s="147"/>
      <c r="F68" s="147"/>
      <c r="G68" s="147"/>
      <c r="H68" s="147"/>
      <c r="I68" s="147"/>
      <c r="J68" s="148">
        <f>J96</f>
        <v>0</v>
      </c>
      <c r="K68" s="145"/>
      <c r="L68" s="149"/>
    </row>
    <row r="69" spans="2:12" s="10" customFormat="1" ht="19.95" customHeight="1">
      <c r="B69" s="150"/>
      <c r="C69" s="99"/>
      <c r="D69" s="151" t="s">
        <v>165</v>
      </c>
      <c r="E69" s="152"/>
      <c r="F69" s="152"/>
      <c r="G69" s="152"/>
      <c r="H69" s="152"/>
      <c r="I69" s="152"/>
      <c r="J69" s="153">
        <f>J97</f>
        <v>0</v>
      </c>
      <c r="K69" s="99"/>
      <c r="L69" s="154"/>
    </row>
    <row r="70" spans="2:12" s="10" customFormat="1" ht="19.95" customHeight="1">
      <c r="B70" s="150"/>
      <c r="C70" s="99"/>
      <c r="D70" s="151" t="s">
        <v>170</v>
      </c>
      <c r="E70" s="152"/>
      <c r="F70" s="152"/>
      <c r="G70" s="152"/>
      <c r="H70" s="152"/>
      <c r="I70" s="152"/>
      <c r="J70" s="153">
        <f>J190</f>
        <v>0</v>
      </c>
      <c r="K70" s="99"/>
      <c r="L70" s="154"/>
    </row>
    <row r="71" spans="2:12" s="10" customFormat="1" ht="19.95" customHeight="1">
      <c r="B71" s="150"/>
      <c r="C71" s="99"/>
      <c r="D71" s="151" t="s">
        <v>171</v>
      </c>
      <c r="E71" s="152"/>
      <c r="F71" s="152"/>
      <c r="G71" s="152"/>
      <c r="H71" s="152"/>
      <c r="I71" s="152"/>
      <c r="J71" s="153">
        <f>J243</f>
        <v>0</v>
      </c>
      <c r="K71" s="99"/>
      <c r="L71" s="154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" customHeight="1">
      <c r="A78" s="36"/>
      <c r="B78" s="37"/>
      <c r="C78" s="25" t="s">
        <v>176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11" t="str">
        <f>E7</f>
        <v>Vrchlabí - Liščí kopec - I.etapa</v>
      </c>
      <c r="F81" s="412"/>
      <c r="G81" s="412"/>
      <c r="H81" s="412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123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2:12" s="1" customFormat="1" ht="23.25" customHeight="1">
      <c r="B83" s="23"/>
      <c r="C83" s="24"/>
      <c r="D83" s="24"/>
      <c r="E83" s="411" t="s">
        <v>1055</v>
      </c>
      <c r="F83" s="371"/>
      <c r="G83" s="371"/>
      <c r="H83" s="371"/>
      <c r="I83" s="24"/>
      <c r="J83" s="24"/>
      <c r="K83" s="24"/>
      <c r="L83" s="22"/>
    </row>
    <row r="84" spans="2:12" s="1" customFormat="1" ht="12" customHeight="1">
      <c r="B84" s="23"/>
      <c r="C84" s="31" t="s">
        <v>734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36"/>
      <c r="B85" s="37"/>
      <c r="C85" s="38"/>
      <c r="D85" s="38"/>
      <c r="E85" s="415" t="s">
        <v>1056</v>
      </c>
      <c r="F85" s="413"/>
      <c r="G85" s="413"/>
      <c r="H85" s="413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736</v>
      </c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64" t="str">
        <f>E13</f>
        <v>a - příprava území</v>
      </c>
      <c r="F87" s="413"/>
      <c r="G87" s="413"/>
      <c r="H87" s="413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21</v>
      </c>
      <c r="D89" s="38"/>
      <c r="E89" s="38"/>
      <c r="F89" s="29" t="str">
        <f>F16</f>
        <v>Vrchlabí</v>
      </c>
      <c r="G89" s="38"/>
      <c r="H89" s="38"/>
      <c r="I89" s="31" t="s">
        <v>23</v>
      </c>
      <c r="J89" s="61" t="str">
        <f>IF(J16="","",J16)</f>
        <v>2. 2. 2021</v>
      </c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1" t="s">
        <v>25</v>
      </c>
      <c r="D91" s="38"/>
      <c r="E91" s="38"/>
      <c r="F91" s="29" t="str">
        <f>E19</f>
        <v xml:space="preserve"> </v>
      </c>
      <c r="G91" s="38"/>
      <c r="H91" s="38"/>
      <c r="I91" s="31" t="s">
        <v>30</v>
      </c>
      <c r="J91" s="34" t="str">
        <f>E25</f>
        <v>VIAPROJEKT s.r.o. HK</v>
      </c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1" t="s">
        <v>28</v>
      </c>
      <c r="D92" s="38"/>
      <c r="E92" s="38"/>
      <c r="F92" s="29" t="str">
        <f>IF(E22="","",E22)</f>
        <v>Vyplň údaj</v>
      </c>
      <c r="G92" s="38"/>
      <c r="H92" s="38"/>
      <c r="I92" s="31" t="s">
        <v>32</v>
      </c>
      <c r="J92" s="34" t="str">
        <f>E28</f>
        <v>B.Burešová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11" customFormat="1" ht="29.25" customHeight="1">
      <c r="A94" s="155"/>
      <c r="B94" s="156"/>
      <c r="C94" s="157" t="s">
        <v>177</v>
      </c>
      <c r="D94" s="158" t="s">
        <v>54</v>
      </c>
      <c r="E94" s="158" t="s">
        <v>50</v>
      </c>
      <c r="F94" s="158" t="s">
        <v>51</v>
      </c>
      <c r="G94" s="158" t="s">
        <v>178</v>
      </c>
      <c r="H94" s="158" t="s">
        <v>179</v>
      </c>
      <c r="I94" s="158" t="s">
        <v>180</v>
      </c>
      <c r="J94" s="159" t="s">
        <v>162</v>
      </c>
      <c r="K94" s="160" t="s">
        <v>181</v>
      </c>
      <c r="L94" s="161"/>
      <c r="M94" s="70" t="s">
        <v>19</v>
      </c>
      <c r="N94" s="71" t="s">
        <v>39</v>
      </c>
      <c r="O94" s="71" t="s">
        <v>182</v>
      </c>
      <c r="P94" s="71" t="s">
        <v>183</v>
      </c>
      <c r="Q94" s="71" t="s">
        <v>184</v>
      </c>
      <c r="R94" s="71" t="s">
        <v>185</v>
      </c>
      <c r="S94" s="71" t="s">
        <v>186</v>
      </c>
      <c r="T94" s="72" t="s">
        <v>187</v>
      </c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</row>
    <row r="95" spans="1:63" s="2" customFormat="1" ht="22.8" customHeight="1">
      <c r="A95" s="36"/>
      <c r="B95" s="37"/>
      <c r="C95" s="77" t="s">
        <v>188</v>
      </c>
      <c r="D95" s="38"/>
      <c r="E95" s="38"/>
      <c r="F95" s="38"/>
      <c r="G95" s="38"/>
      <c r="H95" s="38"/>
      <c r="I95" s="38"/>
      <c r="J95" s="162">
        <f>BK95</f>
        <v>0</v>
      </c>
      <c r="K95" s="38"/>
      <c r="L95" s="41"/>
      <c r="M95" s="73"/>
      <c r="N95" s="163"/>
      <c r="O95" s="74"/>
      <c r="P95" s="164">
        <f>P96</f>
        <v>0</v>
      </c>
      <c r="Q95" s="74"/>
      <c r="R95" s="164">
        <f>R96</f>
        <v>11.326</v>
      </c>
      <c r="S95" s="74"/>
      <c r="T95" s="165">
        <f>T96</f>
        <v>19.675999999999995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68</v>
      </c>
      <c r="AU95" s="19" t="s">
        <v>163</v>
      </c>
      <c r="BK95" s="166">
        <f>BK96</f>
        <v>0</v>
      </c>
    </row>
    <row r="96" spans="2:63" s="12" customFormat="1" ht="25.95" customHeight="1">
      <c r="B96" s="167"/>
      <c r="C96" s="168"/>
      <c r="D96" s="169" t="s">
        <v>68</v>
      </c>
      <c r="E96" s="170" t="s">
        <v>189</v>
      </c>
      <c r="F96" s="170" t="s">
        <v>190</v>
      </c>
      <c r="G96" s="168"/>
      <c r="H96" s="168"/>
      <c r="I96" s="171"/>
      <c r="J96" s="172">
        <f>BK96</f>
        <v>0</v>
      </c>
      <c r="K96" s="168"/>
      <c r="L96" s="173"/>
      <c r="M96" s="174"/>
      <c r="N96" s="175"/>
      <c r="O96" s="175"/>
      <c r="P96" s="176">
        <f>P97+P190+P243</f>
        <v>0</v>
      </c>
      <c r="Q96" s="175"/>
      <c r="R96" s="176">
        <f>R97+R190+R243</f>
        <v>11.326</v>
      </c>
      <c r="S96" s="175"/>
      <c r="T96" s="177">
        <f>T97+T190+T243</f>
        <v>19.675999999999995</v>
      </c>
      <c r="AR96" s="178" t="s">
        <v>77</v>
      </c>
      <c r="AT96" s="179" t="s">
        <v>68</v>
      </c>
      <c r="AU96" s="179" t="s">
        <v>69</v>
      </c>
      <c r="AY96" s="178" t="s">
        <v>191</v>
      </c>
      <c r="BK96" s="180">
        <f>BK97+BK190+BK243</f>
        <v>0</v>
      </c>
    </row>
    <row r="97" spans="2:63" s="12" customFormat="1" ht="22.8" customHeight="1">
      <c r="B97" s="167"/>
      <c r="C97" s="168"/>
      <c r="D97" s="169" t="s">
        <v>68</v>
      </c>
      <c r="E97" s="239" t="s">
        <v>77</v>
      </c>
      <c r="F97" s="239" t="s">
        <v>221</v>
      </c>
      <c r="G97" s="168"/>
      <c r="H97" s="168"/>
      <c r="I97" s="171"/>
      <c r="J97" s="240">
        <f>BK97</f>
        <v>0</v>
      </c>
      <c r="K97" s="168"/>
      <c r="L97" s="173"/>
      <c r="M97" s="174"/>
      <c r="N97" s="175"/>
      <c r="O97" s="175"/>
      <c r="P97" s="176">
        <f>SUM(P98:P189)</f>
        <v>0</v>
      </c>
      <c r="Q97" s="175"/>
      <c r="R97" s="176">
        <f>SUM(R98:R189)</f>
        <v>11.326</v>
      </c>
      <c r="S97" s="175"/>
      <c r="T97" s="177">
        <f>SUM(T98:T189)</f>
        <v>19.675999999999995</v>
      </c>
      <c r="AR97" s="178" t="s">
        <v>77</v>
      </c>
      <c r="AT97" s="179" t="s">
        <v>68</v>
      </c>
      <c r="AU97" s="179" t="s">
        <v>77</v>
      </c>
      <c r="AY97" s="178" t="s">
        <v>191</v>
      </c>
      <c r="BK97" s="180">
        <f>SUM(BK98:BK189)</f>
        <v>0</v>
      </c>
    </row>
    <row r="98" spans="1:65" s="2" customFormat="1" ht="37.8" customHeight="1">
      <c r="A98" s="36"/>
      <c r="B98" s="37"/>
      <c r="C98" s="181" t="s">
        <v>77</v>
      </c>
      <c r="D98" s="181" t="s">
        <v>192</v>
      </c>
      <c r="E98" s="182" t="s">
        <v>1057</v>
      </c>
      <c r="F98" s="183" t="s">
        <v>1058</v>
      </c>
      <c r="G98" s="184" t="s">
        <v>224</v>
      </c>
      <c r="H98" s="185">
        <v>10</v>
      </c>
      <c r="I98" s="186"/>
      <c r="J98" s="187">
        <f>ROUND(I98*H98,2)</f>
        <v>0</v>
      </c>
      <c r="K98" s="188"/>
      <c r="L98" s="41"/>
      <c r="M98" s="189" t="s">
        <v>19</v>
      </c>
      <c r="N98" s="190" t="s">
        <v>40</v>
      </c>
      <c r="O98" s="66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3" t="s">
        <v>195</v>
      </c>
      <c r="AT98" s="193" t="s">
        <v>192</v>
      </c>
      <c r="AU98" s="193" t="s">
        <v>79</v>
      </c>
      <c r="AY98" s="19" t="s">
        <v>191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9" t="s">
        <v>77</v>
      </c>
      <c r="BK98" s="194">
        <f>ROUND(I98*H98,2)</f>
        <v>0</v>
      </c>
      <c r="BL98" s="19" t="s">
        <v>195</v>
      </c>
      <c r="BM98" s="193" t="s">
        <v>1059</v>
      </c>
    </row>
    <row r="99" spans="2:51" s="13" customFormat="1" ht="10.2">
      <c r="B99" s="195"/>
      <c r="C99" s="196"/>
      <c r="D99" s="197" t="s">
        <v>197</v>
      </c>
      <c r="E99" s="198" t="s">
        <v>19</v>
      </c>
      <c r="F99" s="199" t="s">
        <v>1060</v>
      </c>
      <c r="G99" s="196"/>
      <c r="H99" s="198" t="s">
        <v>19</v>
      </c>
      <c r="I99" s="200"/>
      <c r="J99" s="196"/>
      <c r="K99" s="196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197</v>
      </c>
      <c r="AU99" s="205" t="s">
        <v>79</v>
      </c>
      <c r="AV99" s="13" t="s">
        <v>77</v>
      </c>
      <c r="AW99" s="13" t="s">
        <v>31</v>
      </c>
      <c r="AX99" s="13" t="s">
        <v>69</v>
      </c>
      <c r="AY99" s="205" t="s">
        <v>191</v>
      </c>
    </row>
    <row r="100" spans="2:51" s="14" customFormat="1" ht="10.2">
      <c r="B100" s="206"/>
      <c r="C100" s="207"/>
      <c r="D100" s="197" t="s">
        <v>197</v>
      </c>
      <c r="E100" s="208" t="s">
        <v>19</v>
      </c>
      <c r="F100" s="209" t="s">
        <v>279</v>
      </c>
      <c r="G100" s="207"/>
      <c r="H100" s="210">
        <v>10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197</v>
      </c>
      <c r="AU100" s="216" t="s">
        <v>79</v>
      </c>
      <c r="AV100" s="14" t="s">
        <v>79</v>
      </c>
      <c r="AW100" s="14" t="s">
        <v>31</v>
      </c>
      <c r="AX100" s="14" t="s">
        <v>69</v>
      </c>
      <c r="AY100" s="216" t="s">
        <v>191</v>
      </c>
    </row>
    <row r="101" spans="2:51" s="16" customFormat="1" ht="10.2">
      <c r="B101" s="228"/>
      <c r="C101" s="229"/>
      <c r="D101" s="197" t="s">
        <v>197</v>
      </c>
      <c r="E101" s="230" t="s">
        <v>19</v>
      </c>
      <c r="F101" s="231" t="s">
        <v>210</v>
      </c>
      <c r="G101" s="229"/>
      <c r="H101" s="232">
        <v>10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197</v>
      </c>
      <c r="AU101" s="238" t="s">
        <v>79</v>
      </c>
      <c r="AV101" s="16" t="s">
        <v>195</v>
      </c>
      <c r="AW101" s="16" t="s">
        <v>31</v>
      </c>
      <c r="AX101" s="16" t="s">
        <v>77</v>
      </c>
      <c r="AY101" s="238" t="s">
        <v>191</v>
      </c>
    </row>
    <row r="102" spans="1:65" s="2" customFormat="1" ht="24.15" customHeight="1">
      <c r="A102" s="36"/>
      <c r="B102" s="37"/>
      <c r="C102" s="181" t="s">
        <v>79</v>
      </c>
      <c r="D102" s="181" t="s">
        <v>192</v>
      </c>
      <c r="E102" s="182" t="s">
        <v>1061</v>
      </c>
      <c r="F102" s="183" t="s">
        <v>1062</v>
      </c>
      <c r="G102" s="184" t="s">
        <v>224</v>
      </c>
      <c r="H102" s="185">
        <v>32</v>
      </c>
      <c r="I102" s="186"/>
      <c r="J102" s="187">
        <f>ROUND(I102*H102,2)</f>
        <v>0</v>
      </c>
      <c r="K102" s="188"/>
      <c r="L102" s="41"/>
      <c r="M102" s="189" t="s">
        <v>19</v>
      </c>
      <c r="N102" s="190" t="s">
        <v>40</v>
      </c>
      <c r="O102" s="66"/>
      <c r="P102" s="191">
        <f>O102*H102</f>
        <v>0</v>
      </c>
      <c r="Q102" s="191">
        <v>0</v>
      </c>
      <c r="R102" s="191">
        <f>Q102*H102</f>
        <v>0</v>
      </c>
      <c r="S102" s="191">
        <v>0.29</v>
      </c>
      <c r="T102" s="192">
        <f>S102*H102</f>
        <v>9.28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3" t="s">
        <v>195</v>
      </c>
      <c r="AT102" s="193" t="s">
        <v>192</v>
      </c>
      <c r="AU102" s="193" t="s">
        <v>79</v>
      </c>
      <c r="AY102" s="19" t="s">
        <v>191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9" t="s">
        <v>77</v>
      </c>
      <c r="BK102" s="194">
        <f>ROUND(I102*H102,2)</f>
        <v>0</v>
      </c>
      <c r="BL102" s="19" t="s">
        <v>195</v>
      </c>
      <c r="BM102" s="193" t="s">
        <v>1063</v>
      </c>
    </row>
    <row r="103" spans="2:51" s="13" customFormat="1" ht="10.2">
      <c r="B103" s="195"/>
      <c r="C103" s="196"/>
      <c r="D103" s="197" t="s">
        <v>197</v>
      </c>
      <c r="E103" s="198" t="s">
        <v>19</v>
      </c>
      <c r="F103" s="199" t="s">
        <v>1064</v>
      </c>
      <c r="G103" s="196"/>
      <c r="H103" s="198" t="s">
        <v>19</v>
      </c>
      <c r="I103" s="200"/>
      <c r="J103" s="196"/>
      <c r="K103" s="196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197</v>
      </c>
      <c r="AU103" s="205" t="s">
        <v>79</v>
      </c>
      <c r="AV103" s="13" t="s">
        <v>77</v>
      </c>
      <c r="AW103" s="13" t="s">
        <v>31</v>
      </c>
      <c r="AX103" s="13" t="s">
        <v>69</v>
      </c>
      <c r="AY103" s="205" t="s">
        <v>191</v>
      </c>
    </row>
    <row r="104" spans="2:51" s="14" customFormat="1" ht="10.2">
      <c r="B104" s="206"/>
      <c r="C104" s="207"/>
      <c r="D104" s="197" t="s">
        <v>197</v>
      </c>
      <c r="E104" s="208" t="s">
        <v>19</v>
      </c>
      <c r="F104" s="209" t="s">
        <v>1065</v>
      </c>
      <c r="G104" s="207"/>
      <c r="H104" s="210">
        <v>32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197</v>
      </c>
      <c r="AU104" s="216" t="s">
        <v>79</v>
      </c>
      <c r="AV104" s="14" t="s">
        <v>79</v>
      </c>
      <c r="AW104" s="14" t="s">
        <v>31</v>
      </c>
      <c r="AX104" s="14" t="s">
        <v>69</v>
      </c>
      <c r="AY104" s="216" t="s">
        <v>191</v>
      </c>
    </row>
    <row r="105" spans="2:51" s="16" customFormat="1" ht="10.2">
      <c r="B105" s="228"/>
      <c r="C105" s="229"/>
      <c r="D105" s="197" t="s">
        <v>197</v>
      </c>
      <c r="E105" s="230" t="s">
        <v>19</v>
      </c>
      <c r="F105" s="231" t="s">
        <v>210</v>
      </c>
      <c r="G105" s="229"/>
      <c r="H105" s="232">
        <v>32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197</v>
      </c>
      <c r="AU105" s="238" t="s">
        <v>79</v>
      </c>
      <c r="AV105" s="16" t="s">
        <v>195</v>
      </c>
      <c r="AW105" s="16" t="s">
        <v>31</v>
      </c>
      <c r="AX105" s="16" t="s">
        <v>77</v>
      </c>
      <c r="AY105" s="238" t="s">
        <v>191</v>
      </c>
    </row>
    <row r="106" spans="1:65" s="2" customFormat="1" ht="24.15" customHeight="1">
      <c r="A106" s="36"/>
      <c r="B106" s="37"/>
      <c r="C106" s="181" t="s">
        <v>95</v>
      </c>
      <c r="D106" s="181" t="s">
        <v>192</v>
      </c>
      <c r="E106" s="182" t="s">
        <v>1061</v>
      </c>
      <c r="F106" s="183" t="s">
        <v>1062</v>
      </c>
      <c r="G106" s="184" t="s">
        <v>224</v>
      </c>
      <c r="H106" s="185">
        <v>4</v>
      </c>
      <c r="I106" s="186"/>
      <c r="J106" s="187">
        <f>ROUND(I106*H106,2)</f>
        <v>0</v>
      </c>
      <c r="K106" s="188"/>
      <c r="L106" s="41"/>
      <c r="M106" s="189" t="s">
        <v>19</v>
      </c>
      <c r="N106" s="190" t="s">
        <v>40</v>
      </c>
      <c r="O106" s="66"/>
      <c r="P106" s="191">
        <f>O106*H106</f>
        <v>0</v>
      </c>
      <c r="Q106" s="191">
        <v>0</v>
      </c>
      <c r="R106" s="191">
        <f>Q106*H106</f>
        <v>0</v>
      </c>
      <c r="S106" s="191">
        <v>0.29</v>
      </c>
      <c r="T106" s="192">
        <f>S106*H106</f>
        <v>1.16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3" t="s">
        <v>195</v>
      </c>
      <c r="AT106" s="193" t="s">
        <v>192</v>
      </c>
      <c r="AU106" s="193" t="s">
        <v>79</v>
      </c>
      <c r="AY106" s="19" t="s">
        <v>191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9" t="s">
        <v>77</v>
      </c>
      <c r="BK106" s="194">
        <f>ROUND(I106*H106,2)</f>
        <v>0</v>
      </c>
      <c r="BL106" s="19" t="s">
        <v>195</v>
      </c>
      <c r="BM106" s="193" t="s">
        <v>1066</v>
      </c>
    </row>
    <row r="107" spans="2:51" s="13" customFormat="1" ht="10.2">
      <c r="B107" s="195"/>
      <c r="C107" s="196"/>
      <c r="D107" s="197" t="s">
        <v>197</v>
      </c>
      <c r="E107" s="198" t="s">
        <v>19</v>
      </c>
      <c r="F107" s="199" t="s">
        <v>1067</v>
      </c>
      <c r="G107" s="196"/>
      <c r="H107" s="198" t="s">
        <v>19</v>
      </c>
      <c r="I107" s="200"/>
      <c r="J107" s="196"/>
      <c r="K107" s="196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197</v>
      </c>
      <c r="AU107" s="205" t="s">
        <v>79</v>
      </c>
      <c r="AV107" s="13" t="s">
        <v>77</v>
      </c>
      <c r="AW107" s="13" t="s">
        <v>31</v>
      </c>
      <c r="AX107" s="13" t="s">
        <v>69</v>
      </c>
      <c r="AY107" s="205" t="s">
        <v>191</v>
      </c>
    </row>
    <row r="108" spans="2:51" s="14" customFormat="1" ht="10.2">
      <c r="B108" s="206"/>
      <c r="C108" s="207"/>
      <c r="D108" s="197" t="s">
        <v>197</v>
      </c>
      <c r="E108" s="208" t="s">
        <v>19</v>
      </c>
      <c r="F108" s="209" t="s">
        <v>195</v>
      </c>
      <c r="G108" s="207"/>
      <c r="H108" s="210">
        <v>4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197</v>
      </c>
      <c r="AU108" s="216" t="s">
        <v>79</v>
      </c>
      <c r="AV108" s="14" t="s">
        <v>79</v>
      </c>
      <c r="AW108" s="14" t="s">
        <v>31</v>
      </c>
      <c r="AX108" s="14" t="s">
        <v>69</v>
      </c>
      <c r="AY108" s="216" t="s">
        <v>191</v>
      </c>
    </row>
    <row r="109" spans="2:51" s="16" customFormat="1" ht="10.2">
      <c r="B109" s="228"/>
      <c r="C109" s="229"/>
      <c r="D109" s="197" t="s">
        <v>197</v>
      </c>
      <c r="E109" s="230" t="s">
        <v>19</v>
      </c>
      <c r="F109" s="231" t="s">
        <v>210</v>
      </c>
      <c r="G109" s="229"/>
      <c r="H109" s="232">
        <v>4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197</v>
      </c>
      <c r="AU109" s="238" t="s">
        <v>79</v>
      </c>
      <c r="AV109" s="16" t="s">
        <v>195</v>
      </c>
      <c r="AW109" s="16" t="s">
        <v>31</v>
      </c>
      <c r="AX109" s="16" t="s">
        <v>77</v>
      </c>
      <c r="AY109" s="238" t="s">
        <v>191</v>
      </c>
    </row>
    <row r="110" spans="1:65" s="2" customFormat="1" ht="24.15" customHeight="1">
      <c r="A110" s="36"/>
      <c r="B110" s="37"/>
      <c r="C110" s="181" t="s">
        <v>195</v>
      </c>
      <c r="D110" s="181" t="s">
        <v>192</v>
      </c>
      <c r="E110" s="182" t="s">
        <v>1061</v>
      </c>
      <c r="F110" s="183" t="s">
        <v>1062</v>
      </c>
      <c r="G110" s="184" t="s">
        <v>224</v>
      </c>
      <c r="H110" s="185">
        <v>12</v>
      </c>
      <c r="I110" s="186"/>
      <c r="J110" s="187">
        <f>ROUND(I110*H110,2)</f>
        <v>0</v>
      </c>
      <c r="K110" s="188"/>
      <c r="L110" s="41"/>
      <c r="M110" s="189" t="s">
        <v>19</v>
      </c>
      <c r="N110" s="190" t="s">
        <v>40</v>
      </c>
      <c r="O110" s="66"/>
      <c r="P110" s="191">
        <f>O110*H110</f>
        <v>0</v>
      </c>
      <c r="Q110" s="191">
        <v>0</v>
      </c>
      <c r="R110" s="191">
        <f>Q110*H110</f>
        <v>0</v>
      </c>
      <c r="S110" s="191">
        <v>0.29</v>
      </c>
      <c r="T110" s="192">
        <f>S110*H110</f>
        <v>3.4799999999999995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3" t="s">
        <v>195</v>
      </c>
      <c r="AT110" s="193" t="s">
        <v>192</v>
      </c>
      <c r="AU110" s="193" t="s">
        <v>79</v>
      </c>
      <c r="AY110" s="19" t="s">
        <v>191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9" t="s">
        <v>77</v>
      </c>
      <c r="BK110" s="194">
        <f>ROUND(I110*H110,2)</f>
        <v>0</v>
      </c>
      <c r="BL110" s="19" t="s">
        <v>195</v>
      </c>
      <c r="BM110" s="193" t="s">
        <v>1068</v>
      </c>
    </row>
    <row r="111" spans="2:51" s="13" customFormat="1" ht="10.2">
      <c r="B111" s="195"/>
      <c r="C111" s="196"/>
      <c r="D111" s="197" t="s">
        <v>197</v>
      </c>
      <c r="E111" s="198" t="s">
        <v>19</v>
      </c>
      <c r="F111" s="199" t="s">
        <v>1069</v>
      </c>
      <c r="G111" s="196"/>
      <c r="H111" s="198" t="s">
        <v>19</v>
      </c>
      <c r="I111" s="200"/>
      <c r="J111" s="196"/>
      <c r="K111" s="196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197</v>
      </c>
      <c r="AU111" s="205" t="s">
        <v>79</v>
      </c>
      <c r="AV111" s="13" t="s">
        <v>77</v>
      </c>
      <c r="AW111" s="13" t="s">
        <v>31</v>
      </c>
      <c r="AX111" s="13" t="s">
        <v>69</v>
      </c>
      <c r="AY111" s="205" t="s">
        <v>191</v>
      </c>
    </row>
    <row r="112" spans="2:51" s="14" customFormat="1" ht="10.2">
      <c r="B112" s="206"/>
      <c r="C112" s="207"/>
      <c r="D112" s="197" t="s">
        <v>197</v>
      </c>
      <c r="E112" s="208" t="s">
        <v>19</v>
      </c>
      <c r="F112" s="209" t="s">
        <v>296</v>
      </c>
      <c r="G112" s="207"/>
      <c r="H112" s="210">
        <v>12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197</v>
      </c>
      <c r="AU112" s="216" t="s">
        <v>79</v>
      </c>
      <c r="AV112" s="14" t="s">
        <v>79</v>
      </c>
      <c r="AW112" s="14" t="s">
        <v>31</v>
      </c>
      <c r="AX112" s="14" t="s">
        <v>69</v>
      </c>
      <c r="AY112" s="216" t="s">
        <v>191</v>
      </c>
    </row>
    <row r="113" spans="2:51" s="16" customFormat="1" ht="10.2">
      <c r="B113" s="228"/>
      <c r="C113" s="229"/>
      <c r="D113" s="197" t="s">
        <v>197</v>
      </c>
      <c r="E113" s="230" t="s">
        <v>19</v>
      </c>
      <c r="F113" s="231" t="s">
        <v>210</v>
      </c>
      <c r="G113" s="229"/>
      <c r="H113" s="232">
        <v>12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197</v>
      </c>
      <c r="AU113" s="238" t="s">
        <v>79</v>
      </c>
      <c r="AV113" s="16" t="s">
        <v>195</v>
      </c>
      <c r="AW113" s="16" t="s">
        <v>31</v>
      </c>
      <c r="AX113" s="16" t="s">
        <v>77</v>
      </c>
      <c r="AY113" s="238" t="s">
        <v>191</v>
      </c>
    </row>
    <row r="114" spans="1:65" s="2" customFormat="1" ht="24.15" customHeight="1">
      <c r="A114" s="36"/>
      <c r="B114" s="37"/>
      <c r="C114" s="181" t="s">
        <v>128</v>
      </c>
      <c r="D114" s="181" t="s">
        <v>192</v>
      </c>
      <c r="E114" s="182" t="s">
        <v>1070</v>
      </c>
      <c r="F114" s="183" t="s">
        <v>1071</v>
      </c>
      <c r="G114" s="184" t="s">
        <v>224</v>
      </c>
      <c r="H114" s="185">
        <v>12</v>
      </c>
      <c r="I114" s="186"/>
      <c r="J114" s="187">
        <f>ROUND(I114*H114,2)</f>
        <v>0</v>
      </c>
      <c r="K114" s="188"/>
      <c r="L114" s="41"/>
      <c r="M114" s="189" t="s">
        <v>19</v>
      </c>
      <c r="N114" s="190" t="s">
        <v>40</v>
      </c>
      <c r="O114" s="66"/>
      <c r="P114" s="191">
        <f>O114*H114</f>
        <v>0</v>
      </c>
      <c r="Q114" s="191">
        <v>0</v>
      </c>
      <c r="R114" s="191">
        <f>Q114*H114</f>
        <v>0</v>
      </c>
      <c r="S114" s="191">
        <v>0.24</v>
      </c>
      <c r="T114" s="192">
        <f>S114*H114</f>
        <v>2.88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3" t="s">
        <v>195</v>
      </c>
      <c r="AT114" s="193" t="s">
        <v>192</v>
      </c>
      <c r="AU114" s="193" t="s">
        <v>79</v>
      </c>
      <c r="AY114" s="19" t="s">
        <v>191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9" t="s">
        <v>77</v>
      </c>
      <c r="BK114" s="194">
        <f>ROUND(I114*H114,2)</f>
        <v>0</v>
      </c>
      <c r="BL114" s="19" t="s">
        <v>195</v>
      </c>
      <c r="BM114" s="193" t="s">
        <v>1072</v>
      </c>
    </row>
    <row r="115" spans="2:51" s="13" customFormat="1" ht="10.2">
      <c r="B115" s="195"/>
      <c r="C115" s="196"/>
      <c r="D115" s="197" t="s">
        <v>197</v>
      </c>
      <c r="E115" s="198" t="s">
        <v>19</v>
      </c>
      <c r="F115" s="199" t="s">
        <v>1073</v>
      </c>
      <c r="G115" s="196"/>
      <c r="H115" s="198" t="s">
        <v>19</v>
      </c>
      <c r="I115" s="200"/>
      <c r="J115" s="196"/>
      <c r="K115" s="196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197</v>
      </c>
      <c r="AU115" s="205" t="s">
        <v>79</v>
      </c>
      <c r="AV115" s="13" t="s">
        <v>77</v>
      </c>
      <c r="AW115" s="13" t="s">
        <v>31</v>
      </c>
      <c r="AX115" s="13" t="s">
        <v>69</v>
      </c>
      <c r="AY115" s="205" t="s">
        <v>191</v>
      </c>
    </row>
    <row r="116" spans="2:51" s="14" customFormat="1" ht="10.2">
      <c r="B116" s="206"/>
      <c r="C116" s="207"/>
      <c r="D116" s="197" t="s">
        <v>197</v>
      </c>
      <c r="E116" s="208" t="s">
        <v>19</v>
      </c>
      <c r="F116" s="209" t="s">
        <v>296</v>
      </c>
      <c r="G116" s="207"/>
      <c r="H116" s="210">
        <v>12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197</v>
      </c>
      <c r="AU116" s="216" t="s">
        <v>79</v>
      </c>
      <c r="AV116" s="14" t="s">
        <v>79</v>
      </c>
      <c r="AW116" s="14" t="s">
        <v>31</v>
      </c>
      <c r="AX116" s="14" t="s">
        <v>69</v>
      </c>
      <c r="AY116" s="216" t="s">
        <v>191</v>
      </c>
    </row>
    <row r="117" spans="2:51" s="16" customFormat="1" ht="10.2">
      <c r="B117" s="228"/>
      <c r="C117" s="229"/>
      <c r="D117" s="197" t="s">
        <v>197</v>
      </c>
      <c r="E117" s="230" t="s">
        <v>19</v>
      </c>
      <c r="F117" s="231" t="s">
        <v>210</v>
      </c>
      <c r="G117" s="229"/>
      <c r="H117" s="232">
        <v>12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197</v>
      </c>
      <c r="AU117" s="238" t="s">
        <v>79</v>
      </c>
      <c r="AV117" s="16" t="s">
        <v>195</v>
      </c>
      <c r="AW117" s="16" t="s">
        <v>31</v>
      </c>
      <c r="AX117" s="16" t="s">
        <v>77</v>
      </c>
      <c r="AY117" s="238" t="s">
        <v>191</v>
      </c>
    </row>
    <row r="118" spans="1:65" s="2" customFormat="1" ht="24.15" customHeight="1">
      <c r="A118" s="36"/>
      <c r="B118" s="37"/>
      <c r="C118" s="181" t="s">
        <v>241</v>
      </c>
      <c r="D118" s="181" t="s">
        <v>192</v>
      </c>
      <c r="E118" s="182" t="s">
        <v>1074</v>
      </c>
      <c r="F118" s="183" t="s">
        <v>1075</v>
      </c>
      <c r="G118" s="184" t="s">
        <v>224</v>
      </c>
      <c r="H118" s="185">
        <v>4</v>
      </c>
      <c r="I118" s="186"/>
      <c r="J118" s="187">
        <f>ROUND(I118*H118,2)</f>
        <v>0</v>
      </c>
      <c r="K118" s="188"/>
      <c r="L118" s="41"/>
      <c r="M118" s="189" t="s">
        <v>19</v>
      </c>
      <c r="N118" s="190" t="s">
        <v>40</v>
      </c>
      <c r="O118" s="66"/>
      <c r="P118" s="191">
        <f>O118*H118</f>
        <v>0</v>
      </c>
      <c r="Q118" s="191">
        <v>0</v>
      </c>
      <c r="R118" s="191">
        <f>Q118*H118</f>
        <v>0</v>
      </c>
      <c r="S118" s="191">
        <v>0.325</v>
      </c>
      <c r="T118" s="192">
        <f>S118*H118</f>
        <v>1.3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3" t="s">
        <v>195</v>
      </c>
      <c r="AT118" s="193" t="s">
        <v>192</v>
      </c>
      <c r="AU118" s="193" t="s">
        <v>79</v>
      </c>
      <c r="AY118" s="19" t="s">
        <v>191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9" t="s">
        <v>77</v>
      </c>
      <c r="BK118" s="194">
        <f>ROUND(I118*H118,2)</f>
        <v>0</v>
      </c>
      <c r="BL118" s="19" t="s">
        <v>195</v>
      </c>
      <c r="BM118" s="193" t="s">
        <v>1076</v>
      </c>
    </row>
    <row r="119" spans="2:51" s="13" customFormat="1" ht="10.2">
      <c r="B119" s="195"/>
      <c r="C119" s="196"/>
      <c r="D119" s="197" t="s">
        <v>197</v>
      </c>
      <c r="E119" s="198" t="s">
        <v>19</v>
      </c>
      <c r="F119" s="199" t="s">
        <v>1067</v>
      </c>
      <c r="G119" s="196"/>
      <c r="H119" s="198" t="s">
        <v>19</v>
      </c>
      <c r="I119" s="200"/>
      <c r="J119" s="196"/>
      <c r="K119" s="196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197</v>
      </c>
      <c r="AU119" s="205" t="s">
        <v>79</v>
      </c>
      <c r="AV119" s="13" t="s">
        <v>77</v>
      </c>
      <c r="AW119" s="13" t="s">
        <v>31</v>
      </c>
      <c r="AX119" s="13" t="s">
        <v>69</v>
      </c>
      <c r="AY119" s="205" t="s">
        <v>191</v>
      </c>
    </row>
    <row r="120" spans="2:51" s="14" customFormat="1" ht="10.2">
      <c r="B120" s="206"/>
      <c r="C120" s="207"/>
      <c r="D120" s="197" t="s">
        <v>197</v>
      </c>
      <c r="E120" s="208" t="s">
        <v>19</v>
      </c>
      <c r="F120" s="209" t="s">
        <v>195</v>
      </c>
      <c r="G120" s="207"/>
      <c r="H120" s="210">
        <v>4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197</v>
      </c>
      <c r="AU120" s="216" t="s">
        <v>79</v>
      </c>
      <c r="AV120" s="14" t="s">
        <v>79</v>
      </c>
      <c r="AW120" s="14" t="s">
        <v>31</v>
      </c>
      <c r="AX120" s="14" t="s">
        <v>69</v>
      </c>
      <c r="AY120" s="216" t="s">
        <v>191</v>
      </c>
    </row>
    <row r="121" spans="2:51" s="16" customFormat="1" ht="10.2">
      <c r="B121" s="228"/>
      <c r="C121" s="229"/>
      <c r="D121" s="197" t="s">
        <v>197</v>
      </c>
      <c r="E121" s="230" t="s">
        <v>19</v>
      </c>
      <c r="F121" s="231" t="s">
        <v>210</v>
      </c>
      <c r="G121" s="229"/>
      <c r="H121" s="232">
        <v>4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197</v>
      </c>
      <c r="AU121" s="238" t="s">
        <v>79</v>
      </c>
      <c r="AV121" s="16" t="s">
        <v>195</v>
      </c>
      <c r="AW121" s="16" t="s">
        <v>31</v>
      </c>
      <c r="AX121" s="16" t="s">
        <v>77</v>
      </c>
      <c r="AY121" s="238" t="s">
        <v>191</v>
      </c>
    </row>
    <row r="122" spans="1:65" s="2" customFormat="1" ht="24.15" customHeight="1">
      <c r="A122" s="36"/>
      <c r="B122" s="37"/>
      <c r="C122" s="181" t="s">
        <v>246</v>
      </c>
      <c r="D122" s="181" t="s">
        <v>192</v>
      </c>
      <c r="E122" s="182" t="s">
        <v>1077</v>
      </c>
      <c r="F122" s="183" t="s">
        <v>1078</v>
      </c>
      <c r="G122" s="184" t="s">
        <v>224</v>
      </c>
      <c r="H122" s="185">
        <v>12</v>
      </c>
      <c r="I122" s="186"/>
      <c r="J122" s="187">
        <f>ROUND(I122*H122,2)</f>
        <v>0</v>
      </c>
      <c r="K122" s="188"/>
      <c r="L122" s="41"/>
      <c r="M122" s="189" t="s">
        <v>19</v>
      </c>
      <c r="N122" s="190" t="s">
        <v>40</v>
      </c>
      <c r="O122" s="66"/>
      <c r="P122" s="191">
        <f>O122*H122</f>
        <v>0</v>
      </c>
      <c r="Q122" s="191">
        <v>0</v>
      </c>
      <c r="R122" s="191">
        <f>Q122*H122</f>
        <v>0</v>
      </c>
      <c r="S122" s="191">
        <v>0.098</v>
      </c>
      <c r="T122" s="192">
        <f>S122*H122</f>
        <v>1.1760000000000002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195</v>
      </c>
      <c r="AT122" s="193" t="s">
        <v>192</v>
      </c>
      <c r="AU122" s="193" t="s">
        <v>79</v>
      </c>
      <c r="AY122" s="19" t="s">
        <v>191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9" t="s">
        <v>77</v>
      </c>
      <c r="BK122" s="194">
        <f>ROUND(I122*H122,2)</f>
        <v>0</v>
      </c>
      <c r="BL122" s="19" t="s">
        <v>195</v>
      </c>
      <c r="BM122" s="193" t="s">
        <v>1079</v>
      </c>
    </row>
    <row r="123" spans="2:51" s="13" customFormat="1" ht="10.2">
      <c r="B123" s="195"/>
      <c r="C123" s="196"/>
      <c r="D123" s="197" t="s">
        <v>197</v>
      </c>
      <c r="E123" s="198" t="s">
        <v>19</v>
      </c>
      <c r="F123" s="199" t="s">
        <v>1080</v>
      </c>
      <c r="G123" s="196"/>
      <c r="H123" s="198" t="s">
        <v>19</v>
      </c>
      <c r="I123" s="200"/>
      <c r="J123" s="196"/>
      <c r="K123" s="196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197</v>
      </c>
      <c r="AU123" s="205" t="s">
        <v>79</v>
      </c>
      <c r="AV123" s="13" t="s">
        <v>77</v>
      </c>
      <c r="AW123" s="13" t="s">
        <v>31</v>
      </c>
      <c r="AX123" s="13" t="s">
        <v>69</v>
      </c>
      <c r="AY123" s="205" t="s">
        <v>191</v>
      </c>
    </row>
    <row r="124" spans="2:51" s="14" customFormat="1" ht="10.2">
      <c r="B124" s="206"/>
      <c r="C124" s="207"/>
      <c r="D124" s="197" t="s">
        <v>197</v>
      </c>
      <c r="E124" s="208" t="s">
        <v>19</v>
      </c>
      <c r="F124" s="209" t="s">
        <v>296</v>
      </c>
      <c r="G124" s="207"/>
      <c r="H124" s="210">
        <v>12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197</v>
      </c>
      <c r="AU124" s="216" t="s">
        <v>79</v>
      </c>
      <c r="AV124" s="14" t="s">
        <v>79</v>
      </c>
      <c r="AW124" s="14" t="s">
        <v>31</v>
      </c>
      <c r="AX124" s="14" t="s">
        <v>69</v>
      </c>
      <c r="AY124" s="216" t="s">
        <v>191</v>
      </c>
    </row>
    <row r="125" spans="2:51" s="16" customFormat="1" ht="10.2">
      <c r="B125" s="228"/>
      <c r="C125" s="229"/>
      <c r="D125" s="197" t="s">
        <v>197</v>
      </c>
      <c r="E125" s="230" t="s">
        <v>19</v>
      </c>
      <c r="F125" s="231" t="s">
        <v>210</v>
      </c>
      <c r="G125" s="229"/>
      <c r="H125" s="232">
        <v>12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197</v>
      </c>
      <c r="AU125" s="238" t="s">
        <v>79</v>
      </c>
      <c r="AV125" s="16" t="s">
        <v>195</v>
      </c>
      <c r="AW125" s="16" t="s">
        <v>31</v>
      </c>
      <c r="AX125" s="16" t="s">
        <v>77</v>
      </c>
      <c r="AY125" s="238" t="s">
        <v>191</v>
      </c>
    </row>
    <row r="126" spans="1:65" s="2" customFormat="1" ht="16.5" customHeight="1">
      <c r="A126" s="36"/>
      <c r="B126" s="37"/>
      <c r="C126" s="181" t="s">
        <v>254</v>
      </c>
      <c r="D126" s="181" t="s">
        <v>192</v>
      </c>
      <c r="E126" s="182" t="s">
        <v>1081</v>
      </c>
      <c r="F126" s="183" t="s">
        <v>1082</v>
      </c>
      <c r="G126" s="184" t="s">
        <v>232</v>
      </c>
      <c r="H126" s="185">
        <v>10</v>
      </c>
      <c r="I126" s="186"/>
      <c r="J126" s="187">
        <f>ROUND(I126*H126,2)</f>
        <v>0</v>
      </c>
      <c r="K126" s="188"/>
      <c r="L126" s="41"/>
      <c r="M126" s="189" t="s">
        <v>19</v>
      </c>
      <c r="N126" s="190" t="s">
        <v>40</v>
      </c>
      <c r="O126" s="66"/>
      <c r="P126" s="191">
        <f>O126*H126</f>
        <v>0</v>
      </c>
      <c r="Q126" s="191">
        <v>0</v>
      </c>
      <c r="R126" s="191">
        <f>Q126*H126</f>
        <v>0</v>
      </c>
      <c r="S126" s="191">
        <v>0.04</v>
      </c>
      <c r="T126" s="192">
        <f>S126*H126</f>
        <v>0.4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3" t="s">
        <v>195</v>
      </c>
      <c r="AT126" s="193" t="s">
        <v>192</v>
      </c>
      <c r="AU126" s="193" t="s">
        <v>79</v>
      </c>
      <c r="AY126" s="19" t="s">
        <v>191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9" t="s">
        <v>77</v>
      </c>
      <c r="BK126" s="194">
        <f>ROUND(I126*H126,2)</f>
        <v>0</v>
      </c>
      <c r="BL126" s="19" t="s">
        <v>195</v>
      </c>
      <c r="BM126" s="193" t="s">
        <v>1083</v>
      </c>
    </row>
    <row r="127" spans="2:51" s="13" customFormat="1" ht="10.2">
      <c r="B127" s="195"/>
      <c r="C127" s="196"/>
      <c r="D127" s="197" t="s">
        <v>197</v>
      </c>
      <c r="E127" s="198" t="s">
        <v>19</v>
      </c>
      <c r="F127" s="199" t="s">
        <v>1084</v>
      </c>
      <c r="G127" s="196"/>
      <c r="H127" s="198" t="s">
        <v>19</v>
      </c>
      <c r="I127" s="200"/>
      <c r="J127" s="196"/>
      <c r="K127" s="196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197</v>
      </c>
      <c r="AU127" s="205" t="s">
        <v>79</v>
      </c>
      <c r="AV127" s="13" t="s">
        <v>77</v>
      </c>
      <c r="AW127" s="13" t="s">
        <v>31</v>
      </c>
      <c r="AX127" s="13" t="s">
        <v>69</v>
      </c>
      <c r="AY127" s="205" t="s">
        <v>191</v>
      </c>
    </row>
    <row r="128" spans="2:51" s="14" customFormat="1" ht="10.2">
      <c r="B128" s="206"/>
      <c r="C128" s="207"/>
      <c r="D128" s="197" t="s">
        <v>197</v>
      </c>
      <c r="E128" s="208" t="s">
        <v>19</v>
      </c>
      <c r="F128" s="209" t="s">
        <v>279</v>
      </c>
      <c r="G128" s="207"/>
      <c r="H128" s="210">
        <v>10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197</v>
      </c>
      <c r="AU128" s="216" t="s">
        <v>79</v>
      </c>
      <c r="AV128" s="14" t="s">
        <v>79</v>
      </c>
      <c r="AW128" s="14" t="s">
        <v>31</v>
      </c>
      <c r="AX128" s="14" t="s">
        <v>69</v>
      </c>
      <c r="AY128" s="216" t="s">
        <v>191</v>
      </c>
    </row>
    <row r="129" spans="2:51" s="16" customFormat="1" ht="10.2">
      <c r="B129" s="228"/>
      <c r="C129" s="229"/>
      <c r="D129" s="197" t="s">
        <v>197</v>
      </c>
      <c r="E129" s="230" t="s">
        <v>19</v>
      </c>
      <c r="F129" s="231" t="s">
        <v>210</v>
      </c>
      <c r="G129" s="229"/>
      <c r="H129" s="232">
        <v>10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197</v>
      </c>
      <c r="AU129" s="238" t="s">
        <v>79</v>
      </c>
      <c r="AV129" s="16" t="s">
        <v>195</v>
      </c>
      <c r="AW129" s="16" t="s">
        <v>31</v>
      </c>
      <c r="AX129" s="16" t="s">
        <v>77</v>
      </c>
      <c r="AY129" s="238" t="s">
        <v>191</v>
      </c>
    </row>
    <row r="130" spans="1:65" s="2" customFormat="1" ht="24.15" customHeight="1">
      <c r="A130" s="36"/>
      <c r="B130" s="37"/>
      <c r="C130" s="181" t="s">
        <v>273</v>
      </c>
      <c r="D130" s="181" t="s">
        <v>192</v>
      </c>
      <c r="E130" s="182" t="s">
        <v>242</v>
      </c>
      <c r="F130" s="183" t="s">
        <v>1085</v>
      </c>
      <c r="G130" s="184" t="s">
        <v>224</v>
      </c>
      <c r="H130" s="185">
        <v>771</v>
      </c>
      <c r="I130" s="186"/>
      <c r="J130" s="187">
        <f>ROUND(I130*H130,2)</f>
        <v>0</v>
      </c>
      <c r="K130" s="188"/>
      <c r="L130" s="41"/>
      <c r="M130" s="189" t="s">
        <v>19</v>
      </c>
      <c r="N130" s="190" t="s">
        <v>40</v>
      </c>
      <c r="O130" s="66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3" t="s">
        <v>195</v>
      </c>
      <c r="AT130" s="193" t="s">
        <v>192</v>
      </c>
      <c r="AU130" s="193" t="s">
        <v>79</v>
      </c>
      <c r="AY130" s="19" t="s">
        <v>191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9" t="s">
        <v>77</v>
      </c>
      <c r="BK130" s="194">
        <f>ROUND(I130*H130,2)</f>
        <v>0</v>
      </c>
      <c r="BL130" s="19" t="s">
        <v>195</v>
      </c>
      <c r="BM130" s="193" t="s">
        <v>1086</v>
      </c>
    </row>
    <row r="131" spans="2:51" s="13" customFormat="1" ht="10.2">
      <c r="B131" s="195"/>
      <c r="C131" s="196"/>
      <c r="D131" s="197" t="s">
        <v>197</v>
      </c>
      <c r="E131" s="198" t="s">
        <v>19</v>
      </c>
      <c r="F131" s="199" t="s">
        <v>1087</v>
      </c>
      <c r="G131" s="196"/>
      <c r="H131" s="198" t="s">
        <v>19</v>
      </c>
      <c r="I131" s="200"/>
      <c r="J131" s="196"/>
      <c r="K131" s="196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197</v>
      </c>
      <c r="AU131" s="205" t="s">
        <v>79</v>
      </c>
      <c r="AV131" s="13" t="s">
        <v>77</v>
      </c>
      <c r="AW131" s="13" t="s">
        <v>31</v>
      </c>
      <c r="AX131" s="13" t="s">
        <v>69</v>
      </c>
      <c r="AY131" s="205" t="s">
        <v>191</v>
      </c>
    </row>
    <row r="132" spans="2:51" s="14" customFormat="1" ht="10.2">
      <c r="B132" s="206"/>
      <c r="C132" s="207"/>
      <c r="D132" s="197" t="s">
        <v>197</v>
      </c>
      <c r="E132" s="208" t="s">
        <v>19</v>
      </c>
      <c r="F132" s="209" t="s">
        <v>1088</v>
      </c>
      <c r="G132" s="207"/>
      <c r="H132" s="210">
        <v>771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197</v>
      </c>
      <c r="AU132" s="216" t="s">
        <v>79</v>
      </c>
      <c r="AV132" s="14" t="s">
        <v>79</v>
      </c>
      <c r="AW132" s="14" t="s">
        <v>31</v>
      </c>
      <c r="AX132" s="14" t="s">
        <v>69</v>
      </c>
      <c r="AY132" s="216" t="s">
        <v>191</v>
      </c>
    </row>
    <row r="133" spans="2:51" s="16" customFormat="1" ht="10.2">
      <c r="B133" s="228"/>
      <c r="C133" s="229"/>
      <c r="D133" s="197" t="s">
        <v>197</v>
      </c>
      <c r="E133" s="230" t="s">
        <v>19</v>
      </c>
      <c r="F133" s="231" t="s">
        <v>210</v>
      </c>
      <c r="G133" s="229"/>
      <c r="H133" s="232">
        <v>771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197</v>
      </c>
      <c r="AU133" s="238" t="s">
        <v>79</v>
      </c>
      <c r="AV133" s="16" t="s">
        <v>195</v>
      </c>
      <c r="AW133" s="16" t="s">
        <v>31</v>
      </c>
      <c r="AX133" s="16" t="s">
        <v>77</v>
      </c>
      <c r="AY133" s="238" t="s">
        <v>191</v>
      </c>
    </row>
    <row r="134" spans="1:65" s="2" customFormat="1" ht="33" customHeight="1">
      <c r="A134" s="36"/>
      <c r="B134" s="37"/>
      <c r="C134" s="181" t="s">
        <v>279</v>
      </c>
      <c r="D134" s="181" t="s">
        <v>192</v>
      </c>
      <c r="E134" s="182" t="s">
        <v>1089</v>
      </c>
      <c r="F134" s="183" t="s">
        <v>1090</v>
      </c>
      <c r="G134" s="184" t="s">
        <v>249</v>
      </c>
      <c r="H134" s="185">
        <v>33</v>
      </c>
      <c r="I134" s="186"/>
      <c r="J134" s="187">
        <f>ROUND(I134*H134,2)</f>
        <v>0</v>
      </c>
      <c r="K134" s="188"/>
      <c r="L134" s="41"/>
      <c r="M134" s="189" t="s">
        <v>19</v>
      </c>
      <c r="N134" s="190" t="s">
        <v>40</v>
      </c>
      <c r="O134" s="66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3" t="s">
        <v>195</v>
      </c>
      <c r="AT134" s="193" t="s">
        <v>192</v>
      </c>
      <c r="AU134" s="193" t="s">
        <v>79</v>
      </c>
      <c r="AY134" s="19" t="s">
        <v>191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9" t="s">
        <v>77</v>
      </c>
      <c r="BK134" s="194">
        <f>ROUND(I134*H134,2)</f>
        <v>0</v>
      </c>
      <c r="BL134" s="19" t="s">
        <v>195</v>
      </c>
      <c r="BM134" s="193" t="s">
        <v>1091</v>
      </c>
    </row>
    <row r="135" spans="2:51" s="13" customFormat="1" ht="10.2">
      <c r="B135" s="195"/>
      <c r="C135" s="196"/>
      <c r="D135" s="197" t="s">
        <v>197</v>
      </c>
      <c r="E135" s="198" t="s">
        <v>19</v>
      </c>
      <c r="F135" s="199" t="s">
        <v>764</v>
      </c>
      <c r="G135" s="196"/>
      <c r="H135" s="198" t="s">
        <v>19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197</v>
      </c>
      <c r="AU135" s="205" t="s">
        <v>79</v>
      </c>
      <c r="AV135" s="13" t="s">
        <v>77</v>
      </c>
      <c r="AW135" s="13" t="s">
        <v>31</v>
      </c>
      <c r="AX135" s="13" t="s">
        <v>69</v>
      </c>
      <c r="AY135" s="205" t="s">
        <v>191</v>
      </c>
    </row>
    <row r="136" spans="2:51" s="14" customFormat="1" ht="10.2">
      <c r="B136" s="206"/>
      <c r="C136" s="207"/>
      <c r="D136" s="197" t="s">
        <v>197</v>
      </c>
      <c r="E136" s="208" t="s">
        <v>19</v>
      </c>
      <c r="F136" s="209" t="s">
        <v>1092</v>
      </c>
      <c r="G136" s="207"/>
      <c r="H136" s="210">
        <v>33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197</v>
      </c>
      <c r="AU136" s="216" t="s">
        <v>79</v>
      </c>
      <c r="AV136" s="14" t="s">
        <v>79</v>
      </c>
      <c r="AW136" s="14" t="s">
        <v>31</v>
      </c>
      <c r="AX136" s="14" t="s">
        <v>69</v>
      </c>
      <c r="AY136" s="216" t="s">
        <v>191</v>
      </c>
    </row>
    <row r="137" spans="2:51" s="16" customFormat="1" ht="10.2">
      <c r="B137" s="228"/>
      <c r="C137" s="229"/>
      <c r="D137" s="197" t="s">
        <v>197</v>
      </c>
      <c r="E137" s="230" t="s">
        <v>19</v>
      </c>
      <c r="F137" s="231" t="s">
        <v>210</v>
      </c>
      <c r="G137" s="229"/>
      <c r="H137" s="232">
        <v>33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197</v>
      </c>
      <c r="AU137" s="238" t="s">
        <v>79</v>
      </c>
      <c r="AV137" s="16" t="s">
        <v>195</v>
      </c>
      <c r="AW137" s="16" t="s">
        <v>31</v>
      </c>
      <c r="AX137" s="16" t="s">
        <v>77</v>
      </c>
      <c r="AY137" s="238" t="s">
        <v>191</v>
      </c>
    </row>
    <row r="138" spans="1:65" s="2" customFormat="1" ht="24.15" customHeight="1">
      <c r="A138" s="36"/>
      <c r="B138" s="37"/>
      <c r="C138" s="181" t="s">
        <v>284</v>
      </c>
      <c r="D138" s="181" t="s">
        <v>192</v>
      </c>
      <c r="E138" s="182" t="s">
        <v>285</v>
      </c>
      <c r="F138" s="183" t="s">
        <v>766</v>
      </c>
      <c r="G138" s="184" t="s">
        <v>249</v>
      </c>
      <c r="H138" s="185">
        <v>33</v>
      </c>
      <c r="I138" s="186"/>
      <c r="J138" s="187">
        <f>ROUND(I138*H138,2)</f>
        <v>0</v>
      </c>
      <c r="K138" s="188"/>
      <c r="L138" s="41"/>
      <c r="M138" s="189" t="s">
        <v>19</v>
      </c>
      <c r="N138" s="190" t="s">
        <v>40</v>
      </c>
      <c r="O138" s="66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195</v>
      </c>
      <c r="AT138" s="193" t="s">
        <v>192</v>
      </c>
      <c r="AU138" s="193" t="s">
        <v>79</v>
      </c>
      <c r="AY138" s="19" t="s">
        <v>191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9" t="s">
        <v>77</v>
      </c>
      <c r="BK138" s="194">
        <f>ROUND(I138*H138,2)</f>
        <v>0</v>
      </c>
      <c r="BL138" s="19" t="s">
        <v>195</v>
      </c>
      <c r="BM138" s="193" t="s">
        <v>1093</v>
      </c>
    </row>
    <row r="139" spans="2:51" s="13" customFormat="1" ht="10.2">
      <c r="B139" s="195"/>
      <c r="C139" s="196"/>
      <c r="D139" s="197" t="s">
        <v>197</v>
      </c>
      <c r="E139" s="198" t="s">
        <v>19</v>
      </c>
      <c r="F139" s="199" t="s">
        <v>764</v>
      </c>
      <c r="G139" s="196"/>
      <c r="H139" s="198" t="s">
        <v>19</v>
      </c>
      <c r="I139" s="200"/>
      <c r="J139" s="196"/>
      <c r="K139" s="196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197</v>
      </c>
      <c r="AU139" s="205" t="s">
        <v>79</v>
      </c>
      <c r="AV139" s="13" t="s">
        <v>77</v>
      </c>
      <c r="AW139" s="13" t="s">
        <v>31</v>
      </c>
      <c r="AX139" s="13" t="s">
        <v>69</v>
      </c>
      <c r="AY139" s="205" t="s">
        <v>191</v>
      </c>
    </row>
    <row r="140" spans="2:51" s="14" customFormat="1" ht="10.2">
      <c r="B140" s="206"/>
      <c r="C140" s="207"/>
      <c r="D140" s="197" t="s">
        <v>197</v>
      </c>
      <c r="E140" s="208" t="s">
        <v>19</v>
      </c>
      <c r="F140" s="209" t="s">
        <v>1092</v>
      </c>
      <c r="G140" s="207"/>
      <c r="H140" s="210">
        <v>33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197</v>
      </c>
      <c r="AU140" s="216" t="s">
        <v>79</v>
      </c>
      <c r="AV140" s="14" t="s">
        <v>79</v>
      </c>
      <c r="AW140" s="14" t="s">
        <v>31</v>
      </c>
      <c r="AX140" s="14" t="s">
        <v>69</v>
      </c>
      <c r="AY140" s="216" t="s">
        <v>191</v>
      </c>
    </row>
    <row r="141" spans="2:51" s="16" customFormat="1" ht="10.2">
      <c r="B141" s="228"/>
      <c r="C141" s="229"/>
      <c r="D141" s="197" t="s">
        <v>197</v>
      </c>
      <c r="E141" s="230" t="s">
        <v>19</v>
      </c>
      <c r="F141" s="231" t="s">
        <v>210</v>
      </c>
      <c r="G141" s="229"/>
      <c r="H141" s="232">
        <v>33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197</v>
      </c>
      <c r="AU141" s="238" t="s">
        <v>79</v>
      </c>
      <c r="AV141" s="16" t="s">
        <v>195</v>
      </c>
      <c r="AW141" s="16" t="s">
        <v>31</v>
      </c>
      <c r="AX141" s="16" t="s">
        <v>77</v>
      </c>
      <c r="AY141" s="238" t="s">
        <v>191</v>
      </c>
    </row>
    <row r="142" spans="1:65" s="2" customFormat="1" ht="33" customHeight="1">
      <c r="A142" s="36"/>
      <c r="B142" s="37"/>
      <c r="C142" s="181" t="s">
        <v>296</v>
      </c>
      <c r="D142" s="181" t="s">
        <v>192</v>
      </c>
      <c r="E142" s="182" t="s">
        <v>1094</v>
      </c>
      <c r="F142" s="183" t="s">
        <v>1095</v>
      </c>
      <c r="G142" s="184" t="s">
        <v>249</v>
      </c>
      <c r="H142" s="185">
        <v>61.35</v>
      </c>
      <c r="I142" s="186"/>
      <c r="J142" s="187">
        <f>ROUND(I142*H142,2)</f>
        <v>0</v>
      </c>
      <c r="K142" s="188"/>
      <c r="L142" s="41"/>
      <c r="M142" s="189" t="s">
        <v>19</v>
      </c>
      <c r="N142" s="190" t="s">
        <v>40</v>
      </c>
      <c r="O142" s="66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3" t="s">
        <v>195</v>
      </c>
      <c r="AT142" s="193" t="s">
        <v>192</v>
      </c>
      <c r="AU142" s="193" t="s">
        <v>79</v>
      </c>
      <c r="AY142" s="19" t="s">
        <v>191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9" t="s">
        <v>77</v>
      </c>
      <c r="BK142" s="194">
        <f>ROUND(I142*H142,2)</f>
        <v>0</v>
      </c>
      <c r="BL142" s="19" t="s">
        <v>195</v>
      </c>
      <c r="BM142" s="193" t="s">
        <v>1096</v>
      </c>
    </row>
    <row r="143" spans="2:51" s="13" customFormat="1" ht="20.4">
      <c r="B143" s="195"/>
      <c r="C143" s="196"/>
      <c r="D143" s="197" t="s">
        <v>197</v>
      </c>
      <c r="E143" s="198" t="s">
        <v>19</v>
      </c>
      <c r="F143" s="199" t="s">
        <v>1097</v>
      </c>
      <c r="G143" s="196"/>
      <c r="H143" s="198" t="s">
        <v>19</v>
      </c>
      <c r="I143" s="200"/>
      <c r="J143" s="196"/>
      <c r="K143" s="196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197</v>
      </c>
      <c r="AU143" s="205" t="s">
        <v>79</v>
      </c>
      <c r="AV143" s="13" t="s">
        <v>77</v>
      </c>
      <c r="AW143" s="13" t="s">
        <v>31</v>
      </c>
      <c r="AX143" s="13" t="s">
        <v>69</v>
      </c>
      <c r="AY143" s="205" t="s">
        <v>191</v>
      </c>
    </row>
    <row r="144" spans="2:51" s="14" customFormat="1" ht="10.2">
      <c r="B144" s="206"/>
      <c r="C144" s="207"/>
      <c r="D144" s="197" t="s">
        <v>197</v>
      </c>
      <c r="E144" s="208" t="s">
        <v>19</v>
      </c>
      <c r="F144" s="209" t="s">
        <v>1098</v>
      </c>
      <c r="G144" s="207"/>
      <c r="H144" s="210">
        <v>61.35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197</v>
      </c>
      <c r="AU144" s="216" t="s">
        <v>79</v>
      </c>
      <c r="AV144" s="14" t="s">
        <v>79</v>
      </c>
      <c r="AW144" s="14" t="s">
        <v>31</v>
      </c>
      <c r="AX144" s="14" t="s">
        <v>69</v>
      </c>
      <c r="AY144" s="216" t="s">
        <v>191</v>
      </c>
    </row>
    <row r="145" spans="2:51" s="16" customFormat="1" ht="10.2">
      <c r="B145" s="228"/>
      <c r="C145" s="229"/>
      <c r="D145" s="197" t="s">
        <v>197</v>
      </c>
      <c r="E145" s="230" t="s">
        <v>19</v>
      </c>
      <c r="F145" s="231" t="s">
        <v>210</v>
      </c>
      <c r="G145" s="229"/>
      <c r="H145" s="232">
        <v>61.35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197</v>
      </c>
      <c r="AU145" s="238" t="s">
        <v>79</v>
      </c>
      <c r="AV145" s="16" t="s">
        <v>195</v>
      </c>
      <c r="AW145" s="16" t="s">
        <v>31</v>
      </c>
      <c r="AX145" s="16" t="s">
        <v>77</v>
      </c>
      <c r="AY145" s="238" t="s">
        <v>191</v>
      </c>
    </row>
    <row r="146" spans="1:65" s="2" customFormat="1" ht="33" customHeight="1">
      <c r="A146" s="36"/>
      <c r="B146" s="37"/>
      <c r="C146" s="181" t="s">
        <v>301</v>
      </c>
      <c r="D146" s="181" t="s">
        <v>192</v>
      </c>
      <c r="E146" s="182" t="s">
        <v>770</v>
      </c>
      <c r="F146" s="183" t="s">
        <v>771</v>
      </c>
      <c r="G146" s="184" t="s">
        <v>249</v>
      </c>
      <c r="H146" s="185">
        <v>15.75</v>
      </c>
      <c r="I146" s="186"/>
      <c r="J146" s="187">
        <f>ROUND(I146*H146,2)</f>
        <v>0</v>
      </c>
      <c r="K146" s="188"/>
      <c r="L146" s="41"/>
      <c r="M146" s="189" t="s">
        <v>19</v>
      </c>
      <c r="N146" s="190" t="s">
        <v>40</v>
      </c>
      <c r="O146" s="66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3" t="s">
        <v>195</v>
      </c>
      <c r="AT146" s="193" t="s">
        <v>192</v>
      </c>
      <c r="AU146" s="193" t="s">
        <v>79</v>
      </c>
      <c r="AY146" s="19" t="s">
        <v>191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9" t="s">
        <v>77</v>
      </c>
      <c r="BK146" s="194">
        <f>ROUND(I146*H146,2)</f>
        <v>0</v>
      </c>
      <c r="BL146" s="19" t="s">
        <v>195</v>
      </c>
      <c r="BM146" s="193" t="s">
        <v>1099</v>
      </c>
    </row>
    <row r="147" spans="2:51" s="13" customFormat="1" ht="10.2">
      <c r="B147" s="195"/>
      <c r="C147" s="196"/>
      <c r="D147" s="197" t="s">
        <v>197</v>
      </c>
      <c r="E147" s="198" t="s">
        <v>19</v>
      </c>
      <c r="F147" s="199" t="s">
        <v>1100</v>
      </c>
      <c r="G147" s="196"/>
      <c r="H147" s="198" t="s">
        <v>19</v>
      </c>
      <c r="I147" s="200"/>
      <c r="J147" s="196"/>
      <c r="K147" s="196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197</v>
      </c>
      <c r="AU147" s="205" t="s">
        <v>79</v>
      </c>
      <c r="AV147" s="13" t="s">
        <v>77</v>
      </c>
      <c r="AW147" s="13" t="s">
        <v>31</v>
      </c>
      <c r="AX147" s="13" t="s">
        <v>69</v>
      </c>
      <c r="AY147" s="205" t="s">
        <v>191</v>
      </c>
    </row>
    <row r="148" spans="2:51" s="14" customFormat="1" ht="10.2">
      <c r="B148" s="206"/>
      <c r="C148" s="207"/>
      <c r="D148" s="197" t="s">
        <v>197</v>
      </c>
      <c r="E148" s="208" t="s">
        <v>19</v>
      </c>
      <c r="F148" s="209" t="s">
        <v>1101</v>
      </c>
      <c r="G148" s="207"/>
      <c r="H148" s="210">
        <v>15.75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197</v>
      </c>
      <c r="AU148" s="216" t="s">
        <v>79</v>
      </c>
      <c r="AV148" s="14" t="s">
        <v>79</v>
      </c>
      <c r="AW148" s="14" t="s">
        <v>31</v>
      </c>
      <c r="AX148" s="14" t="s">
        <v>69</v>
      </c>
      <c r="AY148" s="216" t="s">
        <v>191</v>
      </c>
    </row>
    <row r="149" spans="2:51" s="16" customFormat="1" ht="10.2">
      <c r="B149" s="228"/>
      <c r="C149" s="229"/>
      <c r="D149" s="197" t="s">
        <v>197</v>
      </c>
      <c r="E149" s="230" t="s">
        <v>19</v>
      </c>
      <c r="F149" s="231" t="s">
        <v>210</v>
      </c>
      <c r="G149" s="229"/>
      <c r="H149" s="232">
        <v>15.75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197</v>
      </c>
      <c r="AU149" s="238" t="s">
        <v>79</v>
      </c>
      <c r="AV149" s="16" t="s">
        <v>195</v>
      </c>
      <c r="AW149" s="16" t="s">
        <v>31</v>
      </c>
      <c r="AX149" s="16" t="s">
        <v>77</v>
      </c>
      <c r="AY149" s="238" t="s">
        <v>191</v>
      </c>
    </row>
    <row r="150" spans="1:65" s="2" customFormat="1" ht="33" customHeight="1">
      <c r="A150" s="36"/>
      <c r="B150" s="37"/>
      <c r="C150" s="181" t="s">
        <v>305</v>
      </c>
      <c r="D150" s="181" t="s">
        <v>192</v>
      </c>
      <c r="E150" s="182" t="s">
        <v>770</v>
      </c>
      <c r="F150" s="183" t="s">
        <v>771</v>
      </c>
      <c r="G150" s="184" t="s">
        <v>249</v>
      </c>
      <c r="H150" s="185">
        <v>6.983</v>
      </c>
      <c r="I150" s="186"/>
      <c r="J150" s="187">
        <f>ROUND(I150*H150,2)</f>
        <v>0</v>
      </c>
      <c r="K150" s="188"/>
      <c r="L150" s="41"/>
      <c r="M150" s="189" t="s">
        <v>19</v>
      </c>
      <c r="N150" s="190" t="s">
        <v>40</v>
      </c>
      <c r="O150" s="66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3" t="s">
        <v>195</v>
      </c>
      <c r="AT150" s="193" t="s">
        <v>192</v>
      </c>
      <c r="AU150" s="193" t="s">
        <v>79</v>
      </c>
      <c r="AY150" s="19" t="s">
        <v>191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9" t="s">
        <v>77</v>
      </c>
      <c r="BK150" s="194">
        <f>ROUND(I150*H150,2)</f>
        <v>0</v>
      </c>
      <c r="BL150" s="19" t="s">
        <v>195</v>
      </c>
      <c r="BM150" s="193" t="s">
        <v>1102</v>
      </c>
    </row>
    <row r="151" spans="2:51" s="13" customFormat="1" ht="10.2">
      <c r="B151" s="195"/>
      <c r="C151" s="196"/>
      <c r="D151" s="197" t="s">
        <v>197</v>
      </c>
      <c r="E151" s="198" t="s">
        <v>19</v>
      </c>
      <c r="F151" s="199" t="s">
        <v>1103</v>
      </c>
      <c r="G151" s="196"/>
      <c r="H151" s="198" t="s">
        <v>19</v>
      </c>
      <c r="I151" s="200"/>
      <c r="J151" s="196"/>
      <c r="K151" s="196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197</v>
      </c>
      <c r="AU151" s="205" t="s">
        <v>79</v>
      </c>
      <c r="AV151" s="13" t="s">
        <v>77</v>
      </c>
      <c r="AW151" s="13" t="s">
        <v>31</v>
      </c>
      <c r="AX151" s="13" t="s">
        <v>69</v>
      </c>
      <c r="AY151" s="205" t="s">
        <v>191</v>
      </c>
    </row>
    <row r="152" spans="2:51" s="14" customFormat="1" ht="10.2">
      <c r="B152" s="206"/>
      <c r="C152" s="207"/>
      <c r="D152" s="197" t="s">
        <v>197</v>
      </c>
      <c r="E152" s="208" t="s">
        <v>19</v>
      </c>
      <c r="F152" s="209" t="s">
        <v>1104</v>
      </c>
      <c r="G152" s="207"/>
      <c r="H152" s="210">
        <v>6.983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197</v>
      </c>
      <c r="AU152" s="216" t="s">
        <v>79</v>
      </c>
      <c r="AV152" s="14" t="s">
        <v>79</v>
      </c>
      <c r="AW152" s="14" t="s">
        <v>31</v>
      </c>
      <c r="AX152" s="14" t="s">
        <v>69</v>
      </c>
      <c r="AY152" s="216" t="s">
        <v>191</v>
      </c>
    </row>
    <row r="153" spans="2:51" s="16" customFormat="1" ht="10.2">
      <c r="B153" s="228"/>
      <c r="C153" s="229"/>
      <c r="D153" s="197" t="s">
        <v>197</v>
      </c>
      <c r="E153" s="230" t="s">
        <v>19</v>
      </c>
      <c r="F153" s="231" t="s">
        <v>210</v>
      </c>
      <c r="G153" s="229"/>
      <c r="H153" s="232">
        <v>6.983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197</v>
      </c>
      <c r="AU153" s="238" t="s">
        <v>79</v>
      </c>
      <c r="AV153" s="16" t="s">
        <v>195</v>
      </c>
      <c r="AW153" s="16" t="s">
        <v>31</v>
      </c>
      <c r="AX153" s="16" t="s">
        <v>77</v>
      </c>
      <c r="AY153" s="238" t="s">
        <v>191</v>
      </c>
    </row>
    <row r="154" spans="1:65" s="2" customFormat="1" ht="24.15" customHeight="1">
      <c r="A154" s="36"/>
      <c r="B154" s="37"/>
      <c r="C154" s="181" t="s">
        <v>8</v>
      </c>
      <c r="D154" s="181" t="s">
        <v>192</v>
      </c>
      <c r="E154" s="182" t="s">
        <v>310</v>
      </c>
      <c r="F154" s="183" t="s">
        <v>774</v>
      </c>
      <c r="G154" s="184" t="s">
        <v>312</v>
      </c>
      <c r="H154" s="185">
        <v>28.35</v>
      </c>
      <c r="I154" s="186"/>
      <c r="J154" s="187">
        <f>ROUND(I154*H154,2)</f>
        <v>0</v>
      </c>
      <c r="K154" s="188"/>
      <c r="L154" s="41"/>
      <c r="M154" s="189" t="s">
        <v>19</v>
      </c>
      <c r="N154" s="190" t="s">
        <v>40</v>
      </c>
      <c r="O154" s="66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3" t="s">
        <v>195</v>
      </c>
      <c r="AT154" s="193" t="s">
        <v>192</v>
      </c>
      <c r="AU154" s="193" t="s">
        <v>79</v>
      </c>
      <c r="AY154" s="19" t="s">
        <v>191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9" t="s">
        <v>77</v>
      </c>
      <c r="BK154" s="194">
        <f>ROUND(I154*H154,2)</f>
        <v>0</v>
      </c>
      <c r="BL154" s="19" t="s">
        <v>195</v>
      </c>
      <c r="BM154" s="193" t="s">
        <v>1105</v>
      </c>
    </row>
    <row r="155" spans="2:51" s="13" customFormat="1" ht="10.2">
      <c r="B155" s="195"/>
      <c r="C155" s="196"/>
      <c r="D155" s="197" t="s">
        <v>197</v>
      </c>
      <c r="E155" s="198" t="s">
        <v>19</v>
      </c>
      <c r="F155" s="199" t="s">
        <v>1100</v>
      </c>
      <c r="G155" s="196"/>
      <c r="H155" s="198" t="s">
        <v>19</v>
      </c>
      <c r="I155" s="200"/>
      <c r="J155" s="196"/>
      <c r="K155" s="196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197</v>
      </c>
      <c r="AU155" s="205" t="s">
        <v>79</v>
      </c>
      <c r="AV155" s="13" t="s">
        <v>77</v>
      </c>
      <c r="AW155" s="13" t="s">
        <v>31</v>
      </c>
      <c r="AX155" s="13" t="s">
        <v>69</v>
      </c>
      <c r="AY155" s="205" t="s">
        <v>191</v>
      </c>
    </row>
    <row r="156" spans="2:51" s="14" customFormat="1" ht="10.2">
      <c r="B156" s="206"/>
      <c r="C156" s="207"/>
      <c r="D156" s="197" t="s">
        <v>197</v>
      </c>
      <c r="E156" s="208" t="s">
        <v>19</v>
      </c>
      <c r="F156" s="209" t="s">
        <v>1106</v>
      </c>
      <c r="G156" s="207"/>
      <c r="H156" s="210">
        <v>28.35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197</v>
      </c>
      <c r="AU156" s="216" t="s">
        <v>79</v>
      </c>
      <c r="AV156" s="14" t="s">
        <v>79</v>
      </c>
      <c r="AW156" s="14" t="s">
        <v>31</v>
      </c>
      <c r="AX156" s="14" t="s">
        <v>69</v>
      </c>
      <c r="AY156" s="216" t="s">
        <v>191</v>
      </c>
    </row>
    <row r="157" spans="2:51" s="16" customFormat="1" ht="10.2">
      <c r="B157" s="228"/>
      <c r="C157" s="229"/>
      <c r="D157" s="197" t="s">
        <v>197</v>
      </c>
      <c r="E157" s="230" t="s">
        <v>19</v>
      </c>
      <c r="F157" s="231" t="s">
        <v>210</v>
      </c>
      <c r="G157" s="229"/>
      <c r="H157" s="232">
        <v>28.35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197</v>
      </c>
      <c r="AU157" s="238" t="s">
        <v>79</v>
      </c>
      <c r="AV157" s="16" t="s">
        <v>195</v>
      </c>
      <c r="AW157" s="16" t="s">
        <v>31</v>
      </c>
      <c r="AX157" s="16" t="s">
        <v>77</v>
      </c>
      <c r="AY157" s="238" t="s">
        <v>191</v>
      </c>
    </row>
    <row r="158" spans="1:65" s="2" customFormat="1" ht="24.15" customHeight="1">
      <c r="A158" s="36"/>
      <c r="B158" s="37"/>
      <c r="C158" s="181" t="s">
        <v>315</v>
      </c>
      <c r="D158" s="181" t="s">
        <v>192</v>
      </c>
      <c r="E158" s="182" t="s">
        <v>310</v>
      </c>
      <c r="F158" s="183" t="s">
        <v>774</v>
      </c>
      <c r="G158" s="184" t="s">
        <v>312</v>
      </c>
      <c r="H158" s="185">
        <v>12.569</v>
      </c>
      <c r="I158" s="186"/>
      <c r="J158" s="187">
        <f>ROUND(I158*H158,2)</f>
        <v>0</v>
      </c>
      <c r="K158" s="188"/>
      <c r="L158" s="41"/>
      <c r="M158" s="189" t="s">
        <v>19</v>
      </c>
      <c r="N158" s="190" t="s">
        <v>40</v>
      </c>
      <c r="O158" s="66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3" t="s">
        <v>195</v>
      </c>
      <c r="AT158" s="193" t="s">
        <v>192</v>
      </c>
      <c r="AU158" s="193" t="s">
        <v>79</v>
      </c>
      <c r="AY158" s="19" t="s">
        <v>191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9" t="s">
        <v>77</v>
      </c>
      <c r="BK158" s="194">
        <f>ROUND(I158*H158,2)</f>
        <v>0</v>
      </c>
      <c r="BL158" s="19" t="s">
        <v>195</v>
      </c>
      <c r="BM158" s="193" t="s">
        <v>1107</v>
      </c>
    </row>
    <row r="159" spans="2:51" s="13" customFormat="1" ht="10.2">
      <c r="B159" s="195"/>
      <c r="C159" s="196"/>
      <c r="D159" s="197" t="s">
        <v>197</v>
      </c>
      <c r="E159" s="198" t="s">
        <v>19</v>
      </c>
      <c r="F159" s="199" t="s">
        <v>764</v>
      </c>
      <c r="G159" s="196"/>
      <c r="H159" s="198" t="s">
        <v>19</v>
      </c>
      <c r="I159" s="200"/>
      <c r="J159" s="196"/>
      <c r="K159" s="196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197</v>
      </c>
      <c r="AU159" s="205" t="s">
        <v>79</v>
      </c>
      <c r="AV159" s="13" t="s">
        <v>77</v>
      </c>
      <c r="AW159" s="13" t="s">
        <v>31</v>
      </c>
      <c r="AX159" s="13" t="s">
        <v>69</v>
      </c>
      <c r="AY159" s="205" t="s">
        <v>191</v>
      </c>
    </row>
    <row r="160" spans="2:51" s="14" customFormat="1" ht="10.2">
      <c r="B160" s="206"/>
      <c r="C160" s="207"/>
      <c r="D160" s="197" t="s">
        <v>197</v>
      </c>
      <c r="E160" s="208" t="s">
        <v>19</v>
      </c>
      <c r="F160" s="209" t="s">
        <v>1108</v>
      </c>
      <c r="G160" s="207"/>
      <c r="H160" s="210">
        <v>12.569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197</v>
      </c>
      <c r="AU160" s="216" t="s">
        <v>79</v>
      </c>
      <c r="AV160" s="14" t="s">
        <v>79</v>
      </c>
      <c r="AW160" s="14" t="s">
        <v>31</v>
      </c>
      <c r="AX160" s="14" t="s">
        <v>69</v>
      </c>
      <c r="AY160" s="216" t="s">
        <v>191</v>
      </c>
    </row>
    <row r="161" spans="2:51" s="16" customFormat="1" ht="10.2">
      <c r="B161" s="228"/>
      <c r="C161" s="229"/>
      <c r="D161" s="197" t="s">
        <v>197</v>
      </c>
      <c r="E161" s="230" t="s">
        <v>19</v>
      </c>
      <c r="F161" s="231" t="s">
        <v>210</v>
      </c>
      <c r="G161" s="229"/>
      <c r="H161" s="232">
        <v>12.569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197</v>
      </c>
      <c r="AU161" s="238" t="s">
        <v>79</v>
      </c>
      <c r="AV161" s="16" t="s">
        <v>195</v>
      </c>
      <c r="AW161" s="16" t="s">
        <v>31</v>
      </c>
      <c r="AX161" s="16" t="s">
        <v>77</v>
      </c>
      <c r="AY161" s="238" t="s">
        <v>191</v>
      </c>
    </row>
    <row r="162" spans="1:65" s="2" customFormat="1" ht="16.5" customHeight="1">
      <c r="A162" s="36"/>
      <c r="B162" s="37"/>
      <c r="C162" s="181" t="s">
        <v>319</v>
      </c>
      <c r="D162" s="181" t="s">
        <v>192</v>
      </c>
      <c r="E162" s="182" t="s">
        <v>316</v>
      </c>
      <c r="F162" s="183" t="s">
        <v>777</v>
      </c>
      <c r="G162" s="184" t="s">
        <v>249</v>
      </c>
      <c r="H162" s="185">
        <v>15.75</v>
      </c>
      <c r="I162" s="186"/>
      <c r="J162" s="187">
        <f>ROUND(I162*H162,2)</f>
        <v>0</v>
      </c>
      <c r="K162" s="188"/>
      <c r="L162" s="41"/>
      <c r="M162" s="189" t="s">
        <v>19</v>
      </c>
      <c r="N162" s="190" t="s">
        <v>40</v>
      </c>
      <c r="O162" s="66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3" t="s">
        <v>195</v>
      </c>
      <c r="AT162" s="193" t="s">
        <v>192</v>
      </c>
      <c r="AU162" s="193" t="s">
        <v>79</v>
      </c>
      <c r="AY162" s="19" t="s">
        <v>191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9" t="s">
        <v>77</v>
      </c>
      <c r="BK162" s="194">
        <f>ROUND(I162*H162,2)</f>
        <v>0</v>
      </c>
      <c r="BL162" s="19" t="s">
        <v>195</v>
      </c>
      <c r="BM162" s="193" t="s">
        <v>1109</v>
      </c>
    </row>
    <row r="163" spans="2:51" s="13" customFormat="1" ht="10.2">
      <c r="B163" s="195"/>
      <c r="C163" s="196"/>
      <c r="D163" s="197" t="s">
        <v>197</v>
      </c>
      <c r="E163" s="198" t="s">
        <v>19</v>
      </c>
      <c r="F163" s="199" t="s">
        <v>1100</v>
      </c>
      <c r="G163" s="196"/>
      <c r="H163" s="198" t="s">
        <v>19</v>
      </c>
      <c r="I163" s="200"/>
      <c r="J163" s="196"/>
      <c r="K163" s="196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197</v>
      </c>
      <c r="AU163" s="205" t="s">
        <v>79</v>
      </c>
      <c r="AV163" s="13" t="s">
        <v>77</v>
      </c>
      <c r="AW163" s="13" t="s">
        <v>31</v>
      </c>
      <c r="AX163" s="13" t="s">
        <v>69</v>
      </c>
      <c r="AY163" s="205" t="s">
        <v>191</v>
      </c>
    </row>
    <row r="164" spans="2:51" s="14" customFormat="1" ht="10.2">
      <c r="B164" s="206"/>
      <c r="C164" s="207"/>
      <c r="D164" s="197" t="s">
        <v>197</v>
      </c>
      <c r="E164" s="208" t="s">
        <v>19</v>
      </c>
      <c r="F164" s="209" t="s">
        <v>1101</v>
      </c>
      <c r="G164" s="207"/>
      <c r="H164" s="210">
        <v>15.75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197</v>
      </c>
      <c r="AU164" s="216" t="s">
        <v>79</v>
      </c>
      <c r="AV164" s="14" t="s">
        <v>79</v>
      </c>
      <c r="AW164" s="14" t="s">
        <v>31</v>
      </c>
      <c r="AX164" s="14" t="s">
        <v>69</v>
      </c>
      <c r="AY164" s="216" t="s">
        <v>191</v>
      </c>
    </row>
    <row r="165" spans="2:51" s="16" customFormat="1" ht="10.2">
      <c r="B165" s="228"/>
      <c r="C165" s="229"/>
      <c r="D165" s="197" t="s">
        <v>197</v>
      </c>
      <c r="E165" s="230" t="s">
        <v>19</v>
      </c>
      <c r="F165" s="231" t="s">
        <v>210</v>
      </c>
      <c r="G165" s="229"/>
      <c r="H165" s="232">
        <v>15.75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197</v>
      </c>
      <c r="AU165" s="238" t="s">
        <v>79</v>
      </c>
      <c r="AV165" s="16" t="s">
        <v>195</v>
      </c>
      <c r="AW165" s="16" t="s">
        <v>31</v>
      </c>
      <c r="AX165" s="16" t="s">
        <v>77</v>
      </c>
      <c r="AY165" s="238" t="s">
        <v>191</v>
      </c>
    </row>
    <row r="166" spans="1:65" s="2" customFormat="1" ht="16.5" customHeight="1">
      <c r="A166" s="36"/>
      <c r="B166" s="37"/>
      <c r="C166" s="181" t="s">
        <v>328</v>
      </c>
      <c r="D166" s="181" t="s">
        <v>192</v>
      </c>
      <c r="E166" s="182" t="s">
        <v>316</v>
      </c>
      <c r="F166" s="183" t="s">
        <v>777</v>
      </c>
      <c r="G166" s="184" t="s">
        <v>249</v>
      </c>
      <c r="H166" s="185">
        <v>6.983</v>
      </c>
      <c r="I166" s="186"/>
      <c r="J166" s="187">
        <f>ROUND(I166*H166,2)</f>
        <v>0</v>
      </c>
      <c r="K166" s="188"/>
      <c r="L166" s="41"/>
      <c r="M166" s="189" t="s">
        <v>19</v>
      </c>
      <c r="N166" s="190" t="s">
        <v>40</v>
      </c>
      <c r="O166" s="66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3" t="s">
        <v>195</v>
      </c>
      <c r="AT166" s="193" t="s">
        <v>192</v>
      </c>
      <c r="AU166" s="193" t="s">
        <v>79</v>
      </c>
      <c r="AY166" s="19" t="s">
        <v>191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9" t="s">
        <v>77</v>
      </c>
      <c r="BK166" s="194">
        <f>ROUND(I166*H166,2)</f>
        <v>0</v>
      </c>
      <c r="BL166" s="19" t="s">
        <v>195</v>
      </c>
      <c r="BM166" s="193" t="s">
        <v>1110</v>
      </c>
    </row>
    <row r="167" spans="2:51" s="13" customFormat="1" ht="10.2">
      <c r="B167" s="195"/>
      <c r="C167" s="196"/>
      <c r="D167" s="197" t="s">
        <v>197</v>
      </c>
      <c r="E167" s="198" t="s">
        <v>19</v>
      </c>
      <c r="F167" s="199" t="s">
        <v>764</v>
      </c>
      <c r="G167" s="196"/>
      <c r="H167" s="198" t="s">
        <v>19</v>
      </c>
      <c r="I167" s="200"/>
      <c r="J167" s="196"/>
      <c r="K167" s="196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197</v>
      </c>
      <c r="AU167" s="205" t="s">
        <v>79</v>
      </c>
      <c r="AV167" s="13" t="s">
        <v>77</v>
      </c>
      <c r="AW167" s="13" t="s">
        <v>31</v>
      </c>
      <c r="AX167" s="13" t="s">
        <v>69</v>
      </c>
      <c r="AY167" s="205" t="s">
        <v>191</v>
      </c>
    </row>
    <row r="168" spans="2:51" s="14" customFormat="1" ht="10.2">
      <c r="B168" s="206"/>
      <c r="C168" s="207"/>
      <c r="D168" s="197" t="s">
        <v>197</v>
      </c>
      <c r="E168" s="208" t="s">
        <v>19</v>
      </c>
      <c r="F168" s="209" t="s">
        <v>1104</v>
      </c>
      <c r="G168" s="207"/>
      <c r="H168" s="210">
        <v>6.983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197</v>
      </c>
      <c r="AU168" s="216" t="s">
        <v>79</v>
      </c>
      <c r="AV168" s="14" t="s">
        <v>79</v>
      </c>
      <c r="AW168" s="14" t="s">
        <v>31</v>
      </c>
      <c r="AX168" s="14" t="s">
        <v>69</v>
      </c>
      <c r="AY168" s="216" t="s">
        <v>191</v>
      </c>
    </row>
    <row r="169" spans="2:51" s="16" customFormat="1" ht="10.2">
      <c r="B169" s="228"/>
      <c r="C169" s="229"/>
      <c r="D169" s="197" t="s">
        <v>197</v>
      </c>
      <c r="E169" s="230" t="s">
        <v>19</v>
      </c>
      <c r="F169" s="231" t="s">
        <v>210</v>
      </c>
      <c r="G169" s="229"/>
      <c r="H169" s="232">
        <v>6.983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197</v>
      </c>
      <c r="AU169" s="238" t="s">
        <v>79</v>
      </c>
      <c r="AV169" s="16" t="s">
        <v>195</v>
      </c>
      <c r="AW169" s="16" t="s">
        <v>31</v>
      </c>
      <c r="AX169" s="16" t="s">
        <v>77</v>
      </c>
      <c r="AY169" s="238" t="s">
        <v>191</v>
      </c>
    </row>
    <row r="170" spans="1:65" s="2" customFormat="1" ht="24.15" customHeight="1">
      <c r="A170" s="36"/>
      <c r="B170" s="37"/>
      <c r="C170" s="181" t="s">
        <v>333</v>
      </c>
      <c r="D170" s="181" t="s">
        <v>192</v>
      </c>
      <c r="E170" s="182" t="s">
        <v>779</v>
      </c>
      <c r="F170" s="183" t="s">
        <v>780</v>
      </c>
      <c r="G170" s="184" t="s">
        <v>249</v>
      </c>
      <c r="H170" s="185">
        <v>26.017</v>
      </c>
      <c r="I170" s="186"/>
      <c r="J170" s="187">
        <f>ROUND(I170*H170,2)</f>
        <v>0</v>
      </c>
      <c r="K170" s="188"/>
      <c r="L170" s="41"/>
      <c r="M170" s="189" t="s">
        <v>19</v>
      </c>
      <c r="N170" s="190" t="s">
        <v>40</v>
      </c>
      <c r="O170" s="66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3" t="s">
        <v>195</v>
      </c>
      <c r="AT170" s="193" t="s">
        <v>192</v>
      </c>
      <c r="AU170" s="193" t="s">
        <v>79</v>
      </c>
      <c r="AY170" s="19" t="s">
        <v>191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9" t="s">
        <v>77</v>
      </c>
      <c r="BK170" s="194">
        <f>ROUND(I170*H170,2)</f>
        <v>0</v>
      </c>
      <c r="BL170" s="19" t="s">
        <v>195</v>
      </c>
      <c r="BM170" s="193" t="s">
        <v>1111</v>
      </c>
    </row>
    <row r="171" spans="2:51" s="13" customFormat="1" ht="10.2">
      <c r="B171" s="195"/>
      <c r="C171" s="196"/>
      <c r="D171" s="197" t="s">
        <v>197</v>
      </c>
      <c r="E171" s="198" t="s">
        <v>19</v>
      </c>
      <c r="F171" s="199" t="s">
        <v>764</v>
      </c>
      <c r="G171" s="196"/>
      <c r="H171" s="198" t="s">
        <v>19</v>
      </c>
      <c r="I171" s="200"/>
      <c r="J171" s="196"/>
      <c r="K171" s="196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197</v>
      </c>
      <c r="AU171" s="205" t="s">
        <v>79</v>
      </c>
      <c r="AV171" s="13" t="s">
        <v>77</v>
      </c>
      <c r="AW171" s="13" t="s">
        <v>31</v>
      </c>
      <c r="AX171" s="13" t="s">
        <v>69</v>
      </c>
      <c r="AY171" s="205" t="s">
        <v>191</v>
      </c>
    </row>
    <row r="172" spans="2:51" s="14" customFormat="1" ht="10.2">
      <c r="B172" s="206"/>
      <c r="C172" s="207"/>
      <c r="D172" s="197" t="s">
        <v>197</v>
      </c>
      <c r="E172" s="208" t="s">
        <v>19</v>
      </c>
      <c r="F172" s="209" t="s">
        <v>1112</v>
      </c>
      <c r="G172" s="207"/>
      <c r="H172" s="210">
        <v>26.017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197</v>
      </c>
      <c r="AU172" s="216" t="s">
        <v>79</v>
      </c>
      <c r="AV172" s="14" t="s">
        <v>79</v>
      </c>
      <c r="AW172" s="14" t="s">
        <v>31</v>
      </c>
      <c r="AX172" s="14" t="s">
        <v>69</v>
      </c>
      <c r="AY172" s="216" t="s">
        <v>191</v>
      </c>
    </row>
    <row r="173" spans="2:51" s="16" customFormat="1" ht="10.2">
      <c r="B173" s="228"/>
      <c r="C173" s="229"/>
      <c r="D173" s="197" t="s">
        <v>197</v>
      </c>
      <c r="E173" s="230" t="s">
        <v>19</v>
      </c>
      <c r="F173" s="231" t="s">
        <v>210</v>
      </c>
      <c r="G173" s="229"/>
      <c r="H173" s="232">
        <v>26.017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197</v>
      </c>
      <c r="AU173" s="238" t="s">
        <v>79</v>
      </c>
      <c r="AV173" s="16" t="s">
        <v>195</v>
      </c>
      <c r="AW173" s="16" t="s">
        <v>31</v>
      </c>
      <c r="AX173" s="16" t="s">
        <v>77</v>
      </c>
      <c r="AY173" s="238" t="s">
        <v>191</v>
      </c>
    </row>
    <row r="174" spans="1:65" s="2" customFormat="1" ht="24.15" customHeight="1">
      <c r="A174" s="36"/>
      <c r="B174" s="37"/>
      <c r="C174" s="181" t="s">
        <v>340</v>
      </c>
      <c r="D174" s="181" t="s">
        <v>192</v>
      </c>
      <c r="E174" s="182" t="s">
        <v>329</v>
      </c>
      <c r="F174" s="183" t="s">
        <v>963</v>
      </c>
      <c r="G174" s="184" t="s">
        <v>249</v>
      </c>
      <c r="H174" s="185">
        <v>5.663</v>
      </c>
      <c r="I174" s="186"/>
      <c r="J174" s="187">
        <f>ROUND(I174*H174,2)</f>
        <v>0</v>
      </c>
      <c r="K174" s="188"/>
      <c r="L174" s="41"/>
      <c r="M174" s="189" t="s">
        <v>19</v>
      </c>
      <c r="N174" s="190" t="s">
        <v>40</v>
      </c>
      <c r="O174" s="66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3" t="s">
        <v>195</v>
      </c>
      <c r="AT174" s="193" t="s">
        <v>192</v>
      </c>
      <c r="AU174" s="193" t="s">
        <v>79</v>
      </c>
      <c r="AY174" s="19" t="s">
        <v>191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9" t="s">
        <v>77</v>
      </c>
      <c r="BK174" s="194">
        <f>ROUND(I174*H174,2)</f>
        <v>0</v>
      </c>
      <c r="BL174" s="19" t="s">
        <v>195</v>
      </c>
      <c r="BM174" s="193" t="s">
        <v>1113</v>
      </c>
    </row>
    <row r="175" spans="2:51" s="13" customFormat="1" ht="10.2">
      <c r="B175" s="195"/>
      <c r="C175" s="196"/>
      <c r="D175" s="197" t="s">
        <v>197</v>
      </c>
      <c r="E175" s="198" t="s">
        <v>19</v>
      </c>
      <c r="F175" s="199" t="s">
        <v>764</v>
      </c>
      <c r="G175" s="196"/>
      <c r="H175" s="198" t="s">
        <v>19</v>
      </c>
      <c r="I175" s="200"/>
      <c r="J175" s="196"/>
      <c r="K175" s="196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197</v>
      </c>
      <c r="AU175" s="205" t="s">
        <v>79</v>
      </c>
      <c r="AV175" s="13" t="s">
        <v>77</v>
      </c>
      <c r="AW175" s="13" t="s">
        <v>31</v>
      </c>
      <c r="AX175" s="13" t="s">
        <v>69</v>
      </c>
      <c r="AY175" s="205" t="s">
        <v>191</v>
      </c>
    </row>
    <row r="176" spans="2:51" s="14" customFormat="1" ht="10.2">
      <c r="B176" s="206"/>
      <c r="C176" s="207"/>
      <c r="D176" s="197" t="s">
        <v>197</v>
      </c>
      <c r="E176" s="208" t="s">
        <v>19</v>
      </c>
      <c r="F176" s="209" t="s">
        <v>1114</v>
      </c>
      <c r="G176" s="207"/>
      <c r="H176" s="210">
        <v>5.663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197</v>
      </c>
      <c r="AU176" s="216" t="s">
        <v>79</v>
      </c>
      <c r="AV176" s="14" t="s">
        <v>79</v>
      </c>
      <c r="AW176" s="14" t="s">
        <v>31</v>
      </c>
      <c r="AX176" s="14" t="s">
        <v>69</v>
      </c>
      <c r="AY176" s="216" t="s">
        <v>191</v>
      </c>
    </row>
    <row r="177" spans="2:51" s="16" customFormat="1" ht="10.2">
      <c r="B177" s="228"/>
      <c r="C177" s="229"/>
      <c r="D177" s="197" t="s">
        <v>197</v>
      </c>
      <c r="E177" s="230" t="s">
        <v>19</v>
      </c>
      <c r="F177" s="231" t="s">
        <v>210</v>
      </c>
      <c r="G177" s="229"/>
      <c r="H177" s="232">
        <v>5.663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197</v>
      </c>
      <c r="AU177" s="238" t="s">
        <v>79</v>
      </c>
      <c r="AV177" s="16" t="s">
        <v>195</v>
      </c>
      <c r="AW177" s="16" t="s">
        <v>31</v>
      </c>
      <c r="AX177" s="16" t="s">
        <v>77</v>
      </c>
      <c r="AY177" s="238" t="s">
        <v>191</v>
      </c>
    </row>
    <row r="178" spans="1:65" s="2" customFormat="1" ht="16.5" customHeight="1">
      <c r="A178" s="36"/>
      <c r="B178" s="37"/>
      <c r="C178" s="241" t="s">
        <v>7</v>
      </c>
      <c r="D178" s="241" t="s">
        <v>334</v>
      </c>
      <c r="E178" s="242" t="s">
        <v>787</v>
      </c>
      <c r="F178" s="243" t="s">
        <v>788</v>
      </c>
      <c r="G178" s="244" t="s">
        <v>312</v>
      </c>
      <c r="H178" s="245">
        <v>11.326</v>
      </c>
      <c r="I178" s="246"/>
      <c r="J178" s="247">
        <f>ROUND(I178*H178,2)</f>
        <v>0</v>
      </c>
      <c r="K178" s="248"/>
      <c r="L178" s="249"/>
      <c r="M178" s="250" t="s">
        <v>19</v>
      </c>
      <c r="N178" s="251" t="s">
        <v>40</v>
      </c>
      <c r="O178" s="66"/>
      <c r="P178" s="191">
        <f>O178*H178</f>
        <v>0</v>
      </c>
      <c r="Q178" s="191">
        <v>1</v>
      </c>
      <c r="R178" s="191">
        <f>Q178*H178</f>
        <v>11.326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254</v>
      </c>
      <c r="AT178" s="193" t="s">
        <v>334</v>
      </c>
      <c r="AU178" s="193" t="s">
        <v>79</v>
      </c>
      <c r="AY178" s="19" t="s">
        <v>191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9" t="s">
        <v>77</v>
      </c>
      <c r="BK178" s="194">
        <f>ROUND(I178*H178,2)</f>
        <v>0</v>
      </c>
      <c r="BL178" s="19" t="s">
        <v>195</v>
      </c>
      <c r="BM178" s="193" t="s">
        <v>1115</v>
      </c>
    </row>
    <row r="179" spans="2:51" s="13" customFormat="1" ht="10.2">
      <c r="B179" s="195"/>
      <c r="C179" s="196"/>
      <c r="D179" s="197" t="s">
        <v>197</v>
      </c>
      <c r="E179" s="198" t="s">
        <v>19</v>
      </c>
      <c r="F179" s="199" t="s">
        <v>768</v>
      </c>
      <c r="G179" s="196"/>
      <c r="H179" s="198" t="s">
        <v>19</v>
      </c>
      <c r="I179" s="200"/>
      <c r="J179" s="196"/>
      <c r="K179" s="196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197</v>
      </c>
      <c r="AU179" s="205" t="s">
        <v>79</v>
      </c>
      <c r="AV179" s="13" t="s">
        <v>77</v>
      </c>
      <c r="AW179" s="13" t="s">
        <v>31</v>
      </c>
      <c r="AX179" s="13" t="s">
        <v>69</v>
      </c>
      <c r="AY179" s="205" t="s">
        <v>191</v>
      </c>
    </row>
    <row r="180" spans="2:51" s="14" customFormat="1" ht="10.2">
      <c r="B180" s="206"/>
      <c r="C180" s="207"/>
      <c r="D180" s="197" t="s">
        <v>197</v>
      </c>
      <c r="E180" s="208" t="s">
        <v>19</v>
      </c>
      <c r="F180" s="209" t="s">
        <v>1116</v>
      </c>
      <c r="G180" s="207"/>
      <c r="H180" s="210">
        <v>11.326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197</v>
      </c>
      <c r="AU180" s="216" t="s">
        <v>79</v>
      </c>
      <c r="AV180" s="14" t="s">
        <v>79</v>
      </c>
      <c r="AW180" s="14" t="s">
        <v>31</v>
      </c>
      <c r="AX180" s="14" t="s">
        <v>69</v>
      </c>
      <c r="AY180" s="216" t="s">
        <v>191</v>
      </c>
    </row>
    <row r="181" spans="2:51" s="16" customFormat="1" ht="10.2">
      <c r="B181" s="228"/>
      <c r="C181" s="229"/>
      <c r="D181" s="197" t="s">
        <v>197</v>
      </c>
      <c r="E181" s="230" t="s">
        <v>19</v>
      </c>
      <c r="F181" s="231" t="s">
        <v>210</v>
      </c>
      <c r="G181" s="229"/>
      <c r="H181" s="232">
        <v>11.326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197</v>
      </c>
      <c r="AU181" s="238" t="s">
        <v>79</v>
      </c>
      <c r="AV181" s="16" t="s">
        <v>195</v>
      </c>
      <c r="AW181" s="16" t="s">
        <v>31</v>
      </c>
      <c r="AX181" s="16" t="s">
        <v>77</v>
      </c>
      <c r="AY181" s="238" t="s">
        <v>191</v>
      </c>
    </row>
    <row r="182" spans="1:65" s="2" customFormat="1" ht="16.5" customHeight="1">
      <c r="A182" s="36"/>
      <c r="B182" s="37"/>
      <c r="C182" s="181" t="s">
        <v>364</v>
      </c>
      <c r="D182" s="181" t="s">
        <v>192</v>
      </c>
      <c r="E182" s="182" t="s">
        <v>1117</v>
      </c>
      <c r="F182" s="183" t="s">
        <v>1118</v>
      </c>
      <c r="G182" s="184" t="s">
        <v>232</v>
      </c>
      <c r="H182" s="185">
        <v>33</v>
      </c>
      <c r="I182" s="186"/>
      <c r="J182" s="187">
        <f>ROUND(I182*H182,2)</f>
        <v>0</v>
      </c>
      <c r="K182" s="188"/>
      <c r="L182" s="41"/>
      <c r="M182" s="189" t="s">
        <v>19</v>
      </c>
      <c r="N182" s="190" t="s">
        <v>40</v>
      </c>
      <c r="O182" s="66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3" t="s">
        <v>195</v>
      </c>
      <c r="AT182" s="193" t="s">
        <v>192</v>
      </c>
      <c r="AU182" s="193" t="s">
        <v>79</v>
      </c>
      <c r="AY182" s="19" t="s">
        <v>191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9" t="s">
        <v>77</v>
      </c>
      <c r="BK182" s="194">
        <f>ROUND(I182*H182,2)</f>
        <v>0</v>
      </c>
      <c r="BL182" s="19" t="s">
        <v>195</v>
      </c>
      <c r="BM182" s="193" t="s">
        <v>1119</v>
      </c>
    </row>
    <row r="183" spans="2:51" s="13" customFormat="1" ht="10.2">
      <c r="B183" s="195"/>
      <c r="C183" s="196"/>
      <c r="D183" s="197" t="s">
        <v>197</v>
      </c>
      <c r="E183" s="198" t="s">
        <v>19</v>
      </c>
      <c r="F183" s="199" t="s">
        <v>1120</v>
      </c>
      <c r="G183" s="196"/>
      <c r="H183" s="198" t="s">
        <v>19</v>
      </c>
      <c r="I183" s="200"/>
      <c r="J183" s="196"/>
      <c r="K183" s="196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197</v>
      </c>
      <c r="AU183" s="205" t="s">
        <v>79</v>
      </c>
      <c r="AV183" s="13" t="s">
        <v>77</v>
      </c>
      <c r="AW183" s="13" t="s">
        <v>31</v>
      </c>
      <c r="AX183" s="13" t="s">
        <v>69</v>
      </c>
      <c r="AY183" s="205" t="s">
        <v>191</v>
      </c>
    </row>
    <row r="184" spans="2:51" s="14" customFormat="1" ht="10.2">
      <c r="B184" s="206"/>
      <c r="C184" s="207"/>
      <c r="D184" s="197" t="s">
        <v>197</v>
      </c>
      <c r="E184" s="208" t="s">
        <v>19</v>
      </c>
      <c r="F184" s="209" t="s">
        <v>1121</v>
      </c>
      <c r="G184" s="207"/>
      <c r="H184" s="210">
        <v>33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197</v>
      </c>
      <c r="AU184" s="216" t="s">
        <v>79</v>
      </c>
      <c r="AV184" s="14" t="s">
        <v>79</v>
      </c>
      <c r="AW184" s="14" t="s">
        <v>31</v>
      </c>
      <c r="AX184" s="14" t="s">
        <v>69</v>
      </c>
      <c r="AY184" s="216" t="s">
        <v>191</v>
      </c>
    </row>
    <row r="185" spans="2:51" s="16" customFormat="1" ht="10.2">
      <c r="B185" s="228"/>
      <c r="C185" s="229"/>
      <c r="D185" s="197" t="s">
        <v>197</v>
      </c>
      <c r="E185" s="230" t="s">
        <v>19</v>
      </c>
      <c r="F185" s="231" t="s">
        <v>210</v>
      </c>
      <c r="G185" s="229"/>
      <c r="H185" s="232">
        <v>33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197</v>
      </c>
      <c r="AU185" s="238" t="s">
        <v>79</v>
      </c>
      <c r="AV185" s="16" t="s">
        <v>195</v>
      </c>
      <c r="AW185" s="16" t="s">
        <v>31</v>
      </c>
      <c r="AX185" s="16" t="s">
        <v>77</v>
      </c>
      <c r="AY185" s="238" t="s">
        <v>191</v>
      </c>
    </row>
    <row r="186" spans="1:65" s="2" customFormat="1" ht="16.5" customHeight="1">
      <c r="A186" s="36"/>
      <c r="B186" s="37"/>
      <c r="C186" s="181" t="s">
        <v>377</v>
      </c>
      <c r="D186" s="181" t="s">
        <v>192</v>
      </c>
      <c r="E186" s="182" t="s">
        <v>1122</v>
      </c>
      <c r="F186" s="183" t="s">
        <v>1123</v>
      </c>
      <c r="G186" s="184" t="s">
        <v>410</v>
      </c>
      <c r="H186" s="185">
        <v>1</v>
      </c>
      <c r="I186" s="186"/>
      <c r="J186" s="187">
        <f>ROUND(I186*H186,2)</f>
        <v>0</v>
      </c>
      <c r="K186" s="188"/>
      <c r="L186" s="41"/>
      <c r="M186" s="189" t="s">
        <v>19</v>
      </c>
      <c r="N186" s="190" t="s">
        <v>40</v>
      </c>
      <c r="O186" s="66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3" t="s">
        <v>195</v>
      </c>
      <c r="AT186" s="193" t="s">
        <v>192</v>
      </c>
      <c r="AU186" s="193" t="s">
        <v>79</v>
      </c>
      <c r="AY186" s="19" t="s">
        <v>191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9" t="s">
        <v>77</v>
      </c>
      <c r="BK186" s="194">
        <f>ROUND(I186*H186,2)</f>
        <v>0</v>
      </c>
      <c r="BL186" s="19" t="s">
        <v>195</v>
      </c>
      <c r="BM186" s="193" t="s">
        <v>1124</v>
      </c>
    </row>
    <row r="187" spans="2:51" s="13" customFormat="1" ht="10.2">
      <c r="B187" s="195"/>
      <c r="C187" s="196"/>
      <c r="D187" s="197" t="s">
        <v>197</v>
      </c>
      <c r="E187" s="198" t="s">
        <v>19</v>
      </c>
      <c r="F187" s="199" t="s">
        <v>1125</v>
      </c>
      <c r="G187" s="196"/>
      <c r="H187" s="198" t="s">
        <v>19</v>
      </c>
      <c r="I187" s="200"/>
      <c r="J187" s="196"/>
      <c r="K187" s="196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197</v>
      </c>
      <c r="AU187" s="205" t="s">
        <v>79</v>
      </c>
      <c r="AV187" s="13" t="s">
        <v>77</v>
      </c>
      <c r="AW187" s="13" t="s">
        <v>31</v>
      </c>
      <c r="AX187" s="13" t="s">
        <v>69</v>
      </c>
      <c r="AY187" s="205" t="s">
        <v>191</v>
      </c>
    </row>
    <row r="188" spans="2:51" s="14" customFormat="1" ht="10.2">
      <c r="B188" s="206"/>
      <c r="C188" s="207"/>
      <c r="D188" s="197" t="s">
        <v>197</v>
      </c>
      <c r="E188" s="208" t="s">
        <v>19</v>
      </c>
      <c r="F188" s="209" t="s">
        <v>77</v>
      </c>
      <c r="G188" s="207"/>
      <c r="H188" s="210">
        <v>1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197</v>
      </c>
      <c r="AU188" s="216" t="s">
        <v>79</v>
      </c>
      <c r="AV188" s="14" t="s">
        <v>79</v>
      </c>
      <c r="AW188" s="14" t="s">
        <v>31</v>
      </c>
      <c r="AX188" s="14" t="s">
        <v>69</v>
      </c>
      <c r="AY188" s="216" t="s">
        <v>191</v>
      </c>
    </row>
    <row r="189" spans="2:51" s="16" customFormat="1" ht="10.2">
      <c r="B189" s="228"/>
      <c r="C189" s="229"/>
      <c r="D189" s="197" t="s">
        <v>197</v>
      </c>
      <c r="E189" s="230" t="s">
        <v>19</v>
      </c>
      <c r="F189" s="231" t="s">
        <v>210</v>
      </c>
      <c r="G189" s="229"/>
      <c r="H189" s="232">
        <v>1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197</v>
      </c>
      <c r="AU189" s="238" t="s">
        <v>79</v>
      </c>
      <c r="AV189" s="16" t="s">
        <v>195</v>
      </c>
      <c r="AW189" s="16" t="s">
        <v>31</v>
      </c>
      <c r="AX189" s="16" t="s">
        <v>77</v>
      </c>
      <c r="AY189" s="238" t="s">
        <v>191</v>
      </c>
    </row>
    <row r="190" spans="2:63" s="12" customFormat="1" ht="22.8" customHeight="1">
      <c r="B190" s="167"/>
      <c r="C190" s="168"/>
      <c r="D190" s="169" t="s">
        <v>68</v>
      </c>
      <c r="E190" s="239" t="s">
        <v>592</v>
      </c>
      <c r="F190" s="239" t="s">
        <v>593</v>
      </c>
      <c r="G190" s="168"/>
      <c r="H190" s="168"/>
      <c r="I190" s="171"/>
      <c r="J190" s="240">
        <f>BK190</f>
        <v>0</v>
      </c>
      <c r="K190" s="168"/>
      <c r="L190" s="173"/>
      <c r="M190" s="174"/>
      <c r="N190" s="175"/>
      <c r="O190" s="175"/>
      <c r="P190" s="176">
        <f>SUM(P191:P242)</f>
        <v>0</v>
      </c>
      <c r="Q190" s="175"/>
      <c r="R190" s="176">
        <f>SUM(R191:R242)</f>
        <v>0</v>
      </c>
      <c r="S190" s="175"/>
      <c r="T190" s="177">
        <f>SUM(T191:T242)</f>
        <v>0</v>
      </c>
      <c r="AR190" s="178" t="s">
        <v>77</v>
      </c>
      <c r="AT190" s="179" t="s">
        <v>68</v>
      </c>
      <c r="AU190" s="179" t="s">
        <v>77</v>
      </c>
      <c r="AY190" s="178" t="s">
        <v>191</v>
      </c>
      <c r="BK190" s="180">
        <f>SUM(BK191:BK242)</f>
        <v>0</v>
      </c>
    </row>
    <row r="191" spans="1:65" s="2" customFormat="1" ht="21.75" customHeight="1">
      <c r="A191" s="36"/>
      <c r="B191" s="37"/>
      <c r="C191" s="181" t="s">
        <v>383</v>
      </c>
      <c r="D191" s="181" t="s">
        <v>192</v>
      </c>
      <c r="E191" s="182" t="s">
        <v>595</v>
      </c>
      <c r="F191" s="183" t="s">
        <v>803</v>
      </c>
      <c r="G191" s="184" t="s">
        <v>312</v>
      </c>
      <c r="H191" s="185">
        <v>1.176</v>
      </c>
      <c r="I191" s="186"/>
      <c r="J191" s="187">
        <f>ROUND(I191*H191,2)</f>
        <v>0</v>
      </c>
      <c r="K191" s="188"/>
      <c r="L191" s="41"/>
      <c r="M191" s="189" t="s">
        <v>19</v>
      </c>
      <c r="N191" s="190" t="s">
        <v>40</v>
      </c>
      <c r="O191" s="66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195</v>
      </c>
      <c r="AT191" s="193" t="s">
        <v>192</v>
      </c>
      <c r="AU191" s="193" t="s">
        <v>79</v>
      </c>
      <c r="AY191" s="19" t="s">
        <v>191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9" t="s">
        <v>77</v>
      </c>
      <c r="BK191" s="194">
        <f>ROUND(I191*H191,2)</f>
        <v>0</v>
      </c>
      <c r="BL191" s="19" t="s">
        <v>195</v>
      </c>
      <c r="BM191" s="193" t="s">
        <v>1126</v>
      </c>
    </row>
    <row r="192" spans="2:51" s="13" customFormat="1" ht="10.2">
      <c r="B192" s="195"/>
      <c r="C192" s="196"/>
      <c r="D192" s="197" t="s">
        <v>197</v>
      </c>
      <c r="E192" s="198" t="s">
        <v>19</v>
      </c>
      <c r="F192" s="199" t="s">
        <v>805</v>
      </c>
      <c r="G192" s="196"/>
      <c r="H192" s="198" t="s">
        <v>19</v>
      </c>
      <c r="I192" s="200"/>
      <c r="J192" s="196"/>
      <c r="K192" s="196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197</v>
      </c>
      <c r="AU192" s="205" t="s">
        <v>79</v>
      </c>
      <c r="AV192" s="13" t="s">
        <v>77</v>
      </c>
      <c r="AW192" s="13" t="s">
        <v>31</v>
      </c>
      <c r="AX192" s="13" t="s">
        <v>69</v>
      </c>
      <c r="AY192" s="205" t="s">
        <v>191</v>
      </c>
    </row>
    <row r="193" spans="2:51" s="14" customFormat="1" ht="10.2">
      <c r="B193" s="206"/>
      <c r="C193" s="207"/>
      <c r="D193" s="197" t="s">
        <v>197</v>
      </c>
      <c r="E193" s="208" t="s">
        <v>19</v>
      </c>
      <c r="F193" s="209" t="s">
        <v>1127</v>
      </c>
      <c r="G193" s="207"/>
      <c r="H193" s="210">
        <v>1.176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197</v>
      </c>
      <c r="AU193" s="216" t="s">
        <v>79</v>
      </c>
      <c r="AV193" s="14" t="s">
        <v>79</v>
      </c>
      <c r="AW193" s="14" t="s">
        <v>31</v>
      </c>
      <c r="AX193" s="14" t="s">
        <v>69</v>
      </c>
      <c r="AY193" s="216" t="s">
        <v>191</v>
      </c>
    </row>
    <row r="194" spans="2:51" s="16" customFormat="1" ht="10.2">
      <c r="B194" s="228"/>
      <c r="C194" s="229"/>
      <c r="D194" s="197" t="s">
        <v>197</v>
      </c>
      <c r="E194" s="230" t="s">
        <v>19</v>
      </c>
      <c r="F194" s="231" t="s">
        <v>210</v>
      </c>
      <c r="G194" s="229"/>
      <c r="H194" s="232">
        <v>1.176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197</v>
      </c>
      <c r="AU194" s="238" t="s">
        <v>79</v>
      </c>
      <c r="AV194" s="16" t="s">
        <v>195</v>
      </c>
      <c r="AW194" s="16" t="s">
        <v>31</v>
      </c>
      <c r="AX194" s="16" t="s">
        <v>77</v>
      </c>
      <c r="AY194" s="238" t="s">
        <v>191</v>
      </c>
    </row>
    <row r="195" spans="1:65" s="2" customFormat="1" ht="21.75" customHeight="1">
      <c r="A195" s="36"/>
      <c r="B195" s="37"/>
      <c r="C195" s="181" t="s">
        <v>387</v>
      </c>
      <c r="D195" s="181" t="s">
        <v>192</v>
      </c>
      <c r="E195" s="182" t="s">
        <v>595</v>
      </c>
      <c r="F195" s="183" t="s">
        <v>803</v>
      </c>
      <c r="G195" s="184" t="s">
        <v>312</v>
      </c>
      <c r="H195" s="185">
        <v>18.1</v>
      </c>
      <c r="I195" s="186"/>
      <c r="J195" s="187">
        <f>ROUND(I195*H195,2)</f>
        <v>0</v>
      </c>
      <c r="K195" s="188"/>
      <c r="L195" s="41"/>
      <c r="M195" s="189" t="s">
        <v>19</v>
      </c>
      <c r="N195" s="190" t="s">
        <v>40</v>
      </c>
      <c r="O195" s="66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3" t="s">
        <v>195</v>
      </c>
      <c r="AT195" s="193" t="s">
        <v>192</v>
      </c>
      <c r="AU195" s="193" t="s">
        <v>79</v>
      </c>
      <c r="AY195" s="19" t="s">
        <v>191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9" t="s">
        <v>77</v>
      </c>
      <c r="BK195" s="194">
        <f>ROUND(I195*H195,2)</f>
        <v>0</v>
      </c>
      <c r="BL195" s="19" t="s">
        <v>195</v>
      </c>
      <c r="BM195" s="193" t="s">
        <v>1128</v>
      </c>
    </row>
    <row r="196" spans="2:51" s="13" customFormat="1" ht="10.2">
      <c r="B196" s="195"/>
      <c r="C196" s="196"/>
      <c r="D196" s="197" t="s">
        <v>197</v>
      </c>
      <c r="E196" s="198" t="s">
        <v>19</v>
      </c>
      <c r="F196" s="199" t="s">
        <v>808</v>
      </c>
      <c r="G196" s="196"/>
      <c r="H196" s="198" t="s">
        <v>19</v>
      </c>
      <c r="I196" s="200"/>
      <c r="J196" s="196"/>
      <c r="K196" s="196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197</v>
      </c>
      <c r="AU196" s="205" t="s">
        <v>79</v>
      </c>
      <c r="AV196" s="13" t="s">
        <v>77</v>
      </c>
      <c r="AW196" s="13" t="s">
        <v>31</v>
      </c>
      <c r="AX196" s="13" t="s">
        <v>69</v>
      </c>
      <c r="AY196" s="205" t="s">
        <v>191</v>
      </c>
    </row>
    <row r="197" spans="2:51" s="14" customFormat="1" ht="10.2">
      <c r="B197" s="206"/>
      <c r="C197" s="207"/>
      <c r="D197" s="197" t="s">
        <v>197</v>
      </c>
      <c r="E197" s="208" t="s">
        <v>19</v>
      </c>
      <c r="F197" s="209" t="s">
        <v>1129</v>
      </c>
      <c r="G197" s="207"/>
      <c r="H197" s="210">
        <v>18.1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197</v>
      </c>
      <c r="AU197" s="216" t="s">
        <v>79</v>
      </c>
      <c r="AV197" s="14" t="s">
        <v>79</v>
      </c>
      <c r="AW197" s="14" t="s">
        <v>31</v>
      </c>
      <c r="AX197" s="14" t="s">
        <v>69</v>
      </c>
      <c r="AY197" s="216" t="s">
        <v>191</v>
      </c>
    </row>
    <row r="198" spans="2:51" s="16" customFormat="1" ht="10.2">
      <c r="B198" s="228"/>
      <c r="C198" s="229"/>
      <c r="D198" s="197" t="s">
        <v>197</v>
      </c>
      <c r="E198" s="230" t="s">
        <v>19</v>
      </c>
      <c r="F198" s="231" t="s">
        <v>210</v>
      </c>
      <c r="G198" s="229"/>
      <c r="H198" s="232">
        <v>18.1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197</v>
      </c>
      <c r="AU198" s="238" t="s">
        <v>79</v>
      </c>
      <c r="AV198" s="16" t="s">
        <v>195</v>
      </c>
      <c r="AW198" s="16" t="s">
        <v>31</v>
      </c>
      <c r="AX198" s="16" t="s">
        <v>77</v>
      </c>
      <c r="AY198" s="238" t="s">
        <v>191</v>
      </c>
    </row>
    <row r="199" spans="1:65" s="2" customFormat="1" ht="24.15" customHeight="1">
      <c r="A199" s="36"/>
      <c r="B199" s="37"/>
      <c r="C199" s="181" t="s">
        <v>392</v>
      </c>
      <c r="D199" s="181" t="s">
        <v>192</v>
      </c>
      <c r="E199" s="182" t="s">
        <v>599</v>
      </c>
      <c r="F199" s="183" t="s">
        <v>810</v>
      </c>
      <c r="G199" s="184" t="s">
        <v>312</v>
      </c>
      <c r="H199" s="185">
        <v>10.584</v>
      </c>
      <c r="I199" s="186"/>
      <c r="J199" s="187">
        <f>ROUND(I199*H199,2)</f>
        <v>0</v>
      </c>
      <c r="K199" s="188"/>
      <c r="L199" s="41"/>
      <c r="M199" s="189" t="s">
        <v>19</v>
      </c>
      <c r="N199" s="190" t="s">
        <v>40</v>
      </c>
      <c r="O199" s="66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3" t="s">
        <v>195</v>
      </c>
      <c r="AT199" s="193" t="s">
        <v>192</v>
      </c>
      <c r="AU199" s="193" t="s">
        <v>79</v>
      </c>
      <c r="AY199" s="19" t="s">
        <v>191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9" t="s">
        <v>77</v>
      </c>
      <c r="BK199" s="194">
        <f>ROUND(I199*H199,2)</f>
        <v>0</v>
      </c>
      <c r="BL199" s="19" t="s">
        <v>195</v>
      </c>
      <c r="BM199" s="193" t="s">
        <v>1130</v>
      </c>
    </row>
    <row r="200" spans="2:51" s="13" customFormat="1" ht="10.2">
      <c r="B200" s="195"/>
      <c r="C200" s="196"/>
      <c r="D200" s="197" t="s">
        <v>197</v>
      </c>
      <c r="E200" s="198" t="s">
        <v>19</v>
      </c>
      <c r="F200" s="199" t="s">
        <v>812</v>
      </c>
      <c r="G200" s="196"/>
      <c r="H200" s="198" t="s">
        <v>19</v>
      </c>
      <c r="I200" s="200"/>
      <c r="J200" s="196"/>
      <c r="K200" s="196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197</v>
      </c>
      <c r="AU200" s="205" t="s">
        <v>79</v>
      </c>
      <c r="AV200" s="13" t="s">
        <v>77</v>
      </c>
      <c r="AW200" s="13" t="s">
        <v>31</v>
      </c>
      <c r="AX200" s="13" t="s">
        <v>69</v>
      </c>
      <c r="AY200" s="205" t="s">
        <v>191</v>
      </c>
    </row>
    <row r="201" spans="2:51" s="14" customFormat="1" ht="10.2">
      <c r="B201" s="206"/>
      <c r="C201" s="207"/>
      <c r="D201" s="197" t="s">
        <v>197</v>
      </c>
      <c r="E201" s="208" t="s">
        <v>19</v>
      </c>
      <c r="F201" s="209" t="s">
        <v>1131</v>
      </c>
      <c r="G201" s="207"/>
      <c r="H201" s="210">
        <v>10.584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197</v>
      </c>
      <c r="AU201" s="216" t="s">
        <v>79</v>
      </c>
      <c r="AV201" s="14" t="s">
        <v>79</v>
      </c>
      <c r="AW201" s="14" t="s">
        <v>31</v>
      </c>
      <c r="AX201" s="14" t="s">
        <v>69</v>
      </c>
      <c r="AY201" s="216" t="s">
        <v>191</v>
      </c>
    </row>
    <row r="202" spans="2:51" s="16" customFormat="1" ht="10.2">
      <c r="B202" s="228"/>
      <c r="C202" s="229"/>
      <c r="D202" s="197" t="s">
        <v>197</v>
      </c>
      <c r="E202" s="230" t="s">
        <v>19</v>
      </c>
      <c r="F202" s="231" t="s">
        <v>210</v>
      </c>
      <c r="G202" s="229"/>
      <c r="H202" s="232">
        <v>10.584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197</v>
      </c>
      <c r="AU202" s="238" t="s">
        <v>79</v>
      </c>
      <c r="AV202" s="16" t="s">
        <v>195</v>
      </c>
      <c r="AW202" s="16" t="s">
        <v>31</v>
      </c>
      <c r="AX202" s="16" t="s">
        <v>77</v>
      </c>
      <c r="AY202" s="238" t="s">
        <v>191</v>
      </c>
    </row>
    <row r="203" spans="1:65" s="2" customFormat="1" ht="24.15" customHeight="1">
      <c r="A203" s="36"/>
      <c r="B203" s="37"/>
      <c r="C203" s="181" t="s">
        <v>398</v>
      </c>
      <c r="D203" s="181" t="s">
        <v>192</v>
      </c>
      <c r="E203" s="182" t="s">
        <v>599</v>
      </c>
      <c r="F203" s="183" t="s">
        <v>810</v>
      </c>
      <c r="G203" s="184" t="s">
        <v>312</v>
      </c>
      <c r="H203" s="185">
        <v>162.9</v>
      </c>
      <c r="I203" s="186"/>
      <c r="J203" s="187">
        <f>ROUND(I203*H203,2)</f>
        <v>0</v>
      </c>
      <c r="K203" s="188"/>
      <c r="L203" s="41"/>
      <c r="M203" s="189" t="s">
        <v>19</v>
      </c>
      <c r="N203" s="190" t="s">
        <v>40</v>
      </c>
      <c r="O203" s="66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3" t="s">
        <v>195</v>
      </c>
      <c r="AT203" s="193" t="s">
        <v>192</v>
      </c>
      <c r="AU203" s="193" t="s">
        <v>79</v>
      </c>
      <c r="AY203" s="19" t="s">
        <v>191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9" t="s">
        <v>77</v>
      </c>
      <c r="BK203" s="194">
        <f>ROUND(I203*H203,2)</f>
        <v>0</v>
      </c>
      <c r="BL203" s="19" t="s">
        <v>195</v>
      </c>
      <c r="BM203" s="193" t="s">
        <v>1132</v>
      </c>
    </row>
    <row r="204" spans="2:51" s="13" customFormat="1" ht="10.2">
      <c r="B204" s="195"/>
      <c r="C204" s="196"/>
      <c r="D204" s="197" t="s">
        <v>197</v>
      </c>
      <c r="E204" s="198" t="s">
        <v>19</v>
      </c>
      <c r="F204" s="199" t="s">
        <v>815</v>
      </c>
      <c r="G204" s="196"/>
      <c r="H204" s="198" t="s">
        <v>19</v>
      </c>
      <c r="I204" s="200"/>
      <c r="J204" s="196"/>
      <c r="K204" s="196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197</v>
      </c>
      <c r="AU204" s="205" t="s">
        <v>79</v>
      </c>
      <c r="AV204" s="13" t="s">
        <v>77</v>
      </c>
      <c r="AW204" s="13" t="s">
        <v>31</v>
      </c>
      <c r="AX204" s="13" t="s">
        <v>69</v>
      </c>
      <c r="AY204" s="205" t="s">
        <v>191</v>
      </c>
    </row>
    <row r="205" spans="2:51" s="14" customFormat="1" ht="10.2">
      <c r="B205" s="206"/>
      <c r="C205" s="207"/>
      <c r="D205" s="197" t="s">
        <v>197</v>
      </c>
      <c r="E205" s="208" t="s">
        <v>19</v>
      </c>
      <c r="F205" s="209" t="s">
        <v>1133</v>
      </c>
      <c r="G205" s="207"/>
      <c r="H205" s="210">
        <v>162.9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197</v>
      </c>
      <c r="AU205" s="216" t="s">
        <v>79</v>
      </c>
      <c r="AV205" s="14" t="s">
        <v>79</v>
      </c>
      <c r="AW205" s="14" t="s">
        <v>31</v>
      </c>
      <c r="AX205" s="14" t="s">
        <v>69</v>
      </c>
      <c r="AY205" s="216" t="s">
        <v>191</v>
      </c>
    </row>
    <row r="206" spans="2:51" s="16" customFormat="1" ht="10.2">
      <c r="B206" s="228"/>
      <c r="C206" s="229"/>
      <c r="D206" s="197" t="s">
        <v>197</v>
      </c>
      <c r="E206" s="230" t="s">
        <v>19</v>
      </c>
      <c r="F206" s="231" t="s">
        <v>210</v>
      </c>
      <c r="G206" s="229"/>
      <c r="H206" s="232">
        <v>162.9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197</v>
      </c>
      <c r="AU206" s="238" t="s">
        <v>79</v>
      </c>
      <c r="AV206" s="16" t="s">
        <v>195</v>
      </c>
      <c r="AW206" s="16" t="s">
        <v>31</v>
      </c>
      <c r="AX206" s="16" t="s">
        <v>77</v>
      </c>
      <c r="AY206" s="238" t="s">
        <v>191</v>
      </c>
    </row>
    <row r="207" spans="1:65" s="2" customFormat="1" ht="16.5" customHeight="1">
      <c r="A207" s="36"/>
      <c r="B207" s="37"/>
      <c r="C207" s="181" t="s">
        <v>402</v>
      </c>
      <c r="D207" s="181" t="s">
        <v>192</v>
      </c>
      <c r="E207" s="182" t="s">
        <v>817</v>
      </c>
      <c r="F207" s="183" t="s">
        <v>818</v>
      </c>
      <c r="G207" s="184" t="s">
        <v>312</v>
      </c>
      <c r="H207" s="185">
        <v>0.4</v>
      </c>
      <c r="I207" s="186"/>
      <c r="J207" s="187">
        <f>ROUND(I207*H207,2)</f>
        <v>0</v>
      </c>
      <c r="K207" s="188"/>
      <c r="L207" s="41"/>
      <c r="M207" s="189" t="s">
        <v>19</v>
      </c>
      <c r="N207" s="190" t="s">
        <v>40</v>
      </c>
      <c r="O207" s="66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3" t="s">
        <v>195</v>
      </c>
      <c r="AT207" s="193" t="s">
        <v>192</v>
      </c>
      <c r="AU207" s="193" t="s">
        <v>79</v>
      </c>
      <c r="AY207" s="19" t="s">
        <v>191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9" t="s">
        <v>77</v>
      </c>
      <c r="BK207" s="194">
        <f>ROUND(I207*H207,2)</f>
        <v>0</v>
      </c>
      <c r="BL207" s="19" t="s">
        <v>195</v>
      </c>
      <c r="BM207" s="193" t="s">
        <v>1134</v>
      </c>
    </row>
    <row r="208" spans="2:51" s="13" customFormat="1" ht="10.2">
      <c r="B208" s="195"/>
      <c r="C208" s="196"/>
      <c r="D208" s="197" t="s">
        <v>197</v>
      </c>
      <c r="E208" s="198" t="s">
        <v>19</v>
      </c>
      <c r="F208" s="199" t="s">
        <v>820</v>
      </c>
      <c r="G208" s="196"/>
      <c r="H208" s="198" t="s">
        <v>19</v>
      </c>
      <c r="I208" s="200"/>
      <c r="J208" s="196"/>
      <c r="K208" s="196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197</v>
      </c>
      <c r="AU208" s="205" t="s">
        <v>79</v>
      </c>
      <c r="AV208" s="13" t="s">
        <v>77</v>
      </c>
      <c r="AW208" s="13" t="s">
        <v>31</v>
      </c>
      <c r="AX208" s="13" t="s">
        <v>69</v>
      </c>
      <c r="AY208" s="205" t="s">
        <v>191</v>
      </c>
    </row>
    <row r="209" spans="2:51" s="14" customFormat="1" ht="10.2">
      <c r="B209" s="206"/>
      <c r="C209" s="207"/>
      <c r="D209" s="197" t="s">
        <v>197</v>
      </c>
      <c r="E209" s="208" t="s">
        <v>19</v>
      </c>
      <c r="F209" s="209" t="s">
        <v>1135</v>
      </c>
      <c r="G209" s="207"/>
      <c r="H209" s="210">
        <v>0.4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197</v>
      </c>
      <c r="AU209" s="216" t="s">
        <v>79</v>
      </c>
      <c r="AV209" s="14" t="s">
        <v>79</v>
      </c>
      <c r="AW209" s="14" t="s">
        <v>31</v>
      </c>
      <c r="AX209" s="14" t="s">
        <v>69</v>
      </c>
      <c r="AY209" s="216" t="s">
        <v>191</v>
      </c>
    </row>
    <row r="210" spans="2:51" s="16" customFormat="1" ht="10.2">
      <c r="B210" s="228"/>
      <c r="C210" s="229"/>
      <c r="D210" s="197" t="s">
        <v>197</v>
      </c>
      <c r="E210" s="230" t="s">
        <v>19</v>
      </c>
      <c r="F210" s="231" t="s">
        <v>210</v>
      </c>
      <c r="G210" s="229"/>
      <c r="H210" s="232">
        <v>0.4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197</v>
      </c>
      <c r="AU210" s="238" t="s">
        <v>79</v>
      </c>
      <c r="AV210" s="16" t="s">
        <v>195</v>
      </c>
      <c r="AW210" s="16" t="s">
        <v>31</v>
      </c>
      <c r="AX210" s="16" t="s">
        <v>77</v>
      </c>
      <c r="AY210" s="238" t="s">
        <v>191</v>
      </c>
    </row>
    <row r="211" spans="1:65" s="2" customFormat="1" ht="24.15" customHeight="1">
      <c r="A211" s="36"/>
      <c r="B211" s="37"/>
      <c r="C211" s="181" t="s">
        <v>407</v>
      </c>
      <c r="D211" s="181" t="s">
        <v>192</v>
      </c>
      <c r="E211" s="182" t="s">
        <v>822</v>
      </c>
      <c r="F211" s="183" t="s">
        <v>823</v>
      </c>
      <c r="G211" s="184" t="s">
        <v>312</v>
      </c>
      <c r="H211" s="185">
        <v>3.6</v>
      </c>
      <c r="I211" s="186"/>
      <c r="J211" s="187">
        <f>ROUND(I211*H211,2)</f>
        <v>0</v>
      </c>
      <c r="K211" s="188"/>
      <c r="L211" s="41"/>
      <c r="M211" s="189" t="s">
        <v>19</v>
      </c>
      <c r="N211" s="190" t="s">
        <v>40</v>
      </c>
      <c r="O211" s="66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3" t="s">
        <v>195</v>
      </c>
      <c r="AT211" s="193" t="s">
        <v>192</v>
      </c>
      <c r="AU211" s="193" t="s">
        <v>79</v>
      </c>
      <c r="AY211" s="19" t="s">
        <v>191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9" t="s">
        <v>77</v>
      </c>
      <c r="BK211" s="194">
        <f>ROUND(I211*H211,2)</f>
        <v>0</v>
      </c>
      <c r="BL211" s="19" t="s">
        <v>195</v>
      </c>
      <c r="BM211" s="193" t="s">
        <v>1136</v>
      </c>
    </row>
    <row r="212" spans="2:51" s="13" customFormat="1" ht="10.2">
      <c r="B212" s="195"/>
      <c r="C212" s="196"/>
      <c r="D212" s="197" t="s">
        <v>197</v>
      </c>
      <c r="E212" s="198" t="s">
        <v>19</v>
      </c>
      <c r="F212" s="199" t="s">
        <v>825</v>
      </c>
      <c r="G212" s="196"/>
      <c r="H212" s="198" t="s">
        <v>19</v>
      </c>
      <c r="I212" s="200"/>
      <c r="J212" s="196"/>
      <c r="K212" s="196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197</v>
      </c>
      <c r="AU212" s="205" t="s">
        <v>79</v>
      </c>
      <c r="AV212" s="13" t="s">
        <v>77</v>
      </c>
      <c r="AW212" s="13" t="s">
        <v>31</v>
      </c>
      <c r="AX212" s="13" t="s">
        <v>69</v>
      </c>
      <c r="AY212" s="205" t="s">
        <v>191</v>
      </c>
    </row>
    <row r="213" spans="2:51" s="14" customFormat="1" ht="10.2">
      <c r="B213" s="206"/>
      <c r="C213" s="207"/>
      <c r="D213" s="197" t="s">
        <v>197</v>
      </c>
      <c r="E213" s="208" t="s">
        <v>19</v>
      </c>
      <c r="F213" s="209" t="s">
        <v>1137</v>
      </c>
      <c r="G213" s="207"/>
      <c r="H213" s="210">
        <v>3.6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197</v>
      </c>
      <c r="AU213" s="216" t="s">
        <v>79</v>
      </c>
      <c r="AV213" s="14" t="s">
        <v>79</v>
      </c>
      <c r="AW213" s="14" t="s">
        <v>31</v>
      </c>
      <c r="AX213" s="14" t="s">
        <v>69</v>
      </c>
      <c r="AY213" s="216" t="s">
        <v>191</v>
      </c>
    </row>
    <row r="214" spans="2:51" s="16" customFormat="1" ht="10.2">
      <c r="B214" s="228"/>
      <c r="C214" s="229"/>
      <c r="D214" s="197" t="s">
        <v>197</v>
      </c>
      <c r="E214" s="230" t="s">
        <v>19</v>
      </c>
      <c r="F214" s="231" t="s">
        <v>210</v>
      </c>
      <c r="G214" s="229"/>
      <c r="H214" s="232">
        <v>3.6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197</v>
      </c>
      <c r="AU214" s="238" t="s">
        <v>79</v>
      </c>
      <c r="AV214" s="16" t="s">
        <v>195</v>
      </c>
      <c r="AW214" s="16" t="s">
        <v>31</v>
      </c>
      <c r="AX214" s="16" t="s">
        <v>77</v>
      </c>
      <c r="AY214" s="238" t="s">
        <v>191</v>
      </c>
    </row>
    <row r="215" spans="1:65" s="2" customFormat="1" ht="24.15" customHeight="1">
      <c r="A215" s="36"/>
      <c r="B215" s="37"/>
      <c r="C215" s="181" t="s">
        <v>412</v>
      </c>
      <c r="D215" s="181" t="s">
        <v>192</v>
      </c>
      <c r="E215" s="182" t="s">
        <v>827</v>
      </c>
      <c r="F215" s="183" t="s">
        <v>828</v>
      </c>
      <c r="G215" s="184" t="s">
        <v>312</v>
      </c>
      <c r="H215" s="185">
        <v>1.176</v>
      </c>
      <c r="I215" s="186"/>
      <c r="J215" s="187">
        <f>ROUND(I215*H215,2)</f>
        <v>0</v>
      </c>
      <c r="K215" s="188"/>
      <c r="L215" s="41"/>
      <c r="M215" s="189" t="s">
        <v>19</v>
      </c>
      <c r="N215" s="190" t="s">
        <v>40</v>
      </c>
      <c r="O215" s="66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3" t="s">
        <v>195</v>
      </c>
      <c r="AT215" s="193" t="s">
        <v>192</v>
      </c>
      <c r="AU215" s="193" t="s">
        <v>79</v>
      </c>
      <c r="AY215" s="19" t="s">
        <v>191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9" t="s">
        <v>77</v>
      </c>
      <c r="BK215" s="194">
        <f>ROUND(I215*H215,2)</f>
        <v>0</v>
      </c>
      <c r="BL215" s="19" t="s">
        <v>195</v>
      </c>
      <c r="BM215" s="193" t="s">
        <v>1138</v>
      </c>
    </row>
    <row r="216" spans="2:51" s="13" customFormat="1" ht="10.2">
      <c r="B216" s="195"/>
      <c r="C216" s="196"/>
      <c r="D216" s="197" t="s">
        <v>197</v>
      </c>
      <c r="E216" s="198" t="s">
        <v>19</v>
      </c>
      <c r="F216" s="199" t="s">
        <v>805</v>
      </c>
      <c r="G216" s="196"/>
      <c r="H216" s="198" t="s">
        <v>19</v>
      </c>
      <c r="I216" s="200"/>
      <c r="J216" s="196"/>
      <c r="K216" s="196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197</v>
      </c>
      <c r="AU216" s="205" t="s">
        <v>79</v>
      </c>
      <c r="AV216" s="13" t="s">
        <v>77</v>
      </c>
      <c r="AW216" s="13" t="s">
        <v>31</v>
      </c>
      <c r="AX216" s="13" t="s">
        <v>69</v>
      </c>
      <c r="AY216" s="205" t="s">
        <v>191</v>
      </c>
    </row>
    <row r="217" spans="2:51" s="14" customFormat="1" ht="10.2">
      <c r="B217" s="206"/>
      <c r="C217" s="207"/>
      <c r="D217" s="197" t="s">
        <v>197</v>
      </c>
      <c r="E217" s="208" t="s">
        <v>19</v>
      </c>
      <c r="F217" s="209" t="s">
        <v>1127</v>
      </c>
      <c r="G217" s="207"/>
      <c r="H217" s="210">
        <v>1.176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197</v>
      </c>
      <c r="AU217" s="216" t="s">
        <v>79</v>
      </c>
      <c r="AV217" s="14" t="s">
        <v>79</v>
      </c>
      <c r="AW217" s="14" t="s">
        <v>31</v>
      </c>
      <c r="AX217" s="14" t="s">
        <v>69</v>
      </c>
      <c r="AY217" s="216" t="s">
        <v>191</v>
      </c>
    </row>
    <row r="218" spans="2:51" s="16" customFormat="1" ht="10.2">
      <c r="B218" s="228"/>
      <c r="C218" s="229"/>
      <c r="D218" s="197" t="s">
        <v>197</v>
      </c>
      <c r="E218" s="230" t="s">
        <v>19</v>
      </c>
      <c r="F218" s="231" t="s">
        <v>210</v>
      </c>
      <c r="G218" s="229"/>
      <c r="H218" s="232">
        <v>1.176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197</v>
      </c>
      <c r="AU218" s="238" t="s">
        <v>79</v>
      </c>
      <c r="AV218" s="16" t="s">
        <v>195</v>
      </c>
      <c r="AW218" s="16" t="s">
        <v>31</v>
      </c>
      <c r="AX218" s="16" t="s">
        <v>77</v>
      </c>
      <c r="AY218" s="238" t="s">
        <v>191</v>
      </c>
    </row>
    <row r="219" spans="1:65" s="2" customFormat="1" ht="24.15" customHeight="1">
      <c r="A219" s="36"/>
      <c r="B219" s="37"/>
      <c r="C219" s="181" t="s">
        <v>422</v>
      </c>
      <c r="D219" s="181" t="s">
        <v>192</v>
      </c>
      <c r="E219" s="182" t="s">
        <v>827</v>
      </c>
      <c r="F219" s="183" t="s">
        <v>828</v>
      </c>
      <c r="G219" s="184" t="s">
        <v>312</v>
      </c>
      <c r="H219" s="185">
        <v>18.1</v>
      </c>
      <c r="I219" s="186"/>
      <c r="J219" s="187">
        <f>ROUND(I219*H219,2)</f>
        <v>0</v>
      </c>
      <c r="K219" s="188"/>
      <c r="L219" s="41"/>
      <c r="M219" s="189" t="s">
        <v>19</v>
      </c>
      <c r="N219" s="190" t="s">
        <v>40</v>
      </c>
      <c r="O219" s="66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3" t="s">
        <v>195</v>
      </c>
      <c r="AT219" s="193" t="s">
        <v>192</v>
      </c>
      <c r="AU219" s="193" t="s">
        <v>79</v>
      </c>
      <c r="AY219" s="19" t="s">
        <v>191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9" t="s">
        <v>77</v>
      </c>
      <c r="BK219" s="194">
        <f>ROUND(I219*H219,2)</f>
        <v>0</v>
      </c>
      <c r="BL219" s="19" t="s">
        <v>195</v>
      </c>
      <c r="BM219" s="193" t="s">
        <v>1139</v>
      </c>
    </row>
    <row r="220" spans="2:51" s="13" customFormat="1" ht="10.2">
      <c r="B220" s="195"/>
      <c r="C220" s="196"/>
      <c r="D220" s="197" t="s">
        <v>197</v>
      </c>
      <c r="E220" s="198" t="s">
        <v>19</v>
      </c>
      <c r="F220" s="199" t="s">
        <v>808</v>
      </c>
      <c r="G220" s="196"/>
      <c r="H220" s="198" t="s">
        <v>19</v>
      </c>
      <c r="I220" s="200"/>
      <c r="J220" s="196"/>
      <c r="K220" s="196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197</v>
      </c>
      <c r="AU220" s="205" t="s">
        <v>79</v>
      </c>
      <c r="AV220" s="13" t="s">
        <v>77</v>
      </c>
      <c r="AW220" s="13" t="s">
        <v>31</v>
      </c>
      <c r="AX220" s="13" t="s">
        <v>69</v>
      </c>
      <c r="AY220" s="205" t="s">
        <v>191</v>
      </c>
    </row>
    <row r="221" spans="2:51" s="14" customFormat="1" ht="10.2">
      <c r="B221" s="206"/>
      <c r="C221" s="207"/>
      <c r="D221" s="197" t="s">
        <v>197</v>
      </c>
      <c r="E221" s="208" t="s">
        <v>19</v>
      </c>
      <c r="F221" s="209" t="s">
        <v>1140</v>
      </c>
      <c r="G221" s="207"/>
      <c r="H221" s="210">
        <v>18.1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197</v>
      </c>
      <c r="AU221" s="216" t="s">
        <v>79</v>
      </c>
      <c r="AV221" s="14" t="s">
        <v>79</v>
      </c>
      <c r="AW221" s="14" t="s">
        <v>31</v>
      </c>
      <c r="AX221" s="14" t="s">
        <v>69</v>
      </c>
      <c r="AY221" s="216" t="s">
        <v>191</v>
      </c>
    </row>
    <row r="222" spans="2:51" s="16" customFormat="1" ht="10.2">
      <c r="B222" s="228"/>
      <c r="C222" s="229"/>
      <c r="D222" s="197" t="s">
        <v>197</v>
      </c>
      <c r="E222" s="230" t="s">
        <v>19</v>
      </c>
      <c r="F222" s="231" t="s">
        <v>210</v>
      </c>
      <c r="G222" s="229"/>
      <c r="H222" s="232">
        <v>18.1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197</v>
      </c>
      <c r="AU222" s="238" t="s">
        <v>79</v>
      </c>
      <c r="AV222" s="16" t="s">
        <v>195</v>
      </c>
      <c r="AW222" s="16" t="s">
        <v>31</v>
      </c>
      <c r="AX222" s="16" t="s">
        <v>77</v>
      </c>
      <c r="AY222" s="238" t="s">
        <v>191</v>
      </c>
    </row>
    <row r="223" spans="1:65" s="2" customFormat="1" ht="24.15" customHeight="1">
      <c r="A223" s="36"/>
      <c r="B223" s="37"/>
      <c r="C223" s="181" t="s">
        <v>428</v>
      </c>
      <c r="D223" s="181" t="s">
        <v>192</v>
      </c>
      <c r="E223" s="182" t="s">
        <v>831</v>
      </c>
      <c r="F223" s="183" t="s">
        <v>832</v>
      </c>
      <c r="G223" s="184" t="s">
        <v>312</v>
      </c>
      <c r="H223" s="185">
        <v>0.4</v>
      </c>
      <c r="I223" s="186"/>
      <c r="J223" s="187">
        <f>ROUND(I223*H223,2)</f>
        <v>0</v>
      </c>
      <c r="K223" s="188"/>
      <c r="L223" s="41"/>
      <c r="M223" s="189" t="s">
        <v>19</v>
      </c>
      <c r="N223" s="190" t="s">
        <v>40</v>
      </c>
      <c r="O223" s="66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3" t="s">
        <v>195</v>
      </c>
      <c r="AT223" s="193" t="s">
        <v>192</v>
      </c>
      <c r="AU223" s="193" t="s">
        <v>79</v>
      </c>
      <c r="AY223" s="19" t="s">
        <v>191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9" t="s">
        <v>77</v>
      </c>
      <c r="BK223" s="194">
        <f>ROUND(I223*H223,2)</f>
        <v>0</v>
      </c>
      <c r="BL223" s="19" t="s">
        <v>195</v>
      </c>
      <c r="BM223" s="193" t="s">
        <v>1141</v>
      </c>
    </row>
    <row r="224" spans="2:51" s="13" customFormat="1" ht="10.2">
      <c r="B224" s="195"/>
      <c r="C224" s="196"/>
      <c r="D224" s="197" t="s">
        <v>197</v>
      </c>
      <c r="E224" s="198" t="s">
        <v>19</v>
      </c>
      <c r="F224" s="199" t="s">
        <v>820</v>
      </c>
      <c r="G224" s="196"/>
      <c r="H224" s="198" t="s">
        <v>19</v>
      </c>
      <c r="I224" s="200"/>
      <c r="J224" s="196"/>
      <c r="K224" s="196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197</v>
      </c>
      <c r="AU224" s="205" t="s">
        <v>79</v>
      </c>
      <c r="AV224" s="13" t="s">
        <v>77</v>
      </c>
      <c r="AW224" s="13" t="s">
        <v>31</v>
      </c>
      <c r="AX224" s="13" t="s">
        <v>69</v>
      </c>
      <c r="AY224" s="205" t="s">
        <v>191</v>
      </c>
    </row>
    <row r="225" spans="2:51" s="14" customFormat="1" ht="10.2">
      <c r="B225" s="206"/>
      <c r="C225" s="207"/>
      <c r="D225" s="197" t="s">
        <v>197</v>
      </c>
      <c r="E225" s="208" t="s">
        <v>19</v>
      </c>
      <c r="F225" s="209" t="s">
        <v>1135</v>
      </c>
      <c r="G225" s="207"/>
      <c r="H225" s="210">
        <v>0.4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197</v>
      </c>
      <c r="AU225" s="216" t="s">
        <v>79</v>
      </c>
      <c r="AV225" s="14" t="s">
        <v>79</v>
      </c>
      <c r="AW225" s="14" t="s">
        <v>31</v>
      </c>
      <c r="AX225" s="14" t="s">
        <v>69</v>
      </c>
      <c r="AY225" s="216" t="s">
        <v>191</v>
      </c>
    </row>
    <row r="226" spans="2:51" s="16" customFormat="1" ht="10.2">
      <c r="B226" s="228"/>
      <c r="C226" s="229"/>
      <c r="D226" s="197" t="s">
        <v>197</v>
      </c>
      <c r="E226" s="230" t="s">
        <v>19</v>
      </c>
      <c r="F226" s="231" t="s">
        <v>210</v>
      </c>
      <c r="G226" s="229"/>
      <c r="H226" s="232">
        <v>0.4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197</v>
      </c>
      <c r="AU226" s="238" t="s">
        <v>79</v>
      </c>
      <c r="AV226" s="16" t="s">
        <v>195</v>
      </c>
      <c r="AW226" s="16" t="s">
        <v>31</v>
      </c>
      <c r="AX226" s="16" t="s">
        <v>77</v>
      </c>
      <c r="AY226" s="238" t="s">
        <v>191</v>
      </c>
    </row>
    <row r="227" spans="1:65" s="2" customFormat="1" ht="33" customHeight="1">
      <c r="A227" s="36"/>
      <c r="B227" s="37"/>
      <c r="C227" s="181" t="s">
        <v>432</v>
      </c>
      <c r="D227" s="181" t="s">
        <v>192</v>
      </c>
      <c r="E227" s="182" t="s">
        <v>834</v>
      </c>
      <c r="F227" s="183" t="s">
        <v>835</v>
      </c>
      <c r="G227" s="184" t="s">
        <v>312</v>
      </c>
      <c r="H227" s="185">
        <v>0.4</v>
      </c>
      <c r="I227" s="186"/>
      <c r="J227" s="187">
        <f>ROUND(I227*H227,2)</f>
        <v>0</v>
      </c>
      <c r="K227" s="188"/>
      <c r="L227" s="41"/>
      <c r="M227" s="189" t="s">
        <v>19</v>
      </c>
      <c r="N227" s="190" t="s">
        <v>40</v>
      </c>
      <c r="O227" s="66"/>
      <c r="P227" s="191">
        <f>O227*H227</f>
        <v>0</v>
      </c>
      <c r="Q227" s="191">
        <v>0</v>
      </c>
      <c r="R227" s="191">
        <f>Q227*H227</f>
        <v>0</v>
      </c>
      <c r="S227" s="191">
        <v>0</v>
      </c>
      <c r="T227" s="19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3" t="s">
        <v>195</v>
      </c>
      <c r="AT227" s="193" t="s">
        <v>192</v>
      </c>
      <c r="AU227" s="193" t="s">
        <v>79</v>
      </c>
      <c r="AY227" s="19" t="s">
        <v>191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9" t="s">
        <v>77</v>
      </c>
      <c r="BK227" s="194">
        <f>ROUND(I227*H227,2)</f>
        <v>0</v>
      </c>
      <c r="BL227" s="19" t="s">
        <v>195</v>
      </c>
      <c r="BM227" s="193" t="s">
        <v>1142</v>
      </c>
    </row>
    <row r="228" spans="2:51" s="13" customFormat="1" ht="10.2">
      <c r="B228" s="195"/>
      <c r="C228" s="196"/>
      <c r="D228" s="197" t="s">
        <v>197</v>
      </c>
      <c r="E228" s="198" t="s">
        <v>19</v>
      </c>
      <c r="F228" s="199" t="s">
        <v>820</v>
      </c>
      <c r="G228" s="196"/>
      <c r="H228" s="198" t="s">
        <v>19</v>
      </c>
      <c r="I228" s="200"/>
      <c r="J228" s="196"/>
      <c r="K228" s="196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197</v>
      </c>
      <c r="AU228" s="205" t="s">
        <v>79</v>
      </c>
      <c r="AV228" s="13" t="s">
        <v>77</v>
      </c>
      <c r="AW228" s="13" t="s">
        <v>31</v>
      </c>
      <c r="AX228" s="13" t="s">
        <v>69</v>
      </c>
      <c r="AY228" s="205" t="s">
        <v>191</v>
      </c>
    </row>
    <row r="229" spans="2:51" s="14" customFormat="1" ht="10.2">
      <c r="B229" s="206"/>
      <c r="C229" s="207"/>
      <c r="D229" s="197" t="s">
        <v>197</v>
      </c>
      <c r="E229" s="208" t="s">
        <v>19</v>
      </c>
      <c r="F229" s="209" t="s">
        <v>1135</v>
      </c>
      <c r="G229" s="207"/>
      <c r="H229" s="210">
        <v>0.4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197</v>
      </c>
      <c r="AU229" s="216" t="s">
        <v>79</v>
      </c>
      <c r="AV229" s="14" t="s">
        <v>79</v>
      </c>
      <c r="AW229" s="14" t="s">
        <v>31</v>
      </c>
      <c r="AX229" s="14" t="s">
        <v>69</v>
      </c>
      <c r="AY229" s="216" t="s">
        <v>191</v>
      </c>
    </row>
    <row r="230" spans="2:51" s="16" customFormat="1" ht="10.2">
      <c r="B230" s="228"/>
      <c r="C230" s="229"/>
      <c r="D230" s="197" t="s">
        <v>197</v>
      </c>
      <c r="E230" s="230" t="s">
        <v>19</v>
      </c>
      <c r="F230" s="231" t="s">
        <v>210</v>
      </c>
      <c r="G230" s="229"/>
      <c r="H230" s="232">
        <v>0.4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197</v>
      </c>
      <c r="AU230" s="238" t="s">
        <v>79</v>
      </c>
      <c r="AV230" s="16" t="s">
        <v>195</v>
      </c>
      <c r="AW230" s="16" t="s">
        <v>31</v>
      </c>
      <c r="AX230" s="16" t="s">
        <v>77</v>
      </c>
      <c r="AY230" s="238" t="s">
        <v>191</v>
      </c>
    </row>
    <row r="231" spans="1:65" s="2" customFormat="1" ht="33" customHeight="1">
      <c r="A231" s="36"/>
      <c r="B231" s="37"/>
      <c r="C231" s="181" t="s">
        <v>437</v>
      </c>
      <c r="D231" s="181" t="s">
        <v>192</v>
      </c>
      <c r="E231" s="182" t="s">
        <v>834</v>
      </c>
      <c r="F231" s="183" t="s">
        <v>835</v>
      </c>
      <c r="G231" s="184" t="s">
        <v>312</v>
      </c>
      <c r="H231" s="185">
        <v>4.18</v>
      </c>
      <c r="I231" s="186"/>
      <c r="J231" s="187">
        <f>ROUND(I231*H231,2)</f>
        <v>0</v>
      </c>
      <c r="K231" s="188"/>
      <c r="L231" s="41"/>
      <c r="M231" s="189" t="s">
        <v>19</v>
      </c>
      <c r="N231" s="190" t="s">
        <v>40</v>
      </c>
      <c r="O231" s="66"/>
      <c r="P231" s="191">
        <f>O231*H231</f>
        <v>0</v>
      </c>
      <c r="Q231" s="191">
        <v>0</v>
      </c>
      <c r="R231" s="191">
        <f>Q231*H231</f>
        <v>0</v>
      </c>
      <c r="S231" s="191">
        <v>0</v>
      </c>
      <c r="T231" s="19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3" t="s">
        <v>195</v>
      </c>
      <c r="AT231" s="193" t="s">
        <v>192</v>
      </c>
      <c r="AU231" s="193" t="s">
        <v>79</v>
      </c>
      <c r="AY231" s="19" t="s">
        <v>191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9" t="s">
        <v>77</v>
      </c>
      <c r="BK231" s="194">
        <f>ROUND(I231*H231,2)</f>
        <v>0</v>
      </c>
      <c r="BL231" s="19" t="s">
        <v>195</v>
      </c>
      <c r="BM231" s="193" t="s">
        <v>1143</v>
      </c>
    </row>
    <row r="232" spans="2:51" s="13" customFormat="1" ht="10.2">
      <c r="B232" s="195"/>
      <c r="C232" s="196"/>
      <c r="D232" s="197" t="s">
        <v>197</v>
      </c>
      <c r="E232" s="198" t="s">
        <v>19</v>
      </c>
      <c r="F232" s="199" t="s">
        <v>808</v>
      </c>
      <c r="G232" s="196"/>
      <c r="H232" s="198" t="s">
        <v>19</v>
      </c>
      <c r="I232" s="200"/>
      <c r="J232" s="196"/>
      <c r="K232" s="196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197</v>
      </c>
      <c r="AU232" s="205" t="s">
        <v>79</v>
      </c>
      <c r="AV232" s="13" t="s">
        <v>77</v>
      </c>
      <c r="AW232" s="13" t="s">
        <v>31</v>
      </c>
      <c r="AX232" s="13" t="s">
        <v>69</v>
      </c>
      <c r="AY232" s="205" t="s">
        <v>191</v>
      </c>
    </row>
    <row r="233" spans="2:51" s="14" customFormat="1" ht="10.2">
      <c r="B233" s="206"/>
      <c r="C233" s="207"/>
      <c r="D233" s="197" t="s">
        <v>197</v>
      </c>
      <c r="E233" s="208" t="s">
        <v>19</v>
      </c>
      <c r="F233" s="209" t="s">
        <v>1144</v>
      </c>
      <c r="G233" s="207"/>
      <c r="H233" s="210">
        <v>4.18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197</v>
      </c>
      <c r="AU233" s="216" t="s">
        <v>79</v>
      </c>
      <c r="AV233" s="14" t="s">
        <v>79</v>
      </c>
      <c r="AW233" s="14" t="s">
        <v>31</v>
      </c>
      <c r="AX233" s="14" t="s">
        <v>69</v>
      </c>
      <c r="AY233" s="216" t="s">
        <v>191</v>
      </c>
    </row>
    <row r="234" spans="2:51" s="16" customFormat="1" ht="10.2">
      <c r="B234" s="228"/>
      <c r="C234" s="229"/>
      <c r="D234" s="197" t="s">
        <v>197</v>
      </c>
      <c r="E234" s="230" t="s">
        <v>19</v>
      </c>
      <c r="F234" s="231" t="s">
        <v>210</v>
      </c>
      <c r="G234" s="229"/>
      <c r="H234" s="232">
        <v>4.18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197</v>
      </c>
      <c r="AU234" s="238" t="s">
        <v>79</v>
      </c>
      <c r="AV234" s="16" t="s">
        <v>195</v>
      </c>
      <c r="AW234" s="16" t="s">
        <v>31</v>
      </c>
      <c r="AX234" s="16" t="s">
        <v>77</v>
      </c>
      <c r="AY234" s="238" t="s">
        <v>191</v>
      </c>
    </row>
    <row r="235" spans="1:65" s="2" customFormat="1" ht="33" customHeight="1">
      <c r="A235" s="36"/>
      <c r="B235" s="37"/>
      <c r="C235" s="181" t="s">
        <v>442</v>
      </c>
      <c r="D235" s="181" t="s">
        <v>192</v>
      </c>
      <c r="E235" s="182" t="s">
        <v>838</v>
      </c>
      <c r="F235" s="183" t="s">
        <v>839</v>
      </c>
      <c r="G235" s="184" t="s">
        <v>312</v>
      </c>
      <c r="H235" s="185">
        <v>1.176</v>
      </c>
      <c r="I235" s="186"/>
      <c r="J235" s="187">
        <f>ROUND(I235*H235,2)</f>
        <v>0</v>
      </c>
      <c r="K235" s="188"/>
      <c r="L235" s="41"/>
      <c r="M235" s="189" t="s">
        <v>19</v>
      </c>
      <c r="N235" s="190" t="s">
        <v>40</v>
      </c>
      <c r="O235" s="66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3" t="s">
        <v>195</v>
      </c>
      <c r="AT235" s="193" t="s">
        <v>192</v>
      </c>
      <c r="AU235" s="193" t="s">
        <v>79</v>
      </c>
      <c r="AY235" s="19" t="s">
        <v>191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9" t="s">
        <v>77</v>
      </c>
      <c r="BK235" s="194">
        <f>ROUND(I235*H235,2)</f>
        <v>0</v>
      </c>
      <c r="BL235" s="19" t="s">
        <v>195</v>
      </c>
      <c r="BM235" s="193" t="s">
        <v>1145</v>
      </c>
    </row>
    <row r="236" spans="2:51" s="13" customFormat="1" ht="10.2">
      <c r="B236" s="195"/>
      <c r="C236" s="196"/>
      <c r="D236" s="197" t="s">
        <v>197</v>
      </c>
      <c r="E236" s="198" t="s">
        <v>19</v>
      </c>
      <c r="F236" s="199" t="s">
        <v>805</v>
      </c>
      <c r="G236" s="196"/>
      <c r="H236" s="198" t="s">
        <v>19</v>
      </c>
      <c r="I236" s="200"/>
      <c r="J236" s="196"/>
      <c r="K236" s="196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197</v>
      </c>
      <c r="AU236" s="205" t="s">
        <v>79</v>
      </c>
      <c r="AV236" s="13" t="s">
        <v>77</v>
      </c>
      <c r="AW236" s="13" t="s">
        <v>31</v>
      </c>
      <c r="AX236" s="13" t="s">
        <v>69</v>
      </c>
      <c r="AY236" s="205" t="s">
        <v>191</v>
      </c>
    </row>
    <row r="237" spans="2:51" s="14" customFormat="1" ht="10.2">
      <c r="B237" s="206"/>
      <c r="C237" s="207"/>
      <c r="D237" s="197" t="s">
        <v>197</v>
      </c>
      <c r="E237" s="208" t="s">
        <v>19</v>
      </c>
      <c r="F237" s="209" t="s">
        <v>1127</v>
      </c>
      <c r="G237" s="207"/>
      <c r="H237" s="210">
        <v>1.176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197</v>
      </c>
      <c r="AU237" s="216" t="s">
        <v>79</v>
      </c>
      <c r="AV237" s="14" t="s">
        <v>79</v>
      </c>
      <c r="AW237" s="14" t="s">
        <v>31</v>
      </c>
      <c r="AX237" s="14" t="s">
        <v>69</v>
      </c>
      <c r="AY237" s="216" t="s">
        <v>191</v>
      </c>
    </row>
    <row r="238" spans="2:51" s="16" customFormat="1" ht="10.2">
      <c r="B238" s="228"/>
      <c r="C238" s="229"/>
      <c r="D238" s="197" t="s">
        <v>197</v>
      </c>
      <c r="E238" s="230" t="s">
        <v>19</v>
      </c>
      <c r="F238" s="231" t="s">
        <v>210</v>
      </c>
      <c r="G238" s="229"/>
      <c r="H238" s="232">
        <v>1.176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197</v>
      </c>
      <c r="AU238" s="238" t="s">
        <v>79</v>
      </c>
      <c r="AV238" s="16" t="s">
        <v>195</v>
      </c>
      <c r="AW238" s="16" t="s">
        <v>31</v>
      </c>
      <c r="AX238" s="16" t="s">
        <v>77</v>
      </c>
      <c r="AY238" s="238" t="s">
        <v>191</v>
      </c>
    </row>
    <row r="239" spans="1:65" s="2" customFormat="1" ht="24.15" customHeight="1">
      <c r="A239" s="36"/>
      <c r="B239" s="37"/>
      <c r="C239" s="181" t="s">
        <v>446</v>
      </c>
      <c r="D239" s="181" t="s">
        <v>192</v>
      </c>
      <c r="E239" s="182" t="s">
        <v>604</v>
      </c>
      <c r="F239" s="183" t="s">
        <v>774</v>
      </c>
      <c r="G239" s="184" t="s">
        <v>312</v>
      </c>
      <c r="H239" s="185">
        <v>13.92</v>
      </c>
      <c r="I239" s="186"/>
      <c r="J239" s="187">
        <f>ROUND(I239*H239,2)</f>
        <v>0</v>
      </c>
      <c r="K239" s="188"/>
      <c r="L239" s="41"/>
      <c r="M239" s="189" t="s">
        <v>19</v>
      </c>
      <c r="N239" s="190" t="s">
        <v>40</v>
      </c>
      <c r="O239" s="66"/>
      <c r="P239" s="191">
        <f>O239*H239</f>
        <v>0</v>
      </c>
      <c r="Q239" s="191">
        <v>0</v>
      </c>
      <c r="R239" s="191">
        <f>Q239*H239</f>
        <v>0</v>
      </c>
      <c r="S239" s="191">
        <v>0</v>
      </c>
      <c r="T239" s="19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3" t="s">
        <v>195</v>
      </c>
      <c r="AT239" s="193" t="s">
        <v>192</v>
      </c>
      <c r="AU239" s="193" t="s">
        <v>79</v>
      </c>
      <c r="AY239" s="19" t="s">
        <v>191</v>
      </c>
      <c r="BE239" s="194">
        <f>IF(N239="základní",J239,0)</f>
        <v>0</v>
      </c>
      <c r="BF239" s="194">
        <f>IF(N239="snížená",J239,0)</f>
        <v>0</v>
      </c>
      <c r="BG239" s="194">
        <f>IF(N239="zákl. přenesená",J239,0)</f>
        <v>0</v>
      </c>
      <c r="BH239" s="194">
        <f>IF(N239="sníž. přenesená",J239,0)</f>
        <v>0</v>
      </c>
      <c r="BI239" s="194">
        <f>IF(N239="nulová",J239,0)</f>
        <v>0</v>
      </c>
      <c r="BJ239" s="19" t="s">
        <v>77</v>
      </c>
      <c r="BK239" s="194">
        <f>ROUND(I239*H239,2)</f>
        <v>0</v>
      </c>
      <c r="BL239" s="19" t="s">
        <v>195</v>
      </c>
      <c r="BM239" s="193" t="s">
        <v>1146</v>
      </c>
    </row>
    <row r="240" spans="2:51" s="13" customFormat="1" ht="10.2">
      <c r="B240" s="195"/>
      <c r="C240" s="196"/>
      <c r="D240" s="197" t="s">
        <v>197</v>
      </c>
      <c r="E240" s="198" t="s">
        <v>19</v>
      </c>
      <c r="F240" s="199" t="s">
        <v>808</v>
      </c>
      <c r="G240" s="196"/>
      <c r="H240" s="198" t="s">
        <v>19</v>
      </c>
      <c r="I240" s="200"/>
      <c r="J240" s="196"/>
      <c r="K240" s="196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197</v>
      </c>
      <c r="AU240" s="205" t="s">
        <v>79</v>
      </c>
      <c r="AV240" s="13" t="s">
        <v>77</v>
      </c>
      <c r="AW240" s="13" t="s">
        <v>31</v>
      </c>
      <c r="AX240" s="13" t="s">
        <v>69</v>
      </c>
      <c r="AY240" s="205" t="s">
        <v>191</v>
      </c>
    </row>
    <row r="241" spans="2:51" s="14" customFormat="1" ht="10.2">
      <c r="B241" s="206"/>
      <c r="C241" s="207"/>
      <c r="D241" s="197" t="s">
        <v>197</v>
      </c>
      <c r="E241" s="208" t="s">
        <v>19</v>
      </c>
      <c r="F241" s="209" t="s">
        <v>1147</v>
      </c>
      <c r="G241" s="207"/>
      <c r="H241" s="210">
        <v>13.92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197</v>
      </c>
      <c r="AU241" s="216" t="s">
        <v>79</v>
      </c>
      <c r="AV241" s="14" t="s">
        <v>79</v>
      </c>
      <c r="AW241" s="14" t="s">
        <v>31</v>
      </c>
      <c r="AX241" s="14" t="s">
        <v>69</v>
      </c>
      <c r="AY241" s="216" t="s">
        <v>191</v>
      </c>
    </row>
    <row r="242" spans="2:51" s="16" customFormat="1" ht="10.2">
      <c r="B242" s="228"/>
      <c r="C242" s="229"/>
      <c r="D242" s="197" t="s">
        <v>197</v>
      </c>
      <c r="E242" s="230" t="s">
        <v>19</v>
      </c>
      <c r="F242" s="231" t="s">
        <v>210</v>
      </c>
      <c r="G242" s="229"/>
      <c r="H242" s="232">
        <v>13.92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197</v>
      </c>
      <c r="AU242" s="238" t="s">
        <v>79</v>
      </c>
      <c r="AV242" s="16" t="s">
        <v>195</v>
      </c>
      <c r="AW242" s="16" t="s">
        <v>31</v>
      </c>
      <c r="AX242" s="16" t="s">
        <v>77</v>
      </c>
      <c r="AY242" s="238" t="s">
        <v>191</v>
      </c>
    </row>
    <row r="243" spans="2:63" s="12" customFormat="1" ht="22.8" customHeight="1">
      <c r="B243" s="167"/>
      <c r="C243" s="168"/>
      <c r="D243" s="169" t="s">
        <v>68</v>
      </c>
      <c r="E243" s="239" t="s">
        <v>606</v>
      </c>
      <c r="F243" s="239" t="s">
        <v>607</v>
      </c>
      <c r="G243" s="168"/>
      <c r="H243" s="168"/>
      <c r="I243" s="171"/>
      <c r="J243" s="240">
        <f>BK243</f>
        <v>0</v>
      </c>
      <c r="K243" s="168"/>
      <c r="L243" s="173"/>
      <c r="M243" s="174"/>
      <c r="N243" s="175"/>
      <c r="O243" s="175"/>
      <c r="P243" s="176">
        <f>SUM(P244:P245)</f>
        <v>0</v>
      </c>
      <c r="Q243" s="175"/>
      <c r="R243" s="176">
        <f>SUM(R244:R245)</f>
        <v>0</v>
      </c>
      <c r="S243" s="175"/>
      <c r="T243" s="177">
        <f>SUM(T244:T245)</f>
        <v>0</v>
      </c>
      <c r="AR243" s="178" t="s">
        <v>77</v>
      </c>
      <c r="AT243" s="179" t="s">
        <v>68</v>
      </c>
      <c r="AU243" s="179" t="s">
        <v>77</v>
      </c>
      <c r="AY243" s="178" t="s">
        <v>191</v>
      </c>
      <c r="BK243" s="180">
        <f>SUM(BK244:BK245)</f>
        <v>0</v>
      </c>
    </row>
    <row r="244" spans="1:65" s="2" customFormat="1" ht="33" customHeight="1">
      <c r="A244" s="36"/>
      <c r="B244" s="37"/>
      <c r="C244" s="181" t="s">
        <v>453</v>
      </c>
      <c r="D244" s="181" t="s">
        <v>192</v>
      </c>
      <c r="E244" s="182" t="s">
        <v>844</v>
      </c>
      <c r="F244" s="183" t="s">
        <v>845</v>
      </c>
      <c r="G244" s="184" t="s">
        <v>312</v>
      </c>
      <c r="H244" s="185">
        <v>11.326</v>
      </c>
      <c r="I244" s="186"/>
      <c r="J244" s="187">
        <f>ROUND(I244*H244,2)</f>
        <v>0</v>
      </c>
      <c r="K244" s="188"/>
      <c r="L244" s="41"/>
      <c r="M244" s="189" t="s">
        <v>19</v>
      </c>
      <c r="N244" s="190" t="s">
        <v>40</v>
      </c>
      <c r="O244" s="66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3" t="s">
        <v>195</v>
      </c>
      <c r="AT244" s="193" t="s">
        <v>192</v>
      </c>
      <c r="AU244" s="193" t="s">
        <v>79</v>
      </c>
      <c r="AY244" s="19" t="s">
        <v>191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9" t="s">
        <v>77</v>
      </c>
      <c r="BK244" s="194">
        <f>ROUND(I244*H244,2)</f>
        <v>0</v>
      </c>
      <c r="BL244" s="19" t="s">
        <v>195</v>
      </c>
      <c r="BM244" s="193" t="s">
        <v>1148</v>
      </c>
    </row>
    <row r="245" spans="1:65" s="2" customFormat="1" ht="33" customHeight="1">
      <c r="A245" s="36"/>
      <c r="B245" s="37"/>
      <c r="C245" s="181" t="s">
        <v>458</v>
      </c>
      <c r="D245" s="181" t="s">
        <v>192</v>
      </c>
      <c r="E245" s="182" t="s">
        <v>847</v>
      </c>
      <c r="F245" s="183" t="s">
        <v>848</v>
      </c>
      <c r="G245" s="184" t="s">
        <v>312</v>
      </c>
      <c r="H245" s="185">
        <v>11.326</v>
      </c>
      <c r="I245" s="186"/>
      <c r="J245" s="187">
        <f>ROUND(I245*H245,2)</f>
        <v>0</v>
      </c>
      <c r="K245" s="188"/>
      <c r="L245" s="41"/>
      <c r="M245" s="252" t="s">
        <v>19</v>
      </c>
      <c r="N245" s="253" t="s">
        <v>40</v>
      </c>
      <c r="O245" s="254"/>
      <c r="P245" s="255">
        <f>O245*H245</f>
        <v>0</v>
      </c>
      <c r="Q245" s="255">
        <v>0</v>
      </c>
      <c r="R245" s="255">
        <f>Q245*H245</f>
        <v>0</v>
      </c>
      <c r="S245" s="255">
        <v>0</v>
      </c>
      <c r="T245" s="25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3" t="s">
        <v>195</v>
      </c>
      <c r="AT245" s="193" t="s">
        <v>192</v>
      </c>
      <c r="AU245" s="193" t="s">
        <v>79</v>
      </c>
      <c r="AY245" s="19" t="s">
        <v>191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9" t="s">
        <v>77</v>
      </c>
      <c r="BK245" s="194">
        <f>ROUND(I245*H245,2)</f>
        <v>0</v>
      </c>
      <c r="BL245" s="19" t="s">
        <v>195</v>
      </c>
      <c r="BM245" s="193" t="s">
        <v>1149</v>
      </c>
    </row>
    <row r="246" spans="1:31" s="2" customFormat="1" ht="6.9" customHeight="1">
      <c r="A246" s="36"/>
      <c r="B246" s="49"/>
      <c r="C246" s="50"/>
      <c r="D246" s="50"/>
      <c r="E246" s="50"/>
      <c r="F246" s="50"/>
      <c r="G246" s="50"/>
      <c r="H246" s="50"/>
      <c r="I246" s="50"/>
      <c r="J246" s="50"/>
      <c r="K246" s="50"/>
      <c r="L246" s="41"/>
      <c r="M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</row>
  </sheetData>
  <sheetProtection algorithmName="SHA-512" hashValue="95ZZuZeTslve1k2E7OMfdeN6FyT+fYzrGn2so+i5/B2H+6Zsiwmsp8q/jZ+R8SaEqdvLf92U2llqaIFXkW9poQ==" saltValue="9NGyagV0ZYINTItmGns4x6zh3KlO/EGGe86g4qlE/Qz8wYGnp/4R5QXXiaJc4JtQT93SMrehiCptHlkyaOfkCA==" spinCount="100000" sheet="1" objects="1" scenarios="1" formatColumns="0" formatRows="0" autoFilter="0"/>
  <autoFilter ref="C94:K245"/>
  <mergeCells count="15">
    <mergeCell ref="E81:H81"/>
    <mergeCell ref="E85:H85"/>
    <mergeCell ref="E83:H83"/>
    <mergeCell ref="E87:H87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ACER-ASPIRE-5\Pepa</dc:creator>
  <cp:keywords/>
  <dc:description/>
  <cp:lastModifiedBy>Pepa</cp:lastModifiedBy>
  <dcterms:created xsi:type="dcterms:W3CDTF">2022-04-27T20:29:31Z</dcterms:created>
  <dcterms:modified xsi:type="dcterms:W3CDTF">2022-04-27T20:30:53Z</dcterms:modified>
  <cp:category/>
  <cp:version/>
  <cp:contentType/>
  <cp:contentStatus/>
</cp:coreProperties>
</file>