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/>
  </bookViews>
  <sheets>
    <sheet name="Rekapitulace stavby" sheetId="1" r:id="rId1"/>
    <sheet name="20210205 - Posun výústníh..." sheetId="2" r:id="rId2"/>
  </sheets>
  <definedNames>
    <definedName name="_xlnm._FilterDatabase" localSheetId="1" hidden="1">'20210205 - Posun výústníh...'!$C$123:$K$239</definedName>
    <definedName name="_xlnm.Print_Area" localSheetId="1">'20210205 - Posun výústníh...'!$C$82:$J$107,'20210205 - Posun výústníh...'!$C$113:$K$239</definedName>
    <definedName name="_xlnm.Print_Area" localSheetId="0">'Rekapitulace stavby'!$D$4:$AO$76,'Rekapitulace stavby'!$C$82:$AQ$96</definedName>
    <definedName name="_xlnm.Print_Titles" localSheetId="1">'20210205 - Posun výústníh...'!$123:$123</definedName>
    <definedName name="_xlnm.Print_Titles" localSheetId="0">'Rekapitulace stavby'!$92:$92</definedName>
  </definedNames>
  <calcPr calcId="114210" fullCalcOnLoad="1"/>
</workbook>
</file>

<file path=xl/calcChain.xml><?xml version="1.0" encoding="utf-8"?>
<calcChain xmlns="http://schemas.openxmlformats.org/spreadsheetml/2006/main">
  <c r="J33" i="2"/>
  <c r="AX95" i="1"/>
  <c r="J35" i="2"/>
  <c r="J34"/>
  <c r="AY95" i="1"/>
  <c r="BI237" i="2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18"/>
  <c r="E116"/>
  <c r="J90"/>
  <c r="J89"/>
  <c r="F87"/>
  <c r="E85"/>
  <c r="J16"/>
  <c r="E16"/>
  <c r="F121"/>
  <c r="J15"/>
  <c r="J13"/>
  <c r="E13"/>
  <c r="F120"/>
  <c r="J12"/>
  <c r="J10"/>
  <c r="J118"/>
  <c r="L90" i="1"/>
  <c r="AM90"/>
  <c r="AM89"/>
  <c r="L89"/>
  <c r="AM87"/>
  <c r="L87"/>
  <c r="L85"/>
  <c r="L84"/>
  <c r="BK237" i="2"/>
  <c r="BK234"/>
  <c r="J230"/>
  <c r="BK226"/>
  <c r="BK222"/>
  <c r="BK218"/>
  <c r="BK215"/>
  <c r="J212"/>
  <c r="J210"/>
  <c r="BK197"/>
  <c r="J180"/>
  <c r="BK161"/>
  <c r="J157"/>
  <c r="BK145"/>
  <c r="J237"/>
  <c r="J234"/>
  <c r="BK230"/>
  <c r="J226"/>
  <c r="J222"/>
  <c r="J218"/>
  <c r="J215"/>
  <c r="BK210"/>
  <c r="BK207"/>
  <c r="J203"/>
  <c r="BK201"/>
  <c r="J199"/>
  <c r="BK195"/>
  <c r="BK184"/>
  <c r="J155"/>
  <c r="J153"/>
  <c r="BK151"/>
  <c r="J135"/>
  <c r="BK212"/>
  <c r="J208"/>
  <c r="J205"/>
  <c r="BK204"/>
  <c r="BK203"/>
  <c r="J201"/>
  <c r="J197"/>
  <c r="J195"/>
  <c r="BK193"/>
  <c r="BK188"/>
  <c r="BK138"/>
  <c r="BK136"/>
  <c r="BK135"/>
  <c r="BK131"/>
  <c r="AS94" i="1"/>
  <c r="J32" i="2"/>
  <c r="J147"/>
  <c r="BK200"/>
  <c r="J200"/>
  <c r="J182"/>
  <c r="BK180"/>
  <c r="J178"/>
  <c r="J159"/>
  <c r="BK153"/>
  <c r="J149"/>
  <c r="BK208"/>
  <c r="J207"/>
  <c r="BK205"/>
  <c r="J204"/>
  <c r="BK202"/>
  <c r="BK199"/>
  <c r="BK173"/>
  <c r="BK167"/>
  <c r="BK155"/>
  <c r="J145"/>
  <c r="J202"/>
  <c r="J188"/>
  <c r="J184"/>
  <c r="BK182"/>
  <c r="BK176"/>
  <c r="BK174"/>
  <c r="J167"/>
  <c r="J138"/>
  <c r="J136"/>
  <c r="J127"/>
  <c r="J176"/>
  <c r="J174"/>
  <c r="J173"/>
  <c r="BK159"/>
  <c r="BK157"/>
  <c r="J151"/>
  <c r="BK127"/>
  <c r="BK149"/>
  <c r="BK147"/>
  <c r="J131"/>
  <c r="J193"/>
  <c r="BK178"/>
  <c r="J161"/>
  <c r="T126"/>
  <c r="P126"/>
  <c r="BK160"/>
  <c r="J160"/>
  <c r="J97"/>
  <c r="T160"/>
  <c r="R183"/>
  <c r="R233"/>
  <c r="BK126"/>
  <c r="J126"/>
  <c r="J96"/>
  <c r="R126"/>
  <c r="P160"/>
  <c r="R160"/>
  <c r="BK183"/>
  <c r="J183"/>
  <c r="J98"/>
  <c r="P183"/>
  <c r="T183"/>
  <c r="BK192"/>
  <c r="J192"/>
  <c r="J99"/>
  <c r="P192"/>
  <c r="R192"/>
  <c r="T192"/>
  <c r="BK206"/>
  <c r="J206"/>
  <c r="J100"/>
  <c r="P206"/>
  <c r="R206"/>
  <c r="T206"/>
  <c r="BK214"/>
  <c r="J214"/>
  <c r="J103"/>
  <c r="P214"/>
  <c r="R214"/>
  <c r="R213"/>
  <c r="T214"/>
  <c r="T233"/>
  <c r="T213"/>
  <c r="BK233"/>
  <c r="J233"/>
  <c r="J106"/>
  <c r="P233"/>
  <c r="BE157"/>
  <c r="BE131"/>
  <c r="BE136"/>
  <c r="BE138"/>
  <c r="BE178"/>
  <c r="J87"/>
  <c r="BE145"/>
  <c r="BE151"/>
  <c r="F89"/>
  <c r="BE182"/>
  <c r="BE195"/>
  <c r="BE201"/>
  <c r="BE174"/>
  <c r="BE149"/>
  <c r="BE155"/>
  <c r="BE184"/>
  <c r="BE127"/>
  <c r="BE199"/>
  <c r="BE161"/>
  <c r="BE167"/>
  <c r="BE197"/>
  <c r="F90"/>
  <c r="BE153"/>
  <c r="BE180"/>
  <c r="BE205"/>
  <c r="BE208"/>
  <c r="BE147"/>
  <c r="BE159"/>
  <c r="BE188"/>
  <c r="BE203"/>
  <c r="BE215"/>
  <c r="BE222"/>
  <c r="BE226"/>
  <c r="BE230"/>
  <c r="BE234"/>
  <c r="BE237"/>
  <c r="AW95" i="1"/>
  <c r="BE135" i="2"/>
  <c r="BE173"/>
  <c r="BE176"/>
  <c r="BE193"/>
  <c r="BE200"/>
  <c r="BE202"/>
  <c r="BE204"/>
  <c r="BE207"/>
  <c r="BE210"/>
  <c r="BE212"/>
  <c r="BE218"/>
  <c r="BK211"/>
  <c r="J211"/>
  <c r="J101"/>
  <c r="BK225"/>
  <c r="J225"/>
  <c r="J104"/>
  <c r="BK229"/>
  <c r="J229"/>
  <c r="J105"/>
  <c r="F35"/>
  <c r="BD95" i="1"/>
  <c r="BD94"/>
  <c r="W33"/>
  <c r="F32" i="2"/>
  <c r="BA95" i="1"/>
  <c r="BA94"/>
  <c r="AW94"/>
  <c r="AK30"/>
  <c r="F34" i="2"/>
  <c r="BC95" i="1"/>
  <c r="BC94"/>
  <c r="W32"/>
  <c r="F33" i="2"/>
  <c r="BB95" i="1"/>
  <c r="BB94"/>
  <c r="AX94"/>
  <c r="P213" i="2"/>
  <c r="R125"/>
  <c r="R124"/>
  <c r="P125"/>
  <c r="P124"/>
  <c r="AU95" i="1"/>
  <c r="T125" i="2"/>
  <c r="T124"/>
  <c r="BK125"/>
  <c r="J125"/>
  <c r="J95"/>
  <c r="BK213"/>
  <c r="J213"/>
  <c r="J102"/>
  <c r="AU94" i="1"/>
  <c r="AY94"/>
  <c r="W31"/>
  <c r="W30"/>
  <c r="J31" i="2"/>
  <c r="AV95" i="1"/>
  <c r="AT95"/>
  <c r="F31" i="2"/>
  <c r="AZ95" i="1"/>
  <c r="AZ94"/>
  <c r="W29"/>
  <c r="BK124" i="2"/>
  <c r="J124"/>
  <c r="J94"/>
  <c r="AV94" i="1"/>
  <c r="AK29"/>
  <c r="J28" i="2"/>
  <c r="AG95" i="1"/>
  <c r="AN95"/>
  <c r="AT94"/>
  <c r="J37" i="2"/>
  <c r="AG94" i="1"/>
  <c r="AK26"/>
  <c r="AK35"/>
  <c r="AN94"/>
</calcChain>
</file>

<file path=xl/sharedStrings.xml><?xml version="1.0" encoding="utf-8"?>
<sst xmlns="http://schemas.openxmlformats.org/spreadsheetml/2006/main" count="1535" uniqueCount="359">
  <si>
    <t>Export Komplet</t>
  </si>
  <si>
    <t/>
  </si>
  <si>
    <t>2.0</t>
  </si>
  <si>
    <t>ZAMOK</t>
  </si>
  <si>
    <t>False</t>
  </si>
  <si>
    <t>{05f2aa56-883c-4259-8433-f15428f07d4b}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</si>
  <si>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</si>
  <si>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</si>
  <si>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</si>
  <si>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</si>
  <si>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</si>
  <si>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</si>
  <si>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</si>
  <si>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</si>
  <si>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20210205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</si>
  <si>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</si>
  <si>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</si>
  <si>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Posun výústního objektu u ČOV Vrchlabí</t>
  </si>
  <si>
    <t>KSO:</t>
  </si>
  <si>
    <t>CC-CZ:</t>
  </si>
  <si>
    <t>Místo:</t>
  </si>
  <si>
    <t xml:space="preserve"> </t>
  </si>
  <si>
    <t>Datum:</t>
  </si>
  <si>
    <t>5. 2. 2021</t>
  </si>
  <si>
    <t>Zadavatel:</t>
  </si>
  <si>
    <t>IČ:</t>
  </si>
  <si>
    <t>0,1</t>
  </si>
  <si>
    <t>DIČ:</t>
  </si>
  <si>
    <t>Uchazeč:</t>
  </si>
  <si>
    <t>Vyplň údaj</t>
  </si>
  <si>
    <t>Projektant:</t>
  </si>
  <si>
    <t>Ing. Aleš Kreisl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</si>
  <si>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</si>
  <si>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</si>
  <si>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</si>
  <si>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</si>
  <si>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</si>
  <si>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</si>
  <si>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</si>
  <si>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</si>
  <si>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</si>
  <si>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</si>
  <si>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</si>
  <si>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</si>
  <si>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</si>
  <si>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</si>
  <si>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</si>
  <si>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</si>
  <si>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</si>
  <si>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</si>
  <si>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</si>
  <si>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</si>
  <si>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</si>
  <si>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</si>
  <si>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</si>
  <si>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</si>
  <si>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</si>
  <si>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</si>
  <si>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</si>
  <si>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</si>
  <si>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</si>
  <si>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</si>
  <si>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</si>
  <si>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</si>
  <si>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</si>
  <si>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</si>
  <si>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</si>
  <si>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</si>
  <si>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</si>
  <si>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</si>
  <si>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</si>
  <si>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</si>
  <si>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</si>
  <si>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</si>
  <si>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</si>
  <si>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</si>
  <si>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</si>
  <si>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</si>
  <si>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</si>
  <si>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</si>
  <si>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</si>
  <si>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</si>
  <si>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</si>
  <si>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</si>
  <si>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</si>
  <si>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</si>
  <si>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</si>
  <si>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</si>
  <si>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</si>
  <si>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</si>
  <si>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</si>
  <si>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</si>
  <si>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</si>
  <si>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</si>
  <si>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</si>
  <si>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</si>
  <si>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</si>
  <si>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</si>
  <si>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</si>
  <si>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</si>
  <si>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</si>
  <si>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</si>
  <si>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</si>
  <si>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</si>
  <si>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</si>
  <si>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</si>
  <si>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</si>
  <si>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</si>
  <si>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</si>
  <si>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</si>
  <si>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</si>
  <si>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</si>
  <si>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</si>
  <si>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</si>
  <si>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</si>
  <si>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</si>
  <si>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</si>
  <si>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</si>
  <si>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</si>
  <si>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132354204</t>
  </si>
  <si>
    <t>Hloubení zapažených rýh š do 2000 mm v hornině třídy těžitelnosti II, skupiny 4 objem do 500 m3</t>
  </si>
  <si>
    <t>m3</t>
  </si>
  <si>
    <t>CS ÚRS 2021 01</t>
  </si>
  <si>
    <t>4</t>
  </si>
  <si>
    <t>322544698</t>
  </si>
  <si>
    <t>VV</t>
  </si>
  <si>
    <t>"řad" 2,5*2,8*43</t>
  </si>
  <si>
    <t>"rozšíření na šachty" 2*2*2*2</t>
  </si>
  <si>
    <t>Součet</t>
  </si>
  <si>
    <t>151811132</t>
  </si>
  <si>
    <t>Osazení pažicího boxu hl výkopu do 4 m š do 2,5 m</t>
  </si>
  <si>
    <t>m2</t>
  </si>
  <si>
    <t>960721895</t>
  </si>
  <si>
    <t>"řad" 2*2,8*43</t>
  </si>
  <si>
    <t>3</t>
  </si>
  <si>
    <t>151811232</t>
  </si>
  <si>
    <t>Odstranění pažicího boxu hl výkopu do 4 m š do 2,5 m</t>
  </si>
  <si>
    <t>-220453985</t>
  </si>
  <si>
    <t>162351124</t>
  </si>
  <si>
    <t>Vodorovné přemístění do 1000 m výkopku/sypaniny z hornin třídy těžitelnosti II, skupiny 4 a 5</t>
  </si>
  <si>
    <t>981181671</t>
  </si>
  <si>
    <t>"výkopek na meziskládku a zpět do zásypu" (31,25+216,56)*2</t>
  </si>
  <si>
    <t>5</t>
  </si>
  <si>
    <t>162751137</t>
  </si>
  <si>
    <t>Vodorovné přemístění do 10000 m výkopku/sypaniny z horniny třídy těžitelnosti II, skupiny 4 a 5</t>
  </si>
  <si>
    <t>-1423212833</t>
  </si>
  <si>
    <t>"podsyp" 34,65</t>
  </si>
  <si>
    <t>"vytlačený objem šachet" 1,5*1,5*2*2</t>
  </si>
  <si>
    <t>"vytlačený objem potrubí" 3,14*0,7*0,7*43</t>
  </si>
  <si>
    <t>"výústní objekt" 7*2,5*2,5*0,5</t>
  </si>
  <si>
    <t>"původní výústní objekt" -31,25</t>
  </si>
  <si>
    <t>6</t>
  </si>
  <si>
    <t>167151112</t>
  </si>
  <si>
    <t>Nakládání výkopku z hornin třídy těžitelnosti II, skupiny 4 a 5 přes 100 m3</t>
  </si>
  <si>
    <t>855550916</t>
  </si>
  <si>
    <t>"na meziskládce" 247,81</t>
  </si>
  <si>
    <t>7</t>
  </si>
  <si>
    <t>171151111</t>
  </si>
  <si>
    <t>Uložení sypaniny z hornin nesoudržných sypkých do násypů zhutněných strojně</t>
  </si>
  <si>
    <t>1578154193</t>
  </si>
  <si>
    <t>"na skládce" 100,44</t>
  </si>
  <si>
    <t>8</t>
  </si>
  <si>
    <t>171201221</t>
  </si>
  <si>
    <t>Poplatek za uložení na skládce (skládkovné) zeminy a kamení kód odpadu 17 05 04</t>
  </si>
  <si>
    <t>t</t>
  </si>
  <si>
    <t>-2074874565</t>
  </si>
  <si>
    <t>100,44*1,7</t>
  </si>
  <si>
    <t>9</t>
  </si>
  <si>
    <t>171251201</t>
  </si>
  <si>
    <t>Uložení sypaniny na skládky nebo meziskládky</t>
  </si>
  <si>
    <t>-371544773</t>
  </si>
  <si>
    <t>"na meziskládce" 31,25+216,56</t>
  </si>
  <si>
    <t>10</t>
  </si>
  <si>
    <t>175111201</t>
  </si>
  <si>
    <t>Obsypání objektu nad přilehlým původním terénem sypaninou bez prohození, uloženou do 3 m ručně</t>
  </si>
  <si>
    <t>708313043</t>
  </si>
  <si>
    <t>"zásyp původního výustního objektu" 5*5*2,5*0,5</t>
  </si>
  <si>
    <t>11</t>
  </si>
  <si>
    <t>175151101</t>
  </si>
  <si>
    <t>Obsypání potrubí strojně sypaninou bez prohození, uloženou do 3 m</t>
  </si>
  <si>
    <t>-904658802</t>
  </si>
  <si>
    <t>317-100,44</t>
  </si>
  <si>
    <t>12</t>
  </si>
  <si>
    <t>M</t>
  </si>
  <si>
    <t>58331200</t>
  </si>
  <si>
    <t>štěrkopísek netříděný zásypový</t>
  </si>
  <si>
    <t>1921451463</t>
  </si>
  <si>
    <t>386,18*1,8</t>
  </si>
  <si>
    <t>13</t>
  </si>
  <si>
    <t>188881111</t>
  </si>
  <si>
    <t>Pohrabání, osetí, finální terénní úpravy</t>
  </si>
  <si>
    <t>soub</t>
  </si>
  <si>
    <t>-1930344364</t>
  </si>
  <si>
    <t>Svislé a kompletní konstrukce</t>
  </si>
  <si>
    <t>14</t>
  </si>
  <si>
    <t>321321116</t>
  </si>
  <si>
    <t>Konstrukce vodních staveb ze ŽB mrazuvzdorného tř. C 30/37</t>
  </si>
  <si>
    <t>1748664510</t>
  </si>
  <si>
    <t xml:space="preserve">"výústní objekt" </t>
  </si>
  <si>
    <t>"dno" 0,25*8*2,8</t>
  </si>
  <si>
    <t>"stěny" 0,25*7*2,5*0,5*2</t>
  </si>
  <si>
    <t>"čelo" 0,25*2,8*2,5</t>
  </si>
  <si>
    <t>321351010</t>
  </si>
  <si>
    <t>Bednění konstrukcí vodních staveb rovinné - zřízení</t>
  </si>
  <si>
    <t>-1431812452</t>
  </si>
  <si>
    <t>"dno" 0,25*(8*2+2,8*2)</t>
  </si>
  <si>
    <t>"stěny" 2*7*2,5*0,5*2</t>
  </si>
  <si>
    <t>"čelo" 2*2,8*2,5</t>
  </si>
  <si>
    <t>16</t>
  </si>
  <si>
    <t>321352010</t>
  </si>
  <si>
    <t>Bednění konstrukcí vodních staveb rovinné - odstranění</t>
  </si>
  <si>
    <t>-471377494</t>
  </si>
  <si>
    <t>17</t>
  </si>
  <si>
    <t>321366111</t>
  </si>
  <si>
    <t>Výztuž železobetonových konstrukcí vodních staveb z oceli 10 505 D do 12 mm</t>
  </si>
  <si>
    <t>325161059</t>
  </si>
  <si>
    <t>"150 kg/m3" 11,73*0,15</t>
  </si>
  <si>
    <t>18</t>
  </si>
  <si>
    <t>358325114</t>
  </si>
  <si>
    <t>Bourání stoky kompletní nebo vybourání otvorů z železobetonu plochy do 4 m2</t>
  </si>
  <si>
    <t>-897787684</t>
  </si>
  <si>
    <t>"přerušení stávajícího potrubí" 2</t>
  </si>
  <si>
    <t>19</t>
  </si>
  <si>
    <t>359901111</t>
  </si>
  <si>
    <t>Vyčištění stok</t>
  </si>
  <si>
    <t>m</t>
  </si>
  <si>
    <t>-943352669</t>
  </si>
  <si>
    <t>43</t>
  </si>
  <si>
    <t>20</t>
  </si>
  <si>
    <t>359901211</t>
  </si>
  <si>
    <t>Monitoring stoky jakékoli výšky na nové kanalizaci</t>
  </si>
  <si>
    <t>1120165079</t>
  </si>
  <si>
    <t>393559911</t>
  </si>
  <si>
    <t>Přeložka kanalizace ze sběrného dvora DN 200 (20 m)</t>
  </si>
  <si>
    <t>kus</t>
  </si>
  <si>
    <t>2106252490</t>
  </si>
  <si>
    <t>Vodorovné konstrukce</t>
  </si>
  <si>
    <t>22</t>
  </si>
  <si>
    <t>451572111</t>
  </si>
  <si>
    <t>Lože pod potrubí otevřený výkop z kameniva drobného těženého</t>
  </si>
  <si>
    <t>1788972787</t>
  </si>
  <si>
    <t>"řad" 2,5*0,3*43</t>
  </si>
  <si>
    <t>"rozšíření na šachty" 2*2*2*0,3</t>
  </si>
  <si>
    <t>23</t>
  </si>
  <si>
    <t>465513427</t>
  </si>
  <si>
    <t>Dlažba z lomového kamene na cementovou maltu s vyspárováním tl 400 mm pro hráze</t>
  </si>
  <si>
    <t>1542425840</t>
  </si>
  <si>
    <t>"dlažba v místě rušeného výústního objektu" 5*5*3,5</t>
  </si>
  <si>
    <t>"dno nového výústního objektu" 1,8*7</t>
  </si>
  <si>
    <t>Trubní vedení</t>
  </si>
  <si>
    <t>24</t>
  </si>
  <si>
    <t>822522112</t>
  </si>
  <si>
    <t>Montáž potrubí z trub TZH s integrovaným těsněním otevřený výkop sklon do 20 % DN 1200</t>
  </si>
  <si>
    <t>1629385855</t>
  </si>
  <si>
    <t>13*2,5</t>
  </si>
  <si>
    <t>25</t>
  </si>
  <si>
    <t>59222004</t>
  </si>
  <si>
    <t>trouba ŽB hrdlová DN 1200</t>
  </si>
  <si>
    <t>-452716164</t>
  </si>
  <si>
    <t>26</t>
  </si>
  <si>
    <t>894221218</t>
  </si>
  <si>
    <t>Šachty kanalizační z bet se zvýš nároky C 25/30 na stokách kruhových DN 1100 nebo 1200 dno kamenina</t>
  </si>
  <si>
    <t>546384779</t>
  </si>
  <si>
    <t>"atypické revizní šachty kompletní konstrukce" 2</t>
  </si>
  <si>
    <t>27</t>
  </si>
  <si>
    <t>59224168</t>
  </si>
  <si>
    <t>skruž betonová přechodová 62,5/100x60x12cm, stupadla poplastovaná kapsová</t>
  </si>
  <si>
    <t>476812617</t>
  </si>
  <si>
    <t>28</t>
  </si>
  <si>
    <t>59224184</t>
  </si>
  <si>
    <t>prstenec šachtový vyrovnávací betonový 625x120x40mm</t>
  </si>
  <si>
    <t>2056164639</t>
  </si>
  <si>
    <t>29</t>
  </si>
  <si>
    <t>59224187</t>
  </si>
  <si>
    <t>prstenec šachtový vyrovnávací betonový 625x120x100mm</t>
  </si>
  <si>
    <t>-1941388125</t>
  </si>
  <si>
    <t>30</t>
  </si>
  <si>
    <t>59224188</t>
  </si>
  <si>
    <t>prstenec šachtový vyrovnávací betonový 625x120x120mm</t>
  </si>
  <si>
    <t>1928422093</t>
  </si>
  <si>
    <t>31</t>
  </si>
  <si>
    <t>899311114</t>
  </si>
  <si>
    <t>Osazení poklopů s rámem hmotnosti nad 150 kg</t>
  </si>
  <si>
    <t>-447097049</t>
  </si>
  <si>
    <t>32</t>
  </si>
  <si>
    <t>55241031</t>
  </si>
  <si>
    <t>poklop šachtový třída D400, kruhový s ventilací</t>
  </si>
  <si>
    <t>-63252455</t>
  </si>
  <si>
    <t>33</t>
  </si>
  <si>
    <t>899722114</t>
  </si>
  <si>
    <t xml:space="preserve"> Krytí potrubí z plastů výstražnou fólií z PVC 40 cm</t>
  </si>
  <si>
    <t>1939477135</t>
  </si>
  <si>
    <t>997</t>
  </si>
  <si>
    <t>Přesun sutě</t>
  </si>
  <si>
    <t>34</t>
  </si>
  <si>
    <t>997013501</t>
  </si>
  <si>
    <t>Odvoz suti a vybouraných hmot na skládku nebo meziskládku do 1 km se složením</t>
  </si>
  <si>
    <t>1524641476</t>
  </si>
  <si>
    <t>35</t>
  </si>
  <si>
    <t>997013509</t>
  </si>
  <si>
    <t>Příplatek k odvozu suti a vybouraných hmot na skládku ZKD 1 km přes 1 km</t>
  </si>
  <si>
    <t>-837384969</t>
  </si>
  <si>
    <t>4,8*15 'Přepočtené koeficientem množství</t>
  </si>
  <si>
    <t>36</t>
  </si>
  <si>
    <t>997013601</t>
  </si>
  <si>
    <t>Poplatek za uložení na skládce (skládkovné) stavebního odpadu betonového kód odpadu 17 01 01</t>
  </si>
  <si>
    <t>-1654190310</t>
  </si>
  <si>
    <t>998</t>
  </si>
  <si>
    <t>Přesun hmot</t>
  </si>
  <si>
    <t>37</t>
  </si>
  <si>
    <t>998271301</t>
  </si>
  <si>
    <t>Přesun hmot pro kanalizace hloubené monolitické z betonu otevřený výkop</t>
  </si>
  <si>
    <t>2062957887</t>
  </si>
  <si>
    <t>VRN</t>
  </si>
  <si>
    <t>Vedlejší rozpočtové náklady</t>
  </si>
  <si>
    <t>VRN1</t>
  </si>
  <si>
    <t>Průzkumné, geodetické a projektové práce</t>
  </si>
  <si>
    <t>38</t>
  </si>
  <si>
    <t>012103000</t>
  </si>
  <si>
    <t>Geodetické práce před výstavbou</t>
  </si>
  <si>
    <t>1024</t>
  </si>
  <si>
    <t>434441985</t>
  </si>
  <si>
    <t>vytýčení stavby</t>
  </si>
  <si>
    <t>39</t>
  </si>
  <si>
    <t>012303000</t>
  </si>
  <si>
    <t>Geodetické práce po výstavbě</t>
  </si>
  <si>
    <t>-92392033</t>
  </si>
  <si>
    <t>geodetické zaměření 5x</t>
  </si>
  <si>
    <t>geometrické plány pro VB 5x</t>
  </si>
  <si>
    <t>40</t>
  </si>
  <si>
    <t>013254000</t>
  </si>
  <si>
    <t>Dokumentace skutečného provedení stavby</t>
  </si>
  <si>
    <t>-2026260147</t>
  </si>
  <si>
    <t>skutečné provedení 3x</t>
  </si>
  <si>
    <t>VRN3</t>
  </si>
  <si>
    <t>Zařízení staveniště</t>
  </si>
  <si>
    <t>41</t>
  </si>
  <si>
    <t>032903000</t>
  </si>
  <si>
    <t>Náklady na provoz a údržbu vybavení staveniště</t>
  </si>
  <si>
    <t>-835114608</t>
  </si>
  <si>
    <t>zařízení staveniště (včetně provizorního oplocení pozemku u MVE - požadavek p. Tichého)</t>
  </si>
  <si>
    <t>VRN4</t>
  </si>
  <si>
    <t>Inženýrská činnost</t>
  </si>
  <si>
    <t>42</t>
  </si>
  <si>
    <t>049203000</t>
  </si>
  <si>
    <t>Náklady stanovené zvláštními předpisy</t>
  </si>
  <si>
    <t>-1353761736</t>
  </si>
  <si>
    <t>vypracování havarijního a povodňového plánu vč. schválení od PL</t>
  </si>
  <si>
    <t>VRN7</t>
  </si>
  <si>
    <t>Provozní vlivy</t>
  </si>
  <si>
    <t>072103011</t>
  </si>
  <si>
    <t xml:space="preserve">Zajištění DIO komunikace II. a III. třídy </t>
  </si>
  <si>
    <t>-1734120069</t>
  </si>
  <si>
    <t>dopravní opatření při výjezdu na hlavní silnici</t>
  </si>
  <si>
    <t>44</t>
  </si>
  <si>
    <t>079002000</t>
  </si>
  <si>
    <t>Ostatní provozní vlivy</t>
  </si>
  <si>
    <t>26964520</t>
  </si>
  <si>
    <t>Provizorní obtok při budování lomové šachty vč případného přečerpávání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</si>
</sst>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20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166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4" fontId="7" fillId="0" borderId="19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31" fillId="0" borderId="10" xfId="0" applyNumberFormat="1" applyFont="1" applyBorder="1" applyAlignment="1" applyProtection="1"/>
    <xf numFmtId="166" fontId="31" fillId="0" borderId="11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2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7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0" xfId="0"/>
    <xf numFmtId="0" fontId="22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 applyProtection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1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1"/>
      <c r="AQ5" s="21"/>
      <c r="AR5" s="19"/>
      <c r="BE5" s="23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3" t="s">
        <v>17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1"/>
      <c r="AQ6" s="21"/>
      <c r="AR6" s="19"/>
      <c r="BE6" s="23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9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9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9"/>
      <c r="BS10" s="16" t="s">
        <v>26</v>
      </c>
    </row>
    <row r="11" spans="1:74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9"/>
      <c r="BS11" s="16" t="s">
        <v>26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9"/>
      <c r="BS12" s="16" t="s">
        <v>26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9"/>
      <c r="BS13" s="16" t="s">
        <v>26</v>
      </c>
    </row>
    <row r="14" spans="1:74" ht="12.75">
      <c r="B14" s="20"/>
      <c r="C14" s="21"/>
      <c r="D14" s="21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9"/>
      <c r="BS14" s="16" t="s">
        <v>26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9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9"/>
      <c r="BS16" s="16" t="s">
        <v>4</v>
      </c>
    </row>
    <row r="17" spans="1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9"/>
      <c r="BS17" s="16" t="s">
        <v>32</v>
      </c>
    </row>
    <row r="18" spans="1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9"/>
      <c r="BS18" s="16" t="s">
        <v>6</v>
      </c>
    </row>
    <row r="19" spans="1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9"/>
      <c r="BS19" s="16" t="s">
        <v>6</v>
      </c>
    </row>
    <row r="20" spans="1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9"/>
      <c r="BS20" s="16" t="s">
        <v>32</v>
      </c>
    </row>
    <row r="21" spans="1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9"/>
    </row>
    <row r="22" spans="1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9"/>
    </row>
    <row r="23" spans="1:71" ht="16.5" customHeight="1">
      <c r="B23" s="20"/>
      <c r="C23" s="21"/>
      <c r="D23" s="21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1"/>
      <c r="AP23" s="21"/>
      <c r="AQ23" s="21"/>
      <c r="AR23" s="19"/>
      <c r="BE23" s="239"/>
    </row>
    <row r="24" spans="1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9"/>
    </row>
    <row r="25" spans="1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9"/>
    </row>
    <row r="26" spans="1:71" s="1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7">
        <f>ROUND(AG94,2)</f>
        <v>0</v>
      </c>
      <c r="AL26" s="248"/>
      <c r="AM26" s="248"/>
      <c r="AN26" s="248"/>
      <c r="AO26" s="248"/>
      <c r="AP26" s="35"/>
      <c r="AQ26" s="35"/>
      <c r="AR26" s="38"/>
      <c r="BE26" s="239"/>
    </row>
    <row r="27" spans="1:71" s="1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9"/>
    </row>
    <row r="28" spans="1:71" s="1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9" t="s">
        <v>37</v>
      </c>
      <c r="M28" s="249"/>
      <c r="N28" s="249"/>
      <c r="O28" s="249"/>
      <c r="P28" s="249"/>
      <c r="Q28" s="35"/>
      <c r="R28" s="35"/>
      <c r="S28" s="35"/>
      <c r="T28" s="35"/>
      <c r="U28" s="35"/>
      <c r="V28" s="35"/>
      <c r="W28" s="249" t="s">
        <v>38</v>
      </c>
      <c r="X28" s="249"/>
      <c r="Y28" s="249"/>
      <c r="Z28" s="249"/>
      <c r="AA28" s="249"/>
      <c r="AB28" s="249"/>
      <c r="AC28" s="249"/>
      <c r="AD28" s="249"/>
      <c r="AE28" s="249"/>
      <c r="AF28" s="35"/>
      <c r="AG28" s="35"/>
      <c r="AH28" s="35"/>
      <c r="AI28" s="35"/>
      <c r="AJ28" s="35"/>
      <c r="AK28" s="249" t="s">
        <v>39</v>
      </c>
      <c r="AL28" s="249"/>
      <c r="AM28" s="249"/>
      <c r="AN28" s="249"/>
      <c r="AO28" s="249"/>
      <c r="AP28" s="35"/>
      <c r="AQ28" s="35"/>
      <c r="AR28" s="38"/>
      <c r="BE28" s="239"/>
    </row>
    <row r="29" spans="1:71" s="2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37">
        <v>0.21</v>
      </c>
      <c r="M29" s="236"/>
      <c r="N29" s="236"/>
      <c r="O29" s="236"/>
      <c r="P29" s="236"/>
      <c r="Q29" s="40"/>
      <c r="R29" s="40"/>
      <c r="S29" s="40"/>
      <c r="T29" s="40"/>
      <c r="U29" s="40"/>
      <c r="V29" s="40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40"/>
      <c r="AG29" s="40"/>
      <c r="AH29" s="40"/>
      <c r="AI29" s="40"/>
      <c r="AJ29" s="40"/>
      <c r="AK29" s="235">
        <f>ROUND(AV94, 2)</f>
        <v>0</v>
      </c>
      <c r="AL29" s="236"/>
      <c r="AM29" s="236"/>
      <c r="AN29" s="236"/>
      <c r="AO29" s="236"/>
      <c r="AP29" s="40"/>
      <c r="AQ29" s="40"/>
      <c r="AR29" s="41"/>
      <c r="BE29" s="240"/>
    </row>
    <row r="30" spans="1:71" s="2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37">
        <v>0.15</v>
      </c>
      <c r="M30" s="236"/>
      <c r="N30" s="236"/>
      <c r="O30" s="236"/>
      <c r="P30" s="236"/>
      <c r="Q30" s="40"/>
      <c r="R30" s="40"/>
      <c r="S30" s="40"/>
      <c r="T30" s="40"/>
      <c r="U30" s="40"/>
      <c r="V30" s="40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40"/>
      <c r="AG30" s="40"/>
      <c r="AH30" s="40"/>
      <c r="AI30" s="40"/>
      <c r="AJ30" s="40"/>
      <c r="AK30" s="235">
        <f>ROUND(AW94, 2)</f>
        <v>0</v>
      </c>
      <c r="AL30" s="236"/>
      <c r="AM30" s="236"/>
      <c r="AN30" s="236"/>
      <c r="AO30" s="236"/>
      <c r="AP30" s="40"/>
      <c r="AQ30" s="40"/>
      <c r="AR30" s="41"/>
      <c r="BE30" s="240"/>
    </row>
    <row r="31" spans="1:71" s="2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37">
        <v>0.21</v>
      </c>
      <c r="M31" s="236"/>
      <c r="N31" s="236"/>
      <c r="O31" s="236"/>
      <c r="P31" s="236"/>
      <c r="Q31" s="40"/>
      <c r="R31" s="40"/>
      <c r="S31" s="40"/>
      <c r="T31" s="40"/>
      <c r="U31" s="40"/>
      <c r="V31" s="40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40"/>
      <c r="AG31" s="40"/>
      <c r="AH31" s="40"/>
      <c r="AI31" s="40"/>
      <c r="AJ31" s="40"/>
      <c r="AK31" s="235">
        <v>0</v>
      </c>
      <c r="AL31" s="236"/>
      <c r="AM31" s="236"/>
      <c r="AN31" s="236"/>
      <c r="AO31" s="236"/>
      <c r="AP31" s="40"/>
      <c r="AQ31" s="40"/>
      <c r="AR31" s="41"/>
      <c r="BE31" s="240"/>
    </row>
    <row r="32" spans="1:71" s="2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37">
        <v>0.15</v>
      </c>
      <c r="M32" s="236"/>
      <c r="N32" s="236"/>
      <c r="O32" s="236"/>
      <c r="P32" s="236"/>
      <c r="Q32" s="40"/>
      <c r="R32" s="40"/>
      <c r="S32" s="40"/>
      <c r="T32" s="40"/>
      <c r="U32" s="40"/>
      <c r="V32" s="40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40"/>
      <c r="AG32" s="40"/>
      <c r="AH32" s="40"/>
      <c r="AI32" s="40"/>
      <c r="AJ32" s="40"/>
      <c r="AK32" s="235">
        <v>0</v>
      </c>
      <c r="AL32" s="236"/>
      <c r="AM32" s="236"/>
      <c r="AN32" s="236"/>
      <c r="AO32" s="236"/>
      <c r="AP32" s="40"/>
      <c r="AQ32" s="40"/>
      <c r="AR32" s="41"/>
      <c r="BE32" s="240"/>
    </row>
    <row r="33" spans="1:57" s="2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37">
        <v>0</v>
      </c>
      <c r="M33" s="236"/>
      <c r="N33" s="236"/>
      <c r="O33" s="236"/>
      <c r="P33" s="236"/>
      <c r="Q33" s="40"/>
      <c r="R33" s="40"/>
      <c r="S33" s="40"/>
      <c r="T33" s="40"/>
      <c r="U33" s="40"/>
      <c r="V33" s="40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40"/>
      <c r="AG33" s="40"/>
      <c r="AH33" s="40"/>
      <c r="AI33" s="40"/>
      <c r="AJ33" s="40"/>
      <c r="AK33" s="235">
        <v>0</v>
      </c>
      <c r="AL33" s="236"/>
      <c r="AM33" s="236"/>
      <c r="AN33" s="236"/>
      <c r="AO33" s="236"/>
      <c r="AP33" s="40"/>
      <c r="AQ33" s="40"/>
      <c r="AR33" s="41"/>
      <c r="BE33" s="240"/>
    </row>
    <row r="34" spans="1:57" s="1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9"/>
    </row>
    <row r="35" spans="1:57" s="1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75" t="s">
        <v>48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51"/>
      <c r="AM35" s="251"/>
      <c r="AN35" s="251"/>
      <c r="AO35" s="252"/>
      <c r="AP35" s="42"/>
      <c r="AQ35" s="42"/>
      <c r="AR35" s="38"/>
      <c r="BE35" s="33"/>
    </row>
    <row r="36" spans="1:57" s="1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1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1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1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1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1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1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1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1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1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1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3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20210205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4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5" t="str">
        <f>K6</f>
        <v>Posun výústního objektu u ČOV Vrchlabí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2"/>
      <c r="AQ85" s="62"/>
      <c r="AR85" s="63"/>
    </row>
    <row r="86" spans="1:90" s="1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1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7" t="str">
        <f>IF(AN8= "","",AN8)</f>
        <v>5. 2. 2021</v>
      </c>
      <c r="AN87" s="257"/>
      <c r="AO87" s="35"/>
      <c r="AP87" s="35"/>
      <c r="AQ87" s="35"/>
      <c r="AR87" s="38"/>
      <c r="BE87" s="33"/>
    </row>
    <row r="88" spans="1:90" s="1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1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8" t="str">
        <f>IF(E17="","",E17)</f>
        <v>Ing. Aleš Kreisl</v>
      </c>
      <c r="AN89" s="259"/>
      <c r="AO89" s="259"/>
      <c r="AP89" s="259"/>
      <c r="AQ89" s="35"/>
      <c r="AR89" s="38"/>
      <c r="AS89" s="269" t="s">
        <v>56</v>
      </c>
      <c r="AT89" s="270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1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58" t="str">
        <f>IF(E20="","",E20)</f>
        <v>Ing. Roman Charvát</v>
      </c>
      <c r="AN90" s="259"/>
      <c r="AO90" s="259"/>
      <c r="AP90" s="259"/>
      <c r="AQ90" s="35"/>
      <c r="AR90" s="38"/>
      <c r="AS90" s="271"/>
      <c r="AT90" s="272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1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3"/>
      <c r="AT91" s="274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1" customFormat="1" ht="29.25" customHeight="1">
      <c r="A92" s="33"/>
      <c r="B92" s="34"/>
      <c r="C92" s="264" t="s">
        <v>57</v>
      </c>
      <c r="D92" s="265"/>
      <c r="E92" s="265"/>
      <c r="F92" s="265"/>
      <c r="G92" s="265"/>
      <c r="H92" s="44"/>
      <c r="I92" s="266" t="s">
        <v>58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59</v>
      </c>
      <c r="AH92" s="265"/>
      <c r="AI92" s="265"/>
      <c r="AJ92" s="265"/>
      <c r="AK92" s="265"/>
      <c r="AL92" s="265"/>
      <c r="AM92" s="265"/>
      <c r="AN92" s="266" t="s">
        <v>60</v>
      </c>
      <c r="AO92" s="265"/>
      <c r="AP92" s="268"/>
      <c r="AQ92" s="72" t="s">
        <v>61</v>
      </c>
      <c r="AR92" s="38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3"/>
    </row>
    <row r="93" spans="1:90" s="1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3"/>
    </row>
    <row r="94" spans="1:90" s="5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3">
        <f>ROUND(AG95,2)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75</v>
      </c>
      <c r="BT94" s="89" t="s">
        <v>76</v>
      </c>
      <c r="BV94" s="89" t="s">
        <v>77</v>
      </c>
      <c r="BW94" s="89" t="s">
        <v>5</v>
      </c>
      <c r="BX94" s="89" t="s">
        <v>78</v>
      </c>
      <c r="CL94" s="89" t="s">
        <v>1</v>
      </c>
    </row>
    <row r="95" spans="1:90" s="6" customFormat="1" ht="24.75" customHeight="1">
      <c r="A95" s="90" t="s">
        <v>79</v>
      </c>
      <c r="B95" s="91"/>
      <c r="C95" s="92"/>
      <c r="D95" s="262" t="s">
        <v>14</v>
      </c>
      <c r="E95" s="262"/>
      <c r="F95" s="262"/>
      <c r="G95" s="262"/>
      <c r="H95" s="262"/>
      <c r="I95" s="93"/>
      <c r="J95" s="262" t="s">
        <v>17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0">
        <f ca="1">'20210205 - Posun výústníh...'!J28</f>
        <v>0</v>
      </c>
      <c r="AH95" s="261"/>
      <c r="AI95" s="261"/>
      <c r="AJ95" s="261"/>
      <c r="AK95" s="261"/>
      <c r="AL95" s="261"/>
      <c r="AM95" s="261"/>
      <c r="AN95" s="260">
        <f>SUM(AG95,AT95)</f>
        <v>0</v>
      </c>
      <c r="AO95" s="261"/>
      <c r="AP95" s="261"/>
      <c r="AQ95" s="94" t="s">
        <v>80</v>
      </c>
      <c r="AR95" s="95"/>
      <c r="AS95" s="96">
        <v>0</v>
      </c>
      <c r="AT95" s="97">
        <f>ROUND(SUM(AV95:AW95),2)</f>
        <v>0</v>
      </c>
      <c r="AU95" s="98">
        <f ca="1">'20210205 - Posun výústníh...'!P124</f>
        <v>0</v>
      </c>
      <c r="AV95" s="97">
        <f ca="1">'20210205 - Posun výústníh...'!J31</f>
        <v>0</v>
      </c>
      <c r="AW95" s="97">
        <f ca="1">'20210205 - Posun výústníh...'!J32</f>
        <v>0</v>
      </c>
      <c r="AX95" s="97">
        <f ca="1">'20210205 - Posun výústníh...'!J33</f>
        <v>0</v>
      </c>
      <c r="AY95" s="97">
        <f ca="1">'20210205 - Posun výústníh...'!J34</f>
        <v>0</v>
      </c>
      <c r="AZ95" s="97">
        <f ca="1">'20210205 - Posun výústníh...'!F31</f>
        <v>0</v>
      </c>
      <c r="BA95" s="97">
        <f ca="1">'20210205 - Posun výústníh...'!F32</f>
        <v>0</v>
      </c>
      <c r="BB95" s="97">
        <f ca="1">'20210205 - Posun výústníh...'!F33</f>
        <v>0</v>
      </c>
      <c r="BC95" s="97">
        <f ca="1">'20210205 - Posun výústníh...'!F34</f>
        <v>0</v>
      </c>
      <c r="BD95" s="99">
        <f ca="1">'20210205 - Posun výústníh...'!F35</f>
        <v>0</v>
      </c>
      <c r="BT95" s="100" t="s">
        <v>8</v>
      </c>
      <c r="BU95" s="100" t="s">
        <v>81</v>
      </c>
      <c r="BV95" s="100" t="s">
        <v>77</v>
      </c>
      <c r="BW95" s="100" t="s">
        <v>5</v>
      </c>
      <c r="BX95" s="100" t="s">
        <v>78</v>
      </c>
      <c r="CL95" s="100" t="s">
        <v>1</v>
      </c>
    </row>
    <row r="96" spans="1:90" s="1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1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sheet="1" objects="1" scenarios="1" formatColumns="0" formatRows="0"/>
  <mergeCells count="42">
    <mergeCell ref="L33:P33"/>
    <mergeCell ref="X35:AB35"/>
    <mergeCell ref="AN95:AP95"/>
    <mergeCell ref="AG95:AM95"/>
    <mergeCell ref="D95:H95"/>
    <mergeCell ref="J95:AF95"/>
    <mergeCell ref="AR2:BE2"/>
    <mergeCell ref="C92:G92"/>
    <mergeCell ref="I92:AF92"/>
    <mergeCell ref="AG92:AM92"/>
    <mergeCell ref="AN92:AP92"/>
    <mergeCell ref="AS89:AT91"/>
    <mergeCell ref="L32:P32"/>
    <mergeCell ref="W31:AE31"/>
    <mergeCell ref="AG94:AM94"/>
    <mergeCell ref="AN94:AP94"/>
    <mergeCell ref="L85:AO85"/>
    <mergeCell ref="AM87:AN87"/>
    <mergeCell ref="AM89:AP89"/>
    <mergeCell ref="AM90:AP90"/>
    <mergeCell ref="W33:AE33"/>
    <mergeCell ref="AK33:AO33"/>
    <mergeCell ref="AK26:AO26"/>
    <mergeCell ref="L28:P28"/>
    <mergeCell ref="W28:AE28"/>
    <mergeCell ref="AK28:AO28"/>
    <mergeCell ref="W29:AE29"/>
    <mergeCell ref="AK35:AO35"/>
    <mergeCell ref="AK31:AO31"/>
    <mergeCell ref="L31:P31"/>
    <mergeCell ref="W32:AE32"/>
    <mergeCell ref="AK32:AO32"/>
    <mergeCell ref="AK29:AO29"/>
    <mergeCell ref="L29:P29"/>
    <mergeCell ref="W30:AE30"/>
    <mergeCell ref="AK30:AO30"/>
    <mergeCell ref="L30:P30"/>
    <mergeCell ref="BE5:BE34"/>
    <mergeCell ref="K5:AO5"/>
    <mergeCell ref="K6:AO6"/>
    <mergeCell ref="E14:AJ14"/>
    <mergeCell ref="E23:AN23"/>
  </mergeCells>
  <phoneticPr fontId="36" type="noConversion"/>
  <hyperlinks>
    <hyperlink ref="A95" location="'20210205 - Posun výústní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5</v>
      </c>
    </row>
    <row r="3" spans="1:46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9"/>
      <c r="AT3" s="16" t="s">
        <v>82</v>
      </c>
    </row>
    <row r="4" spans="1:46" ht="24.95" hidden="1" customHeight="1">
      <c r="B4" s="19"/>
      <c r="D4" s="103" t="s">
        <v>83</v>
      </c>
      <c r="L4" s="19"/>
      <c r="M4" s="104" t="s">
        <v>11</v>
      </c>
      <c r="AT4" s="16" t="s">
        <v>4</v>
      </c>
    </row>
    <row r="5" spans="1:46" ht="6.95" hidden="1" customHeight="1">
      <c r="B5" s="19"/>
      <c r="L5" s="19"/>
    </row>
    <row r="6" spans="1:46" s="1" customFormat="1" ht="12" hidden="1" customHeight="1">
      <c r="A6" s="33"/>
      <c r="B6" s="38"/>
      <c r="C6" s="33"/>
      <c r="D6" s="105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1" customFormat="1" ht="16.5" hidden="1" customHeight="1">
      <c r="A7" s="33"/>
      <c r="B7" s="38"/>
      <c r="C7" s="33"/>
      <c r="D7" s="33"/>
      <c r="E7" s="277" t="s">
        <v>17</v>
      </c>
      <c r="F7" s="278"/>
      <c r="G7" s="278"/>
      <c r="H7" s="278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1" customFormat="1" hidden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2" hidden="1" customHeight="1">
      <c r="A9" s="33"/>
      <c r="B9" s="38"/>
      <c r="C9" s="33"/>
      <c r="D9" s="105" t="s">
        <v>18</v>
      </c>
      <c r="E9" s="33"/>
      <c r="F9" s="106" t="s">
        <v>1</v>
      </c>
      <c r="G9" s="33"/>
      <c r="H9" s="33"/>
      <c r="I9" s="105" t="s">
        <v>19</v>
      </c>
      <c r="J9" s="106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 ht="12" hidden="1" customHeight="1">
      <c r="A10" s="33"/>
      <c r="B10" s="38"/>
      <c r="C10" s="33"/>
      <c r="D10" s="105" t="s">
        <v>20</v>
      </c>
      <c r="E10" s="33"/>
      <c r="F10" s="106" t="s">
        <v>21</v>
      </c>
      <c r="G10" s="33"/>
      <c r="H10" s="33"/>
      <c r="I10" s="105" t="s">
        <v>22</v>
      </c>
      <c r="J10" s="107" t="str">
        <f ca="1">'Rekapitulace stavby'!AN8</f>
        <v>5. 2. 2021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0.9" hidden="1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hidden="1" customHeight="1">
      <c r="A12" s="33"/>
      <c r="B12" s="38"/>
      <c r="C12" s="33"/>
      <c r="D12" s="105" t="s">
        <v>24</v>
      </c>
      <c r="E12" s="33"/>
      <c r="F12" s="33"/>
      <c r="G12" s="33"/>
      <c r="H12" s="33"/>
      <c r="I12" s="105" t="s">
        <v>25</v>
      </c>
      <c r="J12" s="106" t="str">
        <f ca="1"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8" hidden="1" customHeight="1">
      <c r="A13" s="33"/>
      <c r="B13" s="38"/>
      <c r="C13" s="33"/>
      <c r="D13" s="33"/>
      <c r="E13" s="106" t="str">
        <f ca="1">IF('Rekapitulace stavby'!E11="","",'Rekapitulace stavby'!E11)</f>
        <v xml:space="preserve"> </v>
      </c>
      <c r="F13" s="33"/>
      <c r="G13" s="33"/>
      <c r="H13" s="33"/>
      <c r="I13" s="105" t="s">
        <v>27</v>
      </c>
      <c r="J13" s="106" t="str">
        <f ca="1"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6.95" hidden="1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2" hidden="1" customHeight="1">
      <c r="A15" s="33"/>
      <c r="B15" s="38"/>
      <c r="C15" s="33"/>
      <c r="D15" s="105" t="s">
        <v>28</v>
      </c>
      <c r="E15" s="33"/>
      <c r="F15" s="33"/>
      <c r="G15" s="33"/>
      <c r="H15" s="33"/>
      <c r="I15" s="105" t="s">
        <v>25</v>
      </c>
      <c r="J15" s="29" t="str">
        <f ca="1"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18" hidden="1" customHeight="1">
      <c r="A16" s="33"/>
      <c r="B16" s="38"/>
      <c r="C16" s="33"/>
      <c r="D16" s="33"/>
      <c r="E16" s="279" t="str">
        <f ca="1">'Rekapitulace stavby'!E14</f>
        <v>Vyplň údaj</v>
      </c>
      <c r="F16" s="280"/>
      <c r="G16" s="280"/>
      <c r="H16" s="280"/>
      <c r="I16" s="105" t="s">
        <v>27</v>
      </c>
      <c r="J16" s="29" t="str">
        <f ca="1"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6.95" hidden="1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2" hidden="1" customHeight="1">
      <c r="A18" s="33"/>
      <c r="B18" s="38"/>
      <c r="C18" s="33"/>
      <c r="D18" s="105" t="s">
        <v>30</v>
      </c>
      <c r="E18" s="33"/>
      <c r="F18" s="33"/>
      <c r="G18" s="33"/>
      <c r="H18" s="33"/>
      <c r="I18" s="105" t="s">
        <v>25</v>
      </c>
      <c r="J18" s="106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18" hidden="1" customHeight="1">
      <c r="A19" s="33"/>
      <c r="B19" s="38"/>
      <c r="C19" s="33"/>
      <c r="D19" s="33"/>
      <c r="E19" s="106" t="s">
        <v>31</v>
      </c>
      <c r="F19" s="33"/>
      <c r="G19" s="33"/>
      <c r="H19" s="33"/>
      <c r="I19" s="105" t="s">
        <v>27</v>
      </c>
      <c r="J19" s="106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6.95" hidden="1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2" hidden="1" customHeight="1">
      <c r="A21" s="33"/>
      <c r="B21" s="38"/>
      <c r="C21" s="33"/>
      <c r="D21" s="105" t="s">
        <v>33</v>
      </c>
      <c r="E21" s="33"/>
      <c r="F21" s="33"/>
      <c r="G21" s="33"/>
      <c r="H21" s="33"/>
      <c r="I21" s="105" t="s">
        <v>25</v>
      </c>
      <c r="J21" s="106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18" hidden="1" customHeight="1">
      <c r="A22" s="33"/>
      <c r="B22" s="38"/>
      <c r="C22" s="33"/>
      <c r="D22" s="33"/>
      <c r="E22" s="106" t="s">
        <v>34</v>
      </c>
      <c r="F22" s="33"/>
      <c r="G22" s="33"/>
      <c r="H22" s="33"/>
      <c r="I22" s="105" t="s">
        <v>27</v>
      </c>
      <c r="J22" s="106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6.95" hidden="1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2" hidden="1" customHeight="1">
      <c r="A24" s="33"/>
      <c r="B24" s="38"/>
      <c r="C24" s="33"/>
      <c r="D24" s="105" t="s">
        <v>35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7" customFormat="1" ht="16.5" hidden="1" customHeight="1">
      <c r="A25" s="108"/>
      <c r="B25" s="109"/>
      <c r="C25" s="108"/>
      <c r="D25" s="108"/>
      <c r="E25" s="281" t="s">
        <v>1</v>
      </c>
      <c r="F25" s="281"/>
      <c r="G25" s="281"/>
      <c r="H25" s="281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1" customFormat="1" ht="6.95" hidden="1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1" customFormat="1" ht="6.95" hidden="1" customHeight="1">
      <c r="A27" s="33"/>
      <c r="B27" s="38"/>
      <c r="C27" s="33"/>
      <c r="D27" s="111"/>
      <c r="E27" s="111"/>
      <c r="F27" s="111"/>
      <c r="G27" s="111"/>
      <c r="H27" s="111"/>
      <c r="I27" s="111"/>
      <c r="J27" s="111"/>
      <c r="K27" s="111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1" customFormat="1" ht="25.35" hidden="1" customHeight="1">
      <c r="A28" s="33"/>
      <c r="B28" s="38"/>
      <c r="C28" s="33"/>
      <c r="D28" s="112" t="s">
        <v>36</v>
      </c>
      <c r="E28" s="33"/>
      <c r="F28" s="33"/>
      <c r="G28" s="33"/>
      <c r="H28" s="33"/>
      <c r="I28" s="33"/>
      <c r="J28" s="113">
        <f>ROUND(J124,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hidden="1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14.45" hidden="1" customHeight="1">
      <c r="A30" s="33"/>
      <c r="B30" s="38"/>
      <c r="C30" s="33"/>
      <c r="D30" s="33"/>
      <c r="E30" s="33"/>
      <c r="F30" s="114" t="s">
        <v>38</v>
      </c>
      <c r="G30" s="33"/>
      <c r="H30" s="33"/>
      <c r="I30" s="114" t="s">
        <v>37</v>
      </c>
      <c r="J30" s="114" t="s">
        <v>39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14.45" hidden="1" customHeight="1">
      <c r="A31" s="33"/>
      <c r="B31" s="38"/>
      <c r="C31" s="33"/>
      <c r="D31" s="115" t="s">
        <v>40</v>
      </c>
      <c r="E31" s="105" t="s">
        <v>41</v>
      </c>
      <c r="F31" s="116">
        <f>ROUND((SUM(BE124:BE239)),  2)</f>
        <v>0</v>
      </c>
      <c r="G31" s="33"/>
      <c r="H31" s="33"/>
      <c r="I31" s="117">
        <v>0.21</v>
      </c>
      <c r="J31" s="116">
        <f>ROUND(((SUM(BE124:BE239))*I31),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hidden="1" customHeight="1">
      <c r="A32" s="33"/>
      <c r="B32" s="38"/>
      <c r="C32" s="33"/>
      <c r="D32" s="33"/>
      <c r="E32" s="105" t="s">
        <v>42</v>
      </c>
      <c r="F32" s="116">
        <f>ROUND((SUM(BF124:BF239)),  2)</f>
        <v>0</v>
      </c>
      <c r="G32" s="33"/>
      <c r="H32" s="33"/>
      <c r="I32" s="117">
        <v>0.15</v>
      </c>
      <c r="J32" s="116">
        <f>ROUND(((SUM(BF124:BF239))*I32),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hidden="1" customHeight="1">
      <c r="A33" s="33"/>
      <c r="B33" s="38"/>
      <c r="C33" s="33"/>
      <c r="D33" s="33"/>
      <c r="E33" s="105" t="s">
        <v>43</v>
      </c>
      <c r="F33" s="116">
        <f>ROUND((SUM(BG124:BG239)),  2)</f>
        <v>0</v>
      </c>
      <c r="G33" s="33"/>
      <c r="H33" s="33"/>
      <c r="I33" s="117">
        <v>0.21</v>
      </c>
      <c r="J33" s="116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hidden="1" customHeight="1">
      <c r="A34" s="33"/>
      <c r="B34" s="38"/>
      <c r="C34" s="33"/>
      <c r="D34" s="33"/>
      <c r="E34" s="105" t="s">
        <v>44</v>
      </c>
      <c r="F34" s="116">
        <f>ROUND((SUM(BH124:BH239)),  2)</f>
        <v>0</v>
      </c>
      <c r="G34" s="33"/>
      <c r="H34" s="33"/>
      <c r="I34" s="117">
        <v>0.15</v>
      </c>
      <c r="J34" s="116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8"/>
      <c r="C35" s="33"/>
      <c r="D35" s="33"/>
      <c r="E35" s="105" t="s">
        <v>45</v>
      </c>
      <c r="F35" s="116">
        <f>ROUND((SUM(BI124:BI239)),  2)</f>
        <v>0</v>
      </c>
      <c r="G35" s="33"/>
      <c r="H35" s="33"/>
      <c r="I35" s="117">
        <v>0</v>
      </c>
      <c r="J35" s="116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6.95" hidden="1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25.35" hidden="1" customHeight="1">
      <c r="A37" s="33"/>
      <c r="B37" s="38"/>
      <c r="C37" s="118"/>
      <c r="D37" s="119" t="s">
        <v>46</v>
      </c>
      <c r="E37" s="120"/>
      <c r="F37" s="120"/>
      <c r="G37" s="121" t="s">
        <v>47</v>
      </c>
      <c r="H37" s="122" t="s">
        <v>48</v>
      </c>
      <c r="I37" s="120"/>
      <c r="J37" s="123">
        <f>SUM(J28:J35)</f>
        <v>0</v>
      </c>
      <c r="K37" s="124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14.4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ht="14.45" hidden="1" customHeight="1">
      <c r="B39" s="19"/>
      <c r="L39" s="19"/>
    </row>
    <row r="40" spans="1:31" ht="14.45" hidden="1" customHeight="1">
      <c r="B40" s="19"/>
      <c r="L40" s="19"/>
    </row>
    <row r="41" spans="1:31" ht="14.45" hidden="1" customHeight="1">
      <c r="B41" s="19"/>
      <c r="L41" s="19"/>
    </row>
    <row r="42" spans="1:31" ht="14.45" hidden="1" customHeight="1">
      <c r="B42" s="19"/>
      <c r="L42" s="19"/>
    </row>
    <row r="43" spans="1:31" ht="14.45" hidden="1" customHeight="1">
      <c r="B43" s="19"/>
      <c r="L43" s="19"/>
    </row>
    <row r="44" spans="1:31" ht="14.45" hidden="1" customHeight="1">
      <c r="B44" s="19"/>
      <c r="L44" s="19"/>
    </row>
    <row r="45" spans="1:31" ht="14.45" hidden="1" customHeight="1">
      <c r="B45" s="19"/>
      <c r="L45" s="19"/>
    </row>
    <row r="46" spans="1:31" ht="14.45" hidden="1" customHeight="1">
      <c r="B46" s="19"/>
      <c r="L46" s="19"/>
    </row>
    <row r="47" spans="1:31" ht="14.45" hidden="1" customHeight="1">
      <c r="B47" s="19"/>
      <c r="L47" s="19"/>
    </row>
    <row r="48" spans="1:31" ht="14.45" hidden="1" customHeight="1">
      <c r="B48" s="19"/>
      <c r="L48" s="19"/>
    </row>
    <row r="49" spans="1:31" ht="14.45" hidden="1" customHeight="1">
      <c r="B49" s="19"/>
      <c r="L49" s="19"/>
    </row>
    <row r="50" spans="1:31" s="1" customFormat="1" ht="14.45" hidden="1" customHeight="1">
      <c r="B50" s="50"/>
      <c r="D50" s="125" t="s">
        <v>49</v>
      </c>
      <c r="E50" s="126"/>
      <c r="F50" s="126"/>
      <c r="G50" s="125" t="s">
        <v>50</v>
      </c>
      <c r="H50" s="126"/>
      <c r="I50" s="126"/>
      <c r="J50" s="126"/>
      <c r="K50" s="126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1" customFormat="1" ht="12.75" hidden="1">
      <c r="A61" s="33"/>
      <c r="B61" s="38"/>
      <c r="C61" s="33"/>
      <c r="D61" s="127" t="s">
        <v>51</v>
      </c>
      <c r="E61" s="128"/>
      <c r="F61" s="129" t="s">
        <v>52</v>
      </c>
      <c r="G61" s="127" t="s">
        <v>51</v>
      </c>
      <c r="H61" s="128"/>
      <c r="I61" s="128"/>
      <c r="J61" s="130" t="s">
        <v>52</v>
      </c>
      <c r="K61" s="128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1" customFormat="1" ht="12.75" hidden="1">
      <c r="A65" s="33"/>
      <c r="B65" s="38"/>
      <c r="C65" s="33"/>
      <c r="D65" s="125" t="s">
        <v>53</v>
      </c>
      <c r="E65" s="131"/>
      <c r="F65" s="131"/>
      <c r="G65" s="125" t="s">
        <v>54</v>
      </c>
      <c r="H65" s="131"/>
      <c r="I65" s="131"/>
      <c r="J65" s="131"/>
      <c r="K65" s="131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1" customFormat="1" ht="12.75" hidden="1">
      <c r="A76" s="33"/>
      <c r="B76" s="38"/>
      <c r="C76" s="33"/>
      <c r="D76" s="127" t="s">
        <v>51</v>
      </c>
      <c r="E76" s="128"/>
      <c r="F76" s="129" t="s">
        <v>52</v>
      </c>
      <c r="G76" s="127" t="s">
        <v>51</v>
      </c>
      <c r="H76" s="128"/>
      <c r="I76" s="128"/>
      <c r="J76" s="130" t="s">
        <v>52</v>
      </c>
      <c r="K76" s="128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4.45" hidden="1" customHeight="1">
      <c r="A77" s="33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1" customFormat="1" ht="6.95" customHeight="1">
      <c r="A81" s="3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1" customFormat="1" ht="24.95" customHeight="1">
      <c r="A82" s="33"/>
      <c r="B82" s="34"/>
      <c r="C82" s="22" t="s">
        <v>84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1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1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1" customFormat="1" ht="16.5" customHeight="1">
      <c r="A85" s="33"/>
      <c r="B85" s="34"/>
      <c r="C85" s="35"/>
      <c r="D85" s="35"/>
      <c r="E85" s="255" t="str">
        <f>E7</f>
        <v>Posun výústního objektu u ČOV Vrchlabí</v>
      </c>
      <c r="F85" s="276"/>
      <c r="G85" s="276"/>
      <c r="H85" s="27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1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1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5. 2. 2021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1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1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30</v>
      </c>
      <c r="J89" s="31" t="str">
        <f>E19</f>
        <v>Ing. Aleš Kreisl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1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33</v>
      </c>
      <c r="J90" s="31" t="str">
        <f>E22</f>
        <v>Ing. Roman Charvát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1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1" customFormat="1" ht="29.25" customHeight="1">
      <c r="A92" s="33"/>
      <c r="B92" s="34"/>
      <c r="C92" s="136" t="s">
        <v>85</v>
      </c>
      <c r="D92" s="42"/>
      <c r="E92" s="42"/>
      <c r="F92" s="42"/>
      <c r="G92" s="42"/>
      <c r="H92" s="42"/>
      <c r="I92" s="42"/>
      <c r="J92" s="137" t="s">
        <v>86</v>
      </c>
      <c r="K92" s="42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1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1" customFormat="1" ht="22.9" customHeight="1">
      <c r="A94" s="33"/>
      <c r="B94" s="34"/>
      <c r="C94" s="138" t="s">
        <v>87</v>
      </c>
      <c r="D94" s="35"/>
      <c r="E94" s="35"/>
      <c r="F94" s="35"/>
      <c r="G94" s="35"/>
      <c r="H94" s="35"/>
      <c r="I94" s="35"/>
      <c r="J94" s="82">
        <f>J124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88</v>
      </c>
    </row>
    <row r="95" spans="1:47" s="8" customFormat="1" ht="24.95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J125</f>
        <v>0</v>
      </c>
      <c r="K95" s="140"/>
      <c r="L95" s="144"/>
    </row>
    <row r="96" spans="1:47" s="9" customFormat="1" ht="19.899999999999999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J126</f>
        <v>0</v>
      </c>
      <c r="K96" s="146"/>
      <c r="L96" s="150"/>
    </row>
    <row r="97" spans="1:31" s="9" customFormat="1" ht="19.899999999999999" customHeight="1">
      <c r="B97" s="145"/>
      <c r="C97" s="146"/>
      <c r="D97" s="147" t="s">
        <v>91</v>
      </c>
      <c r="E97" s="148"/>
      <c r="F97" s="148"/>
      <c r="G97" s="148"/>
      <c r="H97" s="148"/>
      <c r="I97" s="148"/>
      <c r="J97" s="149">
        <f>J160</f>
        <v>0</v>
      </c>
      <c r="K97" s="146"/>
      <c r="L97" s="150"/>
    </row>
    <row r="98" spans="1:31" s="9" customFormat="1" ht="19.899999999999999" customHeight="1">
      <c r="B98" s="145"/>
      <c r="C98" s="146"/>
      <c r="D98" s="147" t="s">
        <v>92</v>
      </c>
      <c r="E98" s="148"/>
      <c r="F98" s="148"/>
      <c r="G98" s="148"/>
      <c r="H98" s="148"/>
      <c r="I98" s="148"/>
      <c r="J98" s="149">
        <f>J183</f>
        <v>0</v>
      </c>
      <c r="K98" s="146"/>
      <c r="L98" s="150"/>
    </row>
    <row r="99" spans="1:31" s="9" customFormat="1" ht="19.899999999999999" customHeight="1">
      <c r="B99" s="145"/>
      <c r="C99" s="146"/>
      <c r="D99" s="147" t="s">
        <v>93</v>
      </c>
      <c r="E99" s="148"/>
      <c r="F99" s="148"/>
      <c r="G99" s="148"/>
      <c r="H99" s="148"/>
      <c r="I99" s="148"/>
      <c r="J99" s="149">
        <f>J192</f>
        <v>0</v>
      </c>
      <c r="K99" s="146"/>
      <c r="L99" s="150"/>
    </row>
    <row r="100" spans="1:31" s="9" customFormat="1" ht="19.899999999999999" customHeight="1">
      <c r="B100" s="145"/>
      <c r="C100" s="146"/>
      <c r="D100" s="147" t="s">
        <v>94</v>
      </c>
      <c r="E100" s="148"/>
      <c r="F100" s="148"/>
      <c r="G100" s="148"/>
      <c r="H100" s="148"/>
      <c r="I100" s="148"/>
      <c r="J100" s="149">
        <f>J206</f>
        <v>0</v>
      </c>
      <c r="K100" s="146"/>
      <c r="L100" s="150"/>
    </row>
    <row r="101" spans="1:31" s="9" customFormat="1" ht="19.899999999999999" customHeight="1">
      <c r="B101" s="145"/>
      <c r="C101" s="146"/>
      <c r="D101" s="147" t="s">
        <v>95</v>
      </c>
      <c r="E101" s="148"/>
      <c r="F101" s="148"/>
      <c r="G101" s="148"/>
      <c r="H101" s="148"/>
      <c r="I101" s="148"/>
      <c r="J101" s="149">
        <f>J211</f>
        <v>0</v>
      </c>
      <c r="K101" s="146"/>
      <c r="L101" s="150"/>
    </row>
    <row r="102" spans="1:31" s="8" customFormat="1" ht="24.95" customHeight="1">
      <c r="B102" s="139"/>
      <c r="C102" s="140"/>
      <c r="D102" s="141" t="s">
        <v>96</v>
      </c>
      <c r="E102" s="142"/>
      <c r="F102" s="142"/>
      <c r="G102" s="142"/>
      <c r="H102" s="142"/>
      <c r="I102" s="142"/>
      <c r="J102" s="143">
        <f>J213</f>
        <v>0</v>
      </c>
      <c r="K102" s="140"/>
      <c r="L102" s="144"/>
    </row>
    <row r="103" spans="1:31" s="9" customFormat="1" ht="19.899999999999999" customHeight="1">
      <c r="B103" s="145"/>
      <c r="C103" s="146"/>
      <c r="D103" s="147" t="s">
        <v>97</v>
      </c>
      <c r="E103" s="148"/>
      <c r="F103" s="148"/>
      <c r="G103" s="148"/>
      <c r="H103" s="148"/>
      <c r="I103" s="148"/>
      <c r="J103" s="149">
        <f>J214</f>
        <v>0</v>
      </c>
      <c r="K103" s="146"/>
      <c r="L103" s="150"/>
    </row>
    <row r="104" spans="1:31" s="9" customFormat="1" ht="19.899999999999999" customHeight="1">
      <c r="B104" s="145"/>
      <c r="C104" s="146"/>
      <c r="D104" s="147" t="s">
        <v>98</v>
      </c>
      <c r="E104" s="148"/>
      <c r="F104" s="148"/>
      <c r="G104" s="148"/>
      <c r="H104" s="148"/>
      <c r="I104" s="148"/>
      <c r="J104" s="149">
        <f>J225</f>
        <v>0</v>
      </c>
      <c r="K104" s="146"/>
      <c r="L104" s="150"/>
    </row>
    <row r="105" spans="1:31" s="9" customFormat="1" ht="19.899999999999999" customHeight="1">
      <c r="B105" s="145"/>
      <c r="C105" s="146"/>
      <c r="D105" s="147" t="s">
        <v>99</v>
      </c>
      <c r="E105" s="148"/>
      <c r="F105" s="148"/>
      <c r="G105" s="148"/>
      <c r="H105" s="148"/>
      <c r="I105" s="148"/>
      <c r="J105" s="149">
        <f>J229</f>
        <v>0</v>
      </c>
      <c r="K105" s="146"/>
      <c r="L105" s="150"/>
    </row>
    <row r="106" spans="1:31" s="9" customFormat="1" ht="19.899999999999999" customHeight="1">
      <c r="B106" s="145"/>
      <c r="C106" s="146"/>
      <c r="D106" s="147" t="s">
        <v>100</v>
      </c>
      <c r="E106" s="148"/>
      <c r="F106" s="148"/>
      <c r="G106" s="148"/>
      <c r="H106" s="148"/>
      <c r="I106" s="148"/>
      <c r="J106" s="149">
        <f>J233</f>
        <v>0</v>
      </c>
      <c r="K106" s="146"/>
      <c r="L106" s="150"/>
    </row>
    <row r="107" spans="1:31" s="1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1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1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24.95" customHeight="1">
      <c r="A113" s="33"/>
      <c r="B113" s="34"/>
      <c r="C113" s="22" t="s">
        <v>101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" customFormat="1" ht="16.5" customHeight="1">
      <c r="A116" s="33"/>
      <c r="B116" s="34"/>
      <c r="C116" s="35"/>
      <c r="D116" s="35"/>
      <c r="E116" s="255" t="str">
        <f>E7</f>
        <v>Posun výústního objektu u ČOV Vrchlabí</v>
      </c>
      <c r="F116" s="276"/>
      <c r="G116" s="276"/>
      <c r="H116" s="276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" customFormat="1" ht="12" customHeight="1">
      <c r="A118" s="33"/>
      <c r="B118" s="34"/>
      <c r="C118" s="28" t="s">
        <v>20</v>
      </c>
      <c r="D118" s="35"/>
      <c r="E118" s="35"/>
      <c r="F118" s="26" t="str">
        <f>F10</f>
        <v xml:space="preserve"> </v>
      </c>
      <c r="G118" s="35"/>
      <c r="H118" s="35"/>
      <c r="I118" s="28" t="s">
        <v>22</v>
      </c>
      <c r="J118" s="65" t="str">
        <f>IF(J10="","",J10)</f>
        <v>5. 2. 2021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" customFormat="1" ht="15.2" customHeight="1">
      <c r="A120" s="33"/>
      <c r="B120" s="34"/>
      <c r="C120" s="28" t="s">
        <v>24</v>
      </c>
      <c r="D120" s="35"/>
      <c r="E120" s="35"/>
      <c r="F120" s="26" t="str">
        <f>E13</f>
        <v xml:space="preserve"> </v>
      </c>
      <c r="G120" s="35"/>
      <c r="H120" s="35"/>
      <c r="I120" s="28" t="s">
        <v>30</v>
      </c>
      <c r="J120" s="31" t="str">
        <f>E19</f>
        <v>Ing. Aleš Kreisl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" customFormat="1" ht="15.2" customHeight="1">
      <c r="A121" s="33"/>
      <c r="B121" s="34"/>
      <c r="C121" s="28" t="s">
        <v>28</v>
      </c>
      <c r="D121" s="35"/>
      <c r="E121" s="35"/>
      <c r="F121" s="26" t="str">
        <f>IF(E16="","",E16)</f>
        <v>Vyplň údaj</v>
      </c>
      <c r="G121" s="35"/>
      <c r="H121" s="35"/>
      <c r="I121" s="28" t="s">
        <v>33</v>
      </c>
      <c r="J121" s="31" t="str">
        <f>E22</f>
        <v>Ing. Roman Charvát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0" customFormat="1" ht="29.25" customHeight="1">
      <c r="A123" s="151"/>
      <c r="B123" s="152"/>
      <c r="C123" s="153" t="s">
        <v>102</v>
      </c>
      <c r="D123" s="154" t="s">
        <v>61</v>
      </c>
      <c r="E123" s="154" t="s">
        <v>57</v>
      </c>
      <c r="F123" s="154" t="s">
        <v>58</v>
      </c>
      <c r="G123" s="154" t="s">
        <v>103</v>
      </c>
      <c r="H123" s="154" t="s">
        <v>104</v>
      </c>
      <c r="I123" s="154" t="s">
        <v>105</v>
      </c>
      <c r="J123" s="154" t="s">
        <v>86</v>
      </c>
      <c r="K123" s="155" t="s">
        <v>106</v>
      </c>
      <c r="L123" s="156"/>
      <c r="M123" s="73" t="s">
        <v>1</v>
      </c>
      <c r="N123" s="74" t="s">
        <v>40</v>
      </c>
      <c r="O123" s="74" t="s">
        <v>107</v>
      </c>
      <c r="P123" s="74" t="s">
        <v>108</v>
      </c>
      <c r="Q123" s="74" t="s">
        <v>109</v>
      </c>
      <c r="R123" s="74" t="s">
        <v>110</v>
      </c>
      <c r="S123" s="74" t="s">
        <v>111</v>
      </c>
      <c r="T123" s="75" t="s">
        <v>112</v>
      </c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</row>
    <row r="124" spans="1:65" s="1" customFormat="1" ht="22.9" customHeight="1">
      <c r="A124" s="33"/>
      <c r="B124" s="34"/>
      <c r="C124" s="80" t="s">
        <v>113</v>
      </c>
      <c r="D124" s="35"/>
      <c r="E124" s="35"/>
      <c r="F124" s="35"/>
      <c r="G124" s="35"/>
      <c r="H124" s="35"/>
      <c r="I124" s="35"/>
      <c r="J124" s="157">
        <f>BK124</f>
        <v>0</v>
      </c>
      <c r="K124" s="35"/>
      <c r="L124" s="38"/>
      <c r="M124" s="76"/>
      <c r="N124" s="158"/>
      <c r="O124" s="77"/>
      <c r="P124" s="159">
        <f>P125+P213</f>
        <v>0</v>
      </c>
      <c r="Q124" s="77"/>
      <c r="R124" s="159">
        <f>R125+R213</f>
        <v>169.9446418</v>
      </c>
      <c r="S124" s="77"/>
      <c r="T124" s="160">
        <f>T125+T213</f>
        <v>4.8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75</v>
      </c>
      <c r="AU124" s="16" t="s">
        <v>88</v>
      </c>
      <c r="BK124" s="161">
        <f>BK125+BK213</f>
        <v>0</v>
      </c>
    </row>
    <row r="125" spans="1:65" s="11" customFormat="1" ht="25.9" customHeight="1">
      <c r="B125" s="162"/>
      <c r="C125" s="163"/>
      <c r="D125" s="164" t="s">
        <v>75</v>
      </c>
      <c r="E125" s="165" t="s">
        <v>114</v>
      </c>
      <c r="F125" s="165" t="s">
        <v>115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P126+P160+P183+P192+P206+P211</f>
        <v>0</v>
      </c>
      <c r="Q125" s="170"/>
      <c r="R125" s="171">
        <f>R126+R160+R183+R192+R206+R211</f>
        <v>169.9446418</v>
      </c>
      <c r="S125" s="170"/>
      <c r="T125" s="172">
        <f>T126+T160+T183+T192+T206+T211</f>
        <v>4.8</v>
      </c>
      <c r="AR125" s="173" t="s">
        <v>8</v>
      </c>
      <c r="AT125" s="174" t="s">
        <v>75</v>
      </c>
      <c r="AU125" s="174" t="s">
        <v>76</v>
      </c>
      <c r="AY125" s="173" t="s">
        <v>116</v>
      </c>
      <c r="BK125" s="175">
        <f>BK126+BK160+BK183+BK192+BK206+BK211</f>
        <v>0</v>
      </c>
    </row>
    <row r="126" spans="1:65" s="11" customFormat="1" ht="22.9" customHeight="1">
      <c r="B126" s="162"/>
      <c r="C126" s="163"/>
      <c r="D126" s="164" t="s">
        <v>75</v>
      </c>
      <c r="E126" s="176" t="s">
        <v>8</v>
      </c>
      <c r="F126" s="176" t="s">
        <v>117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SUM(P127:P159)</f>
        <v>0</v>
      </c>
      <c r="Q126" s="170"/>
      <c r="R126" s="171">
        <f>SUM(R127:R159)</f>
        <v>0.15151200000000001</v>
      </c>
      <c r="S126" s="170"/>
      <c r="T126" s="172">
        <f>SUM(T127:T159)</f>
        <v>0</v>
      </c>
      <c r="AR126" s="173" t="s">
        <v>8</v>
      </c>
      <c r="AT126" s="174" t="s">
        <v>75</v>
      </c>
      <c r="AU126" s="174" t="s">
        <v>8</v>
      </c>
      <c r="AY126" s="173" t="s">
        <v>116</v>
      </c>
      <c r="BK126" s="175">
        <f>SUM(BK127:BK159)</f>
        <v>0</v>
      </c>
    </row>
    <row r="127" spans="1:65" s="1" customFormat="1" ht="33" customHeight="1">
      <c r="A127" s="33"/>
      <c r="B127" s="34"/>
      <c r="C127" s="178" t="s">
        <v>8</v>
      </c>
      <c r="D127" s="178" t="s">
        <v>118</v>
      </c>
      <c r="E127" s="179" t="s">
        <v>119</v>
      </c>
      <c r="F127" s="180" t="s">
        <v>120</v>
      </c>
      <c r="G127" s="181" t="s">
        <v>121</v>
      </c>
      <c r="H127" s="182">
        <v>317</v>
      </c>
      <c r="I127" s="183"/>
      <c r="J127" s="182">
        <f>ROUND(I127*H127,0)</f>
        <v>0</v>
      </c>
      <c r="K127" s="180" t="s">
        <v>122</v>
      </c>
      <c r="L127" s="38"/>
      <c r="M127" s="184" t="s">
        <v>1</v>
      </c>
      <c r="N127" s="185" t="s">
        <v>41</v>
      </c>
      <c r="O127" s="70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8" t="s">
        <v>123</v>
      </c>
      <c r="AT127" s="188" t="s">
        <v>118</v>
      </c>
      <c r="AU127" s="188" t="s">
        <v>82</v>
      </c>
      <c r="AY127" s="16" t="s">
        <v>116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6" t="s">
        <v>8</v>
      </c>
      <c r="BK127" s="189">
        <f>ROUND(I127*H127,0)</f>
        <v>0</v>
      </c>
      <c r="BL127" s="16" t="s">
        <v>123</v>
      </c>
      <c r="BM127" s="188" t="s">
        <v>124</v>
      </c>
    </row>
    <row r="128" spans="1:65" s="12" customFormat="1">
      <c r="B128" s="190"/>
      <c r="C128" s="191"/>
      <c r="D128" s="192" t="s">
        <v>125</v>
      </c>
      <c r="E128" s="193" t="s">
        <v>1</v>
      </c>
      <c r="F128" s="194" t="s">
        <v>126</v>
      </c>
      <c r="G128" s="191"/>
      <c r="H128" s="195">
        <v>301</v>
      </c>
      <c r="I128" s="196"/>
      <c r="J128" s="191"/>
      <c r="K128" s="191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125</v>
      </c>
      <c r="AU128" s="201" t="s">
        <v>82</v>
      </c>
      <c r="AV128" s="12" t="s">
        <v>82</v>
      </c>
      <c r="AW128" s="12" t="s">
        <v>32</v>
      </c>
      <c r="AX128" s="12" t="s">
        <v>76</v>
      </c>
      <c r="AY128" s="201" t="s">
        <v>116</v>
      </c>
    </row>
    <row r="129" spans="1:65" s="12" customFormat="1">
      <c r="B129" s="190"/>
      <c r="C129" s="191"/>
      <c r="D129" s="192" t="s">
        <v>125</v>
      </c>
      <c r="E129" s="193" t="s">
        <v>1</v>
      </c>
      <c r="F129" s="194" t="s">
        <v>127</v>
      </c>
      <c r="G129" s="191"/>
      <c r="H129" s="195">
        <v>16</v>
      </c>
      <c r="I129" s="196"/>
      <c r="J129" s="191"/>
      <c r="K129" s="191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125</v>
      </c>
      <c r="AU129" s="201" t="s">
        <v>82</v>
      </c>
      <c r="AV129" s="12" t="s">
        <v>82</v>
      </c>
      <c r="AW129" s="12" t="s">
        <v>32</v>
      </c>
      <c r="AX129" s="12" t="s">
        <v>76</v>
      </c>
      <c r="AY129" s="201" t="s">
        <v>116</v>
      </c>
    </row>
    <row r="130" spans="1:65" s="13" customFormat="1">
      <c r="B130" s="202"/>
      <c r="C130" s="203"/>
      <c r="D130" s="192" t="s">
        <v>125</v>
      </c>
      <c r="E130" s="204" t="s">
        <v>1</v>
      </c>
      <c r="F130" s="205" t="s">
        <v>128</v>
      </c>
      <c r="G130" s="203"/>
      <c r="H130" s="206">
        <v>317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125</v>
      </c>
      <c r="AU130" s="212" t="s">
        <v>82</v>
      </c>
      <c r="AV130" s="13" t="s">
        <v>123</v>
      </c>
      <c r="AW130" s="13" t="s">
        <v>32</v>
      </c>
      <c r="AX130" s="13" t="s">
        <v>8</v>
      </c>
      <c r="AY130" s="212" t="s">
        <v>116</v>
      </c>
    </row>
    <row r="131" spans="1:65" s="1" customFormat="1" ht="21.75" customHeight="1">
      <c r="A131" s="33"/>
      <c r="B131" s="34"/>
      <c r="C131" s="178" t="s">
        <v>82</v>
      </c>
      <c r="D131" s="178" t="s">
        <v>118</v>
      </c>
      <c r="E131" s="179" t="s">
        <v>129</v>
      </c>
      <c r="F131" s="180" t="s">
        <v>130</v>
      </c>
      <c r="G131" s="181" t="s">
        <v>131</v>
      </c>
      <c r="H131" s="182">
        <v>256.8</v>
      </c>
      <c r="I131" s="183"/>
      <c r="J131" s="182">
        <f>ROUND(I131*H131,0)</f>
        <v>0</v>
      </c>
      <c r="K131" s="180" t="s">
        <v>122</v>
      </c>
      <c r="L131" s="38"/>
      <c r="M131" s="184" t="s">
        <v>1</v>
      </c>
      <c r="N131" s="185" t="s">
        <v>41</v>
      </c>
      <c r="O131" s="70"/>
      <c r="P131" s="186">
        <f>O131*H131</f>
        <v>0</v>
      </c>
      <c r="Q131" s="186">
        <v>5.9000000000000003E-4</v>
      </c>
      <c r="R131" s="186">
        <f>Q131*H131</f>
        <v>0.15151200000000001</v>
      </c>
      <c r="S131" s="186">
        <v>0</v>
      </c>
      <c r="T131" s="18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8" t="s">
        <v>123</v>
      </c>
      <c r="AT131" s="188" t="s">
        <v>118</v>
      </c>
      <c r="AU131" s="188" t="s">
        <v>82</v>
      </c>
      <c r="AY131" s="16" t="s">
        <v>116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6" t="s">
        <v>8</v>
      </c>
      <c r="BK131" s="189">
        <f>ROUND(I131*H131,0)</f>
        <v>0</v>
      </c>
      <c r="BL131" s="16" t="s">
        <v>123</v>
      </c>
      <c r="BM131" s="188" t="s">
        <v>132</v>
      </c>
    </row>
    <row r="132" spans="1:65" s="12" customFormat="1">
      <c r="B132" s="190"/>
      <c r="C132" s="191"/>
      <c r="D132" s="192" t="s">
        <v>125</v>
      </c>
      <c r="E132" s="193" t="s">
        <v>1</v>
      </c>
      <c r="F132" s="194" t="s">
        <v>133</v>
      </c>
      <c r="G132" s="191"/>
      <c r="H132" s="195">
        <v>240.8</v>
      </c>
      <c r="I132" s="196"/>
      <c r="J132" s="191"/>
      <c r="K132" s="191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125</v>
      </c>
      <c r="AU132" s="201" t="s">
        <v>82</v>
      </c>
      <c r="AV132" s="12" t="s">
        <v>82</v>
      </c>
      <c r="AW132" s="12" t="s">
        <v>32</v>
      </c>
      <c r="AX132" s="12" t="s">
        <v>76</v>
      </c>
      <c r="AY132" s="201" t="s">
        <v>116</v>
      </c>
    </row>
    <row r="133" spans="1:65" s="12" customFormat="1">
      <c r="B133" s="190"/>
      <c r="C133" s="191"/>
      <c r="D133" s="192" t="s">
        <v>125</v>
      </c>
      <c r="E133" s="193" t="s">
        <v>1</v>
      </c>
      <c r="F133" s="194" t="s">
        <v>127</v>
      </c>
      <c r="G133" s="191"/>
      <c r="H133" s="195">
        <v>16</v>
      </c>
      <c r="I133" s="196"/>
      <c r="J133" s="191"/>
      <c r="K133" s="191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125</v>
      </c>
      <c r="AU133" s="201" t="s">
        <v>82</v>
      </c>
      <c r="AV133" s="12" t="s">
        <v>82</v>
      </c>
      <c r="AW133" s="12" t="s">
        <v>32</v>
      </c>
      <c r="AX133" s="12" t="s">
        <v>76</v>
      </c>
      <c r="AY133" s="201" t="s">
        <v>116</v>
      </c>
    </row>
    <row r="134" spans="1:65" s="13" customFormat="1">
      <c r="B134" s="202"/>
      <c r="C134" s="203"/>
      <c r="D134" s="192" t="s">
        <v>125</v>
      </c>
      <c r="E134" s="204" t="s">
        <v>1</v>
      </c>
      <c r="F134" s="205" t="s">
        <v>128</v>
      </c>
      <c r="G134" s="203"/>
      <c r="H134" s="206">
        <v>256.8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125</v>
      </c>
      <c r="AU134" s="212" t="s">
        <v>82</v>
      </c>
      <c r="AV134" s="13" t="s">
        <v>123</v>
      </c>
      <c r="AW134" s="13" t="s">
        <v>32</v>
      </c>
      <c r="AX134" s="13" t="s">
        <v>8</v>
      </c>
      <c r="AY134" s="212" t="s">
        <v>116</v>
      </c>
    </row>
    <row r="135" spans="1:65" s="1" customFormat="1" ht="21.75" customHeight="1">
      <c r="A135" s="33"/>
      <c r="B135" s="34"/>
      <c r="C135" s="178" t="s">
        <v>134</v>
      </c>
      <c r="D135" s="178" t="s">
        <v>118</v>
      </c>
      <c r="E135" s="179" t="s">
        <v>135</v>
      </c>
      <c r="F135" s="180" t="s">
        <v>136</v>
      </c>
      <c r="G135" s="181" t="s">
        <v>131</v>
      </c>
      <c r="H135" s="182">
        <v>256.8</v>
      </c>
      <c r="I135" s="183"/>
      <c r="J135" s="182">
        <f>ROUND(I135*H135,0)</f>
        <v>0</v>
      </c>
      <c r="K135" s="180" t="s">
        <v>122</v>
      </c>
      <c r="L135" s="38"/>
      <c r="M135" s="184" t="s">
        <v>1</v>
      </c>
      <c r="N135" s="185" t="s">
        <v>41</v>
      </c>
      <c r="O135" s="70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8" t="s">
        <v>123</v>
      </c>
      <c r="AT135" s="188" t="s">
        <v>118</v>
      </c>
      <c r="AU135" s="188" t="s">
        <v>82</v>
      </c>
      <c r="AY135" s="16" t="s">
        <v>116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6" t="s">
        <v>8</v>
      </c>
      <c r="BK135" s="189">
        <f>ROUND(I135*H135,0)</f>
        <v>0</v>
      </c>
      <c r="BL135" s="16" t="s">
        <v>123</v>
      </c>
      <c r="BM135" s="188" t="s">
        <v>137</v>
      </c>
    </row>
    <row r="136" spans="1:65" s="1" customFormat="1" ht="33" customHeight="1">
      <c r="A136" s="33"/>
      <c r="B136" s="34"/>
      <c r="C136" s="178" t="s">
        <v>123</v>
      </c>
      <c r="D136" s="178" t="s">
        <v>118</v>
      </c>
      <c r="E136" s="179" t="s">
        <v>138</v>
      </c>
      <c r="F136" s="180" t="s">
        <v>139</v>
      </c>
      <c r="G136" s="181" t="s">
        <v>121</v>
      </c>
      <c r="H136" s="182">
        <v>495.62</v>
      </c>
      <c r="I136" s="183"/>
      <c r="J136" s="182">
        <f>ROUND(I136*H136,0)</f>
        <v>0</v>
      </c>
      <c r="K136" s="180" t="s">
        <v>122</v>
      </c>
      <c r="L136" s="38"/>
      <c r="M136" s="184" t="s">
        <v>1</v>
      </c>
      <c r="N136" s="185" t="s">
        <v>41</v>
      </c>
      <c r="O136" s="70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8" t="s">
        <v>123</v>
      </c>
      <c r="AT136" s="188" t="s">
        <v>118</v>
      </c>
      <c r="AU136" s="188" t="s">
        <v>82</v>
      </c>
      <c r="AY136" s="16" t="s">
        <v>116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6" t="s">
        <v>8</v>
      </c>
      <c r="BK136" s="189">
        <f>ROUND(I136*H136,0)</f>
        <v>0</v>
      </c>
      <c r="BL136" s="16" t="s">
        <v>123</v>
      </c>
      <c r="BM136" s="188" t="s">
        <v>140</v>
      </c>
    </row>
    <row r="137" spans="1:65" s="12" customFormat="1" ht="22.5">
      <c r="B137" s="190"/>
      <c r="C137" s="191"/>
      <c r="D137" s="192" t="s">
        <v>125</v>
      </c>
      <c r="E137" s="193" t="s">
        <v>1</v>
      </c>
      <c r="F137" s="194" t="s">
        <v>141</v>
      </c>
      <c r="G137" s="191"/>
      <c r="H137" s="195">
        <v>495.62</v>
      </c>
      <c r="I137" s="196"/>
      <c r="J137" s="191"/>
      <c r="K137" s="191"/>
      <c r="L137" s="197"/>
      <c r="M137" s="198"/>
      <c r="N137" s="199"/>
      <c r="O137" s="199"/>
      <c r="P137" s="199"/>
      <c r="Q137" s="199"/>
      <c r="R137" s="199"/>
      <c r="S137" s="199"/>
      <c r="T137" s="200"/>
      <c r="AT137" s="201" t="s">
        <v>125</v>
      </c>
      <c r="AU137" s="201" t="s">
        <v>82</v>
      </c>
      <c r="AV137" s="12" t="s">
        <v>82</v>
      </c>
      <c r="AW137" s="12" t="s">
        <v>32</v>
      </c>
      <c r="AX137" s="12" t="s">
        <v>8</v>
      </c>
      <c r="AY137" s="201" t="s">
        <v>116</v>
      </c>
    </row>
    <row r="138" spans="1:65" s="1" customFormat="1" ht="33" customHeight="1">
      <c r="A138" s="33"/>
      <c r="B138" s="34"/>
      <c r="C138" s="178" t="s">
        <v>142</v>
      </c>
      <c r="D138" s="178" t="s">
        <v>118</v>
      </c>
      <c r="E138" s="179" t="s">
        <v>143</v>
      </c>
      <c r="F138" s="180" t="s">
        <v>144</v>
      </c>
      <c r="G138" s="181" t="s">
        <v>121</v>
      </c>
      <c r="H138" s="182">
        <v>100.44</v>
      </c>
      <c r="I138" s="183"/>
      <c r="J138" s="182">
        <f>ROUND(I138*H138,0)</f>
        <v>0</v>
      </c>
      <c r="K138" s="180" t="s">
        <v>122</v>
      </c>
      <c r="L138" s="38"/>
      <c r="M138" s="184" t="s">
        <v>1</v>
      </c>
      <c r="N138" s="185" t="s">
        <v>41</v>
      </c>
      <c r="O138" s="70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8" t="s">
        <v>123</v>
      </c>
      <c r="AT138" s="188" t="s">
        <v>118</v>
      </c>
      <c r="AU138" s="188" t="s">
        <v>82</v>
      </c>
      <c r="AY138" s="16" t="s">
        <v>116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6" t="s">
        <v>8</v>
      </c>
      <c r="BK138" s="189">
        <f>ROUND(I138*H138,0)</f>
        <v>0</v>
      </c>
      <c r="BL138" s="16" t="s">
        <v>123</v>
      </c>
      <c r="BM138" s="188" t="s">
        <v>145</v>
      </c>
    </row>
    <row r="139" spans="1:65" s="12" customFormat="1">
      <c r="B139" s="190"/>
      <c r="C139" s="191"/>
      <c r="D139" s="192" t="s">
        <v>125</v>
      </c>
      <c r="E139" s="193" t="s">
        <v>1</v>
      </c>
      <c r="F139" s="194" t="s">
        <v>146</v>
      </c>
      <c r="G139" s="191"/>
      <c r="H139" s="195">
        <v>34.65</v>
      </c>
      <c r="I139" s="196"/>
      <c r="J139" s="191"/>
      <c r="K139" s="191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125</v>
      </c>
      <c r="AU139" s="201" t="s">
        <v>82</v>
      </c>
      <c r="AV139" s="12" t="s">
        <v>82</v>
      </c>
      <c r="AW139" s="12" t="s">
        <v>32</v>
      </c>
      <c r="AX139" s="12" t="s">
        <v>76</v>
      </c>
      <c r="AY139" s="201" t="s">
        <v>116</v>
      </c>
    </row>
    <row r="140" spans="1:65" s="12" customFormat="1">
      <c r="B140" s="190"/>
      <c r="C140" s="191"/>
      <c r="D140" s="192" t="s">
        <v>125</v>
      </c>
      <c r="E140" s="193" t="s">
        <v>1</v>
      </c>
      <c r="F140" s="194" t="s">
        <v>147</v>
      </c>
      <c r="G140" s="191"/>
      <c r="H140" s="195">
        <v>9</v>
      </c>
      <c r="I140" s="196"/>
      <c r="J140" s="191"/>
      <c r="K140" s="191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125</v>
      </c>
      <c r="AU140" s="201" t="s">
        <v>82</v>
      </c>
      <c r="AV140" s="12" t="s">
        <v>82</v>
      </c>
      <c r="AW140" s="12" t="s">
        <v>32</v>
      </c>
      <c r="AX140" s="12" t="s">
        <v>76</v>
      </c>
      <c r="AY140" s="201" t="s">
        <v>116</v>
      </c>
    </row>
    <row r="141" spans="1:65" s="12" customFormat="1">
      <c r="B141" s="190"/>
      <c r="C141" s="191"/>
      <c r="D141" s="192" t="s">
        <v>125</v>
      </c>
      <c r="E141" s="193" t="s">
        <v>1</v>
      </c>
      <c r="F141" s="194" t="s">
        <v>148</v>
      </c>
      <c r="G141" s="191"/>
      <c r="H141" s="195">
        <v>66.16</v>
      </c>
      <c r="I141" s="196"/>
      <c r="J141" s="191"/>
      <c r="K141" s="191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125</v>
      </c>
      <c r="AU141" s="201" t="s">
        <v>82</v>
      </c>
      <c r="AV141" s="12" t="s">
        <v>82</v>
      </c>
      <c r="AW141" s="12" t="s">
        <v>32</v>
      </c>
      <c r="AX141" s="12" t="s">
        <v>76</v>
      </c>
      <c r="AY141" s="201" t="s">
        <v>116</v>
      </c>
    </row>
    <row r="142" spans="1:65" s="12" customFormat="1">
      <c r="B142" s="190"/>
      <c r="C142" s="191"/>
      <c r="D142" s="192" t="s">
        <v>125</v>
      </c>
      <c r="E142" s="193" t="s">
        <v>1</v>
      </c>
      <c r="F142" s="194" t="s">
        <v>149</v>
      </c>
      <c r="G142" s="191"/>
      <c r="H142" s="195">
        <v>21.88</v>
      </c>
      <c r="I142" s="196"/>
      <c r="J142" s="191"/>
      <c r="K142" s="191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125</v>
      </c>
      <c r="AU142" s="201" t="s">
        <v>82</v>
      </c>
      <c r="AV142" s="12" t="s">
        <v>82</v>
      </c>
      <c r="AW142" s="12" t="s">
        <v>32</v>
      </c>
      <c r="AX142" s="12" t="s">
        <v>76</v>
      </c>
      <c r="AY142" s="201" t="s">
        <v>116</v>
      </c>
    </row>
    <row r="143" spans="1:65" s="12" customFormat="1">
      <c r="B143" s="190"/>
      <c r="C143" s="191"/>
      <c r="D143" s="192" t="s">
        <v>125</v>
      </c>
      <c r="E143" s="193" t="s">
        <v>1</v>
      </c>
      <c r="F143" s="194" t="s">
        <v>150</v>
      </c>
      <c r="G143" s="191"/>
      <c r="H143" s="195">
        <v>-31.25</v>
      </c>
      <c r="I143" s="196"/>
      <c r="J143" s="191"/>
      <c r="K143" s="191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125</v>
      </c>
      <c r="AU143" s="201" t="s">
        <v>82</v>
      </c>
      <c r="AV143" s="12" t="s">
        <v>82</v>
      </c>
      <c r="AW143" s="12" t="s">
        <v>32</v>
      </c>
      <c r="AX143" s="12" t="s">
        <v>76</v>
      </c>
      <c r="AY143" s="201" t="s">
        <v>116</v>
      </c>
    </row>
    <row r="144" spans="1:65" s="13" customFormat="1">
      <c r="B144" s="202"/>
      <c r="C144" s="203"/>
      <c r="D144" s="192" t="s">
        <v>125</v>
      </c>
      <c r="E144" s="204" t="s">
        <v>1</v>
      </c>
      <c r="F144" s="205" t="s">
        <v>128</v>
      </c>
      <c r="G144" s="203"/>
      <c r="H144" s="206">
        <v>100.44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125</v>
      </c>
      <c r="AU144" s="212" t="s">
        <v>82</v>
      </c>
      <c r="AV144" s="13" t="s">
        <v>123</v>
      </c>
      <c r="AW144" s="13" t="s">
        <v>32</v>
      </c>
      <c r="AX144" s="13" t="s">
        <v>8</v>
      </c>
      <c r="AY144" s="212" t="s">
        <v>116</v>
      </c>
    </row>
    <row r="145" spans="1:65" s="1" customFormat="1" ht="24">
      <c r="A145" s="33"/>
      <c r="B145" s="34"/>
      <c r="C145" s="178" t="s">
        <v>151</v>
      </c>
      <c r="D145" s="178" t="s">
        <v>118</v>
      </c>
      <c r="E145" s="179" t="s">
        <v>152</v>
      </c>
      <c r="F145" s="180" t="s">
        <v>153</v>
      </c>
      <c r="G145" s="181" t="s">
        <v>121</v>
      </c>
      <c r="H145" s="182">
        <v>247.81</v>
      </c>
      <c r="I145" s="183"/>
      <c r="J145" s="182">
        <f>ROUND(I145*H145,0)</f>
        <v>0</v>
      </c>
      <c r="K145" s="180" t="s">
        <v>122</v>
      </c>
      <c r="L145" s="38"/>
      <c r="M145" s="184" t="s">
        <v>1</v>
      </c>
      <c r="N145" s="185" t="s">
        <v>41</v>
      </c>
      <c r="O145" s="70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123</v>
      </c>
      <c r="AT145" s="188" t="s">
        <v>118</v>
      </c>
      <c r="AU145" s="188" t="s">
        <v>82</v>
      </c>
      <c r="AY145" s="16" t="s">
        <v>116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6" t="s">
        <v>8</v>
      </c>
      <c r="BK145" s="189">
        <f>ROUND(I145*H145,0)</f>
        <v>0</v>
      </c>
      <c r="BL145" s="16" t="s">
        <v>123</v>
      </c>
      <c r="BM145" s="188" t="s">
        <v>154</v>
      </c>
    </row>
    <row r="146" spans="1:65" s="12" customFormat="1">
      <c r="B146" s="190"/>
      <c r="C146" s="191"/>
      <c r="D146" s="192" t="s">
        <v>125</v>
      </c>
      <c r="E146" s="193" t="s">
        <v>1</v>
      </c>
      <c r="F146" s="194" t="s">
        <v>155</v>
      </c>
      <c r="G146" s="191"/>
      <c r="H146" s="195">
        <v>247.81</v>
      </c>
      <c r="I146" s="196"/>
      <c r="J146" s="191"/>
      <c r="K146" s="191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125</v>
      </c>
      <c r="AU146" s="201" t="s">
        <v>82</v>
      </c>
      <c r="AV146" s="12" t="s">
        <v>82</v>
      </c>
      <c r="AW146" s="12" t="s">
        <v>32</v>
      </c>
      <c r="AX146" s="12" t="s">
        <v>8</v>
      </c>
      <c r="AY146" s="201" t="s">
        <v>116</v>
      </c>
    </row>
    <row r="147" spans="1:65" s="1" customFormat="1" ht="24">
      <c r="A147" s="33"/>
      <c r="B147" s="34"/>
      <c r="C147" s="178" t="s">
        <v>156</v>
      </c>
      <c r="D147" s="178" t="s">
        <v>118</v>
      </c>
      <c r="E147" s="179" t="s">
        <v>157</v>
      </c>
      <c r="F147" s="180" t="s">
        <v>158</v>
      </c>
      <c r="G147" s="181" t="s">
        <v>121</v>
      </c>
      <c r="H147" s="182">
        <v>100.44</v>
      </c>
      <c r="I147" s="183"/>
      <c r="J147" s="182">
        <f>ROUND(I147*H147,0)</f>
        <v>0</v>
      </c>
      <c r="K147" s="180" t="s">
        <v>122</v>
      </c>
      <c r="L147" s="38"/>
      <c r="M147" s="184" t="s">
        <v>1</v>
      </c>
      <c r="N147" s="185" t="s">
        <v>41</v>
      </c>
      <c r="O147" s="70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8" t="s">
        <v>123</v>
      </c>
      <c r="AT147" s="188" t="s">
        <v>118</v>
      </c>
      <c r="AU147" s="188" t="s">
        <v>82</v>
      </c>
      <c r="AY147" s="16" t="s">
        <v>116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6" t="s">
        <v>8</v>
      </c>
      <c r="BK147" s="189">
        <f>ROUND(I147*H147,0)</f>
        <v>0</v>
      </c>
      <c r="BL147" s="16" t="s">
        <v>123</v>
      </c>
      <c r="BM147" s="188" t="s">
        <v>159</v>
      </c>
    </row>
    <row r="148" spans="1:65" s="12" customFormat="1">
      <c r="B148" s="190"/>
      <c r="C148" s="191"/>
      <c r="D148" s="192" t="s">
        <v>125</v>
      </c>
      <c r="E148" s="193" t="s">
        <v>1</v>
      </c>
      <c r="F148" s="194" t="s">
        <v>160</v>
      </c>
      <c r="G148" s="191"/>
      <c r="H148" s="195">
        <v>100.44</v>
      </c>
      <c r="I148" s="196"/>
      <c r="J148" s="191"/>
      <c r="K148" s="191"/>
      <c r="L148" s="197"/>
      <c r="M148" s="198"/>
      <c r="N148" s="199"/>
      <c r="O148" s="199"/>
      <c r="P148" s="199"/>
      <c r="Q148" s="199"/>
      <c r="R148" s="199"/>
      <c r="S148" s="199"/>
      <c r="T148" s="200"/>
      <c r="AT148" s="201" t="s">
        <v>125</v>
      </c>
      <c r="AU148" s="201" t="s">
        <v>82</v>
      </c>
      <c r="AV148" s="12" t="s">
        <v>82</v>
      </c>
      <c r="AW148" s="12" t="s">
        <v>32</v>
      </c>
      <c r="AX148" s="12" t="s">
        <v>8</v>
      </c>
      <c r="AY148" s="201" t="s">
        <v>116</v>
      </c>
    </row>
    <row r="149" spans="1:65" s="1" customFormat="1" ht="24">
      <c r="A149" s="33"/>
      <c r="B149" s="34"/>
      <c r="C149" s="178" t="s">
        <v>161</v>
      </c>
      <c r="D149" s="178" t="s">
        <v>118</v>
      </c>
      <c r="E149" s="179" t="s">
        <v>162</v>
      </c>
      <c r="F149" s="180" t="s">
        <v>163</v>
      </c>
      <c r="G149" s="181" t="s">
        <v>164</v>
      </c>
      <c r="H149" s="182">
        <v>170.75</v>
      </c>
      <c r="I149" s="183"/>
      <c r="J149" s="182">
        <f>ROUND(I149*H149,0)</f>
        <v>0</v>
      </c>
      <c r="K149" s="180" t="s">
        <v>122</v>
      </c>
      <c r="L149" s="38"/>
      <c r="M149" s="184" t="s">
        <v>1</v>
      </c>
      <c r="N149" s="185" t="s">
        <v>41</v>
      </c>
      <c r="O149" s="70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8" t="s">
        <v>123</v>
      </c>
      <c r="AT149" s="188" t="s">
        <v>118</v>
      </c>
      <c r="AU149" s="188" t="s">
        <v>82</v>
      </c>
      <c r="AY149" s="16" t="s">
        <v>116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6" t="s">
        <v>8</v>
      </c>
      <c r="BK149" s="189">
        <f>ROUND(I149*H149,0)</f>
        <v>0</v>
      </c>
      <c r="BL149" s="16" t="s">
        <v>123</v>
      </c>
      <c r="BM149" s="188" t="s">
        <v>165</v>
      </c>
    </row>
    <row r="150" spans="1:65" s="12" customFormat="1">
      <c r="B150" s="190"/>
      <c r="C150" s="191"/>
      <c r="D150" s="192" t="s">
        <v>125</v>
      </c>
      <c r="E150" s="193" t="s">
        <v>1</v>
      </c>
      <c r="F150" s="194" t="s">
        <v>166</v>
      </c>
      <c r="G150" s="191"/>
      <c r="H150" s="195">
        <v>170.75</v>
      </c>
      <c r="I150" s="196"/>
      <c r="J150" s="191"/>
      <c r="K150" s="191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125</v>
      </c>
      <c r="AU150" s="201" t="s">
        <v>82</v>
      </c>
      <c r="AV150" s="12" t="s">
        <v>82</v>
      </c>
      <c r="AW150" s="12" t="s">
        <v>32</v>
      </c>
      <c r="AX150" s="12" t="s">
        <v>8</v>
      </c>
      <c r="AY150" s="201" t="s">
        <v>116</v>
      </c>
    </row>
    <row r="151" spans="1:65" s="1" customFormat="1" ht="16.5" customHeight="1">
      <c r="A151" s="33"/>
      <c r="B151" s="34"/>
      <c r="C151" s="178" t="s">
        <v>167</v>
      </c>
      <c r="D151" s="178" t="s">
        <v>118</v>
      </c>
      <c r="E151" s="179" t="s">
        <v>168</v>
      </c>
      <c r="F151" s="180" t="s">
        <v>169</v>
      </c>
      <c r="G151" s="181" t="s">
        <v>121</v>
      </c>
      <c r="H151" s="182">
        <v>247.81</v>
      </c>
      <c r="I151" s="183"/>
      <c r="J151" s="182">
        <f>ROUND(I151*H151,0)</f>
        <v>0</v>
      </c>
      <c r="K151" s="180" t="s">
        <v>122</v>
      </c>
      <c r="L151" s="38"/>
      <c r="M151" s="184" t="s">
        <v>1</v>
      </c>
      <c r="N151" s="185" t="s">
        <v>41</v>
      </c>
      <c r="O151" s="70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8" t="s">
        <v>123</v>
      </c>
      <c r="AT151" s="188" t="s">
        <v>118</v>
      </c>
      <c r="AU151" s="188" t="s">
        <v>82</v>
      </c>
      <c r="AY151" s="16" t="s">
        <v>116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6" t="s">
        <v>8</v>
      </c>
      <c r="BK151" s="189">
        <f>ROUND(I151*H151,0)</f>
        <v>0</v>
      </c>
      <c r="BL151" s="16" t="s">
        <v>123</v>
      </c>
      <c r="BM151" s="188" t="s">
        <v>170</v>
      </c>
    </row>
    <row r="152" spans="1:65" s="12" customFormat="1">
      <c r="B152" s="190"/>
      <c r="C152" s="191"/>
      <c r="D152" s="192" t="s">
        <v>125</v>
      </c>
      <c r="E152" s="193" t="s">
        <v>1</v>
      </c>
      <c r="F152" s="194" t="s">
        <v>171</v>
      </c>
      <c r="G152" s="191"/>
      <c r="H152" s="195">
        <v>247.81</v>
      </c>
      <c r="I152" s="196"/>
      <c r="J152" s="191"/>
      <c r="K152" s="191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125</v>
      </c>
      <c r="AU152" s="201" t="s">
        <v>82</v>
      </c>
      <c r="AV152" s="12" t="s">
        <v>82</v>
      </c>
      <c r="AW152" s="12" t="s">
        <v>32</v>
      </c>
      <c r="AX152" s="12" t="s">
        <v>8</v>
      </c>
      <c r="AY152" s="201" t="s">
        <v>116</v>
      </c>
    </row>
    <row r="153" spans="1:65" s="1" customFormat="1" ht="33" customHeight="1">
      <c r="A153" s="33"/>
      <c r="B153" s="34"/>
      <c r="C153" s="178" t="s">
        <v>172</v>
      </c>
      <c r="D153" s="178" t="s">
        <v>118</v>
      </c>
      <c r="E153" s="179" t="s">
        <v>173</v>
      </c>
      <c r="F153" s="180" t="s">
        <v>174</v>
      </c>
      <c r="G153" s="181" t="s">
        <v>121</v>
      </c>
      <c r="H153" s="182">
        <v>31.25</v>
      </c>
      <c r="I153" s="183"/>
      <c r="J153" s="182">
        <f>ROUND(I153*H153,0)</f>
        <v>0</v>
      </c>
      <c r="K153" s="180" t="s">
        <v>122</v>
      </c>
      <c r="L153" s="38"/>
      <c r="M153" s="184" t="s">
        <v>1</v>
      </c>
      <c r="N153" s="185" t="s">
        <v>41</v>
      </c>
      <c r="O153" s="70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8" t="s">
        <v>123</v>
      </c>
      <c r="AT153" s="188" t="s">
        <v>118</v>
      </c>
      <c r="AU153" s="188" t="s">
        <v>82</v>
      </c>
      <c r="AY153" s="16" t="s">
        <v>116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6" t="s">
        <v>8</v>
      </c>
      <c r="BK153" s="189">
        <f>ROUND(I153*H153,0)</f>
        <v>0</v>
      </c>
      <c r="BL153" s="16" t="s">
        <v>123</v>
      </c>
      <c r="BM153" s="188" t="s">
        <v>175</v>
      </c>
    </row>
    <row r="154" spans="1:65" s="12" customFormat="1">
      <c r="B154" s="190"/>
      <c r="C154" s="191"/>
      <c r="D154" s="192" t="s">
        <v>125</v>
      </c>
      <c r="E154" s="193" t="s">
        <v>1</v>
      </c>
      <c r="F154" s="194" t="s">
        <v>176</v>
      </c>
      <c r="G154" s="191"/>
      <c r="H154" s="195">
        <v>31.25</v>
      </c>
      <c r="I154" s="196"/>
      <c r="J154" s="191"/>
      <c r="K154" s="191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125</v>
      </c>
      <c r="AU154" s="201" t="s">
        <v>82</v>
      </c>
      <c r="AV154" s="12" t="s">
        <v>82</v>
      </c>
      <c r="AW154" s="12" t="s">
        <v>32</v>
      </c>
      <c r="AX154" s="12" t="s">
        <v>8</v>
      </c>
      <c r="AY154" s="201" t="s">
        <v>116</v>
      </c>
    </row>
    <row r="155" spans="1:65" s="1" customFormat="1" ht="24">
      <c r="A155" s="33"/>
      <c r="B155" s="34"/>
      <c r="C155" s="178" t="s">
        <v>177</v>
      </c>
      <c r="D155" s="178" t="s">
        <v>118</v>
      </c>
      <c r="E155" s="179" t="s">
        <v>178</v>
      </c>
      <c r="F155" s="180" t="s">
        <v>179</v>
      </c>
      <c r="G155" s="181" t="s">
        <v>121</v>
      </c>
      <c r="H155" s="182">
        <v>216.56</v>
      </c>
      <c r="I155" s="183"/>
      <c r="J155" s="182">
        <f>ROUND(I155*H155,0)</f>
        <v>0</v>
      </c>
      <c r="K155" s="180" t="s">
        <v>122</v>
      </c>
      <c r="L155" s="38"/>
      <c r="M155" s="184" t="s">
        <v>1</v>
      </c>
      <c r="N155" s="185" t="s">
        <v>41</v>
      </c>
      <c r="O155" s="70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8" t="s">
        <v>123</v>
      </c>
      <c r="AT155" s="188" t="s">
        <v>118</v>
      </c>
      <c r="AU155" s="188" t="s">
        <v>82</v>
      </c>
      <c r="AY155" s="16" t="s">
        <v>116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6" t="s">
        <v>8</v>
      </c>
      <c r="BK155" s="189">
        <f>ROUND(I155*H155,0)</f>
        <v>0</v>
      </c>
      <c r="BL155" s="16" t="s">
        <v>123</v>
      </c>
      <c r="BM155" s="188" t="s">
        <v>180</v>
      </c>
    </row>
    <row r="156" spans="1:65" s="12" customFormat="1">
      <c r="B156" s="190"/>
      <c r="C156" s="191"/>
      <c r="D156" s="192" t="s">
        <v>125</v>
      </c>
      <c r="E156" s="193" t="s">
        <v>1</v>
      </c>
      <c r="F156" s="194" t="s">
        <v>181</v>
      </c>
      <c r="G156" s="191"/>
      <c r="H156" s="195">
        <v>216.56</v>
      </c>
      <c r="I156" s="196"/>
      <c r="J156" s="191"/>
      <c r="K156" s="191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125</v>
      </c>
      <c r="AU156" s="201" t="s">
        <v>82</v>
      </c>
      <c r="AV156" s="12" t="s">
        <v>82</v>
      </c>
      <c r="AW156" s="12" t="s">
        <v>32</v>
      </c>
      <c r="AX156" s="12" t="s">
        <v>8</v>
      </c>
      <c r="AY156" s="201" t="s">
        <v>116</v>
      </c>
    </row>
    <row r="157" spans="1:65" s="1" customFormat="1" ht="16.5" customHeight="1">
      <c r="A157" s="33"/>
      <c r="B157" s="34"/>
      <c r="C157" s="213" t="s">
        <v>182</v>
      </c>
      <c r="D157" s="213" t="s">
        <v>183</v>
      </c>
      <c r="E157" s="214" t="s">
        <v>184</v>
      </c>
      <c r="F157" s="215" t="s">
        <v>185</v>
      </c>
      <c r="G157" s="216" t="s">
        <v>164</v>
      </c>
      <c r="H157" s="217">
        <v>695.12</v>
      </c>
      <c r="I157" s="218"/>
      <c r="J157" s="217">
        <f>ROUND(I157*H157,0)</f>
        <v>0</v>
      </c>
      <c r="K157" s="215" t="s">
        <v>122</v>
      </c>
      <c r="L157" s="219"/>
      <c r="M157" s="220" t="s">
        <v>1</v>
      </c>
      <c r="N157" s="221" t="s">
        <v>41</v>
      </c>
      <c r="O157" s="70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8" t="s">
        <v>161</v>
      </c>
      <c r="AT157" s="188" t="s">
        <v>183</v>
      </c>
      <c r="AU157" s="188" t="s">
        <v>82</v>
      </c>
      <c r="AY157" s="16" t="s">
        <v>116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6" t="s">
        <v>8</v>
      </c>
      <c r="BK157" s="189">
        <f>ROUND(I157*H157,0)</f>
        <v>0</v>
      </c>
      <c r="BL157" s="16" t="s">
        <v>123</v>
      </c>
      <c r="BM157" s="188" t="s">
        <v>186</v>
      </c>
    </row>
    <row r="158" spans="1:65" s="12" customFormat="1">
      <c r="B158" s="190"/>
      <c r="C158" s="191"/>
      <c r="D158" s="192" t="s">
        <v>125</v>
      </c>
      <c r="E158" s="193" t="s">
        <v>1</v>
      </c>
      <c r="F158" s="194" t="s">
        <v>187</v>
      </c>
      <c r="G158" s="191"/>
      <c r="H158" s="195">
        <v>695.12</v>
      </c>
      <c r="I158" s="196"/>
      <c r="J158" s="191"/>
      <c r="K158" s="191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125</v>
      </c>
      <c r="AU158" s="201" t="s">
        <v>82</v>
      </c>
      <c r="AV158" s="12" t="s">
        <v>82</v>
      </c>
      <c r="AW158" s="12" t="s">
        <v>32</v>
      </c>
      <c r="AX158" s="12" t="s">
        <v>8</v>
      </c>
      <c r="AY158" s="201" t="s">
        <v>116</v>
      </c>
    </row>
    <row r="159" spans="1:65" s="1" customFormat="1" ht="16.5" customHeight="1">
      <c r="A159" s="33"/>
      <c r="B159" s="34"/>
      <c r="C159" s="178" t="s">
        <v>188</v>
      </c>
      <c r="D159" s="178" t="s">
        <v>118</v>
      </c>
      <c r="E159" s="179" t="s">
        <v>189</v>
      </c>
      <c r="F159" s="180" t="s">
        <v>190</v>
      </c>
      <c r="G159" s="181" t="s">
        <v>191</v>
      </c>
      <c r="H159" s="182">
        <v>1</v>
      </c>
      <c r="I159" s="183"/>
      <c r="J159" s="182">
        <f>ROUND(I159*H159,0)</f>
        <v>0</v>
      </c>
      <c r="K159" s="180" t="s">
        <v>1</v>
      </c>
      <c r="L159" s="38"/>
      <c r="M159" s="184" t="s">
        <v>1</v>
      </c>
      <c r="N159" s="185" t="s">
        <v>41</v>
      </c>
      <c r="O159" s="70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123</v>
      </c>
      <c r="AT159" s="188" t="s">
        <v>118</v>
      </c>
      <c r="AU159" s="188" t="s">
        <v>82</v>
      </c>
      <c r="AY159" s="16" t="s">
        <v>116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6" t="s">
        <v>8</v>
      </c>
      <c r="BK159" s="189">
        <f>ROUND(I159*H159,0)</f>
        <v>0</v>
      </c>
      <c r="BL159" s="16" t="s">
        <v>123</v>
      </c>
      <c r="BM159" s="188" t="s">
        <v>192</v>
      </c>
    </row>
    <row r="160" spans="1:65" s="11" customFormat="1" ht="22.9" customHeight="1">
      <c r="B160" s="162"/>
      <c r="C160" s="163"/>
      <c r="D160" s="164" t="s">
        <v>75</v>
      </c>
      <c r="E160" s="176" t="s">
        <v>134</v>
      </c>
      <c r="F160" s="176" t="s">
        <v>193</v>
      </c>
      <c r="G160" s="163"/>
      <c r="H160" s="163"/>
      <c r="I160" s="166"/>
      <c r="J160" s="177">
        <f>BK160</f>
        <v>0</v>
      </c>
      <c r="K160" s="163"/>
      <c r="L160" s="168"/>
      <c r="M160" s="169"/>
      <c r="N160" s="170"/>
      <c r="O160" s="170"/>
      <c r="P160" s="171">
        <f>SUM(P161:P182)</f>
        <v>0</v>
      </c>
      <c r="Q160" s="170"/>
      <c r="R160" s="171">
        <f>SUM(R161:R182)</f>
        <v>2.3694207999999999</v>
      </c>
      <c r="S160" s="170"/>
      <c r="T160" s="172">
        <f>SUM(T161:T182)</f>
        <v>4.8</v>
      </c>
      <c r="AR160" s="173" t="s">
        <v>8</v>
      </c>
      <c r="AT160" s="174" t="s">
        <v>75</v>
      </c>
      <c r="AU160" s="174" t="s">
        <v>8</v>
      </c>
      <c r="AY160" s="173" t="s">
        <v>116</v>
      </c>
      <c r="BK160" s="175">
        <f>SUM(BK161:BK182)</f>
        <v>0</v>
      </c>
    </row>
    <row r="161" spans="1:65" s="1" customFormat="1" ht="24">
      <c r="A161" s="33"/>
      <c r="B161" s="34"/>
      <c r="C161" s="178" t="s">
        <v>194</v>
      </c>
      <c r="D161" s="178" t="s">
        <v>118</v>
      </c>
      <c r="E161" s="179" t="s">
        <v>195</v>
      </c>
      <c r="F161" s="180" t="s">
        <v>196</v>
      </c>
      <c r="G161" s="181" t="s">
        <v>121</v>
      </c>
      <c r="H161" s="182">
        <v>11.73</v>
      </c>
      <c r="I161" s="183"/>
      <c r="J161" s="182">
        <f>ROUND(I161*H161,0)</f>
        <v>0</v>
      </c>
      <c r="K161" s="180" t="s">
        <v>122</v>
      </c>
      <c r="L161" s="38"/>
      <c r="M161" s="184" t="s">
        <v>1</v>
      </c>
      <c r="N161" s="185" t="s">
        <v>41</v>
      </c>
      <c r="O161" s="70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8" t="s">
        <v>123</v>
      </c>
      <c r="AT161" s="188" t="s">
        <v>118</v>
      </c>
      <c r="AU161" s="188" t="s">
        <v>82</v>
      </c>
      <c r="AY161" s="16" t="s">
        <v>116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6" t="s">
        <v>8</v>
      </c>
      <c r="BK161" s="189">
        <f>ROUND(I161*H161,0)</f>
        <v>0</v>
      </c>
      <c r="BL161" s="16" t="s">
        <v>123</v>
      </c>
      <c r="BM161" s="188" t="s">
        <v>197</v>
      </c>
    </row>
    <row r="162" spans="1:65" s="14" customFormat="1">
      <c r="B162" s="222"/>
      <c r="C162" s="223"/>
      <c r="D162" s="192" t="s">
        <v>125</v>
      </c>
      <c r="E162" s="224" t="s">
        <v>1</v>
      </c>
      <c r="F162" s="225" t="s">
        <v>198</v>
      </c>
      <c r="G162" s="223"/>
      <c r="H162" s="224" t="s">
        <v>1</v>
      </c>
      <c r="I162" s="226"/>
      <c r="J162" s="223"/>
      <c r="K162" s="223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125</v>
      </c>
      <c r="AU162" s="231" t="s">
        <v>82</v>
      </c>
      <c r="AV162" s="14" t="s">
        <v>8</v>
      </c>
      <c r="AW162" s="14" t="s">
        <v>32</v>
      </c>
      <c r="AX162" s="14" t="s">
        <v>76</v>
      </c>
      <c r="AY162" s="231" t="s">
        <v>116</v>
      </c>
    </row>
    <row r="163" spans="1:65" s="12" customFormat="1">
      <c r="B163" s="190"/>
      <c r="C163" s="191"/>
      <c r="D163" s="192" t="s">
        <v>125</v>
      </c>
      <c r="E163" s="193" t="s">
        <v>1</v>
      </c>
      <c r="F163" s="194" t="s">
        <v>199</v>
      </c>
      <c r="G163" s="191"/>
      <c r="H163" s="195">
        <v>5.6</v>
      </c>
      <c r="I163" s="196"/>
      <c r="J163" s="191"/>
      <c r="K163" s="191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125</v>
      </c>
      <c r="AU163" s="201" t="s">
        <v>82</v>
      </c>
      <c r="AV163" s="12" t="s">
        <v>82</v>
      </c>
      <c r="AW163" s="12" t="s">
        <v>32</v>
      </c>
      <c r="AX163" s="12" t="s">
        <v>76</v>
      </c>
      <c r="AY163" s="201" t="s">
        <v>116</v>
      </c>
    </row>
    <row r="164" spans="1:65" s="12" customFormat="1">
      <c r="B164" s="190"/>
      <c r="C164" s="191"/>
      <c r="D164" s="192" t="s">
        <v>125</v>
      </c>
      <c r="E164" s="193" t="s">
        <v>1</v>
      </c>
      <c r="F164" s="194" t="s">
        <v>200</v>
      </c>
      <c r="G164" s="191"/>
      <c r="H164" s="195">
        <v>4.38</v>
      </c>
      <c r="I164" s="196"/>
      <c r="J164" s="191"/>
      <c r="K164" s="191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125</v>
      </c>
      <c r="AU164" s="201" t="s">
        <v>82</v>
      </c>
      <c r="AV164" s="12" t="s">
        <v>82</v>
      </c>
      <c r="AW164" s="12" t="s">
        <v>32</v>
      </c>
      <c r="AX164" s="12" t="s">
        <v>76</v>
      </c>
      <c r="AY164" s="201" t="s">
        <v>116</v>
      </c>
    </row>
    <row r="165" spans="1:65" s="12" customFormat="1">
      <c r="B165" s="190"/>
      <c r="C165" s="191"/>
      <c r="D165" s="192" t="s">
        <v>125</v>
      </c>
      <c r="E165" s="193" t="s">
        <v>1</v>
      </c>
      <c r="F165" s="194" t="s">
        <v>201</v>
      </c>
      <c r="G165" s="191"/>
      <c r="H165" s="195">
        <v>1.75</v>
      </c>
      <c r="I165" s="196"/>
      <c r="J165" s="191"/>
      <c r="K165" s="191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125</v>
      </c>
      <c r="AU165" s="201" t="s">
        <v>82</v>
      </c>
      <c r="AV165" s="12" t="s">
        <v>82</v>
      </c>
      <c r="AW165" s="12" t="s">
        <v>32</v>
      </c>
      <c r="AX165" s="12" t="s">
        <v>76</v>
      </c>
      <c r="AY165" s="201" t="s">
        <v>116</v>
      </c>
    </row>
    <row r="166" spans="1:65" s="13" customFormat="1">
      <c r="B166" s="202"/>
      <c r="C166" s="203"/>
      <c r="D166" s="192" t="s">
        <v>125</v>
      </c>
      <c r="E166" s="204" t="s">
        <v>1</v>
      </c>
      <c r="F166" s="205" t="s">
        <v>128</v>
      </c>
      <c r="G166" s="203"/>
      <c r="H166" s="206">
        <v>11.73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125</v>
      </c>
      <c r="AU166" s="212" t="s">
        <v>82</v>
      </c>
      <c r="AV166" s="13" t="s">
        <v>123</v>
      </c>
      <c r="AW166" s="13" t="s">
        <v>32</v>
      </c>
      <c r="AX166" s="13" t="s">
        <v>8</v>
      </c>
      <c r="AY166" s="212" t="s">
        <v>116</v>
      </c>
    </row>
    <row r="167" spans="1:65" s="1" customFormat="1" ht="21.75" customHeight="1">
      <c r="A167" s="33"/>
      <c r="B167" s="34"/>
      <c r="C167" s="178" t="s">
        <v>9</v>
      </c>
      <c r="D167" s="178" t="s">
        <v>118</v>
      </c>
      <c r="E167" s="179" t="s">
        <v>202</v>
      </c>
      <c r="F167" s="180" t="s">
        <v>203</v>
      </c>
      <c r="G167" s="181" t="s">
        <v>131</v>
      </c>
      <c r="H167" s="182">
        <v>54.4</v>
      </c>
      <c r="I167" s="183"/>
      <c r="J167" s="182">
        <f>ROUND(I167*H167,0)</f>
        <v>0</v>
      </c>
      <c r="K167" s="180" t="s">
        <v>122</v>
      </c>
      <c r="L167" s="38"/>
      <c r="M167" s="184" t="s">
        <v>1</v>
      </c>
      <c r="N167" s="185" t="s">
        <v>41</v>
      </c>
      <c r="O167" s="70"/>
      <c r="P167" s="186">
        <f>O167*H167</f>
        <v>0</v>
      </c>
      <c r="Q167" s="186">
        <v>7.26E-3</v>
      </c>
      <c r="R167" s="186">
        <f>Q167*H167</f>
        <v>0.39494399999999996</v>
      </c>
      <c r="S167" s="186">
        <v>0</v>
      </c>
      <c r="T167" s="18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123</v>
      </c>
      <c r="AT167" s="188" t="s">
        <v>118</v>
      </c>
      <c r="AU167" s="188" t="s">
        <v>82</v>
      </c>
      <c r="AY167" s="16" t="s">
        <v>116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6" t="s">
        <v>8</v>
      </c>
      <c r="BK167" s="189">
        <f>ROUND(I167*H167,0)</f>
        <v>0</v>
      </c>
      <c r="BL167" s="16" t="s">
        <v>123</v>
      </c>
      <c r="BM167" s="188" t="s">
        <v>204</v>
      </c>
    </row>
    <row r="168" spans="1:65" s="14" customFormat="1">
      <c r="B168" s="222"/>
      <c r="C168" s="223"/>
      <c r="D168" s="192" t="s">
        <v>125</v>
      </c>
      <c r="E168" s="224" t="s">
        <v>1</v>
      </c>
      <c r="F168" s="225" t="s">
        <v>198</v>
      </c>
      <c r="G168" s="223"/>
      <c r="H168" s="224" t="s">
        <v>1</v>
      </c>
      <c r="I168" s="226"/>
      <c r="J168" s="223"/>
      <c r="K168" s="223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125</v>
      </c>
      <c r="AU168" s="231" t="s">
        <v>82</v>
      </c>
      <c r="AV168" s="14" t="s">
        <v>8</v>
      </c>
      <c r="AW168" s="14" t="s">
        <v>32</v>
      </c>
      <c r="AX168" s="14" t="s">
        <v>76</v>
      </c>
      <c r="AY168" s="231" t="s">
        <v>116</v>
      </c>
    </row>
    <row r="169" spans="1:65" s="12" customFormat="1">
      <c r="B169" s="190"/>
      <c r="C169" s="191"/>
      <c r="D169" s="192" t="s">
        <v>125</v>
      </c>
      <c r="E169" s="193" t="s">
        <v>1</v>
      </c>
      <c r="F169" s="194" t="s">
        <v>205</v>
      </c>
      <c r="G169" s="191"/>
      <c r="H169" s="195">
        <v>5.4</v>
      </c>
      <c r="I169" s="196"/>
      <c r="J169" s="191"/>
      <c r="K169" s="191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125</v>
      </c>
      <c r="AU169" s="201" t="s">
        <v>82</v>
      </c>
      <c r="AV169" s="12" t="s">
        <v>82</v>
      </c>
      <c r="AW169" s="12" t="s">
        <v>32</v>
      </c>
      <c r="AX169" s="12" t="s">
        <v>76</v>
      </c>
      <c r="AY169" s="201" t="s">
        <v>116</v>
      </c>
    </row>
    <row r="170" spans="1:65" s="12" customFormat="1">
      <c r="B170" s="190"/>
      <c r="C170" s="191"/>
      <c r="D170" s="192" t="s">
        <v>125</v>
      </c>
      <c r="E170" s="193" t="s">
        <v>1</v>
      </c>
      <c r="F170" s="194" t="s">
        <v>206</v>
      </c>
      <c r="G170" s="191"/>
      <c r="H170" s="195">
        <v>35</v>
      </c>
      <c r="I170" s="196"/>
      <c r="J170" s="191"/>
      <c r="K170" s="191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125</v>
      </c>
      <c r="AU170" s="201" t="s">
        <v>82</v>
      </c>
      <c r="AV170" s="12" t="s">
        <v>82</v>
      </c>
      <c r="AW170" s="12" t="s">
        <v>32</v>
      </c>
      <c r="AX170" s="12" t="s">
        <v>76</v>
      </c>
      <c r="AY170" s="201" t="s">
        <v>116</v>
      </c>
    </row>
    <row r="171" spans="1:65" s="12" customFormat="1">
      <c r="B171" s="190"/>
      <c r="C171" s="191"/>
      <c r="D171" s="192" t="s">
        <v>125</v>
      </c>
      <c r="E171" s="193" t="s">
        <v>1</v>
      </c>
      <c r="F171" s="194" t="s">
        <v>207</v>
      </c>
      <c r="G171" s="191"/>
      <c r="H171" s="195">
        <v>14</v>
      </c>
      <c r="I171" s="196"/>
      <c r="J171" s="191"/>
      <c r="K171" s="191"/>
      <c r="L171" s="197"/>
      <c r="M171" s="198"/>
      <c r="N171" s="199"/>
      <c r="O171" s="199"/>
      <c r="P171" s="199"/>
      <c r="Q171" s="199"/>
      <c r="R171" s="199"/>
      <c r="S171" s="199"/>
      <c r="T171" s="200"/>
      <c r="AT171" s="201" t="s">
        <v>125</v>
      </c>
      <c r="AU171" s="201" t="s">
        <v>82</v>
      </c>
      <c r="AV171" s="12" t="s">
        <v>82</v>
      </c>
      <c r="AW171" s="12" t="s">
        <v>32</v>
      </c>
      <c r="AX171" s="12" t="s">
        <v>76</v>
      </c>
      <c r="AY171" s="201" t="s">
        <v>116</v>
      </c>
    </row>
    <row r="172" spans="1:65" s="13" customFormat="1">
      <c r="B172" s="202"/>
      <c r="C172" s="203"/>
      <c r="D172" s="192" t="s">
        <v>125</v>
      </c>
      <c r="E172" s="204" t="s">
        <v>1</v>
      </c>
      <c r="F172" s="205" t="s">
        <v>128</v>
      </c>
      <c r="G172" s="203"/>
      <c r="H172" s="206">
        <v>54.4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125</v>
      </c>
      <c r="AU172" s="212" t="s">
        <v>82</v>
      </c>
      <c r="AV172" s="13" t="s">
        <v>123</v>
      </c>
      <c r="AW172" s="13" t="s">
        <v>32</v>
      </c>
      <c r="AX172" s="13" t="s">
        <v>8</v>
      </c>
      <c r="AY172" s="212" t="s">
        <v>116</v>
      </c>
    </row>
    <row r="173" spans="1:65" s="1" customFormat="1" ht="21.75" customHeight="1">
      <c r="A173" s="33"/>
      <c r="B173" s="34"/>
      <c r="C173" s="178" t="s">
        <v>208</v>
      </c>
      <c r="D173" s="178" t="s">
        <v>118</v>
      </c>
      <c r="E173" s="179" t="s">
        <v>209</v>
      </c>
      <c r="F173" s="180" t="s">
        <v>210</v>
      </c>
      <c r="G173" s="181" t="s">
        <v>131</v>
      </c>
      <c r="H173" s="182">
        <v>54.4</v>
      </c>
      <c r="I173" s="183"/>
      <c r="J173" s="182">
        <f>ROUND(I173*H173,0)</f>
        <v>0</v>
      </c>
      <c r="K173" s="180" t="s">
        <v>122</v>
      </c>
      <c r="L173" s="38"/>
      <c r="M173" s="184" t="s">
        <v>1</v>
      </c>
      <c r="N173" s="185" t="s">
        <v>41</v>
      </c>
      <c r="O173" s="70"/>
      <c r="P173" s="186">
        <f>O173*H173</f>
        <v>0</v>
      </c>
      <c r="Q173" s="186">
        <v>8.5999999999999998E-4</v>
      </c>
      <c r="R173" s="186">
        <f>Q173*H173</f>
        <v>4.6783999999999999E-2</v>
      </c>
      <c r="S173" s="186">
        <v>0</v>
      </c>
      <c r="T173" s="18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123</v>
      </c>
      <c r="AT173" s="188" t="s">
        <v>118</v>
      </c>
      <c r="AU173" s="188" t="s">
        <v>82</v>
      </c>
      <c r="AY173" s="16" t="s">
        <v>116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6" t="s">
        <v>8</v>
      </c>
      <c r="BK173" s="189">
        <f>ROUND(I173*H173,0)</f>
        <v>0</v>
      </c>
      <c r="BL173" s="16" t="s">
        <v>123</v>
      </c>
      <c r="BM173" s="188" t="s">
        <v>211</v>
      </c>
    </row>
    <row r="174" spans="1:65" s="1" customFormat="1" ht="24">
      <c r="A174" s="33"/>
      <c r="B174" s="34"/>
      <c r="C174" s="178" t="s">
        <v>212</v>
      </c>
      <c r="D174" s="178" t="s">
        <v>118</v>
      </c>
      <c r="E174" s="179" t="s">
        <v>213</v>
      </c>
      <c r="F174" s="180" t="s">
        <v>214</v>
      </c>
      <c r="G174" s="181" t="s">
        <v>164</v>
      </c>
      <c r="H174" s="182">
        <v>1.76</v>
      </c>
      <c r="I174" s="183"/>
      <c r="J174" s="182">
        <f>ROUND(I174*H174,0)</f>
        <v>0</v>
      </c>
      <c r="K174" s="180" t="s">
        <v>122</v>
      </c>
      <c r="L174" s="38"/>
      <c r="M174" s="184" t="s">
        <v>1</v>
      </c>
      <c r="N174" s="185" t="s">
        <v>41</v>
      </c>
      <c r="O174" s="70"/>
      <c r="P174" s="186">
        <f>O174*H174</f>
        <v>0</v>
      </c>
      <c r="Q174" s="186">
        <v>1.09528</v>
      </c>
      <c r="R174" s="186">
        <f>Q174*H174</f>
        <v>1.9276928</v>
      </c>
      <c r="S174" s="186">
        <v>0</v>
      </c>
      <c r="T174" s="18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8" t="s">
        <v>123</v>
      </c>
      <c r="AT174" s="188" t="s">
        <v>118</v>
      </c>
      <c r="AU174" s="188" t="s">
        <v>82</v>
      </c>
      <c r="AY174" s="16" t="s">
        <v>116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6" t="s">
        <v>8</v>
      </c>
      <c r="BK174" s="189">
        <f>ROUND(I174*H174,0)</f>
        <v>0</v>
      </c>
      <c r="BL174" s="16" t="s">
        <v>123</v>
      </c>
      <c r="BM174" s="188" t="s">
        <v>215</v>
      </c>
    </row>
    <row r="175" spans="1:65" s="12" customFormat="1">
      <c r="B175" s="190"/>
      <c r="C175" s="191"/>
      <c r="D175" s="192" t="s">
        <v>125</v>
      </c>
      <c r="E175" s="193" t="s">
        <v>1</v>
      </c>
      <c r="F175" s="194" t="s">
        <v>216</v>
      </c>
      <c r="G175" s="191"/>
      <c r="H175" s="195">
        <v>1.76</v>
      </c>
      <c r="I175" s="196"/>
      <c r="J175" s="191"/>
      <c r="K175" s="191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125</v>
      </c>
      <c r="AU175" s="201" t="s">
        <v>82</v>
      </c>
      <c r="AV175" s="12" t="s">
        <v>82</v>
      </c>
      <c r="AW175" s="12" t="s">
        <v>32</v>
      </c>
      <c r="AX175" s="12" t="s">
        <v>8</v>
      </c>
      <c r="AY175" s="201" t="s">
        <v>116</v>
      </c>
    </row>
    <row r="176" spans="1:65" s="1" customFormat="1" ht="24">
      <c r="A176" s="33"/>
      <c r="B176" s="34"/>
      <c r="C176" s="178" t="s">
        <v>217</v>
      </c>
      <c r="D176" s="178" t="s">
        <v>118</v>
      </c>
      <c r="E176" s="179" t="s">
        <v>218</v>
      </c>
      <c r="F176" s="180" t="s">
        <v>219</v>
      </c>
      <c r="G176" s="181" t="s">
        <v>121</v>
      </c>
      <c r="H176" s="182">
        <v>2</v>
      </c>
      <c r="I176" s="183"/>
      <c r="J176" s="182">
        <f>ROUND(I176*H176,0)</f>
        <v>0</v>
      </c>
      <c r="K176" s="180" t="s">
        <v>122</v>
      </c>
      <c r="L176" s="38"/>
      <c r="M176" s="184" t="s">
        <v>1</v>
      </c>
      <c r="N176" s="185" t="s">
        <v>41</v>
      </c>
      <c r="O176" s="70"/>
      <c r="P176" s="186">
        <f>O176*H176</f>
        <v>0</v>
      </c>
      <c r="Q176" s="186">
        <v>0</v>
      </c>
      <c r="R176" s="186">
        <f>Q176*H176</f>
        <v>0</v>
      </c>
      <c r="S176" s="186">
        <v>2.4</v>
      </c>
      <c r="T176" s="187">
        <f>S176*H176</f>
        <v>4.8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8" t="s">
        <v>123</v>
      </c>
      <c r="AT176" s="188" t="s">
        <v>118</v>
      </c>
      <c r="AU176" s="188" t="s">
        <v>82</v>
      </c>
      <c r="AY176" s="16" t="s">
        <v>116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6" t="s">
        <v>8</v>
      </c>
      <c r="BK176" s="189">
        <f>ROUND(I176*H176,0)</f>
        <v>0</v>
      </c>
      <c r="BL176" s="16" t="s">
        <v>123</v>
      </c>
      <c r="BM176" s="188" t="s">
        <v>220</v>
      </c>
    </row>
    <row r="177" spans="1:65" s="12" customFormat="1">
      <c r="B177" s="190"/>
      <c r="C177" s="191"/>
      <c r="D177" s="192" t="s">
        <v>125</v>
      </c>
      <c r="E177" s="193" t="s">
        <v>1</v>
      </c>
      <c r="F177" s="194" t="s">
        <v>221</v>
      </c>
      <c r="G177" s="191"/>
      <c r="H177" s="195">
        <v>2</v>
      </c>
      <c r="I177" s="196"/>
      <c r="J177" s="191"/>
      <c r="K177" s="191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125</v>
      </c>
      <c r="AU177" s="201" t="s">
        <v>82</v>
      </c>
      <c r="AV177" s="12" t="s">
        <v>82</v>
      </c>
      <c r="AW177" s="12" t="s">
        <v>32</v>
      </c>
      <c r="AX177" s="12" t="s">
        <v>8</v>
      </c>
      <c r="AY177" s="201" t="s">
        <v>116</v>
      </c>
    </row>
    <row r="178" spans="1:65" s="1" customFormat="1" ht="16.5" customHeight="1">
      <c r="A178" s="33"/>
      <c r="B178" s="34"/>
      <c r="C178" s="178" t="s">
        <v>222</v>
      </c>
      <c r="D178" s="178" t="s">
        <v>118</v>
      </c>
      <c r="E178" s="179" t="s">
        <v>223</v>
      </c>
      <c r="F178" s="180" t="s">
        <v>224</v>
      </c>
      <c r="G178" s="181" t="s">
        <v>225</v>
      </c>
      <c r="H178" s="182">
        <v>43</v>
      </c>
      <c r="I178" s="183"/>
      <c r="J178" s="182">
        <f>ROUND(I178*H178,0)</f>
        <v>0</v>
      </c>
      <c r="K178" s="180" t="s">
        <v>122</v>
      </c>
      <c r="L178" s="38"/>
      <c r="M178" s="184" t="s">
        <v>1</v>
      </c>
      <c r="N178" s="185" t="s">
        <v>41</v>
      </c>
      <c r="O178" s="70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8" t="s">
        <v>123</v>
      </c>
      <c r="AT178" s="188" t="s">
        <v>118</v>
      </c>
      <c r="AU178" s="188" t="s">
        <v>82</v>
      </c>
      <c r="AY178" s="16" t="s">
        <v>116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6" t="s">
        <v>8</v>
      </c>
      <c r="BK178" s="189">
        <f>ROUND(I178*H178,0)</f>
        <v>0</v>
      </c>
      <c r="BL178" s="16" t="s">
        <v>123</v>
      </c>
      <c r="BM178" s="188" t="s">
        <v>226</v>
      </c>
    </row>
    <row r="179" spans="1:65" s="12" customFormat="1">
      <c r="B179" s="190"/>
      <c r="C179" s="191"/>
      <c r="D179" s="192" t="s">
        <v>125</v>
      </c>
      <c r="E179" s="193" t="s">
        <v>1</v>
      </c>
      <c r="F179" s="194" t="s">
        <v>227</v>
      </c>
      <c r="G179" s="191"/>
      <c r="H179" s="195">
        <v>43</v>
      </c>
      <c r="I179" s="196"/>
      <c r="J179" s="191"/>
      <c r="K179" s="191"/>
      <c r="L179" s="197"/>
      <c r="M179" s="198"/>
      <c r="N179" s="199"/>
      <c r="O179" s="199"/>
      <c r="P179" s="199"/>
      <c r="Q179" s="199"/>
      <c r="R179" s="199"/>
      <c r="S179" s="199"/>
      <c r="T179" s="200"/>
      <c r="AT179" s="201" t="s">
        <v>125</v>
      </c>
      <c r="AU179" s="201" t="s">
        <v>82</v>
      </c>
      <c r="AV179" s="12" t="s">
        <v>82</v>
      </c>
      <c r="AW179" s="12" t="s">
        <v>32</v>
      </c>
      <c r="AX179" s="12" t="s">
        <v>8</v>
      </c>
      <c r="AY179" s="201" t="s">
        <v>116</v>
      </c>
    </row>
    <row r="180" spans="1:65" s="1" customFormat="1" ht="21.75" customHeight="1">
      <c r="A180" s="33"/>
      <c r="B180" s="34"/>
      <c r="C180" s="178" t="s">
        <v>228</v>
      </c>
      <c r="D180" s="178" t="s">
        <v>118</v>
      </c>
      <c r="E180" s="179" t="s">
        <v>229</v>
      </c>
      <c r="F180" s="180" t="s">
        <v>230</v>
      </c>
      <c r="G180" s="181" t="s">
        <v>225</v>
      </c>
      <c r="H180" s="182">
        <v>43</v>
      </c>
      <c r="I180" s="183"/>
      <c r="J180" s="182">
        <f>ROUND(I180*H180,0)</f>
        <v>0</v>
      </c>
      <c r="K180" s="180" t="s">
        <v>122</v>
      </c>
      <c r="L180" s="38"/>
      <c r="M180" s="184" t="s">
        <v>1</v>
      </c>
      <c r="N180" s="185" t="s">
        <v>41</v>
      </c>
      <c r="O180" s="70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8" t="s">
        <v>123</v>
      </c>
      <c r="AT180" s="188" t="s">
        <v>118</v>
      </c>
      <c r="AU180" s="188" t="s">
        <v>82</v>
      </c>
      <c r="AY180" s="16" t="s">
        <v>116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6" t="s">
        <v>8</v>
      </c>
      <c r="BK180" s="189">
        <f>ROUND(I180*H180,0)</f>
        <v>0</v>
      </c>
      <c r="BL180" s="16" t="s">
        <v>123</v>
      </c>
      <c r="BM180" s="188" t="s">
        <v>231</v>
      </c>
    </row>
    <row r="181" spans="1:65" s="12" customFormat="1">
      <c r="B181" s="190"/>
      <c r="C181" s="191"/>
      <c r="D181" s="192" t="s">
        <v>125</v>
      </c>
      <c r="E181" s="193" t="s">
        <v>1</v>
      </c>
      <c r="F181" s="194" t="s">
        <v>227</v>
      </c>
      <c r="G181" s="191"/>
      <c r="H181" s="195">
        <v>43</v>
      </c>
      <c r="I181" s="196"/>
      <c r="J181" s="191"/>
      <c r="K181" s="191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125</v>
      </c>
      <c r="AU181" s="201" t="s">
        <v>82</v>
      </c>
      <c r="AV181" s="12" t="s">
        <v>82</v>
      </c>
      <c r="AW181" s="12" t="s">
        <v>32</v>
      </c>
      <c r="AX181" s="12" t="s">
        <v>8</v>
      </c>
      <c r="AY181" s="201" t="s">
        <v>116</v>
      </c>
    </row>
    <row r="182" spans="1:65" s="1" customFormat="1" ht="21.75" customHeight="1">
      <c r="A182" s="33"/>
      <c r="B182" s="34"/>
      <c r="C182" s="178" t="s">
        <v>7</v>
      </c>
      <c r="D182" s="178" t="s">
        <v>118</v>
      </c>
      <c r="E182" s="179" t="s">
        <v>232</v>
      </c>
      <c r="F182" s="180" t="s">
        <v>233</v>
      </c>
      <c r="G182" s="181" t="s">
        <v>234</v>
      </c>
      <c r="H182" s="182">
        <v>1</v>
      </c>
      <c r="I182" s="183"/>
      <c r="J182" s="182">
        <f>ROUND(I182*H182,0)</f>
        <v>0</v>
      </c>
      <c r="K182" s="180" t="s">
        <v>1</v>
      </c>
      <c r="L182" s="38"/>
      <c r="M182" s="184" t="s">
        <v>1</v>
      </c>
      <c r="N182" s="185" t="s">
        <v>41</v>
      </c>
      <c r="O182" s="70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123</v>
      </c>
      <c r="AT182" s="188" t="s">
        <v>118</v>
      </c>
      <c r="AU182" s="188" t="s">
        <v>82</v>
      </c>
      <c r="AY182" s="16" t="s">
        <v>116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6" t="s">
        <v>8</v>
      </c>
      <c r="BK182" s="189">
        <f>ROUND(I182*H182,0)</f>
        <v>0</v>
      </c>
      <c r="BL182" s="16" t="s">
        <v>123</v>
      </c>
      <c r="BM182" s="188" t="s">
        <v>235</v>
      </c>
    </row>
    <row r="183" spans="1:65" s="11" customFormat="1" ht="22.9" customHeight="1">
      <c r="B183" s="162"/>
      <c r="C183" s="163"/>
      <c r="D183" s="164" t="s">
        <v>75</v>
      </c>
      <c r="E183" s="176" t="s">
        <v>123</v>
      </c>
      <c r="F183" s="176" t="s">
        <v>236</v>
      </c>
      <c r="G183" s="163"/>
      <c r="H183" s="163"/>
      <c r="I183" s="166"/>
      <c r="J183" s="177">
        <f>BK183</f>
        <v>0</v>
      </c>
      <c r="K183" s="163"/>
      <c r="L183" s="168"/>
      <c r="M183" s="169"/>
      <c r="N183" s="170"/>
      <c r="O183" s="170"/>
      <c r="P183" s="171">
        <f>SUM(P184:P191)</f>
        <v>0</v>
      </c>
      <c r="Q183" s="170"/>
      <c r="R183" s="171">
        <f>SUM(R184:R191)</f>
        <v>113.09197899999999</v>
      </c>
      <c r="S183" s="170"/>
      <c r="T183" s="172">
        <f>SUM(T184:T191)</f>
        <v>0</v>
      </c>
      <c r="AR183" s="173" t="s">
        <v>8</v>
      </c>
      <c r="AT183" s="174" t="s">
        <v>75</v>
      </c>
      <c r="AU183" s="174" t="s">
        <v>8</v>
      </c>
      <c r="AY183" s="173" t="s">
        <v>116</v>
      </c>
      <c r="BK183" s="175">
        <f>SUM(BK184:BK191)</f>
        <v>0</v>
      </c>
    </row>
    <row r="184" spans="1:65" s="1" customFormat="1" ht="24">
      <c r="A184" s="33"/>
      <c r="B184" s="34"/>
      <c r="C184" s="178" t="s">
        <v>237</v>
      </c>
      <c r="D184" s="178" t="s">
        <v>118</v>
      </c>
      <c r="E184" s="179" t="s">
        <v>238</v>
      </c>
      <c r="F184" s="180" t="s">
        <v>239</v>
      </c>
      <c r="G184" s="181" t="s">
        <v>121</v>
      </c>
      <c r="H184" s="182">
        <v>34.65</v>
      </c>
      <c r="I184" s="183"/>
      <c r="J184" s="182">
        <f>ROUND(I184*H184,0)</f>
        <v>0</v>
      </c>
      <c r="K184" s="180" t="s">
        <v>122</v>
      </c>
      <c r="L184" s="38"/>
      <c r="M184" s="184" t="s">
        <v>1</v>
      </c>
      <c r="N184" s="185" t="s">
        <v>41</v>
      </c>
      <c r="O184" s="70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123</v>
      </c>
      <c r="AT184" s="188" t="s">
        <v>118</v>
      </c>
      <c r="AU184" s="188" t="s">
        <v>82</v>
      </c>
      <c r="AY184" s="16" t="s">
        <v>116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6" t="s">
        <v>8</v>
      </c>
      <c r="BK184" s="189">
        <f>ROUND(I184*H184,0)</f>
        <v>0</v>
      </c>
      <c r="BL184" s="16" t="s">
        <v>123</v>
      </c>
      <c r="BM184" s="188" t="s">
        <v>240</v>
      </c>
    </row>
    <row r="185" spans="1:65" s="12" customFormat="1">
      <c r="B185" s="190"/>
      <c r="C185" s="191"/>
      <c r="D185" s="192" t="s">
        <v>125</v>
      </c>
      <c r="E185" s="193" t="s">
        <v>1</v>
      </c>
      <c r="F185" s="194" t="s">
        <v>241</v>
      </c>
      <c r="G185" s="191"/>
      <c r="H185" s="195">
        <v>32.25</v>
      </c>
      <c r="I185" s="196"/>
      <c r="J185" s="191"/>
      <c r="K185" s="191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125</v>
      </c>
      <c r="AU185" s="201" t="s">
        <v>82</v>
      </c>
      <c r="AV185" s="12" t="s">
        <v>82</v>
      </c>
      <c r="AW185" s="12" t="s">
        <v>32</v>
      </c>
      <c r="AX185" s="12" t="s">
        <v>76</v>
      </c>
      <c r="AY185" s="201" t="s">
        <v>116</v>
      </c>
    </row>
    <row r="186" spans="1:65" s="12" customFormat="1">
      <c r="B186" s="190"/>
      <c r="C186" s="191"/>
      <c r="D186" s="192" t="s">
        <v>125</v>
      </c>
      <c r="E186" s="193" t="s">
        <v>1</v>
      </c>
      <c r="F186" s="194" t="s">
        <v>242</v>
      </c>
      <c r="G186" s="191"/>
      <c r="H186" s="195">
        <v>2.4</v>
      </c>
      <c r="I186" s="196"/>
      <c r="J186" s="191"/>
      <c r="K186" s="191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125</v>
      </c>
      <c r="AU186" s="201" t="s">
        <v>82</v>
      </c>
      <c r="AV186" s="12" t="s">
        <v>82</v>
      </c>
      <c r="AW186" s="12" t="s">
        <v>32</v>
      </c>
      <c r="AX186" s="12" t="s">
        <v>76</v>
      </c>
      <c r="AY186" s="201" t="s">
        <v>116</v>
      </c>
    </row>
    <row r="187" spans="1:65" s="13" customFormat="1">
      <c r="B187" s="202"/>
      <c r="C187" s="203"/>
      <c r="D187" s="192" t="s">
        <v>125</v>
      </c>
      <c r="E187" s="204" t="s">
        <v>1</v>
      </c>
      <c r="F187" s="205" t="s">
        <v>128</v>
      </c>
      <c r="G187" s="203"/>
      <c r="H187" s="206">
        <v>34.65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125</v>
      </c>
      <c r="AU187" s="212" t="s">
        <v>82</v>
      </c>
      <c r="AV187" s="13" t="s">
        <v>123</v>
      </c>
      <c r="AW187" s="13" t="s">
        <v>32</v>
      </c>
      <c r="AX187" s="13" t="s">
        <v>8</v>
      </c>
      <c r="AY187" s="212" t="s">
        <v>116</v>
      </c>
    </row>
    <row r="188" spans="1:65" s="1" customFormat="1" ht="24">
      <c r="A188" s="33"/>
      <c r="B188" s="34"/>
      <c r="C188" s="178" t="s">
        <v>243</v>
      </c>
      <c r="D188" s="178" t="s">
        <v>118</v>
      </c>
      <c r="E188" s="179" t="s">
        <v>244</v>
      </c>
      <c r="F188" s="180" t="s">
        <v>245</v>
      </c>
      <c r="G188" s="181" t="s">
        <v>131</v>
      </c>
      <c r="H188" s="182">
        <v>100.1</v>
      </c>
      <c r="I188" s="183"/>
      <c r="J188" s="182">
        <f>ROUND(I188*H188,0)</f>
        <v>0</v>
      </c>
      <c r="K188" s="180" t="s">
        <v>122</v>
      </c>
      <c r="L188" s="38"/>
      <c r="M188" s="184" t="s">
        <v>1</v>
      </c>
      <c r="N188" s="185" t="s">
        <v>41</v>
      </c>
      <c r="O188" s="70"/>
      <c r="P188" s="186">
        <f>O188*H188</f>
        <v>0</v>
      </c>
      <c r="Q188" s="186">
        <v>1.1297900000000001</v>
      </c>
      <c r="R188" s="186">
        <f>Q188*H188</f>
        <v>113.09197899999999</v>
      </c>
      <c r="S188" s="186">
        <v>0</v>
      </c>
      <c r="T188" s="18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8" t="s">
        <v>123</v>
      </c>
      <c r="AT188" s="188" t="s">
        <v>118</v>
      </c>
      <c r="AU188" s="188" t="s">
        <v>82</v>
      </c>
      <c r="AY188" s="16" t="s">
        <v>116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6" t="s">
        <v>8</v>
      </c>
      <c r="BK188" s="189">
        <f>ROUND(I188*H188,0)</f>
        <v>0</v>
      </c>
      <c r="BL188" s="16" t="s">
        <v>123</v>
      </c>
      <c r="BM188" s="188" t="s">
        <v>246</v>
      </c>
    </row>
    <row r="189" spans="1:65" s="12" customFormat="1">
      <c r="B189" s="190"/>
      <c r="C189" s="191"/>
      <c r="D189" s="192" t="s">
        <v>125</v>
      </c>
      <c r="E189" s="193" t="s">
        <v>1</v>
      </c>
      <c r="F189" s="194" t="s">
        <v>247</v>
      </c>
      <c r="G189" s="191"/>
      <c r="H189" s="195">
        <v>87.5</v>
      </c>
      <c r="I189" s="196"/>
      <c r="J189" s="191"/>
      <c r="K189" s="191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125</v>
      </c>
      <c r="AU189" s="201" t="s">
        <v>82</v>
      </c>
      <c r="AV189" s="12" t="s">
        <v>82</v>
      </c>
      <c r="AW189" s="12" t="s">
        <v>32</v>
      </c>
      <c r="AX189" s="12" t="s">
        <v>76</v>
      </c>
      <c r="AY189" s="201" t="s">
        <v>116</v>
      </c>
    </row>
    <row r="190" spans="1:65" s="12" customFormat="1">
      <c r="B190" s="190"/>
      <c r="C190" s="191"/>
      <c r="D190" s="192" t="s">
        <v>125</v>
      </c>
      <c r="E190" s="193" t="s">
        <v>1</v>
      </c>
      <c r="F190" s="194" t="s">
        <v>248</v>
      </c>
      <c r="G190" s="191"/>
      <c r="H190" s="195">
        <v>12.6</v>
      </c>
      <c r="I190" s="196"/>
      <c r="J190" s="191"/>
      <c r="K190" s="191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125</v>
      </c>
      <c r="AU190" s="201" t="s">
        <v>82</v>
      </c>
      <c r="AV190" s="12" t="s">
        <v>82</v>
      </c>
      <c r="AW190" s="12" t="s">
        <v>32</v>
      </c>
      <c r="AX190" s="12" t="s">
        <v>76</v>
      </c>
      <c r="AY190" s="201" t="s">
        <v>116</v>
      </c>
    </row>
    <row r="191" spans="1:65" s="13" customFormat="1">
      <c r="B191" s="202"/>
      <c r="C191" s="203"/>
      <c r="D191" s="192" t="s">
        <v>125</v>
      </c>
      <c r="E191" s="204" t="s">
        <v>1</v>
      </c>
      <c r="F191" s="205" t="s">
        <v>128</v>
      </c>
      <c r="G191" s="203"/>
      <c r="H191" s="206">
        <v>100.1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125</v>
      </c>
      <c r="AU191" s="212" t="s">
        <v>82</v>
      </c>
      <c r="AV191" s="13" t="s">
        <v>123</v>
      </c>
      <c r="AW191" s="13" t="s">
        <v>32</v>
      </c>
      <c r="AX191" s="13" t="s">
        <v>8</v>
      </c>
      <c r="AY191" s="212" t="s">
        <v>116</v>
      </c>
    </row>
    <row r="192" spans="1:65" s="11" customFormat="1" ht="22.9" customHeight="1">
      <c r="B192" s="162"/>
      <c r="C192" s="163"/>
      <c r="D192" s="164" t="s">
        <v>75</v>
      </c>
      <c r="E192" s="176" t="s">
        <v>161</v>
      </c>
      <c r="F192" s="176" t="s">
        <v>249</v>
      </c>
      <c r="G192" s="163"/>
      <c r="H192" s="163"/>
      <c r="I192" s="166"/>
      <c r="J192" s="177">
        <f>BK192</f>
        <v>0</v>
      </c>
      <c r="K192" s="163"/>
      <c r="L192" s="168"/>
      <c r="M192" s="169"/>
      <c r="N192" s="170"/>
      <c r="O192" s="170"/>
      <c r="P192" s="171">
        <f>SUM(P193:P205)</f>
        <v>0</v>
      </c>
      <c r="Q192" s="170"/>
      <c r="R192" s="171">
        <f>SUM(R193:R205)</f>
        <v>54.33173</v>
      </c>
      <c r="S192" s="170"/>
      <c r="T192" s="172">
        <f>SUM(T193:T205)</f>
        <v>0</v>
      </c>
      <c r="AR192" s="173" t="s">
        <v>8</v>
      </c>
      <c r="AT192" s="174" t="s">
        <v>75</v>
      </c>
      <c r="AU192" s="174" t="s">
        <v>8</v>
      </c>
      <c r="AY192" s="173" t="s">
        <v>116</v>
      </c>
      <c r="BK192" s="175">
        <f>SUM(BK193:BK205)</f>
        <v>0</v>
      </c>
    </row>
    <row r="193" spans="1:65" s="1" customFormat="1" ht="33" customHeight="1">
      <c r="A193" s="33"/>
      <c r="B193" s="34"/>
      <c r="C193" s="178" t="s">
        <v>250</v>
      </c>
      <c r="D193" s="178" t="s">
        <v>118</v>
      </c>
      <c r="E193" s="179" t="s">
        <v>251</v>
      </c>
      <c r="F193" s="180" t="s">
        <v>252</v>
      </c>
      <c r="G193" s="181" t="s">
        <v>225</v>
      </c>
      <c r="H193" s="182">
        <v>32.5</v>
      </c>
      <c r="I193" s="183"/>
      <c r="J193" s="182">
        <f>ROUND(I193*H193,0)</f>
        <v>0</v>
      </c>
      <c r="K193" s="180" t="s">
        <v>122</v>
      </c>
      <c r="L193" s="38"/>
      <c r="M193" s="184" t="s">
        <v>1</v>
      </c>
      <c r="N193" s="185" t="s">
        <v>41</v>
      </c>
      <c r="O193" s="70"/>
      <c r="P193" s="186">
        <f>O193*H193</f>
        <v>0</v>
      </c>
      <c r="Q193" s="186">
        <v>2.0000000000000002E-5</v>
      </c>
      <c r="R193" s="186">
        <f>Q193*H193</f>
        <v>6.5000000000000008E-4</v>
      </c>
      <c r="S193" s="186">
        <v>0</v>
      </c>
      <c r="T193" s="18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8" t="s">
        <v>123</v>
      </c>
      <c r="AT193" s="188" t="s">
        <v>118</v>
      </c>
      <c r="AU193" s="188" t="s">
        <v>82</v>
      </c>
      <c r="AY193" s="16" t="s">
        <v>116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6" t="s">
        <v>8</v>
      </c>
      <c r="BK193" s="189">
        <f>ROUND(I193*H193,0)</f>
        <v>0</v>
      </c>
      <c r="BL193" s="16" t="s">
        <v>123</v>
      </c>
      <c r="BM193" s="188" t="s">
        <v>253</v>
      </c>
    </row>
    <row r="194" spans="1:65" s="12" customFormat="1">
      <c r="B194" s="190"/>
      <c r="C194" s="191"/>
      <c r="D194" s="192" t="s">
        <v>125</v>
      </c>
      <c r="E194" s="193" t="s">
        <v>1</v>
      </c>
      <c r="F194" s="194" t="s">
        <v>254</v>
      </c>
      <c r="G194" s="191"/>
      <c r="H194" s="195">
        <v>32.5</v>
      </c>
      <c r="I194" s="196"/>
      <c r="J194" s="191"/>
      <c r="K194" s="191"/>
      <c r="L194" s="197"/>
      <c r="M194" s="198"/>
      <c r="N194" s="199"/>
      <c r="O194" s="199"/>
      <c r="P194" s="199"/>
      <c r="Q194" s="199"/>
      <c r="R194" s="199"/>
      <c r="S194" s="199"/>
      <c r="T194" s="200"/>
      <c r="AT194" s="201" t="s">
        <v>125</v>
      </c>
      <c r="AU194" s="201" t="s">
        <v>82</v>
      </c>
      <c r="AV194" s="12" t="s">
        <v>82</v>
      </c>
      <c r="AW194" s="12" t="s">
        <v>32</v>
      </c>
      <c r="AX194" s="12" t="s">
        <v>8</v>
      </c>
      <c r="AY194" s="201" t="s">
        <v>116</v>
      </c>
    </row>
    <row r="195" spans="1:65" s="1" customFormat="1" ht="16.5" customHeight="1">
      <c r="A195" s="33"/>
      <c r="B195" s="34"/>
      <c r="C195" s="213" t="s">
        <v>255</v>
      </c>
      <c r="D195" s="213" t="s">
        <v>183</v>
      </c>
      <c r="E195" s="214" t="s">
        <v>256</v>
      </c>
      <c r="F195" s="215" t="s">
        <v>257</v>
      </c>
      <c r="G195" s="216" t="s">
        <v>225</v>
      </c>
      <c r="H195" s="217">
        <v>13</v>
      </c>
      <c r="I195" s="218"/>
      <c r="J195" s="217">
        <f>ROUND(I195*H195,0)</f>
        <v>0</v>
      </c>
      <c r="K195" s="215" t="s">
        <v>122</v>
      </c>
      <c r="L195" s="219"/>
      <c r="M195" s="220" t="s">
        <v>1</v>
      </c>
      <c r="N195" s="221" t="s">
        <v>41</v>
      </c>
      <c r="O195" s="70"/>
      <c r="P195" s="186">
        <f>O195*H195</f>
        <v>0</v>
      </c>
      <c r="Q195" s="186">
        <v>1.7243999999999999</v>
      </c>
      <c r="R195" s="186">
        <f>Q195*H195</f>
        <v>22.417199999999998</v>
      </c>
      <c r="S195" s="186">
        <v>0</v>
      </c>
      <c r="T195" s="18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8" t="s">
        <v>161</v>
      </c>
      <c r="AT195" s="188" t="s">
        <v>183</v>
      </c>
      <c r="AU195" s="188" t="s">
        <v>82</v>
      </c>
      <c r="AY195" s="16" t="s">
        <v>116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6" t="s">
        <v>8</v>
      </c>
      <c r="BK195" s="189">
        <f>ROUND(I195*H195,0)</f>
        <v>0</v>
      </c>
      <c r="BL195" s="16" t="s">
        <v>123</v>
      </c>
      <c r="BM195" s="188" t="s">
        <v>258</v>
      </c>
    </row>
    <row r="196" spans="1:65" s="12" customFormat="1">
      <c r="B196" s="190"/>
      <c r="C196" s="191"/>
      <c r="D196" s="192" t="s">
        <v>125</v>
      </c>
      <c r="E196" s="193" t="s">
        <v>1</v>
      </c>
      <c r="F196" s="194" t="s">
        <v>188</v>
      </c>
      <c r="G196" s="191"/>
      <c r="H196" s="195">
        <v>13</v>
      </c>
      <c r="I196" s="196"/>
      <c r="J196" s="191"/>
      <c r="K196" s="191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125</v>
      </c>
      <c r="AU196" s="201" t="s">
        <v>82</v>
      </c>
      <c r="AV196" s="12" t="s">
        <v>82</v>
      </c>
      <c r="AW196" s="12" t="s">
        <v>32</v>
      </c>
      <c r="AX196" s="12" t="s">
        <v>8</v>
      </c>
      <c r="AY196" s="201" t="s">
        <v>116</v>
      </c>
    </row>
    <row r="197" spans="1:65" s="1" customFormat="1" ht="33" customHeight="1">
      <c r="A197" s="33"/>
      <c r="B197" s="34"/>
      <c r="C197" s="178" t="s">
        <v>259</v>
      </c>
      <c r="D197" s="178" t="s">
        <v>118</v>
      </c>
      <c r="E197" s="179" t="s">
        <v>260</v>
      </c>
      <c r="F197" s="180" t="s">
        <v>261</v>
      </c>
      <c r="G197" s="181" t="s">
        <v>234</v>
      </c>
      <c r="H197" s="182">
        <v>2</v>
      </c>
      <c r="I197" s="183"/>
      <c r="J197" s="182">
        <f>ROUND(I197*H197,0)</f>
        <v>0</v>
      </c>
      <c r="K197" s="180" t="s">
        <v>122</v>
      </c>
      <c r="L197" s="38"/>
      <c r="M197" s="184" t="s">
        <v>1</v>
      </c>
      <c r="N197" s="185" t="s">
        <v>41</v>
      </c>
      <c r="O197" s="70"/>
      <c r="P197" s="186">
        <f>O197*H197</f>
        <v>0</v>
      </c>
      <c r="Q197" s="186">
        <v>15.13898</v>
      </c>
      <c r="R197" s="186">
        <f>Q197*H197</f>
        <v>30.27796</v>
      </c>
      <c r="S197" s="186">
        <v>0</v>
      </c>
      <c r="T197" s="18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8" t="s">
        <v>123</v>
      </c>
      <c r="AT197" s="188" t="s">
        <v>118</v>
      </c>
      <c r="AU197" s="188" t="s">
        <v>82</v>
      </c>
      <c r="AY197" s="16" t="s">
        <v>116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6" t="s">
        <v>8</v>
      </c>
      <c r="BK197" s="189">
        <f>ROUND(I197*H197,0)</f>
        <v>0</v>
      </c>
      <c r="BL197" s="16" t="s">
        <v>123</v>
      </c>
      <c r="BM197" s="188" t="s">
        <v>262</v>
      </c>
    </row>
    <row r="198" spans="1:65" s="12" customFormat="1">
      <c r="B198" s="190"/>
      <c r="C198" s="191"/>
      <c r="D198" s="192" t="s">
        <v>125</v>
      </c>
      <c r="E198" s="193" t="s">
        <v>1</v>
      </c>
      <c r="F198" s="194" t="s">
        <v>263</v>
      </c>
      <c r="G198" s="191"/>
      <c r="H198" s="195">
        <v>2</v>
      </c>
      <c r="I198" s="196"/>
      <c r="J198" s="191"/>
      <c r="K198" s="191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125</v>
      </c>
      <c r="AU198" s="201" t="s">
        <v>82</v>
      </c>
      <c r="AV198" s="12" t="s">
        <v>82</v>
      </c>
      <c r="AW198" s="12" t="s">
        <v>32</v>
      </c>
      <c r="AX198" s="12" t="s">
        <v>8</v>
      </c>
      <c r="AY198" s="201" t="s">
        <v>116</v>
      </c>
    </row>
    <row r="199" spans="1:65" s="1" customFormat="1" ht="24">
      <c r="A199" s="33"/>
      <c r="B199" s="34"/>
      <c r="C199" s="213" t="s">
        <v>264</v>
      </c>
      <c r="D199" s="213" t="s">
        <v>183</v>
      </c>
      <c r="E199" s="214" t="s">
        <v>265</v>
      </c>
      <c r="F199" s="215" t="s">
        <v>266</v>
      </c>
      <c r="G199" s="216" t="s">
        <v>234</v>
      </c>
      <c r="H199" s="217">
        <v>2</v>
      </c>
      <c r="I199" s="218"/>
      <c r="J199" s="217">
        <f t="shared" ref="J199:J205" si="0">ROUND(I199*H199,0)</f>
        <v>0</v>
      </c>
      <c r="K199" s="215" t="s">
        <v>122</v>
      </c>
      <c r="L199" s="219"/>
      <c r="M199" s="220" t="s">
        <v>1</v>
      </c>
      <c r="N199" s="221" t="s">
        <v>41</v>
      </c>
      <c r="O199" s="70"/>
      <c r="P199" s="186">
        <f t="shared" ref="P199:P205" si="1">O199*H199</f>
        <v>0</v>
      </c>
      <c r="Q199" s="186">
        <v>0.54800000000000004</v>
      </c>
      <c r="R199" s="186">
        <f t="shared" ref="R199:R205" si="2">Q199*H199</f>
        <v>1.0960000000000001</v>
      </c>
      <c r="S199" s="186">
        <v>0</v>
      </c>
      <c r="T199" s="187">
        <f t="shared" ref="T199:T205" si="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8" t="s">
        <v>161</v>
      </c>
      <c r="AT199" s="188" t="s">
        <v>183</v>
      </c>
      <c r="AU199" s="188" t="s">
        <v>82</v>
      </c>
      <c r="AY199" s="16" t="s">
        <v>116</v>
      </c>
      <c r="BE199" s="189">
        <f t="shared" ref="BE199:BE205" si="4">IF(N199="základní",J199,0)</f>
        <v>0</v>
      </c>
      <c r="BF199" s="189">
        <f t="shared" ref="BF199:BF205" si="5">IF(N199="snížená",J199,0)</f>
        <v>0</v>
      </c>
      <c r="BG199" s="189">
        <f t="shared" ref="BG199:BG205" si="6">IF(N199="zákl. přenesená",J199,0)</f>
        <v>0</v>
      </c>
      <c r="BH199" s="189">
        <f t="shared" ref="BH199:BH205" si="7">IF(N199="sníž. přenesená",J199,0)</f>
        <v>0</v>
      </c>
      <c r="BI199" s="189">
        <f t="shared" ref="BI199:BI205" si="8">IF(N199="nulová",J199,0)</f>
        <v>0</v>
      </c>
      <c r="BJ199" s="16" t="s">
        <v>8</v>
      </c>
      <c r="BK199" s="189">
        <f t="shared" ref="BK199:BK205" si="9">ROUND(I199*H199,0)</f>
        <v>0</v>
      </c>
      <c r="BL199" s="16" t="s">
        <v>123</v>
      </c>
      <c r="BM199" s="188" t="s">
        <v>267</v>
      </c>
    </row>
    <row r="200" spans="1:65" s="1" customFormat="1" ht="24">
      <c r="A200" s="33"/>
      <c r="B200" s="34"/>
      <c r="C200" s="213" t="s">
        <v>268</v>
      </c>
      <c r="D200" s="213" t="s">
        <v>183</v>
      </c>
      <c r="E200" s="214" t="s">
        <v>269</v>
      </c>
      <c r="F200" s="215" t="s">
        <v>270</v>
      </c>
      <c r="G200" s="216" t="s">
        <v>234</v>
      </c>
      <c r="H200" s="217">
        <v>2</v>
      </c>
      <c r="I200" s="218"/>
      <c r="J200" s="217">
        <f t="shared" si="0"/>
        <v>0</v>
      </c>
      <c r="K200" s="215" t="s">
        <v>122</v>
      </c>
      <c r="L200" s="219"/>
      <c r="M200" s="220" t="s">
        <v>1</v>
      </c>
      <c r="N200" s="221" t="s">
        <v>41</v>
      </c>
      <c r="O200" s="70"/>
      <c r="P200" s="186">
        <f t="shared" si="1"/>
        <v>0</v>
      </c>
      <c r="Q200" s="186">
        <v>2.8000000000000001E-2</v>
      </c>
      <c r="R200" s="186">
        <f t="shared" si="2"/>
        <v>5.6000000000000001E-2</v>
      </c>
      <c r="S200" s="186">
        <v>0</v>
      </c>
      <c r="T200" s="187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8" t="s">
        <v>161</v>
      </c>
      <c r="AT200" s="188" t="s">
        <v>183</v>
      </c>
      <c r="AU200" s="188" t="s">
        <v>82</v>
      </c>
      <c r="AY200" s="16" t="s">
        <v>116</v>
      </c>
      <c r="BE200" s="189">
        <f t="shared" si="4"/>
        <v>0</v>
      </c>
      <c r="BF200" s="189">
        <f t="shared" si="5"/>
        <v>0</v>
      </c>
      <c r="BG200" s="189">
        <f t="shared" si="6"/>
        <v>0</v>
      </c>
      <c r="BH200" s="189">
        <f t="shared" si="7"/>
        <v>0</v>
      </c>
      <c r="BI200" s="189">
        <f t="shared" si="8"/>
        <v>0</v>
      </c>
      <c r="BJ200" s="16" t="s">
        <v>8</v>
      </c>
      <c r="BK200" s="189">
        <f t="shared" si="9"/>
        <v>0</v>
      </c>
      <c r="BL200" s="16" t="s">
        <v>123</v>
      </c>
      <c r="BM200" s="188" t="s">
        <v>271</v>
      </c>
    </row>
    <row r="201" spans="1:65" s="1" customFormat="1" ht="24">
      <c r="A201" s="33"/>
      <c r="B201" s="34"/>
      <c r="C201" s="213" t="s">
        <v>272</v>
      </c>
      <c r="D201" s="213" t="s">
        <v>183</v>
      </c>
      <c r="E201" s="214" t="s">
        <v>273</v>
      </c>
      <c r="F201" s="215" t="s">
        <v>274</v>
      </c>
      <c r="G201" s="216" t="s">
        <v>234</v>
      </c>
      <c r="H201" s="217">
        <v>2</v>
      </c>
      <c r="I201" s="218"/>
      <c r="J201" s="217">
        <f t="shared" si="0"/>
        <v>0</v>
      </c>
      <c r="K201" s="215" t="s">
        <v>122</v>
      </c>
      <c r="L201" s="219"/>
      <c r="M201" s="220" t="s">
        <v>1</v>
      </c>
      <c r="N201" s="221" t="s">
        <v>41</v>
      </c>
      <c r="O201" s="70"/>
      <c r="P201" s="186">
        <f t="shared" si="1"/>
        <v>0</v>
      </c>
      <c r="Q201" s="186">
        <v>6.8000000000000005E-2</v>
      </c>
      <c r="R201" s="186">
        <f t="shared" si="2"/>
        <v>0.13600000000000001</v>
      </c>
      <c r="S201" s="186">
        <v>0</v>
      </c>
      <c r="T201" s="187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8" t="s">
        <v>161</v>
      </c>
      <c r="AT201" s="188" t="s">
        <v>183</v>
      </c>
      <c r="AU201" s="188" t="s">
        <v>82</v>
      </c>
      <c r="AY201" s="16" t="s">
        <v>116</v>
      </c>
      <c r="BE201" s="189">
        <f t="shared" si="4"/>
        <v>0</v>
      </c>
      <c r="BF201" s="189">
        <f t="shared" si="5"/>
        <v>0</v>
      </c>
      <c r="BG201" s="189">
        <f t="shared" si="6"/>
        <v>0</v>
      </c>
      <c r="BH201" s="189">
        <f t="shared" si="7"/>
        <v>0</v>
      </c>
      <c r="BI201" s="189">
        <f t="shared" si="8"/>
        <v>0</v>
      </c>
      <c r="BJ201" s="16" t="s">
        <v>8</v>
      </c>
      <c r="BK201" s="189">
        <f t="shared" si="9"/>
        <v>0</v>
      </c>
      <c r="BL201" s="16" t="s">
        <v>123</v>
      </c>
      <c r="BM201" s="188" t="s">
        <v>275</v>
      </c>
    </row>
    <row r="202" spans="1:65" s="1" customFormat="1" ht="24">
      <c r="A202" s="33"/>
      <c r="B202" s="34"/>
      <c r="C202" s="213" t="s">
        <v>276</v>
      </c>
      <c r="D202" s="213" t="s">
        <v>183</v>
      </c>
      <c r="E202" s="214" t="s">
        <v>277</v>
      </c>
      <c r="F202" s="215" t="s">
        <v>278</v>
      </c>
      <c r="G202" s="216" t="s">
        <v>234</v>
      </c>
      <c r="H202" s="217">
        <v>2</v>
      </c>
      <c r="I202" s="218"/>
      <c r="J202" s="217">
        <f t="shared" si="0"/>
        <v>0</v>
      </c>
      <c r="K202" s="215" t="s">
        <v>122</v>
      </c>
      <c r="L202" s="219"/>
      <c r="M202" s="220" t="s">
        <v>1</v>
      </c>
      <c r="N202" s="221" t="s">
        <v>41</v>
      </c>
      <c r="O202" s="70"/>
      <c r="P202" s="186">
        <f t="shared" si="1"/>
        <v>0</v>
      </c>
      <c r="Q202" s="186">
        <v>8.1000000000000003E-2</v>
      </c>
      <c r="R202" s="186">
        <f t="shared" si="2"/>
        <v>0.16200000000000001</v>
      </c>
      <c r="S202" s="186">
        <v>0</v>
      </c>
      <c r="T202" s="187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8" t="s">
        <v>161</v>
      </c>
      <c r="AT202" s="188" t="s">
        <v>183</v>
      </c>
      <c r="AU202" s="188" t="s">
        <v>82</v>
      </c>
      <c r="AY202" s="16" t="s">
        <v>116</v>
      </c>
      <c r="BE202" s="189">
        <f t="shared" si="4"/>
        <v>0</v>
      </c>
      <c r="BF202" s="189">
        <f t="shared" si="5"/>
        <v>0</v>
      </c>
      <c r="BG202" s="189">
        <f t="shared" si="6"/>
        <v>0</v>
      </c>
      <c r="BH202" s="189">
        <f t="shared" si="7"/>
        <v>0</v>
      </c>
      <c r="BI202" s="189">
        <f t="shared" si="8"/>
        <v>0</v>
      </c>
      <c r="BJ202" s="16" t="s">
        <v>8</v>
      </c>
      <c r="BK202" s="189">
        <f t="shared" si="9"/>
        <v>0</v>
      </c>
      <c r="BL202" s="16" t="s">
        <v>123</v>
      </c>
      <c r="BM202" s="188" t="s">
        <v>279</v>
      </c>
    </row>
    <row r="203" spans="1:65" s="1" customFormat="1" ht="21.75" customHeight="1">
      <c r="A203" s="33"/>
      <c r="B203" s="34"/>
      <c r="C203" s="178" t="s">
        <v>280</v>
      </c>
      <c r="D203" s="178" t="s">
        <v>118</v>
      </c>
      <c r="E203" s="179" t="s">
        <v>281</v>
      </c>
      <c r="F203" s="180" t="s">
        <v>282</v>
      </c>
      <c r="G203" s="181" t="s">
        <v>234</v>
      </c>
      <c r="H203" s="182">
        <v>2</v>
      </c>
      <c r="I203" s="183"/>
      <c r="J203" s="182">
        <f t="shared" si="0"/>
        <v>0</v>
      </c>
      <c r="K203" s="180" t="s">
        <v>122</v>
      </c>
      <c r="L203" s="38"/>
      <c r="M203" s="184" t="s">
        <v>1</v>
      </c>
      <c r="N203" s="185" t="s">
        <v>41</v>
      </c>
      <c r="O203" s="70"/>
      <c r="P203" s="186">
        <f t="shared" si="1"/>
        <v>0</v>
      </c>
      <c r="Q203" s="186">
        <v>1.17E-2</v>
      </c>
      <c r="R203" s="186">
        <f t="shared" si="2"/>
        <v>2.3400000000000001E-2</v>
      </c>
      <c r="S203" s="186">
        <v>0</v>
      </c>
      <c r="T203" s="187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8" t="s">
        <v>123</v>
      </c>
      <c r="AT203" s="188" t="s">
        <v>118</v>
      </c>
      <c r="AU203" s="188" t="s">
        <v>82</v>
      </c>
      <c r="AY203" s="16" t="s">
        <v>116</v>
      </c>
      <c r="BE203" s="189">
        <f t="shared" si="4"/>
        <v>0</v>
      </c>
      <c r="BF203" s="189">
        <f t="shared" si="5"/>
        <v>0</v>
      </c>
      <c r="BG203" s="189">
        <f t="shared" si="6"/>
        <v>0</v>
      </c>
      <c r="BH203" s="189">
        <f t="shared" si="7"/>
        <v>0</v>
      </c>
      <c r="BI203" s="189">
        <f t="shared" si="8"/>
        <v>0</v>
      </c>
      <c r="BJ203" s="16" t="s">
        <v>8</v>
      </c>
      <c r="BK203" s="189">
        <f t="shared" si="9"/>
        <v>0</v>
      </c>
      <c r="BL203" s="16" t="s">
        <v>123</v>
      </c>
      <c r="BM203" s="188" t="s">
        <v>283</v>
      </c>
    </row>
    <row r="204" spans="1:65" s="1" customFormat="1" ht="16.5" customHeight="1">
      <c r="A204" s="33"/>
      <c r="B204" s="34"/>
      <c r="C204" s="213" t="s">
        <v>284</v>
      </c>
      <c r="D204" s="213" t="s">
        <v>183</v>
      </c>
      <c r="E204" s="214" t="s">
        <v>285</v>
      </c>
      <c r="F204" s="215" t="s">
        <v>286</v>
      </c>
      <c r="G204" s="216" t="s">
        <v>234</v>
      </c>
      <c r="H204" s="217">
        <v>2</v>
      </c>
      <c r="I204" s="218"/>
      <c r="J204" s="217">
        <f t="shared" si="0"/>
        <v>0</v>
      </c>
      <c r="K204" s="215" t="s">
        <v>122</v>
      </c>
      <c r="L204" s="219"/>
      <c r="M204" s="220" t="s">
        <v>1</v>
      </c>
      <c r="N204" s="221" t="s">
        <v>41</v>
      </c>
      <c r="O204" s="70"/>
      <c r="P204" s="186">
        <f t="shared" si="1"/>
        <v>0</v>
      </c>
      <c r="Q204" s="186">
        <v>8.1000000000000003E-2</v>
      </c>
      <c r="R204" s="186">
        <f t="shared" si="2"/>
        <v>0.16200000000000001</v>
      </c>
      <c r="S204" s="186">
        <v>0</v>
      </c>
      <c r="T204" s="187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8" t="s">
        <v>161</v>
      </c>
      <c r="AT204" s="188" t="s">
        <v>183</v>
      </c>
      <c r="AU204" s="188" t="s">
        <v>82</v>
      </c>
      <c r="AY204" s="16" t="s">
        <v>116</v>
      </c>
      <c r="BE204" s="189">
        <f t="shared" si="4"/>
        <v>0</v>
      </c>
      <c r="BF204" s="189">
        <f t="shared" si="5"/>
        <v>0</v>
      </c>
      <c r="BG204" s="189">
        <f t="shared" si="6"/>
        <v>0</v>
      </c>
      <c r="BH204" s="189">
        <f t="shared" si="7"/>
        <v>0</v>
      </c>
      <c r="BI204" s="189">
        <f t="shared" si="8"/>
        <v>0</v>
      </c>
      <c r="BJ204" s="16" t="s">
        <v>8</v>
      </c>
      <c r="BK204" s="189">
        <f t="shared" si="9"/>
        <v>0</v>
      </c>
      <c r="BL204" s="16" t="s">
        <v>123</v>
      </c>
      <c r="BM204" s="188" t="s">
        <v>287</v>
      </c>
    </row>
    <row r="205" spans="1:65" s="1" customFormat="1" ht="21.75" customHeight="1">
      <c r="A205" s="33"/>
      <c r="B205" s="34"/>
      <c r="C205" s="178" t="s">
        <v>288</v>
      </c>
      <c r="D205" s="178" t="s">
        <v>118</v>
      </c>
      <c r="E205" s="179" t="s">
        <v>289</v>
      </c>
      <c r="F205" s="180" t="s">
        <v>290</v>
      </c>
      <c r="G205" s="181" t="s">
        <v>225</v>
      </c>
      <c r="H205" s="182">
        <v>4</v>
      </c>
      <c r="I205" s="183"/>
      <c r="J205" s="182">
        <f t="shared" si="0"/>
        <v>0</v>
      </c>
      <c r="K205" s="180" t="s">
        <v>122</v>
      </c>
      <c r="L205" s="38"/>
      <c r="M205" s="184" t="s">
        <v>1</v>
      </c>
      <c r="N205" s="185" t="s">
        <v>41</v>
      </c>
      <c r="O205" s="70"/>
      <c r="P205" s="186">
        <f t="shared" si="1"/>
        <v>0</v>
      </c>
      <c r="Q205" s="186">
        <v>1.2999999999999999E-4</v>
      </c>
      <c r="R205" s="186">
        <f t="shared" si="2"/>
        <v>5.1999999999999995E-4</v>
      </c>
      <c r="S205" s="186">
        <v>0</v>
      </c>
      <c r="T205" s="187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8" t="s">
        <v>123</v>
      </c>
      <c r="AT205" s="188" t="s">
        <v>118</v>
      </c>
      <c r="AU205" s="188" t="s">
        <v>82</v>
      </c>
      <c r="AY205" s="16" t="s">
        <v>116</v>
      </c>
      <c r="BE205" s="189">
        <f t="shared" si="4"/>
        <v>0</v>
      </c>
      <c r="BF205" s="189">
        <f t="shared" si="5"/>
        <v>0</v>
      </c>
      <c r="BG205" s="189">
        <f t="shared" si="6"/>
        <v>0</v>
      </c>
      <c r="BH205" s="189">
        <f t="shared" si="7"/>
        <v>0</v>
      </c>
      <c r="BI205" s="189">
        <f t="shared" si="8"/>
        <v>0</v>
      </c>
      <c r="BJ205" s="16" t="s">
        <v>8</v>
      </c>
      <c r="BK205" s="189">
        <f t="shared" si="9"/>
        <v>0</v>
      </c>
      <c r="BL205" s="16" t="s">
        <v>123</v>
      </c>
      <c r="BM205" s="188" t="s">
        <v>291</v>
      </c>
    </row>
    <row r="206" spans="1:65" s="11" customFormat="1" ht="22.9" customHeight="1">
      <c r="B206" s="162"/>
      <c r="C206" s="163"/>
      <c r="D206" s="164" t="s">
        <v>75</v>
      </c>
      <c r="E206" s="176" t="s">
        <v>292</v>
      </c>
      <c r="F206" s="176" t="s">
        <v>293</v>
      </c>
      <c r="G206" s="163"/>
      <c r="H206" s="163"/>
      <c r="I206" s="166"/>
      <c r="J206" s="177">
        <f>BK206</f>
        <v>0</v>
      </c>
      <c r="K206" s="163"/>
      <c r="L206" s="168"/>
      <c r="M206" s="169"/>
      <c r="N206" s="170"/>
      <c r="O206" s="170"/>
      <c r="P206" s="171">
        <f>SUM(P207:P210)</f>
        <v>0</v>
      </c>
      <c r="Q206" s="170"/>
      <c r="R206" s="171">
        <f>SUM(R207:R210)</f>
        <v>0</v>
      </c>
      <c r="S206" s="170"/>
      <c r="T206" s="172">
        <f>SUM(T207:T210)</f>
        <v>0</v>
      </c>
      <c r="AR206" s="173" t="s">
        <v>8</v>
      </c>
      <c r="AT206" s="174" t="s">
        <v>75</v>
      </c>
      <c r="AU206" s="174" t="s">
        <v>8</v>
      </c>
      <c r="AY206" s="173" t="s">
        <v>116</v>
      </c>
      <c r="BK206" s="175">
        <f>SUM(BK207:BK210)</f>
        <v>0</v>
      </c>
    </row>
    <row r="207" spans="1:65" s="1" customFormat="1" ht="24">
      <c r="A207" s="33"/>
      <c r="B207" s="34"/>
      <c r="C207" s="178" t="s">
        <v>294</v>
      </c>
      <c r="D207" s="178" t="s">
        <v>118</v>
      </c>
      <c r="E207" s="179" t="s">
        <v>295</v>
      </c>
      <c r="F207" s="180" t="s">
        <v>296</v>
      </c>
      <c r="G207" s="181" t="s">
        <v>164</v>
      </c>
      <c r="H207" s="182">
        <v>4.8</v>
      </c>
      <c r="I207" s="183"/>
      <c r="J207" s="182">
        <f>ROUND(I207*H207,0)</f>
        <v>0</v>
      </c>
      <c r="K207" s="180" t="s">
        <v>122</v>
      </c>
      <c r="L207" s="38"/>
      <c r="M207" s="184" t="s">
        <v>1</v>
      </c>
      <c r="N207" s="185" t="s">
        <v>41</v>
      </c>
      <c r="O207" s="70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8" t="s">
        <v>123</v>
      </c>
      <c r="AT207" s="188" t="s">
        <v>118</v>
      </c>
      <c r="AU207" s="188" t="s">
        <v>82</v>
      </c>
      <c r="AY207" s="16" t="s">
        <v>116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6" t="s">
        <v>8</v>
      </c>
      <c r="BK207" s="189">
        <f>ROUND(I207*H207,0)</f>
        <v>0</v>
      </c>
      <c r="BL207" s="16" t="s">
        <v>123</v>
      </c>
      <c r="BM207" s="188" t="s">
        <v>297</v>
      </c>
    </row>
    <row r="208" spans="1:65" s="1" customFormat="1" ht="24">
      <c r="A208" s="33"/>
      <c r="B208" s="34"/>
      <c r="C208" s="178" t="s">
        <v>298</v>
      </c>
      <c r="D208" s="178" t="s">
        <v>118</v>
      </c>
      <c r="E208" s="179" t="s">
        <v>299</v>
      </c>
      <c r="F208" s="180" t="s">
        <v>300</v>
      </c>
      <c r="G208" s="181" t="s">
        <v>164</v>
      </c>
      <c r="H208" s="182">
        <v>72</v>
      </c>
      <c r="I208" s="183"/>
      <c r="J208" s="182">
        <f>ROUND(I208*H208,0)</f>
        <v>0</v>
      </c>
      <c r="K208" s="180" t="s">
        <v>122</v>
      </c>
      <c r="L208" s="38"/>
      <c r="M208" s="184" t="s">
        <v>1</v>
      </c>
      <c r="N208" s="185" t="s">
        <v>41</v>
      </c>
      <c r="O208" s="70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8" t="s">
        <v>123</v>
      </c>
      <c r="AT208" s="188" t="s">
        <v>118</v>
      </c>
      <c r="AU208" s="188" t="s">
        <v>82</v>
      </c>
      <c r="AY208" s="16" t="s">
        <v>116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6" t="s">
        <v>8</v>
      </c>
      <c r="BK208" s="189">
        <f>ROUND(I208*H208,0)</f>
        <v>0</v>
      </c>
      <c r="BL208" s="16" t="s">
        <v>123</v>
      </c>
      <c r="BM208" s="188" t="s">
        <v>301</v>
      </c>
    </row>
    <row r="209" spans="1:65" s="12" customFormat="1">
      <c r="B209" s="190"/>
      <c r="C209" s="191"/>
      <c r="D209" s="192" t="s">
        <v>125</v>
      </c>
      <c r="E209" s="191"/>
      <c r="F209" s="194" t="s">
        <v>302</v>
      </c>
      <c r="G209" s="191"/>
      <c r="H209" s="195">
        <v>72</v>
      </c>
      <c r="I209" s="196"/>
      <c r="J209" s="191"/>
      <c r="K209" s="191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125</v>
      </c>
      <c r="AU209" s="201" t="s">
        <v>82</v>
      </c>
      <c r="AV209" s="12" t="s">
        <v>82</v>
      </c>
      <c r="AW209" s="12" t="s">
        <v>4</v>
      </c>
      <c r="AX209" s="12" t="s">
        <v>8</v>
      </c>
      <c r="AY209" s="201" t="s">
        <v>116</v>
      </c>
    </row>
    <row r="210" spans="1:65" s="1" customFormat="1" ht="33" customHeight="1">
      <c r="A210" s="33"/>
      <c r="B210" s="34"/>
      <c r="C210" s="178" t="s">
        <v>303</v>
      </c>
      <c r="D210" s="178" t="s">
        <v>118</v>
      </c>
      <c r="E210" s="179" t="s">
        <v>304</v>
      </c>
      <c r="F210" s="180" t="s">
        <v>305</v>
      </c>
      <c r="G210" s="181" t="s">
        <v>164</v>
      </c>
      <c r="H210" s="182">
        <v>47</v>
      </c>
      <c r="I210" s="183"/>
      <c r="J210" s="182">
        <f>ROUND(I210*H210,0)</f>
        <v>0</v>
      </c>
      <c r="K210" s="180" t="s">
        <v>122</v>
      </c>
      <c r="L210" s="38"/>
      <c r="M210" s="184" t="s">
        <v>1</v>
      </c>
      <c r="N210" s="185" t="s">
        <v>41</v>
      </c>
      <c r="O210" s="70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8" t="s">
        <v>123</v>
      </c>
      <c r="AT210" s="188" t="s">
        <v>118</v>
      </c>
      <c r="AU210" s="188" t="s">
        <v>82</v>
      </c>
      <c r="AY210" s="16" t="s">
        <v>116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6" t="s">
        <v>8</v>
      </c>
      <c r="BK210" s="189">
        <f>ROUND(I210*H210,0)</f>
        <v>0</v>
      </c>
      <c r="BL210" s="16" t="s">
        <v>123</v>
      </c>
      <c r="BM210" s="188" t="s">
        <v>306</v>
      </c>
    </row>
    <row r="211" spans="1:65" s="11" customFormat="1" ht="22.9" customHeight="1">
      <c r="B211" s="162"/>
      <c r="C211" s="163"/>
      <c r="D211" s="164" t="s">
        <v>75</v>
      </c>
      <c r="E211" s="176" t="s">
        <v>307</v>
      </c>
      <c r="F211" s="176" t="s">
        <v>308</v>
      </c>
      <c r="G211" s="163"/>
      <c r="H211" s="163"/>
      <c r="I211" s="166"/>
      <c r="J211" s="177">
        <f>BK211</f>
        <v>0</v>
      </c>
      <c r="K211" s="163"/>
      <c r="L211" s="168"/>
      <c r="M211" s="169"/>
      <c r="N211" s="170"/>
      <c r="O211" s="170"/>
      <c r="P211" s="171">
        <f>P212</f>
        <v>0</v>
      </c>
      <c r="Q211" s="170"/>
      <c r="R211" s="171">
        <f>R212</f>
        <v>0</v>
      </c>
      <c r="S211" s="170"/>
      <c r="T211" s="172">
        <f>T212</f>
        <v>0</v>
      </c>
      <c r="AR211" s="173" t="s">
        <v>8</v>
      </c>
      <c r="AT211" s="174" t="s">
        <v>75</v>
      </c>
      <c r="AU211" s="174" t="s">
        <v>8</v>
      </c>
      <c r="AY211" s="173" t="s">
        <v>116</v>
      </c>
      <c r="BK211" s="175">
        <f>BK212</f>
        <v>0</v>
      </c>
    </row>
    <row r="212" spans="1:65" s="1" customFormat="1" ht="24">
      <c r="A212" s="33"/>
      <c r="B212" s="34"/>
      <c r="C212" s="178" t="s">
        <v>309</v>
      </c>
      <c r="D212" s="178" t="s">
        <v>118</v>
      </c>
      <c r="E212" s="179" t="s">
        <v>310</v>
      </c>
      <c r="F212" s="180" t="s">
        <v>311</v>
      </c>
      <c r="G212" s="181" t="s">
        <v>164</v>
      </c>
      <c r="H212" s="182">
        <v>169.94</v>
      </c>
      <c r="I212" s="183"/>
      <c r="J212" s="182">
        <f>ROUND(I212*H212,0)</f>
        <v>0</v>
      </c>
      <c r="K212" s="180" t="s">
        <v>122</v>
      </c>
      <c r="L212" s="38"/>
      <c r="M212" s="184" t="s">
        <v>1</v>
      </c>
      <c r="N212" s="185" t="s">
        <v>41</v>
      </c>
      <c r="O212" s="70"/>
      <c r="P212" s="186">
        <f>O212*H212</f>
        <v>0</v>
      </c>
      <c r="Q212" s="186">
        <v>0</v>
      </c>
      <c r="R212" s="186">
        <f>Q212*H212</f>
        <v>0</v>
      </c>
      <c r="S212" s="186">
        <v>0</v>
      </c>
      <c r="T212" s="18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8" t="s">
        <v>123</v>
      </c>
      <c r="AT212" s="188" t="s">
        <v>118</v>
      </c>
      <c r="AU212" s="188" t="s">
        <v>82</v>
      </c>
      <c r="AY212" s="16" t="s">
        <v>116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6" t="s">
        <v>8</v>
      </c>
      <c r="BK212" s="189">
        <f>ROUND(I212*H212,0)</f>
        <v>0</v>
      </c>
      <c r="BL212" s="16" t="s">
        <v>123</v>
      </c>
      <c r="BM212" s="188" t="s">
        <v>312</v>
      </c>
    </row>
    <row r="213" spans="1:65" s="11" customFormat="1" ht="25.9" customHeight="1">
      <c r="B213" s="162"/>
      <c r="C213" s="163"/>
      <c r="D213" s="164" t="s">
        <v>75</v>
      </c>
      <c r="E213" s="165" t="s">
        <v>313</v>
      </c>
      <c r="F213" s="165" t="s">
        <v>314</v>
      </c>
      <c r="G213" s="163"/>
      <c r="H213" s="163"/>
      <c r="I213" s="166"/>
      <c r="J213" s="167">
        <f>BK213</f>
        <v>0</v>
      </c>
      <c r="K213" s="163"/>
      <c r="L213" s="168"/>
      <c r="M213" s="169"/>
      <c r="N213" s="170"/>
      <c r="O213" s="170"/>
      <c r="P213" s="171">
        <f>P214+P225+P229+P233</f>
        <v>0</v>
      </c>
      <c r="Q213" s="170"/>
      <c r="R213" s="171">
        <f>R214+R225+R229+R233</f>
        <v>0</v>
      </c>
      <c r="S213" s="170"/>
      <c r="T213" s="172">
        <f>T214+T225+T229+T233</f>
        <v>0</v>
      </c>
      <c r="AR213" s="173" t="s">
        <v>142</v>
      </c>
      <c r="AT213" s="174" t="s">
        <v>75</v>
      </c>
      <c r="AU213" s="174" t="s">
        <v>76</v>
      </c>
      <c r="AY213" s="173" t="s">
        <v>116</v>
      </c>
      <c r="BK213" s="175">
        <f>BK214+BK225+BK229+BK233</f>
        <v>0</v>
      </c>
    </row>
    <row r="214" spans="1:65" s="11" customFormat="1" ht="22.9" customHeight="1">
      <c r="B214" s="162"/>
      <c r="C214" s="163"/>
      <c r="D214" s="164" t="s">
        <v>75</v>
      </c>
      <c r="E214" s="176" t="s">
        <v>315</v>
      </c>
      <c r="F214" s="176" t="s">
        <v>316</v>
      </c>
      <c r="G214" s="163"/>
      <c r="H214" s="163"/>
      <c r="I214" s="166"/>
      <c r="J214" s="177">
        <f>BK214</f>
        <v>0</v>
      </c>
      <c r="K214" s="163"/>
      <c r="L214" s="168"/>
      <c r="M214" s="169"/>
      <c r="N214" s="170"/>
      <c r="O214" s="170"/>
      <c r="P214" s="171">
        <f>SUM(P215:P224)</f>
        <v>0</v>
      </c>
      <c r="Q214" s="170"/>
      <c r="R214" s="171">
        <f>SUM(R215:R224)</f>
        <v>0</v>
      </c>
      <c r="S214" s="170"/>
      <c r="T214" s="172">
        <f>SUM(T215:T224)</f>
        <v>0</v>
      </c>
      <c r="AR214" s="173" t="s">
        <v>142</v>
      </c>
      <c r="AT214" s="174" t="s">
        <v>75</v>
      </c>
      <c r="AU214" s="174" t="s">
        <v>8</v>
      </c>
      <c r="AY214" s="173" t="s">
        <v>116</v>
      </c>
      <c r="BK214" s="175">
        <f>SUM(BK215:BK224)</f>
        <v>0</v>
      </c>
    </row>
    <row r="215" spans="1:65" s="1" customFormat="1" ht="16.5" customHeight="1">
      <c r="A215" s="33"/>
      <c r="B215" s="34"/>
      <c r="C215" s="178" t="s">
        <v>317</v>
      </c>
      <c r="D215" s="178" t="s">
        <v>118</v>
      </c>
      <c r="E215" s="179" t="s">
        <v>318</v>
      </c>
      <c r="F215" s="180" t="s">
        <v>319</v>
      </c>
      <c r="G215" s="181" t="s">
        <v>191</v>
      </c>
      <c r="H215" s="182">
        <v>1</v>
      </c>
      <c r="I215" s="183"/>
      <c r="J215" s="182">
        <f>ROUND(I215*H215,0)</f>
        <v>0</v>
      </c>
      <c r="K215" s="180" t="s">
        <v>122</v>
      </c>
      <c r="L215" s="38"/>
      <c r="M215" s="184" t="s">
        <v>1</v>
      </c>
      <c r="N215" s="185" t="s">
        <v>41</v>
      </c>
      <c r="O215" s="70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8" t="s">
        <v>320</v>
      </c>
      <c r="AT215" s="188" t="s">
        <v>118</v>
      </c>
      <c r="AU215" s="188" t="s">
        <v>82</v>
      </c>
      <c r="AY215" s="16" t="s">
        <v>116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6" t="s">
        <v>8</v>
      </c>
      <c r="BK215" s="189">
        <f>ROUND(I215*H215,0)</f>
        <v>0</v>
      </c>
      <c r="BL215" s="16" t="s">
        <v>320</v>
      </c>
      <c r="BM215" s="188" t="s">
        <v>321</v>
      </c>
    </row>
    <row r="216" spans="1:65" s="14" customFormat="1">
      <c r="B216" s="222"/>
      <c r="C216" s="223"/>
      <c r="D216" s="192" t="s">
        <v>125</v>
      </c>
      <c r="E216" s="224" t="s">
        <v>1</v>
      </c>
      <c r="F216" s="225" t="s">
        <v>322</v>
      </c>
      <c r="G216" s="223"/>
      <c r="H216" s="224" t="s">
        <v>1</v>
      </c>
      <c r="I216" s="226"/>
      <c r="J216" s="223"/>
      <c r="K216" s="223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125</v>
      </c>
      <c r="AU216" s="231" t="s">
        <v>82</v>
      </c>
      <c r="AV216" s="14" t="s">
        <v>8</v>
      </c>
      <c r="AW216" s="14" t="s">
        <v>32</v>
      </c>
      <c r="AX216" s="14" t="s">
        <v>76</v>
      </c>
      <c r="AY216" s="231" t="s">
        <v>116</v>
      </c>
    </row>
    <row r="217" spans="1:65" s="12" customFormat="1">
      <c r="B217" s="190"/>
      <c r="C217" s="191"/>
      <c r="D217" s="192" t="s">
        <v>125</v>
      </c>
      <c r="E217" s="193" t="s">
        <v>1</v>
      </c>
      <c r="F217" s="194" t="s">
        <v>8</v>
      </c>
      <c r="G217" s="191"/>
      <c r="H217" s="195">
        <v>1</v>
      </c>
      <c r="I217" s="196"/>
      <c r="J217" s="191"/>
      <c r="K217" s="191"/>
      <c r="L217" s="197"/>
      <c r="M217" s="198"/>
      <c r="N217" s="199"/>
      <c r="O217" s="199"/>
      <c r="P217" s="199"/>
      <c r="Q217" s="199"/>
      <c r="R217" s="199"/>
      <c r="S217" s="199"/>
      <c r="T217" s="200"/>
      <c r="AT217" s="201" t="s">
        <v>125</v>
      </c>
      <c r="AU217" s="201" t="s">
        <v>82</v>
      </c>
      <c r="AV217" s="12" t="s">
        <v>82</v>
      </c>
      <c r="AW217" s="12" t="s">
        <v>32</v>
      </c>
      <c r="AX217" s="12" t="s">
        <v>8</v>
      </c>
      <c r="AY217" s="201" t="s">
        <v>116</v>
      </c>
    </row>
    <row r="218" spans="1:65" s="1" customFormat="1" ht="16.5" customHeight="1">
      <c r="A218" s="33"/>
      <c r="B218" s="34"/>
      <c r="C218" s="178" t="s">
        <v>323</v>
      </c>
      <c r="D218" s="178" t="s">
        <v>118</v>
      </c>
      <c r="E218" s="179" t="s">
        <v>324</v>
      </c>
      <c r="F218" s="180" t="s">
        <v>325</v>
      </c>
      <c r="G218" s="181" t="s">
        <v>191</v>
      </c>
      <c r="H218" s="182">
        <v>1</v>
      </c>
      <c r="I218" s="183"/>
      <c r="J218" s="182">
        <f>ROUND(I218*H218,0)</f>
        <v>0</v>
      </c>
      <c r="K218" s="180" t="s">
        <v>122</v>
      </c>
      <c r="L218" s="38"/>
      <c r="M218" s="184" t="s">
        <v>1</v>
      </c>
      <c r="N218" s="185" t="s">
        <v>41</v>
      </c>
      <c r="O218" s="70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8" t="s">
        <v>320</v>
      </c>
      <c r="AT218" s="188" t="s">
        <v>118</v>
      </c>
      <c r="AU218" s="188" t="s">
        <v>82</v>
      </c>
      <c r="AY218" s="16" t="s">
        <v>116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6" t="s">
        <v>8</v>
      </c>
      <c r="BK218" s="189">
        <f>ROUND(I218*H218,0)</f>
        <v>0</v>
      </c>
      <c r="BL218" s="16" t="s">
        <v>320</v>
      </c>
      <c r="BM218" s="188" t="s">
        <v>326</v>
      </c>
    </row>
    <row r="219" spans="1:65" s="14" customFormat="1">
      <c r="B219" s="222"/>
      <c r="C219" s="223"/>
      <c r="D219" s="192" t="s">
        <v>125</v>
      </c>
      <c r="E219" s="224" t="s">
        <v>1</v>
      </c>
      <c r="F219" s="225" t="s">
        <v>327</v>
      </c>
      <c r="G219" s="223"/>
      <c r="H219" s="224" t="s">
        <v>1</v>
      </c>
      <c r="I219" s="226"/>
      <c r="J219" s="223"/>
      <c r="K219" s="223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125</v>
      </c>
      <c r="AU219" s="231" t="s">
        <v>82</v>
      </c>
      <c r="AV219" s="14" t="s">
        <v>8</v>
      </c>
      <c r="AW219" s="14" t="s">
        <v>32</v>
      </c>
      <c r="AX219" s="14" t="s">
        <v>76</v>
      </c>
      <c r="AY219" s="231" t="s">
        <v>116</v>
      </c>
    </row>
    <row r="220" spans="1:65" s="14" customFormat="1">
      <c r="B220" s="222"/>
      <c r="C220" s="223"/>
      <c r="D220" s="192" t="s">
        <v>125</v>
      </c>
      <c r="E220" s="224" t="s">
        <v>1</v>
      </c>
      <c r="F220" s="225" t="s">
        <v>328</v>
      </c>
      <c r="G220" s="223"/>
      <c r="H220" s="224" t="s">
        <v>1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125</v>
      </c>
      <c r="AU220" s="231" t="s">
        <v>82</v>
      </c>
      <c r="AV220" s="14" t="s">
        <v>8</v>
      </c>
      <c r="AW220" s="14" t="s">
        <v>32</v>
      </c>
      <c r="AX220" s="14" t="s">
        <v>76</v>
      </c>
      <c r="AY220" s="231" t="s">
        <v>116</v>
      </c>
    </row>
    <row r="221" spans="1:65" s="12" customFormat="1">
      <c r="B221" s="190"/>
      <c r="C221" s="191"/>
      <c r="D221" s="192" t="s">
        <v>125</v>
      </c>
      <c r="E221" s="193" t="s">
        <v>1</v>
      </c>
      <c r="F221" s="194" t="s">
        <v>8</v>
      </c>
      <c r="G221" s="191"/>
      <c r="H221" s="195">
        <v>1</v>
      </c>
      <c r="I221" s="196"/>
      <c r="J221" s="191"/>
      <c r="K221" s="191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125</v>
      </c>
      <c r="AU221" s="201" t="s">
        <v>82</v>
      </c>
      <c r="AV221" s="12" t="s">
        <v>82</v>
      </c>
      <c r="AW221" s="12" t="s">
        <v>32</v>
      </c>
      <c r="AX221" s="12" t="s">
        <v>8</v>
      </c>
      <c r="AY221" s="201" t="s">
        <v>116</v>
      </c>
    </row>
    <row r="222" spans="1:65" s="1" customFormat="1" ht="16.5" customHeight="1">
      <c r="A222" s="33"/>
      <c r="B222" s="34"/>
      <c r="C222" s="178" t="s">
        <v>329</v>
      </c>
      <c r="D222" s="178" t="s">
        <v>118</v>
      </c>
      <c r="E222" s="179" t="s">
        <v>330</v>
      </c>
      <c r="F222" s="180" t="s">
        <v>331</v>
      </c>
      <c r="G222" s="181" t="s">
        <v>191</v>
      </c>
      <c r="H222" s="182">
        <v>1</v>
      </c>
      <c r="I222" s="183"/>
      <c r="J222" s="182">
        <f>ROUND(I222*H222,0)</f>
        <v>0</v>
      </c>
      <c r="K222" s="180" t="s">
        <v>122</v>
      </c>
      <c r="L222" s="38"/>
      <c r="M222" s="184" t="s">
        <v>1</v>
      </c>
      <c r="N222" s="185" t="s">
        <v>41</v>
      </c>
      <c r="O222" s="70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8" t="s">
        <v>320</v>
      </c>
      <c r="AT222" s="188" t="s">
        <v>118</v>
      </c>
      <c r="AU222" s="188" t="s">
        <v>82</v>
      </c>
      <c r="AY222" s="16" t="s">
        <v>116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6" t="s">
        <v>8</v>
      </c>
      <c r="BK222" s="189">
        <f>ROUND(I222*H222,0)</f>
        <v>0</v>
      </c>
      <c r="BL222" s="16" t="s">
        <v>320</v>
      </c>
      <c r="BM222" s="188" t="s">
        <v>332</v>
      </c>
    </row>
    <row r="223" spans="1:65" s="14" customFormat="1">
      <c r="B223" s="222"/>
      <c r="C223" s="223"/>
      <c r="D223" s="192" t="s">
        <v>125</v>
      </c>
      <c r="E223" s="224" t="s">
        <v>1</v>
      </c>
      <c r="F223" s="225" t="s">
        <v>333</v>
      </c>
      <c r="G223" s="223"/>
      <c r="H223" s="224" t="s">
        <v>1</v>
      </c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125</v>
      </c>
      <c r="AU223" s="231" t="s">
        <v>82</v>
      </c>
      <c r="AV223" s="14" t="s">
        <v>8</v>
      </c>
      <c r="AW223" s="14" t="s">
        <v>32</v>
      </c>
      <c r="AX223" s="14" t="s">
        <v>76</v>
      </c>
      <c r="AY223" s="231" t="s">
        <v>116</v>
      </c>
    </row>
    <row r="224" spans="1:65" s="12" customFormat="1">
      <c r="B224" s="190"/>
      <c r="C224" s="191"/>
      <c r="D224" s="192" t="s">
        <v>125</v>
      </c>
      <c r="E224" s="193" t="s">
        <v>1</v>
      </c>
      <c r="F224" s="194" t="s">
        <v>8</v>
      </c>
      <c r="G224" s="191"/>
      <c r="H224" s="195">
        <v>1</v>
      </c>
      <c r="I224" s="196"/>
      <c r="J224" s="191"/>
      <c r="K224" s="191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125</v>
      </c>
      <c r="AU224" s="201" t="s">
        <v>82</v>
      </c>
      <c r="AV224" s="12" t="s">
        <v>82</v>
      </c>
      <c r="AW224" s="12" t="s">
        <v>32</v>
      </c>
      <c r="AX224" s="12" t="s">
        <v>8</v>
      </c>
      <c r="AY224" s="201" t="s">
        <v>116</v>
      </c>
    </row>
    <row r="225" spans="1:65" s="11" customFormat="1" ht="22.9" customHeight="1">
      <c r="B225" s="162"/>
      <c r="C225" s="163"/>
      <c r="D225" s="164" t="s">
        <v>75</v>
      </c>
      <c r="E225" s="176" t="s">
        <v>334</v>
      </c>
      <c r="F225" s="176" t="s">
        <v>335</v>
      </c>
      <c r="G225" s="163"/>
      <c r="H225" s="163"/>
      <c r="I225" s="166"/>
      <c r="J225" s="177">
        <f>BK225</f>
        <v>0</v>
      </c>
      <c r="K225" s="163"/>
      <c r="L225" s="168"/>
      <c r="M225" s="169"/>
      <c r="N225" s="170"/>
      <c r="O225" s="170"/>
      <c r="P225" s="171">
        <f>SUM(P226:P228)</f>
        <v>0</v>
      </c>
      <c r="Q225" s="170"/>
      <c r="R225" s="171">
        <f>SUM(R226:R228)</f>
        <v>0</v>
      </c>
      <c r="S225" s="170"/>
      <c r="T225" s="172">
        <f>SUM(T226:T228)</f>
        <v>0</v>
      </c>
      <c r="AR225" s="173" t="s">
        <v>142</v>
      </c>
      <c r="AT225" s="174" t="s">
        <v>75</v>
      </c>
      <c r="AU225" s="174" t="s">
        <v>8</v>
      </c>
      <c r="AY225" s="173" t="s">
        <v>116</v>
      </c>
      <c r="BK225" s="175">
        <f>SUM(BK226:BK228)</f>
        <v>0</v>
      </c>
    </row>
    <row r="226" spans="1:65" s="1" customFormat="1" ht="16.5" customHeight="1">
      <c r="A226" s="33"/>
      <c r="B226" s="34"/>
      <c r="C226" s="178" t="s">
        <v>336</v>
      </c>
      <c r="D226" s="178" t="s">
        <v>118</v>
      </c>
      <c r="E226" s="179" t="s">
        <v>337</v>
      </c>
      <c r="F226" s="180" t="s">
        <v>338</v>
      </c>
      <c r="G226" s="181" t="s">
        <v>191</v>
      </c>
      <c r="H226" s="182">
        <v>1</v>
      </c>
      <c r="I226" s="183"/>
      <c r="J226" s="182">
        <f>ROUND(I226*H226,0)</f>
        <v>0</v>
      </c>
      <c r="K226" s="180" t="s">
        <v>122</v>
      </c>
      <c r="L226" s="38"/>
      <c r="M226" s="184" t="s">
        <v>1</v>
      </c>
      <c r="N226" s="185" t="s">
        <v>41</v>
      </c>
      <c r="O226" s="70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8" t="s">
        <v>320</v>
      </c>
      <c r="AT226" s="188" t="s">
        <v>118</v>
      </c>
      <c r="AU226" s="188" t="s">
        <v>82</v>
      </c>
      <c r="AY226" s="16" t="s">
        <v>116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6" t="s">
        <v>8</v>
      </c>
      <c r="BK226" s="189">
        <f>ROUND(I226*H226,0)</f>
        <v>0</v>
      </c>
      <c r="BL226" s="16" t="s">
        <v>320</v>
      </c>
      <c r="BM226" s="188" t="s">
        <v>339</v>
      </c>
    </row>
    <row r="227" spans="1:65" s="14" customFormat="1" ht="22.5">
      <c r="B227" s="222"/>
      <c r="C227" s="223"/>
      <c r="D227" s="192" t="s">
        <v>125</v>
      </c>
      <c r="E227" s="224" t="s">
        <v>1</v>
      </c>
      <c r="F227" s="225" t="s">
        <v>340</v>
      </c>
      <c r="G227" s="223"/>
      <c r="H227" s="224" t="s">
        <v>1</v>
      </c>
      <c r="I227" s="226"/>
      <c r="J227" s="223"/>
      <c r="K227" s="223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125</v>
      </c>
      <c r="AU227" s="231" t="s">
        <v>82</v>
      </c>
      <c r="AV227" s="14" t="s">
        <v>8</v>
      </c>
      <c r="AW227" s="14" t="s">
        <v>32</v>
      </c>
      <c r="AX227" s="14" t="s">
        <v>76</v>
      </c>
      <c r="AY227" s="231" t="s">
        <v>116</v>
      </c>
    </row>
    <row r="228" spans="1:65" s="12" customFormat="1">
      <c r="B228" s="190"/>
      <c r="C228" s="191"/>
      <c r="D228" s="192" t="s">
        <v>125</v>
      </c>
      <c r="E228" s="193" t="s">
        <v>1</v>
      </c>
      <c r="F228" s="194" t="s">
        <v>8</v>
      </c>
      <c r="G228" s="191"/>
      <c r="H228" s="195">
        <v>1</v>
      </c>
      <c r="I228" s="196"/>
      <c r="J228" s="191"/>
      <c r="K228" s="191"/>
      <c r="L228" s="197"/>
      <c r="M228" s="198"/>
      <c r="N228" s="199"/>
      <c r="O228" s="199"/>
      <c r="P228" s="199"/>
      <c r="Q228" s="199"/>
      <c r="R228" s="199"/>
      <c r="S228" s="199"/>
      <c r="T228" s="200"/>
      <c r="AT228" s="201" t="s">
        <v>125</v>
      </c>
      <c r="AU228" s="201" t="s">
        <v>82</v>
      </c>
      <c r="AV228" s="12" t="s">
        <v>82</v>
      </c>
      <c r="AW228" s="12" t="s">
        <v>32</v>
      </c>
      <c r="AX228" s="12" t="s">
        <v>8</v>
      </c>
      <c r="AY228" s="201" t="s">
        <v>116</v>
      </c>
    </row>
    <row r="229" spans="1:65" s="11" customFormat="1" ht="22.9" customHeight="1">
      <c r="B229" s="162"/>
      <c r="C229" s="163"/>
      <c r="D229" s="164" t="s">
        <v>75</v>
      </c>
      <c r="E229" s="176" t="s">
        <v>341</v>
      </c>
      <c r="F229" s="176" t="s">
        <v>342</v>
      </c>
      <c r="G229" s="163"/>
      <c r="H229" s="163"/>
      <c r="I229" s="166"/>
      <c r="J229" s="177">
        <f>BK229</f>
        <v>0</v>
      </c>
      <c r="K229" s="163"/>
      <c r="L229" s="168"/>
      <c r="M229" s="169"/>
      <c r="N229" s="170"/>
      <c r="O229" s="170"/>
      <c r="P229" s="171">
        <f>SUM(P230:P232)</f>
        <v>0</v>
      </c>
      <c r="Q229" s="170"/>
      <c r="R229" s="171">
        <f>SUM(R230:R232)</f>
        <v>0</v>
      </c>
      <c r="S229" s="170"/>
      <c r="T229" s="172">
        <f>SUM(T230:T232)</f>
        <v>0</v>
      </c>
      <c r="AR229" s="173" t="s">
        <v>142</v>
      </c>
      <c r="AT229" s="174" t="s">
        <v>75</v>
      </c>
      <c r="AU229" s="174" t="s">
        <v>8</v>
      </c>
      <c r="AY229" s="173" t="s">
        <v>116</v>
      </c>
      <c r="BK229" s="175">
        <f>SUM(BK230:BK232)</f>
        <v>0</v>
      </c>
    </row>
    <row r="230" spans="1:65" s="1" customFormat="1" ht="16.5" customHeight="1">
      <c r="A230" s="33"/>
      <c r="B230" s="34"/>
      <c r="C230" s="178" t="s">
        <v>343</v>
      </c>
      <c r="D230" s="178" t="s">
        <v>118</v>
      </c>
      <c r="E230" s="179" t="s">
        <v>344</v>
      </c>
      <c r="F230" s="180" t="s">
        <v>345</v>
      </c>
      <c r="G230" s="181" t="s">
        <v>191</v>
      </c>
      <c r="H230" s="182">
        <v>1</v>
      </c>
      <c r="I230" s="183"/>
      <c r="J230" s="182">
        <f>ROUND(I230*H230,0)</f>
        <v>0</v>
      </c>
      <c r="K230" s="180" t="s">
        <v>122</v>
      </c>
      <c r="L230" s="38"/>
      <c r="M230" s="184" t="s">
        <v>1</v>
      </c>
      <c r="N230" s="185" t="s">
        <v>41</v>
      </c>
      <c r="O230" s="70"/>
      <c r="P230" s="186">
        <f>O230*H230</f>
        <v>0</v>
      </c>
      <c r="Q230" s="186">
        <v>0</v>
      </c>
      <c r="R230" s="186">
        <f>Q230*H230</f>
        <v>0</v>
      </c>
      <c r="S230" s="186">
        <v>0</v>
      </c>
      <c r="T230" s="18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8" t="s">
        <v>320</v>
      </c>
      <c r="AT230" s="188" t="s">
        <v>118</v>
      </c>
      <c r="AU230" s="188" t="s">
        <v>82</v>
      </c>
      <c r="AY230" s="16" t="s">
        <v>116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6" t="s">
        <v>8</v>
      </c>
      <c r="BK230" s="189">
        <f>ROUND(I230*H230,0)</f>
        <v>0</v>
      </c>
      <c r="BL230" s="16" t="s">
        <v>320</v>
      </c>
      <c r="BM230" s="188" t="s">
        <v>346</v>
      </c>
    </row>
    <row r="231" spans="1:65" s="14" customFormat="1" ht="22.5">
      <c r="B231" s="222"/>
      <c r="C231" s="223"/>
      <c r="D231" s="192" t="s">
        <v>125</v>
      </c>
      <c r="E231" s="224" t="s">
        <v>1</v>
      </c>
      <c r="F231" s="225" t="s">
        <v>347</v>
      </c>
      <c r="G231" s="223"/>
      <c r="H231" s="224" t="s">
        <v>1</v>
      </c>
      <c r="I231" s="226"/>
      <c r="J231" s="223"/>
      <c r="K231" s="223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125</v>
      </c>
      <c r="AU231" s="231" t="s">
        <v>82</v>
      </c>
      <c r="AV231" s="14" t="s">
        <v>8</v>
      </c>
      <c r="AW231" s="14" t="s">
        <v>32</v>
      </c>
      <c r="AX231" s="14" t="s">
        <v>76</v>
      </c>
      <c r="AY231" s="231" t="s">
        <v>116</v>
      </c>
    </row>
    <row r="232" spans="1:65" s="12" customFormat="1">
      <c r="B232" s="190"/>
      <c r="C232" s="191"/>
      <c r="D232" s="192" t="s">
        <v>125</v>
      </c>
      <c r="E232" s="193" t="s">
        <v>1</v>
      </c>
      <c r="F232" s="194" t="s">
        <v>8</v>
      </c>
      <c r="G232" s="191"/>
      <c r="H232" s="195">
        <v>1</v>
      </c>
      <c r="I232" s="196"/>
      <c r="J232" s="191"/>
      <c r="K232" s="191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125</v>
      </c>
      <c r="AU232" s="201" t="s">
        <v>82</v>
      </c>
      <c r="AV232" s="12" t="s">
        <v>82</v>
      </c>
      <c r="AW232" s="12" t="s">
        <v>32</v>
      </c>
      <c r="AX232" s="12" t="s">
        <v>8</v>
      </c>
      <c r="AY232" s="201" t="s">
        <v>116</v>
      </c>
    </row>
    <row r="233" spans="1:65" s="11" customFormat="1" ht="22.9" customHeight="1">
      <c r="B233" s="162"/>
      <c r="C233" s="163"/>
      <c r="D233" s="164" t="s">
        <v>75</v>
      </c>
      <c r="E233" s="176" t="s">
        <v>348</v>
      </c>
      <c r="F233" s="176" t="s">
        <v>349</v>
      </c>
      <c r="G233" s="163"/>
      <c r="H233" s="163"/>
      <c r="I233" s="166"/>
      <c r="J233" s="177">
        <f>BK233</f>
        <v>0</v>
      </c>
      <c r="K233" s="163"/>
      <c r="L233" s="168"/>
      <c r="M233" s="169"/>
      <c r="N233" s="170"/>
      <c r="O233" s="170"/>
      <c r="P233" s="171">
        <f>SUM(P234:P239)</f>
        <v>0</v>
      </c>
      <c r="Q233" s="170"/>
      <c r="R233" s="171">
        <f>SUM(R234:R239)</f>
        <v>0</v>
      </c>
      <c r="S233" s="170"/>
      <c r="T233" s="172">
        <f>SUM(T234:T239)</f>
        <v>0</v>
      </c>
      <c r="AR233" s="173" t="s">
        <v>142</v>
      </c>
      <c r="AT233" s="174" t="s">
        <v>75</v>
      </c>
      <c r="AU233" s="174" t="s">
        <v>8</v>
      </c>
      <c r="AY233" s="173" t="s">
        <v>116</v>
      </c>
      <c r="BK233" s="175">
        <f>SUM(BK234:BK239)</f>
        <v>0</v>
      </c>
    </row>
    <row r="234" spans="1:65" s="1" customFormat="1" ht="16.5" customHeight="1">
      <c r="A234" s="33"/>
      <c r="B234" s="34"/>
      <c r="C234" s="178" t="s">
        <v>227</v>
      </c>
      <c r="D234" s="178" t="s">
        <v>118</v>
      </c>
      <c r="E234" s="179" t="s">
        <v>350</v>
      </c>
      <c r="F234" s="180" t="s">
        <v>351</v>
      </c>
      <c r="G234" s="181" t="s">
        <v>191</v>
      </c>
      <c r="H234" s="182">
        <v>1</v>
      </c>
      <c r="I234" s="183"/>
      <c r="J234" s="182">
        <f>ROUND(I234*H234,0)</f>
        <v>0</v>
      </c>
      <c r="K234" s="180" t="s">
        <v>122</v>
      </c>
      <c r="L234" s="38"/>
      <c r="M234" s="184" t="s">
        <v>1</v>
      </c>
      <c r="N234" s="185" t="s">
        <v>41</v>
      </c>
      <c r="O234" s="70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88" t="s">
        <v>320</v>
      </c>
      <c r="AT234" s="188" t="s">
        <v>118</v>
      </c>
      <c r="AU234" s="188" t="s">
        <v>82</v>
      </c>
      <c r="AY234" s="16" t="s">
        <v>116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6" t="s">
        <v>8</v>
      </c>
      <c r="BK234" s="189">
        <f>ROUND(I234*H234,0)</f>
        <v>0</v>
      </c>
      <c r="BL234" s="16" t="s">
        <v>320</v>
      </c>
      <c r="BM234" s="188" t="s">
        <v>352</v>
      </c>
    </row>
    <row r="235" spans="1:65" s="14" customFormat="1">
      <c r="B235" s="222"/>
      <c r="C235" s="223"/>
      <c r="D235" s="192" t="s">
        <v>125</v>
      </c>
      <c r="E235" s="224" t="s">
        <v>1</v>
      </c>
      <c r="F235" s="225" t="s">
        <v>353</v>
      </c>
      <c r="G235" s="223"/>
      <c r="H235" s="224" t="s">
        <v>1</v>
      </c>
      <c r="I235" s="226"/>
      <c r="J235" s="223"/>
      <c r="K235" s="223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125</v>
      </c>
      <c r="AU235" s="231" t="s">
        <v>82</v>
      </c>
      <c r="AV235" s="14" t="s">
        <v>8</v>
      </c>
      <c r="AW235" s="14" t="s">
        <v>32</v>
      </c>
      <c r="AX235" s="14" t="s">
        <v>76</v>
      </c>
      <c r="AY235" s="231" t="s">
        <v>116</v>
      </c>
    </row>
    <row r="236" spans="1:65" s="12" customFormat="1">
      <c r="B236" s="190"/>
      <c r="C236" s="191"/>
      <c r="D236" s="192" t="s">
        <v>125</v>
      </c>
      <c r="E236" s="193" t="s">
        <v>1</v>
      </c>
      <c r="F236" s="194" t="s">
        <v>8</v>
      </c>
      <c r="G236" s="191"/>
      <c r="H236" s="195">
        <v>1</v>
      </c>
      <c r="I236" s="196"/>
      <c r="J236" s="191"/>
      <c r="K236" s="191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125</v>
      </c>
      <c r="AU236" s="201" t="s">
        <v>82</v>
      </c>
      <c r="AV236" s="12" t="s">
        <v>82</v>
      </c>
      <c r="AW236" s="12" t="s">
        <v>32</v>
      </c>
      <c r="AX236" s="12" t="s">
        <v>8</v>
      </c>
      <c r="AY236" s="201" t="s">
        <v>116</v>
      </c>
    </row>
    <row r="237" spans="1:65" s="1" customFormat="1" ht="16.5" customHeight="1">
      <c r="A237" s="33"/>
      <c r="B237" s="34"/>
      <c r="C237" s="178" t="s">
        <v>354</v>
      </c>
      <c r="D237" s="178" t="s">
        <v>118</v>
      </c>
      <c r="E237" s="179" t="s">
        <v>355</v>
      </c>
      <c r="F237" s="180" t="s">
        <v>356</v>
      </c>
      <c r="G237" s="181" t="s">
        <v>191</v>
      </c>
      <c r="H237" s="182">
        <v>1</v>
      </c>
      <c r="I237" s="183"/>
      <c r="J237" s="182">
        <f>ROUND(I237*H237,0)</f>
        <v>0</v>
      </c>
      <c r="K237" s="180" t="s">
        <v>122</v>
      </c>
      <c r="L237" s="38"/>
      <c r="M237" s="184" t="s">
        <v>1</v>
      </c>
      <c r="N237" s="185" t="s">
        <v>41</v>
      </c>
      <c r="O237" s="70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8" t="s">
        <v>320</v>
      </c>
      <c r="AT237" s="188" t="s">
        <v>118</v>
      </c>
      <c r="AU237" s="188" t="s">
        <v>82</v>
      </c>
      <c r="AY237" s="16" t="s">
        <v>116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6" t="s">
        <v>8</v>
      </c>
      <c r="BK237" s="189">
        <f>ROUND(I237*H237,0)</f>
        <v>0</v>
      </c>
      <c r="BL237" s="16" t="s">
        <v>320</v>
      </c>
      <c r="BM237" s="188" t="s">
        <v>357</v>
      </c>
    </row>
    <row r="238" spans="1:65" s="14" customFormat="1" ht="22.5">
      <c r="B238" s="222"/>
      <c r="C238" s="223"/>
      <c r="D238" s="192" t="s">
        <v>125</v>
      </c>
      <c r="E238" s="224" t="s">
        <v>1</v>
      </c>
      <c r="F238" s="225" t="s">
        <v>358</v>
      </c>
      <c r="G238" s="223"/>
      <c r="H238" s="224" t="s">
        <v>1</v>
      </c>
      <c r="I238" s="226"/>
      <c r="J238" s="223"/>
      <c r="K238" s="223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125</v>
      </c>
      <c r="AU238" s="231" t="s">
        <v>82</v>
      </c>
      <c r="AV238" s="14" t="s">
        <v>8</v>
      </c>
      <c r="AW238" s="14" t="s">
        <v>32</v>
      </c>
      <c r="AX238" s="14" t="s">
        <v>76</v>
      </c>
      <c r="AY238" s="231" t="s">
        <v>116</v>
      </c>
    </row>
    <row r="239" spans="1:65" s="12" customFormat="1">
      <c r="B239" s="190"/>
      <c r="C239" s="191"/>
      <c r="D239" s="192" t="s">
        <v>125</v>
      </c>
      <c r="E239" s="193" t="s">
        <v>1</v>
      </c>
      <c r="F239" s="194" t="s">
        <v>8</v>
      </c>
      <c r="G239" s="191"/>
      <c r="H239" s="195">
        <v>1</v>
      </c>
      <c r="I239" s="196"/>
      <c r="J239" s="191"/>
      <c r="K239" s="191"/>
      <c r="L239" s="197"/>
      <c r="M239" s="232"/>
      <c r="N239" s="233"/>
      <c r="O239" s="233"/>
      <c r="P239" s="233"/>
      <c r="Q239" s="233"/>
      <c r="R239" s="233"/>
      <c r="S239" s="233"/>
      <c r="T239" s="234"/>
      <c r="AT239" s="201" t="s">
        <v>125</v>
      </c>
      <c r="AU239" s="201" t="s">
        <v>82</v>
      </c>
      <c r="AV239" s="12" t="s">
        <v>82</v>
      </c>
      <c r="AW239" s="12" t="s">
        <v>32</v>
      </c>
      <c r="AX239" s="12" t="s">
        <v>8</v>
      </c>
      <c r="AY239" s="201" t="s">
        <v>116</v>
      </c>
    </row>
    <row r="240" spans="1:65" s="1" customFormat="1" ht="6.95" customHeight="1">
      <c r="A240" s="33"/>
      <c r="B240" s="53"/>
      <c r="C240" s="54"/>
      <c r="D240" s="54"/>
      <c r="E240" s="54"/>
      <c r="F240" s="54"/>
      <c r="G240" s="54"/>
      <c r="H240" s="54"/>
      <c r="I240" s="54"/>
      <c r="J240" s="54"/>
      <c r="K240" s="54"/>
      <c r="L240" s="38"/>
      <c r="M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</row>
  </sheetData>
  <sheetProtection sheet="1" objects="1" scenarios="1" formatColumns="0" formatRows="0" autoFilter="0"/>
  <autoFilter ref="C123:K239"/>
  <mergeCells count="6">
    <mergeCell ref="E85:H85"/>
    <mergeCell ref="E116:H116"/>
    <mergeCell ref="L2:V2"/>
    <mergeCell ref="E7:H7"/>
    <mergeCell ref="E16:H16"/>
    <mergeCell ref="E25:H25"/>
  </mergeCells>
  <phoneticPr fontId="36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Rekapitulace stavby</vt:lpstr>
      <vt:lpstr>20210205 - Posun výústníh...</vt:lpstr>
      <vt:lpstr>'20210205 - Posun výústníh...'!Print_Area</vt:lpstr>
      <vt:lpstr>'Rekapitulace stavby'!Print_Area</vt:lpstr>
      <vt:lpstr>'20210205 - Posun výústníh...'!Print_Titles</vt:lpstr>
      <vt:lpstr>'Rekapitulace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TauchmanMiroslav</cp:lastModifiedBy>
  <dcterms:created xsi:type="dcterms:W3CDTF">2021-02-24T10:00:38Z</dcterms:created>
  <dcterms:modified xsi:type="dcterms:W3CDTF">2021-02-24T11:38:58Z</dcterms:modified>
</cp:coreProperties>
</file>