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18855" windowHeight="13230" firstSheet="1" activeTab="1"/>
  </bookViews>
  <sheets>
    <sheet name="Rekapitulace stavby" sheetId="1" state="veryHidden" r:id="rId1"/>
    <sheet name="1928-3a - Vrchlabí čp.100..." sheetId="2" r:id="rId2"/>
  </sheets>
  <definedNames>
    <definedName name="_xlnm._FilterDatabase" localSheetId="1" hidden="1">'1928-3a - Vrchlabí čp.100...'!$C$90:$K$331</definedName>
    <definedName name="_xlnm.Print_Area" localSheetId="1">'1928-3a - Vrchlabí čp.100...'!$C$4:$J$37,'1928-3a - Vrchlabí čp.100...'!$C$43:$J$74,'1928-3a - Vrchlabí čp.100...'!$C$80:$K$331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'1928-3a - Vrchlabí čp.100...'!$90:$90</definedName>
  </definedNames>
  <calcPr fullCalcOnLoad="1"/>
</workbook>
</file>

<file path=xl/sharedStrings.xml><?xml version="1.0" encoding="utf-8"?>
<sst xmlns="http://schemas.openxmlformats.org/spreadsheetml/2006/main" count="3094" uniqueCount="708">
  <si>
    <t>Export Komplet</t>
  </si>
  <si>
    <t>VZ</t>
  </si>
  <si>
    <t>2.0</t>
  </si>
  <si>
    <t>ZAMOK</t>
  </si>
  <si>
    <t>False</t>
  </si>
  <si>
    <t>{18e75b58-e509-41ec-9e72-900a82bee295}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</si>
  <si>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</si>
  <si>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</si>
  <si>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</si>
  <si>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</si>
  <si>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</si>
  <si>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</si>
  <si>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</si>
  <si>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</si>
  <si>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1928/3a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</si>
  <si>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</si>
  <si>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</si>
  <si>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Vrchlabí čp.100 - Oprava fasády,sanace vlhkosti, oprava vnějších oken</t>
  </si>
  <si>
    <t>KSO:</t>
  </si>
  <si>
    <t/>
  </si>
  <si>
    <t>CC-CZ:</t>
  </si>
  <si>
    <t>Místo:</t>
  </si>
  <si>
    <t xml:space="preserve"> </t>
  </si>
  <si>
    <t>Datum:</t>
  </si>
  <si>
    <t>4. 1. 2020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</si>
  <si>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</si>
  <si>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</si>
  <si>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</si>
  <si>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</si>
  <si>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</si>
  <si>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</si>
  <si>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</si>
  <si>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 J.Chaloupský, Trutnov</t>
  </si>
  <si>
    <t>True</t>
  </si>
  <si>
    <t>Zpracovatel:</t>
  </si>
  <si>
    <t>Ing.Jiřičková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</si>
  <si>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</si>
  <si>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</si>
  <si>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</si>
  <si>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</si>
  <si>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</si>
  <si>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</si>
  <si>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</si>
  <si>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</si>
  <si>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</si>
  <si>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</si>
  <si>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</si>
  <si>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</si>
  <si>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</si>
  <si>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</si>
  <si>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</si>
  <si>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</si>
  <si>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</si>
  <si>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</si>
  <si>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</si>
  <si>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</si>
  <si>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</si>
  <si>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</si>
  <si>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</si>
  <si>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</si>
  <si>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</si>
  <si>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</si>
  <si>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</si>
  <si>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</si>
  <si>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</si>
  <si>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</si>
  <si>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</si>
  <si>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</si>
  <si>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</si>
  <si>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</si>
  <si>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</si>
  <si>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</si>
  <si>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</si>
  <si>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</si>
  <si>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</si>
  <si>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</si>
  <si>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</si>
  <si>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</si>
  <si>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</si>
  <si>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Fpl1</t>
  </si>
  <si>
    <t>116,86</t>
  </si>
  <si>
    <t>2</t>
  </si>
  <si>
    <t>Fpl2</t>
  </si>
  <si>
    <t>20,254</t>
  </si>
  <si>
    <t>KRYCÍ LIST SOUPISU PRACÍ</t>
  </si>
  <si>
    <t>Fpl3</t>
  </si>
  <si>
    <t>107,82</t>
  </si>
  <si>
    <t>Fpl4</t>
  </si>
  <si>
    <t>0,675</t>
  </si>
  <si>
    <t>les</t>
  </si>
  <si>
    <t>328,8</t>
  </si>
  <si>
    <t>odsolení</t>
  </si>
  <si>
    <t>340,287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</si>
  <si>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</si>
  <si>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</si>
  <si>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</si>
  <si>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</si>
  <si>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</si>
  <si>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</si>
  <si>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</si>
  <si>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6b - Úpravy povrchů - štukatérské a natěračské práce (zdobná fasáda 2+3NP+římsy a špalety 1NP)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</si>
  <si>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</si>
  <si>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</si>
  <si>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</si>
  <si>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</si>
  <si>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</si>
  <si>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</si>
  <si>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</si>
  <si>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773 - Podlahy z litého teraca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</si>
  <si>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</si>
  <si>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</si>
  <si>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</si>
  <si>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</si>
  <si>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</si>
  <si>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</si>
  <si>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</si>
  <si>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</si>
  <si>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</si>
  <si>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</si>
  <si>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</si>
  <si>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</si>
  <si>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</si>
  <si>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</si>
  <si>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</si>
  <si>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</si>
  <si>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</si>
  <si>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</si>
  <si>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</si>
  <si>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</si>
  <si>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</si>
  <si>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</si>
  <si>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</si>
  <si>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</si>
  <si>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</si>
  <si>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31723581R1</t>
  </si>
  <si>
    <t>Doplnění zdiva hlavních a kordonových říms s dodáním hmot, cihlami pálenými na trasvápennou maltu - materiálové technologie viz bod 3.1 (CP P20,trasvápenná malta), tj. vysekání, doplnění s provázáním a profilací cihel)</t>
  </si>
  <si>
    <t>m3</t>
  </si>
  <si>
    <t>4</t>
  </si>
  <si>
    <t>-480303552</t>
  </si>
  <si>
    <t>VV</t>
  </si>
  <si>
    <t>"podstřešní:"0,016+0,015+0,01+0,024+0,048+0,016+0,072+0,06</t>
  </si>
  <si>
    <t>"dělící:"0,052</t>
  </si>
  <si>
    <t>Mezisoučet</t>
  </si>
  <si>
    <t>34923484R1</t>
  </si>
  <si>
    <t>Přezdění říms podokenních a nadokenních - materiálové technologie viz bod 3.1 (CP P20,trasvápenná malta), tj. vysekání, doplnění s provázáním a profilací cihel)</t>
  </si>
  <si>
    <t>m</t>
  </si>
  <si>
    <t>-637034316</t>
  </si>
  <si>
    <t>"u okna O5:"0,9+0,7+0,4</t>
  </si>
  <si>
    <t>"přízemí:" 3</t>
  </si>
  <si>
    <t>6</t>
  </si>
  <si>
    <t>Úpravy povrchů, podlahy a osazování výplní</t>
  </si>
  <si>
    <t>61131512R1</t>
  </si>
  <si>
    <t>Trasvápenná omítka štuková omítaných špalet , šířky do 250 mm</t>
  </si>
  <si>
    <t>m2</t>
  </si>
  <si>
    <t>197799269</t>
  </si>
  <si>
    <t>"O5:" (0,85*2+1,75*2)*2</t>
  </si>
  <si>
    <t>"O6:" (0,7*2+2*2)*1</t>
  </si>
  <si>
    <t>15,8*0,25</t>
  </si>
  <si>
    <t>619995001</t>
  </si>
  <si>
    <t>Začištění omítek (s dodáním hmot) kolem oken, dveří, podlah, obkladů apod.</t>
  </si>
  <si>
    <t>CS ÚRS 2019 02</t>
  </si>
  <si>
    <t>-914668250</t>
  </si>
  <si>
    <t>"výměna okna a parapetů:"</t>
  </si>
  <si>
    <t>5,76*6+6,5*2+6,7</t>
  </si>
  <si>
    <t>5</t>
  </si>
  <si>
    <t>62213110R0</t>
  </si>
  <si>
    <t>Podkladní a spojovací vrstva vnějších omítaných ploch trasvápenný postřik nanášený ručně celoplošně stěn</t>
  </si>
  <si>
    <t>1950149593</t>
  </si>
  <si>
    <t>62231112R1</t>
  </si>
  <si>
    <t>Trasvápenná omítka hladká jednovrstvá vnějších stěn nanášená ručně</t>
  </si>
  <si>
    <t>1374574568</t>
  </si>
  <si>
    <t>"plocha fasády 1 - výpočet viz omytí:" Fpl1</t>
  </si>
  <si>
    <t>7</t>
  </si>
  <si>
    <t>62231113R1a</t>
  </si>
  <si>
    <t>Potažení vnějších stěn trasvápenným štukem zrnitost 3 mm</t>
  </si>
  <si>
    <t>-1746796486</t>
  </si>
  <si>
    <t>8</t>
  </si>
  <si>
    <t>62231119R1</t>
  </si>
  <si>
    <t xml:space="preserve">Příplatek k trasvápenné omítce vnějších stěn za každých dalších za každých dalších i započatých 5 mm tloušťky omítky přes 15 mm </t>
  </si>
  <si>
    <t>-969086964</t>
  </si>
  <si>
    <t>Fpl1*2</t>
  </si>
  <si>
    <t>9</t>
  </si>
  <si>
    <t>629991001</t>
  </si>
  <si>
    <t>Zakrytí vnějších ploch před znečištěním včetně pozdějšího odkrytí ploch podélných rovných (např. chodníků) fólií položenou volně</t>
  </si>
  <si>
    <t>-788419577</t>
  </si>
  <si>
    <t>10</t>
  </si>
  <si>
    <t>629991011</t>
  </si>
  <si>
    <t>Zakrytí vnějších ploch před znečištěním včetně pozdějšího odkrytí výplní otvorů a svislých ploch fólií přilepenou lepící páskou</t>
  </si>
  <si>
    <t>-806009273</t>
  </si>
  <si>
    <t>1,85*2,05*2+1*1,9*9+1,15*2,05*9+0,85*1,75*2+0,7*2</t>
  </si>
  <si>
    <t>3,3*2,65+2,45*2,8</t>
  </si>
  <si>
    <t>"vnitřní strana okna O3 (stávající okno/zděná špaleta):" 1,15*2,05*9</t>
  </si>
  <si>
    <t>"oplechování:" 0,3*(30,9+33+11,45)</t>
  </si>
  <si>
    <t>Součet</t>
  </si>
  <si>
    <t>11</t>
  </si>
  <si>
    <t>62999501R1</t>
  </si>
  <si>
    <t xml:space="preserve">Odsolovací omítka - 1cykl (kompresní zábal vč.průběžného vlhčení, odstranění zábalu rýžovým kartáčem nebo tlakovou vodou) </t>
  </si>
  <si>
    <t>-840833968</t>
  </si>
  <si>
    <t>"sokl pl.2+4, pl 1:"( Fpl2+Fpl4+92,5)</t>
  </si>
  <si>
    <t>"opakování :" 113,429*2</t>
  </si>
  <si>
    <t>12</t>
  </si>
  <si>
    <t>629995101</t>
  </si>
  <si>
    <t>Očištění vnějších ploch tlakovou vodou omytím</t>
  </si>
  <si>
    <t>1211383526</t>
  </si>
  <si>
    <t>"Plocha typ 1-přízemí+západní F:" 47+3,1*(4,75+27,05+0,15*4)</t>
  </si>
  <si>
    <t>-0,7*2-1,9*9-2,2*2,45+0,3*6,85-2,65*3,3</t>
  </si>
  <si>
    <t>"Plocha typ 2-sokl teraco:"0,3*2,25+0,7*4,75+0,63*(27,05+0,15*4-2,45+0,3*2)</t>
  </si>
  <si>
    <t>"plocha typ 3 - 2NP se št.prvky+u O5:" 4*(4,75+27,05+0,15*4)+(3,53)*2</t>
  </si>
  <si>
    <t>-3,8*2-2,36*9</t>
  </si>
  <si>
    <t>"plocha typ 4 - pískovcový sokl:" 0,3*2,25</t>
  </si>
  <si>
    <t>6b</t>
  </si>
  <si>
    <t>Úpravy povrchů - štukatérské a natěračské práce (zdobná fasáda 2+3NP+římsy a špalety 1NP)</t>
  </si>
  <si>
    <t>13</t>
  </si>
  <si>
    <t>6223R1010</t>
  </si>
  <si>
    <t>Oprava korunní římsy (po spodní hranu římsy špalíků,mimo špalíků) - 70% s otlučením a doplněím omítky, 30% očištění a zpevnění, 100% nátěr - technologie omítek a nátěru bod 3.3-3.6 TZ.</t>
  </si>
  <si>
    <t>-134080897</t>
  </si>
  <si>
    <t>33</t>
  </si>
  <si>
    <t>"část římsy v ceně prvku nad oknem O1:"- 4,1*2</t>
  </si>
  <si>
    <t>14</t>
  </si>
  <si>
    <t>6223R1011</t>
  </si>
  <si>
    <t>Oprava konzolí/špalíků u korunní římsy - 10% s otlučením a doplněím omítky, 90% očištění a zpevnění,100%nátěr -technologie omítek a nátěru bod 3.3-3.6 TZ.</t>
  </si>
  <si>
    <t>kus</t>
  </si>
  <si>
    <t>-488321884</t>
  </si>
  <si>
    <t>"velké:" 9+11+11+12</t>
  </si>
  <si>
    <t>"malé:"4*3+4</t>
  </si>
  <si>
    <t>6223R1012</t>
  </si>
  <si>
    <t>Doplnění chybějících konzolí/špalíků u korunní římsy,nátěr - technologie omítek a nátěru bod 3.3-3.6 TZ.</t>
  </si>
  <si>
    <t>-2143335783</t>
  </si>
  <si>
    <t>16</t>
  </si>
  <si>
    <t>6223R1013</t>
  </si>
  <si>
    <t>Atikové okno s volutami a lasturami,oprava omátek,nátěr - technologie omítek a nátěru bod 3.3-3.6 TZ.</t>
  </si>
  <si>
    <t>430428404</t>
  </si>
  <si>
    <t>"3NP:"2</t>
  </si>
  <si>
    <t>17</t>
  </si>
  <si>
    <t>6223R1014</t>
  </si>
  <si>
    <t>Prvek nad oknem O1 s erbem, zdobenými konzolami, kordonovou římsou a římsou pilastrů, špalíky - pohledová čelní plocha 4100x970mm - technologie omítek a nátěru bod 3.3-3.6 TZ.</t>
  </si>
  <si>
    <t>1911413222</t>
  </si>
  <si>
    <t>"2NP:"2</t>
  </si>
  <si>
    <t>18</t>
  </si>
  <si>
    <t>6223R1015</t>
  </si>
  <si>
    <t>Prvky u oken O3 se sdruženou římsou ,komplet - sdružená nadokenní 2,5m a parapetní2,7m římsa, zdobený erb, šambrány se zdobnými prvky,ostění,meziok.pilíř,podpar.obrázek a zdobvé prvky, hladké plochy uvnitř- technologie omítek a nátěru bod 3.3-3.6 TZ.</t>
  </si>
  <si>
    <t>-908713545</t>
  </si>
  <si>
    <t>19</t>
  </si>
  <si>
    <t>6223R1016</t>
  </si>
  <si>
    <t>Prvky u oken O3 se samostatnou římsou ,komplet - nadokenní 1,3m a parapetní 1,3m římsa, prvek s lasturou, šambrány se zdobnými prvky,ostění,podpar.obrázek , hladké plochy uvnitř ohraničení prvku - technologie omítek a nátěru bod 3.3-3.6 TZ.</t>
  </si>
  <si>
    <t>927913947</t>
  </si>
  <si>
    <t>"2NP:"5</t>
  </si>
  <si>
    <t>20</t>
  </si>
  <si>
    <t>6223R1017</t>
  </si>
  <si>
    <t>Hlavice pilastrů u okna O1 - technologie omítek a nátěru bod 3.3-3.6 TZ.</t>
  </si>
  <si>
    <t>1038561044</t>
  </si>
  <si>
    <t>"2NP:"(1+1)*2</t>
  </si>
  <si>
    <t>6223R1018</t>
  </si>
  <si>
    <t>Zdvojený hladký pilastr u okna O1 (pohledová plocha cca 3,2x0,5m) - 30% s otlučením a 100% doplněím omítky,nátěr - technologe omítek a nátěrů bod 3.3-3.6 TZ.</t>
  </si>
  <si>
    <t>526615466</t>
  </si>
  <si>
    <t>22</t>
  </si>
  <si>
    <t>6223R1019</t>
  </si>
  <si>
    <t>Podparapetní římsa a nika skuželkami u okna O1 - římsa 2m, nika cca 1,9x0,6m,kuželeky - technologie omítek a nátěrů bod 3.3-3.6 TZ.</t>
  </si>
  <si>
    <t>283128224</t>
  </si>
  <si>
    <t>23</t>
  </si>
  <si>
    <t>6223R1020</t>
  </si>
  <si>
    <t>Doplnění zdobného prvku (listu se spirálou v cca 35cm) zakončení šambrán okna O3, levá strana - technologie omítek a nátěrů bod 3.3-3.6 TZ.</t>
  </si>
  <si>
    <t>-1985269111</t>
  </si>
  <si>
    <t>24</t>
  </si>
  <si>
    <t>6223R1021</t>
  </si>
  <si>
    <t>Doplnění zdobného prvku (listu se spirálou v cca 35cm) zakončení šambrán okna O3,pravá strana - technologie omítek a nátěrů bod 3.3-3.6 TZ.</t>
  </si>
  <si>
    <t>-1545498552</t>
  </si>
  <si>
    <t>25</t>
  </si>
  <si>
    <t>6223R1025</t>
  </si>
  <si>
    <t>Pilastr s bosáží a římsou (rohy stěn) cca 0,5x4m -90% s otlučením a doplněím omítky, 10% očištění a zpevnění,100%nátěr - technologie omítek a nátěru bod 3.3-3.6 TZ.</t>
  </si>
  <si>
    <t>-1643608915</t>
  </si>
  <si>
    <t>26</t>
  </si>
  <si>
    <t>6223R1026</t>
  </si>
  <si>
    <t>Pilastr s bosáží a římsou (rohy stěn) cca 0,36x4m -90% s otlučením a doplněím omítky, 10% očištění a zpevnění,100%nátěr - technologie omítek a nátěru bod 3.3-3.6 TZ.</t>
  </si>
  <si>
    <t>1497847250</t>
  </si>
  <si>
    <t>27</t>
  </si>
  <si>
    <t>6223R1030</t>
  </si>
  <si>
    <t>Oprava kordonové římsy - 20% s otlučením a doplněím omítky, 80% očištění a zpevnění, 100% nátěr - technologie omítek a nátěru bod 3.3-3.6 TZ.</t>
  </si>
  <si>
    <t>2085105509</t>
  </si>
  <si>
    <t>28</t>
  </si>
  <si>
    <t>6223R1032</t>
  </si>
  <si>
    <t>Ostění a šambrán oken O2 - 50% s otlučením a doplněím omítky, 50% očištění a zpevnění, 100% nátěr - technologie omítek a nátěru bod 3.3-3.6 TZ.</t>
  </si>
  <si>
    <t>1558503282</t>
  </si>
  <si>
    <t>"okna O2:" 2,05*2*9+2,7*4+1,32</t>
  </si>
  <si>
    <t>"dveře a výloha:" 2,41*2+2,75+2,8*2+3,6</t>
  </si>
  <si>
    <t>29</t>
  </si>
  <si>
    <t>6223R1033</t>
  </si>
  <si>
    <t>Podparapetní římsy oken O2 - 100% s otlučením a doplněím omítky, 100% nátěr - technologie omítek a nátěru bod 3.3-3.6 TZ.</t>
  </si>
  <si>
    <t>-450574136</t>
  </si>
  <si>
    <t>"okna O2+O6:" 3*4+1,6+1,05</t>
  </si>
  <si>
    <t>30</t>
  </si>
  <si>
    <t>6223R1040</t>
  </si>
  <si>
    <t>Oprava části zdobené fasády 1NP, hladké plochy s rámečky - 100% s otlučením a doplněím omítky, 100% nátěr - technologie omítek a nátěru bod 3.3-3.6 TZ.</t>
  </si>
  <si>
    <t>-126449455</t>
  </si>
  <si>
    <t>10,89+11+2,4+21,2+2,4+10,46</t>
  </si>
  <si>
    <t>Ostatní konstrukce a práce, bourání</t>
  </si>
  <si>
    <t>31</t>
  </si>
  <si>
    <t>941111121</t>
  </si>
  <si>
    <t>Montáž lešení řadového trubkového lehkého pracovního s podlahami s provozním zatížením tř. 3 do 200 kg/m2 šířky tř. W09 přes 0,9 do 1,2 m, výšky do 10 m</t>
  </si>
  <si>
    <t>1134224226</t>
  </si>
  <si>
    <t>8*(27,05+4,75+4,5+1,2*4)</t>
  </si>
  <si>
    <t>32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</si>
  <si>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</si>
  <si>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</si>
  <si>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-921711267</t>
  </si>
  <si>
    <t>les*180</t>
  </si>
  <si>
    <t>941111821</t>
  </si>
  <si>
    <t>Demontáž lešení řadového trubkového lehkého pracovního s podlahami s provozním zatížením tř. 3 do 200 kg/m2 šířky tř. W09 přes 0,9 do 1,2 m, výšky do 10 m</t>
  </si>
  <si>
    <t>-1421835358</t>
  </si>
  <si>
    <t>34</t>
  </si>
  <si>
    <t>944511111</t>
  </si>
  <si>
    <t>Montáž ochranné sítě zavěšené na konstrukci lešení z textilie z umělých vláken</t>
  </si>
  <si>
    <t>-775364341</t>
  </si>
  <si>
    <t>35</t>
  </si>
  <si>
    <t>944511211</t>
  </si>
  <si>
    <t>Montáž ochranné sítě Příplatek za první a každý další den použití sítě k ceně -1111</t>
  </si>
  <si>
    <t>1834298727</t>
  </si>
  <si>
    <t>36</t>
  </si>
  <si>
    <t>944511811</t>
  </si>
  <si>
    <t>Demontáž ochranné sítě zavěšené na konstrukci lešení z textilie z umělých vláken</t>
  </si>
  <si>
    <t>726657922</t>
  </si>
  <si>
    <t>37</t>
  </si>
  <si>
    <t>968062456</t>
  </si>
  <si>
    <t>Vybourání dřevěných rámů oken s křídly, dveřních zárubní, vrat, stěn, ostění nebo obkladů dveřních zárubní, plochy přes 2 m2</t>
  </si>
  <si>
    <t>-1091616337</t>
  </si>
  <si>
    <t>"Dveře D1 (demontáž kování viz D+M dveří ):" 2,45*2,8</t>
  </si>
  <si>
    <t>38</t>
  </si>
  <si>
    <t>974031142</t>
  </si>
  <si>
    <t>Vysekání rýh ve zdivu cihelném na maltu vápennou nebo vápenocementovou do hl. 70 mm a šířky do 70 mm</t>
  </si>
  <si>
    <t>-1109402482</t>
  </si>
  <si>
    <t>"zasekáná rozvodů na fasádě:" 1</t>
  </si>
  <si>
    <t>39</t>
  </si>
  <si>
    <t>974031153</t>
  </si>
  <si>
    <t>Vysekání rýh ve zdivu cihelném na maltu vápennou nebo vápenocementovou do hl. 100 mm a šířky do 100 mm</t>
  </si>
  <si>
    <t>-101514100</t>
  </si>
  <si>
    <t>"zasekáná rozvodů na fasádě (ozn I):" 3,3</t>
  </si>
  <si>
    <t>40</t>
  </si>
  <si>
    <t>974082176</t>
  </si>
  <si>
    <t>Vysekání rýh pro vodiče v omítce vápenné nebo vápenocementové stropů nebo kleneb, šířky do 150 mm</t>
  </si>
  <si>
    <t>114483945</t>
  </si>
  <si>
    <t>"alternativní položka - ostění pro výměnu okna a parapetů:"</t>
  </si>
  <si>
    <t>41</t>
  </si>
  <si>
    <t>974082180</t>
  </si>
  <si>
    <t>Otlučení omítané špalety šířky do 250 mm</t>
  </si>
  <si>
    <t>1549195288</t>
  </si>
  <si>
    <t>42</t>
  </si>
  <si>
    <t>978015391</t>
  </si>
  <si>
    <t>Otlučení vápenných nebo vápenocementových omítek vnějších ploch s vyškrabáním spar a s očištěním zdiva stupně členitosti 1 a 2, v rozsahu přes 80 do 100 %</t>
  </si>
  <si>
    <t>-1839489409</t>
  </si>
  <si>
    <t>43</t>
  </si>
  <si>
    <t>985142112</t>
  </si>
  <si>
    <t>Vysekání spojovací hmoty ze spár zdiva včetně vyčištění hloubky spáry do 40 mm délky spáry na 1 m2 upravované plochy přes 6 do 12 m</t>
  </si>
  <si>
    <t>-587664391</t>
  </si>
  <si>
    <t>"Sokl pískovec:"Fpl4</t>
  </si>
  <si>
    <t>44</t>
  </si>
  <si>
    <t>985142113</t>
  </si>
  <si>
    <t>Vysekání spojovací hmoty ze spár zdiva včetně vyčištění hloubky spáry do 40 mm délky spáry na 1 m2 upravované plochy přes 12 m</t>
  </si>
  <si>
    <t>78295591</t>
  </si>
  <si>
    <t>45</t>
  </si>
  <si>
    <t>985142211</t>
  </si>
  <si>
    <t>Vysekání spojovací hmoty ze spár zdiva včetně vyčištění hloubky spáry přes 40 mm délky spáry na 1 m2 upravované plochy do 6 m</t>
  </si>
  <si>
    <t>-1235952035</t>
  </si>
  <si>
    <t>"sokl teraco:" Fpl2</t>
  </si>
  <si>
    <t>46</t>
  </si>
  <si>
    <t>98523111R2</t>
  </si>
  <si>
    <t>Spárování zdiva trasvápennou maltou spára hl do 40 mm dl do 12 m/m2</t>
  </si>
  <si>
    <t>-313954533</t>
  </si>
  <si>
    <t>47</t>
  </si>
  <si>
    <t>98523111R3</t>
  </si>
  <si>
    <t>Spárování zdiva hloubky do 40 mm trasvápennou maltou délky spáry na 1 m2 upravované plochy přes 12 m</t>
  </si>
  <si>
    <t>-1143542553</t>
  </si>
  <si>
    <t>Fpl1*0,1</t>
  </si>
  <si>
    <t>(Fpl3*0,6)*0,1</t>
  </si>
  <si>
    <t>48</t>
  </si>
  <si>
    <t>98523211R51</t>
  </si>
  <si>
    <t>Hloubkové spárování zdiva trasvápennou maltou spára hl do 80 mm dl do 6 m/m2</t>
  </si>
  <si>
    <t>-678871310</t>
  </si>
  <si>
    <t>997</t>
  </si>
  <si>
    <t>Přesun sutě</t>
  </si>
  <si>
    <t>49</t>
  </si>
  <si>
    <t>997013212</t>
  </si>
  <si>
    <t>Vnitrostaveništní doprava suti a vybouraných hmot vodorovně do 50 m svisle ručně pro budovy a haly výšky přes 6 do 9 m</t>
  </si>
  <si>
    <t>t</t>
  </si>
  <si>
    <t>-2081469585</t>
  </si>
  <si>
    <t>50</t>
  </si>
  <si>
    <t>997013511</t>
  </si>
  <si>
    <t>Odvoz suti a vybouraných hmot z meziskládky na skládku s naložením a se složením, na vzdálenost do 1 km</t>
  </si>
  <si>
    <t>-1059578227</t>
  </si>
  <si>
    <t>27,16-6,8-1,05-1,325</t>
  </si>
  <si>
    <t>51</t>
  </si>
  <si>
    <t>9970135R0</t>
  </si>
  <si>
    <t>Odvoz suti a vybouraných hmot na skládku Příplatek k odvozu suti a vybouraných hmot za dopravu na místo skládky</t>
  </si>
  <si>
    <t>-2064142615</t>
  </si>
  <si>
    <t>52</t>
  </si>
  <si>
    <t>997013R40</t>
  </si>
  <si>
    <t>Odvoz na řízenou skládku vč.poplatu za uložení - zasolená buničina a suť z čištění výkvětů</t>
  </si>
  <si>
    <t>-362811609</t>
  </si>
  <si>
    <t>53</t>
  </si>
  <si>
    <t>997014R01</t>
  </si>
  <si>
    <t>Poplatek za uložení stavební suti na skládce (omítka, cihly,betonová drť )</t>
  </si>
  <si>
    <t>1418349893</t>
  </si>
  <si>
    <t>54</t>
  </si>
  <si>
    <t>997014R08</t>
  </si>
  <si>
    <t>Třídění (demontáž skleněných výplní),nakládka,odvoz na řízenou skládku vč.poplatu za uložení - výplně otvorů</t>
  </si>
  <si>
    <t>-378791603</t>
  </si>
  <si>
    <t>55</t>
  </si>
  <si>
    <t>997014R18</t>
  </si>
  <si>
    <t>Třídění,nakládka,odvoz na řízenou skládku vč.poplatu za uložení - klemp.prvky</t>
  </si>
  <si>
    <t>-1830163222</t>
  </si>
  <si>
    <t>998</t>
  </si>
  <si>
    <t>Přesun hmot</t>
  </si>
  <si>
    <t>56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</si>
  <si>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</si>
  <si>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</si>
  <si>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-583743370</t>
  </si>
  <si>
    <t>PSV</t>
  </si>
  <si>
    <t>Práce a dodávky PSV</t>
  </si>
  <si>
    <t>764</t>
  </si>
  <si>
    <t>Konstrukce klempířské</t>
  </si>
  <si>
    <t>57</t>
  </si>
  <si>
    <t>764001911</t>
  </si>
  <si>
    <t>Napojení na stávající klempířské konstrukce délky spoje přes 0,5 m</t>
  </si>
  <si>
    <t>1527139308</t>
  </si>
  <si>
    <t>58</t>
  </si>
  <si>
    <t>764001921</t>
  </si>
  <si>
    <t>Napojení na stávající klempířské konstrukce délky spoje Rozpojení klempířských konstrukcí na stávající délky spoje přes 0,5 m</t>
  </si>
  <si>
    <t>623887791</t>
  </si>
  <si>
    <t>" okna O4 v falcované krytině:" (1,15*4)*6</t>
  </si>
  <si>
    <t>59</t>
  </si>
  <si>
    <t>764001931</t>
  </si>
  <si>
    <t>Tmelení spoje klempířských konstrukcí a omítky trvale pružným přetíratelným tmelem</t>
  </si>
  <si>
    <t>-2128281854</t>
  </si>
  <si>
    <t>"K1-K5:" 1,6*4+0,9+1,1*2+0,6*2+0,6*6</t>
  </si>
  <si>
    <t>"K6, K8,K9:" 33+2,6*2+1,15*5</t>
  </si>
  <si>
    <t>"O5:" (0,45*2+1,2*2)*2</t>
  </si>
  <si>
    <t>60</t>
  </si>
  <si>
    <t>764002851</t>
  </si>
  <si>
    <t>Demontáž klempířských konstrukcí oplechování parapetů do suti</t>
  </si>
  <si>
    <t>-831307066</t>
  </si>
  <si>
    <t>61</t>
  </si>
  <si>
    <t>764002861</t>
  </si>
  <si>
    <t>Demontáž klempířských konstrukcí oplechování říms do suti</t>
  </si>
  <si>
    <t>1648501120</t>
  </si>
  <si>
    <t>62</t>
  </si>
  <si>
    <t>764004861</t>
  </si>
  <si>
    <t>Demontáž klempířských konstrukcí svodu do suti</t>
  </si>
  <si>
    <t>1293431654</t>
  </si>
  <si>
    <t>63</t>
  </si>
  <si>
    <t>764021401</t>
  </si>
  <si>
    <t>Podkladní plech z hliníkového plechu rš 150 mm</t>
  </si>
  <si>
    <t>-975752197</t>
  </si>
  <si>
    <t>64</t>
  </si>
  <si>
    <t>764021402</t>
  </si>
  <si>
    <t>Podkladní plech z hliníkového plechu rš 200 mm</t>
  </si>
  <si>
    <t>-978753531</t>
  </si>
  <si>
    <t>65</t>
  </si>
  <si>
    <t>764226404</t>
  </si>
  <si>
    <t>Oplechování parapetů z hliníkového plechu rovných mechanicky kotvené, bez rohů rš 330 mm</t>
  </si>
  <si>
    <t>-1260195053</t>
  </si>
  <si>
    <t>"K1-K5:" 3*4+1,6+2,75*2+2*2+1,3*6</t>
  </si>
  <si>
    <t>66</t>
  </si>
  <si>
    <t>764226465</t>
  </si>
  <si>
    <t>Oplechování parapetů z hliníkového plechu rovných celoplošně lepené, bez rohů Příplatek k cenám za zvýšenou pracnost při provedení rohu nebo koutu do rš 400 mm</t>
  </si>
  <si>
    <t>496572042</t>
  </si>
  <si>
    <t>"K1-K5:" 6*4+4*1+6*2+4*2+4*6</t>
  </si>
  <si>
    <t>67</t>
  </si>
  <si>
    <t>764228404</t>
  </si>
  <si>
    <t>Oplechování říms a ozdobných prvků z hliníkového plechu rovných, bez rohů mechanicky kotvené rš 330 mm</t>
  </si>
  <si>
    <t>843926444</t>
  </si>
  <si>
    <t>"K6:" 33</t>
  </si>
  <si>
    <t>68</t>
  </si>
  <si>
    <t>764228445</t>
  </si>
  <si>
    <t>Oplechování říms a ozdobných prvků z hliníkového plechu rovných, bez rohů Příplatek k cenám za zvýšenou pracnost při provedení rohu nebo koutu rovné římsy do rš 400 mm</t>
  </si>
  <si>
    <t>-1504382646</t>
  </si>
  <si>
    <t>69</t>
  </si>
  <si>
    <t>764228454</t>
  </si>
  <si>
    <t>Oplechování říms a ozdobných prvků z hliníkového plechu oblých nebo ze segmentů, včetně rohů mechanicky kotvené rš 330 mm</t>
  </si>
  <si>
    <t>1374856650</t>
  </si>
  <si>
    <t>"K8:" 2,6*2+1,25*5</t>
  </si>
  <si>
    <t>70</t>
  </si>
  <si>
    <t>76432542R3</t>
  </si>
  <si>
    <t>Prostupová chránička vodotěsná v oplechování říms z hliníkového plechu s povrchovou úpravou, průměr přes 100 do 150 mm</t>
  </si>
  <si>
    <t>1009627554</t>
  </si>
  <si>
    <t>"Lem prostupu svodu v oplechování římsy :" 3</t>
  </si>
  <si>
    <t>71</t>
  </si>
  <si>
    <t>76432542R4</t>
  </si>
  <si>
    <t>Lem na svodu s těsněním (překrytí prostupové chráničky DN 125) z hliníkového plechu s povrchovou úpravou</t>
  </si>
  <si>
    <t>-166860780</t>
  </si>
  <si>
    <t>72</t>
  </si>
  <si>
    <t>764528422</t>
  </si>
  <si>
    <t>Svod z hliníkového plechu včetně objímek, kolen a odskoků kruhový, průměru 100 mm</t>
  </si>
  <si>
    <t>534509000</t>
  </si>
  <si>
    <t>"K7:" 8*3</t>
  </si>
  <si>
    <t>73</t>
  </si>
  <si>
    <t>998764102</t>
  </si>
  <si>
    <t>Přesun hmot pro konstrukce klempířské stanovený z hmotnosti přesunovaného materiálu vodorovná dopravní vzdálenost do 50 m v objektech výšky přes 6 do 12 m</t>
  </si>
  <si>
    <t>1448948920</t>
  </si>
  <si>
    <t>74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</si>
  <si>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</si>
  <si>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</si>
  <si>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1103421013</t>
  </si>
  <si>
    <t>766</t>
  </si>
  <si>
    <t>Konstrukce truhlářské</t>
  </si>
  <si>
    <t>75</t>
  </si>
  <si>
    <t>76611R011</t>
  </si>
  <si>
    <t>Okno O01 1850x2050mm vnější +vnější rám (již opravená část) - nátěr závěsů-sjednocení s nátěrem oken (14kusů) vč. potřebných manipulací, zakrývání.</t>
  </si>
  <si>
    <t>1577880321</t>
  </si>
  <si>
    <t>76</t>
  </si>
  <si>
    <t>76611R021</t>
  </si>
  <si>
    <t>Okno O02a 1000x1900mm vnější +vnější rám (již opravená část) - nátěr závěsů-sjednocení s nátěrem oken (8kusů) vč. potřebných manipulací, zakrývání.</t>
  </si>
  <si>
    <t>967282373</t>
  </si>
  <si>
    <t>77</t>
  </si>
  <si>
    <t>76611R024</t>
  </si>
  <si>
    <t>Okno O02b 1000x1900mm vnější +vnější rám (již opravená část) - nátěr závěsů-sjednocení s nátěrem oken (6kusů) vč. potřebných manipulací, zakrývání.</t>
  </si>
  <si>
    <t>1715606623</t>
  </si>
  <si>
    <t>78</t>
  </si>
  <si>
    <t>76611R031</t>
  </si>
  <si>
    <t>Okno O03 1150x2050mm vnější +vnější rám (již opravená část) - nátěr závěsů-sjednocení s nátěrem oken (6kusů) vč. potřebných manipulací, zakrývání.</t>
  </si>
  <si>
    <t>-423121955</t>
  </si>
  <si>
    <t>79</t>
  </si>
  <si>
    <t>76611R042</t>
  </si>
  <si>
    <t>Okno O04 1150x1150mm špaletové, dřevěná špaleta,lišta- šetrná demontáž, manipulace, přesun na staveníštní meziskládku</t>
  </si>
  <si>
    <t>878557778</t>
  </si>
  <si>
    <t>80</t>
  </si>
  <si>
    <t>76611R043</t>
  </si>
  <si>
    <t>Okno O04 1150x1150mm špaletové - D+M komplet nové, kopie originálu s použitím kopie histor. kování, jednoduché zasklení, nátěr, manipulace,přesuny,připojení ke stávajícímu oplechování střechy</t>
  </si>
  <si>
    <t>-703582930</t>
  </si>
  <si>
    <t>81</t>
  </si>
  <si>
    <t>76611R052</t>
  </si>
  <si>
    <t>Okno O05 850x1750mm vnitřní+vnější,lišta (zděná špaleta viz samostatné pol.) - šetrná demontáž , odmontování a repase kování, manipulace, přesun na staveníštní meziskládku</t>
  </si>
  <si>
    <t>-679165129</t>
  </si>
  <si>
    <t>82</t>
  </si>
  <si>
    <t>76611R053</t>
  </si>
  <si>
    <t>Okno O05 850x1750mm vnitřní+vnější,lišta (zděná špaleta viz samostatné pol.) - D+M komplet nové, kopie originálu s použitím repasovaného kování, jednoduché zasklení, nátěr, manipulace,přesuny,připojení ke stávajícímu vnějšímu oknu pásovinou</t>
  </si>
  <si>
    <t>-2087418036</t>
  </si>
  <si>
    <t>83</t>
  </si>
  <si>
    <t>76611R062</t>
  </si>
  <si>
    <t>Okno O06 700x2050mm vnitřní+vnější,lišta (zděná špaleta viz samostatné pol.) - šetrná demontáž , odmontování a repase kování, manipulace, přesun na staveníštní meziskládku</t>
  </si>
  <si>
    <t>2629130</t>
  </si>
  <si>
    <t>84</t>
  </si>
  <si>
    <t>76611R063</t>
  </si>
  <si>
    <t>Okno O06 700x2050mm vnitřní+vnější,lišta (zděná špaleta viz samostatné pol.) - D+M komplet nové, kopie originálu s použitím repasovaného kování, jednoduché zasklení, nátěr, manipulace,přesuny,připojení ke stávajícímu vnějšímu oknu pásovinou</t>
  </si>
  <si>
    <t>-1186473382</t>
  </si>
  <si>
    <t>85</t>
  </si>
  <si>
    <t>76611R071</t>
  </si>
  <si>
    <t>Obnova nátěru výkladce vč.dveří a špalety (sjednocení s nátěrem dveří D1)</t>
  </si>
  <si>
    <t>-1114454255</t>
  </si>
  <si>
    <t>86</t>
  </si>
  <si>
    <t>76612R001</t>
  </si>
  <si>
    <t>Příplatek za kování/ rozdíl v ceně repasovaného a nového (kopie historického originálu) - oliva,půloliva, rozvora</t>
  </si>
  <si>
    <t>-1080373865</t>
  </si>
  <si>
    <t>87</t>
  </si>
  <si>
    <t>76612R002</t>
  </si>
  <si>
    <t>Příplatek za kování/ rozdíl v ceně repasovaného a nového (kopie historického originálu) - závěsy</t>
  </si>
  <si>
    <t>-1178508638</t>
  </si>
  <si>
    <t>88</t>
  </si>
  <si>
    <t>76612R003</t>
  </si>
  <si>
    <t>Příplatek za kování/ rozdíl v ceně repasovaného a nového (kopie historického originálu) - obrtlík s protipechem</t>
  </si>
  <si>
    <t>1185014193</t>
  </si>
  <si>
    <t>89</t>
  </si>
  <si>
    <t>76612R004</t>
  </si>
  <si>
    <t>Příplatek za kování/ rozdíl v ceně repasovaného a nového (kopie historického originálu) - rozvora</t>
  </si>
  <si>
    <t>1183814878</t>
  </si>
  <si>
    <t>90</t>
  </si>
  <si>
    <t>76621R010</t>
  </si>
  <si>
    <t>Dveře dřevěné kazetové prosklené D1 2450x2800mm - odmontování a repase kování ze stávajících dveří, nové - kopie originálu s použitím repasovaného kování, zasklení drátosklo, nátěr osazení, přesuny .</t>
  </si>
  <si>
    <t>-452361785</t>
  </si>
  <si>
    <t>91</t>
  </si>
  <si>
    <t>766441821</t>
  </si>
  <si>
    <t>Demontáž parapetních desek dřevěných nebo plastových šířky do 300 mm délky přes 1m</t>
  </si>
  <si>
    <t>364337644</t>
  </si>
  <si>
    <t>6+2+1</t>
  </si>
  <si>
    <t>92</t>
  </si>
  <si>
    <t>766694112</t>
  </si>
  <si>
    <t>Montáž ostatních truhlářských konstrukcí parapetních desek dřevěných nebo plastových šířky do 300 mm, délky přes 1000 do 1600 mm</t>
  </si>
  <si>
    <t>2103412936</t>
  </si>
  <si>
    <t>93</t>
  </si>
  <si>
    <t>M</t>
  </si>
  <si>
    <t>607941R01</t>
  </si>
  <si>
    <t>deska parapetní dubov, trojnásobný alkydový nátěr (viz bod 3.7 obnova truhlářských prvků)</t>
  </si>
  <si>
    <t>-1998479759</t>
  </si>
  <si>
    <t>1,35*6+1,05*2+0,9</t>
  </si>
  <si>
    <t>767</t>
  </si>
  <si>
    <t>Konstrukce zámečnické</t>
  </si>
  <si>
    <t>94</t>
  </si>
  <si>
    <t>767200R10</t>
  </si>
  <si>
    <t>Mříže výkladce nůžkové 1000x2800+2250x2650mm - Oprava, očištění, nový nátěr kovářská čerň, zakrývaní/oblepování</t>
  </si>
  <si>
    <t>802036844</t>
  </si>
  <si>
    <t>95</t>
  </si>
  <si>
    <t>767200R21</t>
  </si>
  <si>
    <t>Závěsný hák na vlajku - demontáž, oprava, očištění, nový nátěr, zpětné upevnění</t>
  </si>
  <si>
    <t>439816995</t>
  </si>
  <si>
    <t>96</t>
  </si>
  <si>
    <t>767200R31</t>
  </si>
  <si>
    <t>Větrací otvory do zdiva d=100mm - dodávka a montáž nového krytu z děrovaného plechu s povrchovou úpravou nátěrem</t>
  </si>
  <si>
    <t>398357147</t>
  </si>
  <si>
    <t>773</t>
  </si>
  <si>
    <t>Podlahy z litého teraca</t>
  </si>
  <si>
    <t>97</t>
  </si>
  <si>
    <t>7735009R10</t>
  </si>
  <si>
    <t>Opravy teracových soklů - jednotlivé plochy cca 0,001m2</t>
  </si>
  <si>
    <t>-1319568191</t>
  </si>
  <si>
    <t>"předpoklad 10%plochy:" Fpl2*0,1</t>
  </si>
  <si>
    <t>783</t>
  </si>
  <si>
    <t>Dokončovací práce - nátěry</t>
  </si>
  <si>
    <t>98</t>
  </si>
  <si>
    <t>783300R01</t>
  </si>
  <si>
    <t>Obnova nátěru , nově 1xzáklad, 2x vrchní - Přívodná skříň NN (ozn.A, pohl.plocha 400x600mm)</t>
  </si>
  <si>
    <t>204319629</t>
  </si>
  <si>
    <t>99</t>
  </si>
  <si>
    <t>783300R02</t>
  </si>
  <si>
    <t>Obnova nátěru , nově 1xzáklad, 2x vrchní - Rozvodná skříň telekom (ozn.B+G, pohl.plocha 300x300mm)</t>
  </si>
  <si>
    <t>1842956905</t>
  </si>
  <si>
    <t>100</t>
  </si>
  <si>
    <t>783300R03</t>
  </si>
  <si>
    <t>Obnova nátěru , nově 1xzáklad, 2x vrchní - Konzola vrchního vedení (ozn.E)</t>
  </si>
  <si>
    <t>-1885640301</t>
  </si>
  <si>
    <t>101</t>
  </si>
  <si>
    <t>783300R04</t>
  </si>
  <si>
    <t>Obnova nátěru , nově 1xzáklad, 2x vrchní - Ocelový hák (ozn.H)</t>
  </si>
  <si>
    <t>1706212552</t>
  </si>
  <si>
    <t>102</t>
  </si>
  <si>
    <t>783823137</t>
  </si>
  <si>
    <t>Penetrační nátěr omítek hladkých omítek hladkých, zrnitých tenkovrstvých nebo štukových stupně členitosti 1 a 2 vápenný</t>
  </si>
  <si>
    <t>-718458461</t>
  </si>
  <si>
    <t>"plocha zdobná fasády v ceně štukaterských prvků:"0</t>
  </si>
  <si>
    <t>103</t>
  </si>
  <si>
    <t>78382314R5</t>
  </si>
  <si>
    <t>Zpevňující nátěr zdiva hrubého dle materiálu specifikovaného v bodu 3.3. technologie oprav (modifikovanédraselné vodní sklo)</t>
  </si>
  <si>
    <t>-1639960501</t>
  </si>
  <si>
    <t>Fpl1*0,25</t>
  </si>
  <si>
    <t>(Fpl3*0,6)*0,25</t>
  </si>
  <si>
    <t>104</t>
  </si>
  <si>
    <t>783826675</t>
  </si>
  <si>
    <t>Hydrofobizační nátěr omítek silikonový, transparentní, povrchů hrubých betonových povrchů nebo omítek hrubých, rýhovaných tenkovrstvých nebo škrábaných (břízolitových)</t>
  </si>
  <si>
    <t>-328271177</t>
  </si>
  <si>
    <t>"plocha 2 - terac.sokl:" Fpl2</t>
  </si>
  <si>
    <t>"plocha 4 - pískovcový.sokl:" Fpl4</t>
  </si>
  <si>
    <t>"fasády" 58+16</t>
  </si>
  <si>
    <t>105</t>
  </si>
  <si>
    <t>78382742R7</t>
  </si>
  <si>
    <t xml:space="preserve">Krycí (ochranný ) nátěr omítek dvojnásobný hladkých omítek hladkých, zrnitých tenkovrstvých nebo štukových stupně členitosti 2 vápenný - přesné technické parametry nátěru viz bod 3.6. Technologie oprav
</t>
  </si>
  <si>
    <t>473734117</t>
  </si>
  <si>
    <t>"přízemí mimo říms:"Fpl1</t>
  </si>
  <si>
    <t>784</t>
  </si>
  <si>
    <t>Dokončovací práce - malby a tapety</t>
  </si>
  <si>
    <t>106</t>
  </si>
  <si>
    <t>784171001</t>
  </si>
  <si>
    <t>Olepování vnitřních ploch (materiál ve specifikaci) včetně pozdějšího odlepení páskou nebo fólií v místnostech výšky do 3,80 m</t>
  </si>
  <si>
    <t>-584751838</t>
  </si>
  <si>
    <t>54,26</t>
  </si>
  <si>
    <t>107</t>
  </si>
  <si>
    <t>58124833</t>
  </si>
  <si>
    <t>páska pro malířské potřeby maskovací krepová 19mmx50m</t>
  </si>
  <si>
    <t>-1168464768</t>
  </si>
  <si>
    <t>57,1428571428571*1,05 'Přepočtené koeficientem množství</t>
  </si>
  <si>
    <t>108</t>
  </si>
  <si>
    <t>784181001</t>
  </si>
  <si>
    <t>Pačokování jednonásobné v místnostech výšky do 3,80 m</t>
  </si>
  <si>
    <t>-206195565</t>
  </si>
  <si>
    <t>54,26*0,2</t>
  </si>
  <si>
    <t>109</t>
  </si>
  <si>
    <t>784181101</t>
  </si>
  <si>
    <t>Penetrace podkladu jednonásobná základní akrylátová v místnostech výšky do 3,80 m</t>
  </si>
  <si>
    <t>-963559282</t>
  </si>
  <si>
    <t>110</t>
  </si>
  <si>
    <t>784211R41</t>
  </si>
  <si>
    <t>Malby omítané špalety z malířských směsí otěruvzdorných za mokra dvojnásobné, bílé vč. oblepování/omytí.</t>
  </si>
  <si>
    <t>886439422</t>
  </si>
  <si>
    <t>111</t>
  </si>
  <si>
    <t>784221111</t>
  </si>
  <si>
    <t>Malby z malířských směsí otěruvzdorných za sucha dvojnásobné, bílé za sucha otěruvzdorné středně v místnostech výšky do 3,80 m</t>
  </si>
  <si>
    <t>1108242392</t>
  </si>
  <si>
    <t>112</t>
  </si>
  <si>
    <t>784221131</t>
  </si>
  <si>
    <t>Malby z malířských směsí otěruvzdorných za sucha Příplatek k cenám dvojnásobných maleb za zvýšenou pracnost při provádění malého rozsahu plochy do 5 m2</t>
  </si>
  <si>
    <t>-1783709276</t>
  </si>
  <si>
    <t>VRN</t>
  </si>
  <si>
    <t>Vedlejší rozpočtové náklady</t>
  </si>
  <si>
    <t>VRN3</t>
  </si>
  <si>
    <t>Zařízení staveniště</t>
  </si>
  <si>
    <t>113</t>
  </si>
  <si>
    <t>030001011</t>
  </si>
  <si>
    <t xml:space="preserve"> Zařízení staveniště - komplet po dobu stavby</t>
  </si>
  <si>
    <t>soub</t>
  </si>
  <si>
    <t>1024</t>
  </si>
  <si>
    <t>1188830660</t>
  </si>
  <si>
    <t>VRN4</t>
  </si>
  <si>
    <t>Inženýrská činnost</t>
  </si>
  <si>
    <t>114</t>
  </si>
  <si>
    <t>043194004</t>
  </si>
  <si>
    <t>Odebrání vzorků a laboratorní zkoušky vlhkosti zdiva</t>
  </si>
  <si>
    <t>-1264842898</t>
  </si>
  <si>
    <t>115</t>
  </si>
  <si>
    <t>043194005</t>
  </si>
  <si>
    <t>Odebrání vzorků a laboratorní zkoušky zasolení zdiva</t>
  </si>
  <si>
    <t>1123019973</t>
  </si>
  <si>
    <t>116</t>
  </si>
  <si>
    <t>045002011</t>
  </si>
  <si>
    <t>Vzorkování nátěrů dle požadavků odboru památkové péče</t>
  </si>
  <si>
    <t>43135187</t>
  </si>
  <si>
    <t>VRN9</t>
  </si>
  <si>
    <t>Ostatní náklady</t>
  </si>
  <si>
    <t>117</t>
  </si>
  <si>
    <t>094002000</t>
  </si>
  <si>
    <t>Ostatní náklady související s výstavbou</t>
  </si>
  <si>
    <t>813664637</t>
  </si>
  <si>
    <t>"viz O7 tabulky oken a dveří:" 2,25*2,65*2+2,8*1,05*2+0,8*(2,8*2+1,05)´= 23,125m2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</si>
</sst>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sz val="8"/>
      <color indexed="63"/>
      <name val="Arial CE"/>
      <family val="2"/>
    </font>
    <font>
      <sz val="8"/>
      <color indexed="18"/>
      <name val="Arial CE"/>
      <family val="2"/>
    </font>
    <font>
      <sz val="8"/>
      <color indexed="20"/>
      <name val="Arial CE"/>
      <family val="2"/>
    </font>
    <font>
      <sz val="8"/>
      <color indexed="10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b/>
      <sz val="8"/>
      <color indexed="55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8"/>
      <color indexed="12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8"/>
      <color indexed="8"/>
      <name val="Arial CE"/>
      <family val="2"/>
    </font>
    <font>
      <sz val="10"/>
      <color indexed="48"/>
      <name val="Arial CE"/>
      <family val="2"/>
    </font>
    <font>
      <sz val="8"/>
      <color indexed="16"/>
      <name val="Arial CE"/>
      <family val="2"/>
    </font>
    <font>
      <b/>
      <sz val="8"/>
      <name val="Arial CE"/>
      <family val="2"/>
    </font>
    <font>
      <sz val="7"/>
      <color indexed="55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3" fillId="3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vertical="center"/>
      <protection locked="0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 locked="0"/>
    </xf>
    <xf numFmtId="0" fontId="23" fillId="3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3" borderId="14" xfId="0" applyFont="1" applyFill="1" applyBorder="1" applyAlignment="1" applyProtection="1">
      <alignment horizontal="center" vertical="center" wrapText="1"/>
      <protection/>
    </xf>
    <xf numFmtId="0" fontId="23" fillId="3" borderId="15" xfId="0" applyFont="1" applyFill="1" applyBorder="1" applyAlignment="1" applyProtection="1">
      <alignment horizontal="center" vertical="center" wrapText="1"/>
      <protection/>
    </xf>
    <xf numFmtId="0" fontId="23" fillId="3" borderId="15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3" borderId="7" xfId="0" applyFont="1" applyFill="1" applyBorder="1" applyAlignment="1" applyProtection="1">
      <alignment horizontal="center" vertical="center"/>
      <protection/>
    </xf>
    <xf numFmtId="0" fontId="23" fillId="3" borderId="7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3" borderId="6" xfId="0" applyFont="1" applyFill="1" applyBorder="1" applyAlignment="1" applyProtection="1">
      <alignment horizontal="center" vertical="center"/>
      <protection/>
    </xf>
    <xf numFmtId="0" fontId="23" fillId="3" borderId="7" xfId="0" applyFont="1" applyFill="1" applyBorder="1" applyAlignment="1" applyProtection="1">
      <alignment horizontal="right" vertical="center"/>
      <protection/>
    </xf>
    <xf numFmtId="0" fontId="0" fillId="0" borderId="0" xfId="0"/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4" t="s">
        <v>14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2"/>
      <c r="AQ5" s="22"/>
      <c r="AR5" s="20"/>
      <c r="BE5" s="288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6" t="s">
        <v>17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2"/>
      <c r="AQ6" s="22"/>
      <c r="AR6" s="20"/>
      <c r="BE6" s="289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89"/>
      <c r="BS7" s="17" t="s">
        <v>6</v>
      </c>
    </row>
    <row r="8" spans="2:7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89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9"/>
      <c r="BS9" s="17" t="s">
        <v>6</v>
      </c>
    </row>
    <row r="10" spans="2:7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89"/>
      <c r="BS10" s="17" t="s">
        <v>6</v>
      </c>
    </row>
    <row r="11" spans="2:7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89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9"/>
      <c r="BS12" s="17" t="s">
        <v>6</v>
      </c>
    </row>
    <row r="13" spans="2:7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89"/>
      <c r="BS13" s="17" t="s">
        <v>6</v>
      </c>
    </row>
    <row r="14" spans="2:71" ht="12.75">
      <c r="B14" s="21"/>
      <c r="C14" s="22"/>
      <c r="D14" s="22"/>
      <c r="E14" s="277" t="s">
        <v>30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89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9"/>
      <c r="BS15" s="17" t="s">
        <v>4</v>
      </c>
    </row>
    <row r="16" spans="2:7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89"/>
      <c r="BS16" s="17" t="s">
        <v>4</v>
      </c>
    </row>
    <row r="17" spans="2:7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89"/>
      <c r="BS17" s="17" t="s">
        <v>33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9"/>
      <c r="BS18" s="17" t="s">
        <v>6</v>
      </c>
    </row>
    <row r="19" spans="2:7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89"/>
      <c r="BS19" s="17" t="s">
        <v>6</v>
      </c>
    </row>
    <row r="20" spans="2:7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89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9"/>
    </row>
    <row r="22" spans="2:57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9"/>
    </row>
    <row r="23" spans="2:57" ht="51" customHeight="1">
      <c r="B23" s="21"/>
      <c r="C23" s="22"/>
      <c r="D23" s="22"/>
      <c r="E23" s="286" t="s">
        <v>37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2"/>
      <c r="AP23" s="22"/>
      <c r="AQ23" s="22"/>
      <c r="AR23" s="20"/>
      <c r="BE23" s="289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9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9"/>
    </row>
    <row r="26" spans="1:57" s="1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1">
        <f>ROUND(AG54,2)</f>
        <v>0</v>
      </c>
      <c r="AL26" s="292"/>
      <c r="AM26" s="292"/>
      <c r="AN26" s="292"/>
      <c r="AO26" s="292"/>
      <c r="AP26" s="36"/>
      <c r="AQ26" s="36"/>
      <c r="AR26" s="39"/>
      <c r="BE26" s="289"/>
    </row>
    <row r="27" spans="1:57" s="1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9"/>
    </row>
    <row r="28" spans="1:57" s="1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7" t="s">
        <v>39</v>
      </c>
      <c r="M28" s="287"/>
      <c r="N28" s="287"/>
      <c r="O28" s="287"/>
      <c r="P28" s="287"/>
      <c r="Q28" s="36"/>
      <c r="R28" s="36"/>
      <c r="S28" s="36"/>
      <c r="T28" s="36"/>
      <c r="U28" s="36"/>
      <c r="V28" s="36"/>
      <c r="W28" s="287" t="s">
        <v>40</v>
      </c>
      <c r="X28" s="287"/>
      <c r="Y28" s="287"/>
      <c r="Z28" s="287"/>
      <c r="AA28" s="287"/>
      <c r="AB28" s="287"/>
      <c r="AC28" s="287"/>
      <c r="AD28" s="287"/>
      <c r="AE28" s="287"/>
      <c r="AF28" s="36"/>
      <c r="AG28" s="36"/>
      <c r="AH28" s="36"/>
      <c r="AI28" s="36"/>
      <c r="AJ28" s="36"/>
      <c r="AK28" s="287" t="s">
        <v>41</v>
      </c>
      <c r="AL28" s="287"/>
      <c r="AM28" s="287"/>
      <c r="AN28" s="287"/>
      <c r="AO28" s="287"/>
      <c r="AP28" s="36"/>
      <c r="AQ28" s="36"/>
      <c r="AR28" s="39"/>
      <c r="BE28" s="289"/>
    </row>
    <row r="29" spans="2:57" s="2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69">
        <v>0.21</v>
      </c>
      <c r="M29" s="270"/>
      <c r="N29" s="270"/>
      <c r="O29" s="270"/>
      <c r="P29" s="270"/>
      <c r="Q29" s="41"/>
      <c r="R29" s="41"/>
      <c r="S29" s="41"/>
      <c r="T29" s="41"/>
      <c r="U29" s="41"/>
      <c r="V29" s="41"/>
      <c r="W29" s="285">
        <f>ROUND(AZ54,2)</f>
        <v>0</v>
      </c>
      <c r="X29" s="270"/>
      <c r="Y29" s="270"/>
      <c r="Z29" s="270"/>
      <c r="AA29" s="270"/>
      <c r="AB29" s="270"/>
      <c r="AC29" s="270"/>
      <c r="AD29" s="270"/>
      <c r="AE29" s="270"/>
      <c r="AF29" s="41"/>
      <c r="AG29" s="41"/>
      <c r="AH29" s="41"/>
      <c r="AI29" s="41"/>
      <c r="AJ29" s="41"/>
      <c r="AK29" s="285">
        <f>ROUND(AV54,2)</f>
        <v>0</v>
      </c>
      <c r="AL29" s="270"/>
      <c r="AM29" s="270"/>
      <c r="AN29" s="270"/>
      <c r="AO29" s="270"/>
      <c r="AP29" s="41"/>
      <c r="AQ29" s="41"/>
      <c r="AR29" s="42"/>
      <c r="BE29" s="290"/>
    </row>
    <row r="30" spans="2:57" s="2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69">
        <v>0.15</v>
      </c>
      <c r="M30" s="270"/>
      <c r="N30" s="270"/>
      <c r="O30" s="270"/>
      <c r="P30" s="270"/>
      <c r="Q30" s="41"/>
      <c r="R30" s="41"/>
      <c r="S30" s="41"/>
      <c r="T30" s="41"/>
      <c r="U30" s="41"/>
      <c r="V30" s="41"/>
      <c r="W30" s="285">
        <f>ROUND(BA54,2)</f>
        <v>0</v>
      </c>
      <c r="X30" s="270"/>
      <c r="Y30" s="270"/>
      <c r="Z30" s="270"/>
      <c r="AA30" s="270"/>
      <c r="AB30" s="270"/>
      <c r="AC30" s="270"/>
      <c r="AD30" s="270"/>
      <c r="AE30" s="270"/>
      <c r="AF30" s="41"/>
      <c r="AG30" s="41"/>
      <c r="AH30" s="41"/>
      <c r="AI30" s="41"/>
      <c r="AJ30" s="41"/>
      <c r="AK30" s="285">
        <f>ROUND(AW54,2)</f>
        <v>0</v>
      </c>
      <c r="AL30" s="270"/>
      <c r="AM30" s="270"/>
      <c r="AN30" s="270"/>
      <c r="AO30" s="270"/>
      <c r="AP30" s="41"/>
      <c r="AQ30" s="41"/>
      <c r="AR30" s="42"/>
      <c r="BE30" s="290"/>
    </row>
    <row r="31" spans="2:57" s="2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69">
        <v>0.21</v>
      </c>
      <c r="M31" s="270"/>
      <c r="N31" s="270"/>
      <c r="O31" s="270"/>
      <c r="P31" s="270"/>
      <c r="Q31" s="41"/>
      <c r="R31" s="41"/>
      <c r="S31" s="41"/>
      <c r="T31" s="41"/>
      <c r="U31" s="41"/>
      <c r="V31" s="41"/>
      <c r="W31" s="285">
        <f>ROUND(BB54,2)</f>
        <v>0</v>
      </c>
      <c r="X31" s="270"/>
      <c r="Y31" s="270"/>
      <c r="Z31" s="270"/>
      <c r="AA31" s="270"/>
      <c r="AB31" s="270"/>
      <c r="AC31" s="270"/>
      <c r="AD31" s="270"/>
      <c r="AE31" s="270"/>
      <c r="AF31" s="41"/>
      <c r="AG31" s="41"/>
      <c r="AH31" s="41"/>
      <c r="AI31" s="41"/>
      <c r="AJ31" s="41"/>
      <c r="AK31" s="285">
        <v>0</v>
      </c>
      <c r="AL31" s="270"/>
      <c r="AM31" s="270"/>
      <c r="AN31" s="270"/>
      <c r="AO31" s="270"/>
      <c r="AP31" s="41"/>
      <c r="AQ31" s="41"/>
      <c r="AR31" s="42"/>
      <c r="BE31" s="290"/>
    </row>
    <row r="32" spans="2:57" s="2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69">
        <v>0.15</v>
      </c>
      <c r="M32" s="270"/>
      <c r="N32" s="270"/>
      <c r="O32" s="270"/>
      <c r="P32" s="270"/>
      <c r="Q32" s="41"/>
      <c r="R32" s="41"/>
      <c r="S32" s="41"/>
      <c r="T32" s="41"/>
      <c r="U32" s="41"/>
      <c r="V32" s="41"/>
      <c r="W32" s="285">
        <f>ROUND(BC54,2)</f>
        <v>0</v>
      </c>
      <c r="X32" s="270"/>
      <c r="Y32" s="270"/>
      <c r="Z32" s="270"/>
      <c r="AA32" s="270"/>
      <c r="AB32" s="270"/>
      <c r="AC32" s="270"/>
      <c r="AD32" s="270"/>
      <c r="AE32" s="270"/>
      <c r="AF32" s="41"/>
      <c r="AG32" s="41"/>
      <c r="AH32" s="41"/>
      <c r="AI32" s="41"/>
      <c r="AJ32" s="41"/>
      <c r="AK32" s="285">
        <v>0</v>
      </c>
      <c r="AL32" s="270"/>
      <c r="AM32" s="270"/>
      <c r="AN32" s="270"/>
      <c r="AO32" s="270"/>
      <c r="AP32" s="41"/>
      <c r="AQ32" s="41"/>
      <c r="AR32" s="42"/>
      <c r="BE32" s="290"/>
    </row>
    <row r="33" spans="2:44" s="2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69">
        <v>0</v>
      </c>
      <c r="M33" s="270"/>
      <c r="N33" s="270"/>
      <c r="O33" s="270"/>
      <c r="P33" s="270"/>
      <c r="Q33" s="41"/>
      <c r="R33" s="41"/>
      <c r="S33" s="41"/>
      <c r="T33" s="41"/>
      <c r="U33" s="41"/>
      <c r="V33" s="41"/>
      <c r="W33" s="285">
        <f>ROUND(BD54,2)</f>
        <v>0</v>
      </c>
      <c r="X33" s="270"/>
      <c r="Y33" s="270"/>
      <c r="Z33" s="270"/>
      <c r="AA33" s="270"/>
      <c r="AB33" s="270"/>
      <c r="AC33" s="270"/>
      <c r="AD33" s="270"/>
      <c r="AE33" s="270"/>
      <c r="AF33" s="41"/>
      <c r="AG33" s="41"/>
      <c r="AH33" s="41"/>
      <c r="AI33" s="41"/>
      <c r="AJ33" s="41"/>
      <c r="AK33" s="285">
        <v>0</v>
      </c>
      <c r="AL33" s="270"/>
      <c r="AM33" s="270"/>
      <c r="AN33" s="270"/>
      <c r="AO33" s="270"/>
      <c r="AP33" s="41"/>
      <c r="AQ33" s="41"/>
      <c r="AR33" s="42"/>
    </row>
    <row r="34" spans="1:57" s="1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1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65" t="s">
        <v>50</v>
      </c>
      <c r="Y35" s="266"/>
      <c r="Z35" s="266"/>
      <c r="AA35" s="266"/>
      <c r="AB35" s="266"/>
      <c r="AC35" s="45"/>
      <c r="AD35" s="45"/>
      <c r="AE35" s="45"/>
      <c r="AF35" s="45"/>
      <c r="AG35" s="45"/>
      <c r="AH35" s="45"/>
      <c r="AI35" s="45"/>
      <c r="AJ35" s="45"/>
      <c r="AK35" s="267">
        <f>SUM(AK26:AK33)</f>
        <v>0</v>
      </c>
      <c r="AL35" s="266"/>
      <c r="AM35" s="266"/>
      <c r="AN35" s="266"/>
      <c r="AO35" s="268"/>
      <c r="AP35" s="43"/>
      <c r="AQ35" s="43"/>
      <c r="AR35" s="39"/>
      <c r="BE35" s="34"/>
    </row>
    <row r="36" spans="1:57" s="1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1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1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1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1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3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1928/3a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4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57" t="str">
        <f>K6</f>
        <v>Vrchlabí čp.100 - Oprava fasády,sanace vlhkosti, oprava vnějších oken</v>
      </c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56"/>
      <c r="AQ45" s="56"/>
      <c r="AR45" s="57"/>
    </row>
    <row r="46" spans="1:57" s="1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1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59" t="str">
        <f>IF(AN8="","",AN8)</f>
        <v>4. 1. 2020</v>
      </c>
      <c r="AN47" s="259"/>
      <c r="AO47" s="36"/>
      <c r="AP47" s="36"/>
      <c r="AQ47" s="36"/>
      <c r="AR47" s="39"/>
      <c r="BE47" s="34"/>
    </row>
    <row r="48" spans="1:57" s="1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1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Město Vrchlabí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55" t="str">
        <f>IF(E17="","",E17)</f>
        <v>Ing. J.Chaloupský, Trutnov</v>
      </c>
      <c r="AN49" s="256"/>
      <c r="AO49" s="256"/>
      <c r="AP49" s="256"/>
      <c r="AQ49" s="36"/>
      <c r="AR49" s="39"/>
      <c r="AS49" s="279" t="s">
        <v>52</v>
      </c>
      <c r="AT49" s="28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1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55" t="str">
        <f>IF(E20="","",E20)</f>
        <v>Ing.Jiřičková</v>
      </c>
      <c r="AN50" s="256"/>
      <c r="AO50" s="256"/>
      <c r="AP50" s="256"/>
      <c r="AQ50" s="36"/>
      <c r="AR50" s="39"/>
      <c r="AS50" s="281"/>
      <c r="AT50" s="28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1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83"/>
      <c r="AT51" s="28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1" customFormat="1" ht="29.25" customHeight="1">
      <c r="A52" s="34"/>
      <c r="B52" s="35"/>
      <c r="C52" s="271" t="s">
        <v>53</v>
      </c>
      <c r="D52" s="261"/>
      <c r="E52" s="261"/>
      <c r="F52" s="261"/>
      <c r="G52" s="261"/>
      <c r="H52" s="45"/>
      <c r="I52" s="260" t="s">
        <v>54</v>
      </c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72" t="s">
        <v>55</v>
      </c>
      <c r="AH52" s="261"/>
      <c r="AI52" s="261"/>
      <c r="AJ52" s="261"/>
      <c r="AK52" s="261"/>
      <c r="AL52" s="261"/>
      <c r="AM52" s="261"/>
      <c r="AN52" s="260" t="s">
        <v>56</v>
      </c>
      <c r="AO52" s="261"/>
      <c r="AP52" s="261"/>
      <c r="AQ52" s="66" t="s">
        <v>57</v>
      </c>
      <c r="AR52" s="39"/>
      <c r="AS52" s="67" t="s">
        <v>58</v>
      </c>
      <c r="AT52" s="68" t="s">
        <v>59</v>
      </c>
      <c r="AU52" s="68" t="s">
        <v>60</v>
      </c>
      <c r="AV52" s="68" t="s">
        <v>61</v>
      </c>
      <c r="AW52" s="68" t="s">
        <v>62</v>
      </c>
      <c r="AX52" s="68" t="s">
        <v>63</v>
      </c>
      <c r="AY52" s="68" t="s">
        <v>64</v>
      </c>
      <c r="AZ52" s="68" t="s">
        <v>65</v>
      </c>
      <c r="BA52" s="68" t="s">
        <v>66</v>
      </c>
      <c r="BB52" s="68" t="s">
        <v>67</v>
      </c>
      <c r="BC52" s="68" t="s">
        <v>68</v>
      </c>
      <c r="BD52" s="69" t="s">
        <v>69</v>
      </c>
      <c r="BE52" s="34"/>
    </row>
    <row r="53" spans="1:57" s="1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4"/>
    </row>
    <row r="54" spans="2:90" s="5" customFormat="1" ht="32.45" customHeight="1">
      <c r="B54" s="73"/>
      <c r="C54" s="74" t="s">
        <v>70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253">
        <f>ROUND(AG55,2)</f>
        <v>0</v>
      </c>
      <c r="AH54" s="253"/>
      <c r="AI54" s="253"/>
      <c r="AJ54" s="253"/>
      <c r="AK54" s="253"/>
      <c r="AL54" s="253"/>
      <c r="AM54" s="253"/>
      <c r="AN54" s="254">
        <f>SUM(AG54,AT54)</f>
        <v>0</v>
      </c>
      <c r="AO54" s="254"/>
      <c r="AP54" s="254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71</v>
      </c>
      <c r="BT54" s="83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0" s="6" customFormat="1" ht="27" customHeight="1">
      <c r="A55" s="84" t="s">
        <v>75</v>
      </c>
      <c r="B55" s="85"/>
      <c r="C55" s="86"/>
      <c r="D55" s="264" t="s">
        <v>14</v>
      </c>
      <c r="E55" s="264"/>
      <c r="F55" s="264"/>
      <c r="G55" s="264"/>
      <c r="H55" s="264"/>
      <c r="I55" s="87"/>
      <c r="J55" s="264" t="s">
        <v>17</v>
      </c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2">
        <f ca="1">'1928-3a - Vrchlabí čp.100...'!J28</f>
        <v>0</v>
      </c>
      <c r="AH55" s="263"/>
      <c r="AI55" s="263"/>
      <c r="AJ55" s="263"/>
      <c r="AK55" s="263"/>
      <c r="AL55" s="263"/>
      <c r="AM55" s="263"/>
      <c r="AN55" s="262">
        <f>SUM(AG55,AT55)</f>
        <v>0</v>
      </c>
      <c r="AO55" s="263"/>
      <c r="AP55" s="263"/>
      <c r="AQ55" s="88" t="s">
        <v>76</v>
      </c>
      <c r="AR55" s="89"/>
      <c r="AS55" s="90">
        <v>0</v>
      </c>
      <c r="AT55" s="91">
        <f>ROUND(SUM(AV55:AW55),2)</f>
        <v>0</v>
      </c>
      <c r="AU55" s="92">
        <f ca="1">'1928-3a - Vrchlabí čp.100...'!P91</f>
        <v>0</v>
      </c>
      <c r="AV55" s="91">
        <f ca="1">'1928-3a - Vrchlabí čp.100...'!J31</f>
        <v>0</v>
      </c>
      <c r="AW55" s="91">
        <f ca="1">'1928-3a - Vrchlabí čp.100...'!J32</f>
        <v>0</v>
      </c>
      <c r="AX55" s="91">
        <f ca="1">'1928-3a - Vrchlabí čp.100...'!J33</f>
        <v>0</v>
      </c>
      <c r="AY55" s="91">
        <f ca="1">'1928-3a - Vrchlabí čp.100...'!J34</f>
        <v>0</v>
      </c>
      <c r="AZ55" s="91">
        <f ca="1">'1928-3a - Vrchlabí čp.100...'!F31</f>
        <v>0</v>
      </c>
      <c r="BA55" s="91">
        <f ca="1">'1928-3a - Vrchlabí čp.100...'!F32</f>
        <v>0</v>
      </c>
      <c r="BB55" s="91">
        <f ca="1">'1928-3a - Vrchlabí čp.100...'!F33</f>
        <v>0</v>
      </c>
      <c r="BC55" s="91">
        <f ca="1">'1928-3a - Vrchlabí čp.100...'!F34</f>
        <v>0</v>
      </c>
      <c r="BD55" s="93">
        <f ca="1">'1928-3a - Vrchlabí čp.100...'!F35</f>
        <v>0</v>
      </c>
      <c r="BT55" s="94" t="s">
        <v>77</v>
      </c>
      <c r="BU55" s="94" t="s">
        <v>78</v>
      </c>
      <c r="BV55" s="94" t="s">
        <v>73</v>
      </c>
      <c r="BW55" s="94" t="s">
        <v>5</v>
      </c>
      <c r="BX55" s="94" t="s">
        <v>74</v>
      </c>
      <c r="CL55" s="94" t="s">
        <v>19</v>
      </c>
    </row>
    <row r="56" spans="1:57" s="1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1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sheet="1" objects="1" scenarios="1" formatColumns="0" formatRows="0"/>
  <mergeCells count="42">
    <mergeCell ref="AK32:AO32"/>
    <mergeCell ref="W28:AE28"/>
    <mergeCell ref="AK28:AO28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AR2:BE2"/>
    <mergeCell ref="K5:AO5"/>
    <mergeCell ref="K6:AO6"/>
    <mergeCell ref="E14:AJ14"/>
    <mergeCell ref="AS49:AT51"/>
    <mergeCell ref="W33:AE33"/>
    <mergeCell ref="AK33:AO33"/>
    <mergeCell ref="L32:P32"/>
    <mergeCell ref="E23:AN23"/>
    <mergeCell ref="L28:P28"/>
    <mergeCell ref="L33:P33"/>
    <mergeCell ref="L29:P29"/>
    <mergeCell ref="L30:P30"/>
    <mergeCell ref="L31:P31"/>
    <mergeCell ref="C52:G52"/>
    <mergeCell ref="I52:AF52"/>
    <mergeCell ref="W32:AE32"/>
    <mergeCell ref="AN55:AP55"/>
    <mergeCell ref="AG55:AM55"/>
    <mergeCell ref="D55:H55"/>
    <mergeCell ref="J55:AF55"/>
    <mergeCell ref="X35:AB35"/>
    <mergeCell ref="AK35:AO35"/>
    <mergeCell ref="AG52:AM52"/>
    <mergeCell ref="AG54:AM54"/>
    <mergeCell ref="AN54:AP54"/>
    <mergeCell ref="AM50:AP50"/>
    <mergeCell ref="L45:AO45"/>
    <mergeCell ref="AM47:AN47"/>
    <mergeCell ref="AM49:AP49"/>
    <mergeCell ref="AN52:AP52"/>
  </mergeCells>
  <hyperlinks>
    <hyperlink ref="A55" location="'1928-3a - Vrchlabí čp.100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2"/>
  <sheetViews>
    <sheetView showGridLines="0" tabSelected="1" workbookViewId="0" topLeftCell="A276">
      <selection activeCell="F262" sqref="F26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95" customWidth="1"/>
    <col min="10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7" t="s">
        <v>5</v>
      </c>
      <c r="AZ2" s="96" t="s">
        <v>79</v>
      </c>
      <c r="BA2" s="96" t="s">
        <v>19</v>
      </c>
      <c r="BB2" s="96" t="s">
        <v>19</v>
      </c>
      <c r="BC2" s="96" t="s">
        <v>80</v>
      </c>
      <c r="BD2" s="96" t="s">
        <v>81</v>
      </c>
    </row>
    <row r="3" spans="2:5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20"/>
      <c r="AT3" s="17" t="s">
        <v>81</v>
      </c>
      <c r="AZ3" s="96" t="s">
        <v>82</v>
      </c>
      <c r="BA3" s="96" t="s">
        <v>19</v>
      </c>
      <c r="BB3" s="96" t="s">
        <v>19</v>
      </c>
      <c r="BC3" s="96" t="s">
        <v>83</v>
      </c>
      <c r="BD3" s="96" t="s">
        <v>81</v>
      </c>
    </row>
    <row r="4" spans="2:56" ht="24.95" customHeight="1">
      <c r="B4" s="20"/>
      <c r="D4" s="100" t="s">
        <v>84</v>
      </c>
      <c r="L4" s="20"/>
      <c r="M4" s="101" t="s">
        <v>10</v>
      </c>
      <c r="AT4" s="17" t="s">
        <v>4</v>
      </c>
      <c r="AZ4" s="96" t="s">
        <v>85</v>
      </c>
      <c r="BA4" s="96" t="s">
        <v>19</v>
      </c>
      <c r="BB4" s="96" t="s">
        <v>19</v>
      </c>
      <c r="BC4" s="96" t="s">
        <v>86</v>
      </c>
      <c r="BD4" s="96" t="s">
        <v>81</v>
      </c>
    </row>
    <row r="5" spans="2:56" ht="6.95" customHeight="1">
      <c r="B5" s="20"/>
      <c r="L5" s="20"/>
      <c r="AZ5" s="96" t="s">
        <v>87</v>
      </c>
      <c r="BA5" s="96" t="s">
        <v>19</v>
      </c>
      <c r="BB5" s="96" t="s">
        <v>19</v>
      </c>
      <c r="BC5" s="96" t="s">
        <v>88</v>
      </c>
      <c r="BD5" s="96" t="s">
        <v>81</v>
      </c>
    </row>
    <row r="6" spans="1:56" s="1" customFormat="1" ht="12" customHeight="1">
      <c r="A6" s="34"/>
      <c r="B6" s="39"/>
      <c r="C6" s="34"/>
      <c r="D6" s="102" t="s">
        <v>16</v>
      </c>
      <c r="E6" s="34"/>
      <c r="F6" s="34"/>
      <c r="G6" s="34"/>
      <c r="H6" s="34"/>
      <c r="I6" s="103"/>
      <c r="J6" s="34"/>
      <c r="K6" s="34"/>
      <c r="L6" s="10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Z6" s="96" t="s">
        <v>89</v>
      </c>
      <c r="BA6" s="96" t="s">
        <v>19</v>
      </c>
      <c r="BB6" s="96" t="s">
        <v>19</v>
      </c>
      <c r="BC6" s="96" t="s">
        <v>90</v>
      </c>
      <c r="BD6" s="96" t="s">
        <v>81</v>
      </c>
    </row>
    <row r="7" spans="1:56" s="1" customFormat="1" ht="16.5" customHeight="1">
      <c r="A7" s="34"/>
      <c r="B7" s="39"/>
      <c r="C7" s="34"/>
      <c r="D7" s="34"/>
      <c r="E7" s="294" t="s">
        <v>17</v>
      </c>
      <c r="F7" s="295"/>
      <c r="G7" s="295"/>
      <c r="H7" s="295"/>
      <c r="I7" s="103"/>
      <c r="J7" s="34"/>
      <c r="K7" s="34"/>
      <c r="L7" s="10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Z7" s="96" t="s">
        <v>91</v>
      </c>
      <c r="BA7" s="96" t="s">
        <v>19</v>
      </c>
      <c r="BB7" s="96" t="s">
        <v>19</v>
      </c>
      <c r="BC7" s="96" t="s">
        <v>92</v>
      </c>
      <c r="BD7" s="96" t="s">
        <v>81</v>
      </c>
    </row>
    <row r="8" spans="1:31" s="1" customFormat="1" ht="12">
      <c r="A8" s="34"/>
      <c r="B8" s="39"/>
      <c r="C8" s="34"/>
      <c r="D8" s="34"/>
      <c r="E8" s="34"/>
      <c r="F8" s="34"/>
      <c r="G8" s="34"/>
      <c r="H8" s="34"/>
      <c r="I8" s="103"/>
      <c r="J8" s="34"/>
      <c r="K8" s="34"/>
      <c r="L8" s="10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1" customFormat="1" ht="12" customHeight="1">
      <c r="A9" s="34"/>
      <c r="B9" s="39"/>
      <c r="C9" s="34"/>
      <c r="D9" s="102" t="s">
        <v>18</v>
      </c>
      <c r="E9" s="34"/>
      <c r="F9" s="105" t="s">
        <v>19</v>
      </c>
      <c r="G9" s="34"/>
      <c r="H9" s="34"/>
      <c r="I9" s="106" t="s">
        <v>20</v>
      </c>
      <c r="J9" s="105" t="s">
        <v>19</v>
      </c>
      <c r="K9" s="34"/>
      <c r="L9" s="10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1" customFormat="1" ht="12" customHeight="1">
      <c r="A10" s="34"/>
      <c r="B10" s="39"/>
      <c r="C10" s="34"/>
      <c r="D10" s="102" t="s">
        <v>21</v>
      </c>
      <c r="E10" s="34"/>
      <c r="F10" s="105" t="s">
        <v>22</v>
      </c>
      <c r="G10" s="34"/>
      <c r="H10" s="34"/>
      <c r="I10" s="106" t="s">
        <v>23</v>
      </c>
      <c r="J10" s="107" t="str">
        <f ca="1">'Rekapitulace stavby'!AN8</f>
        <v>4. 1. 2020</v>
      </c>
      <c r="K10" s="34"/>
      <c r="L10" s="10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1" customFormat="1" ht="10.9" customHeight="1">
      <c r="A11" s="34"/>
      <c r="B11" s="39"/>
      <c r="C11" s="34"/>
      <c r="D11" s="34"/>
      <c r="E11" s="34"/>
      <c r="F11" s="34"/>
      <c r="G11" s="34"/>
      <c r="H11" s="34"/>
      <c r="I11" s="103"/>
      <c r="J11" s="34"/>
      <c r="K11" s="34"/>
      <c r="L11" s="10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1" customFormat="1" ht="12" customHeight="1">
      <c r="A12" s="34"/>
      <c r="B12" s="39"/>
      <c r="C12" s="34"/>
      <c r="D12" s="102" t="s">
        <v>25</v>
      </c>
      <c r="E12" s="34"/>
      <c r="F12" s="34"/>
      <c r="G12" s="34"/>
      <c r="H12" s="34"/>
      <c r="I12" s="106" t="s">
        <v>26</v>
      </c>
      <c r="J12" s="105" t="s">
        <v>19</v>
      </c>
      <c r="K12" s="34"/>
      <c r="L12" s="10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1" customFormat="1" ht="18" customHeight="1">
      <c r="A13" s="34"/>
      <c r="B13" s="39"/>
      <c r="C13" s="34"/>
      <c r="D13" s="34"/>
      <c r="E13" s="105" t="s">
        <v>27</v>
      </c>
      <c r="F13" s="34"/>
      <c r="G13" s="34"/>
      <c r="H13" s="34"/>
      <c r="I13" s="106" t="s">
        <v>28</v>
      </c>
      <c r="J13" s="105" t="s">
        <v>19</v>
      </c>
      <c r="K13" s="34"/>
      <c r="L13" s="10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1" customFormat="1" ht="6.95" customHeight="1">
      <c r="A14" s="34"/>
      <c r="B14" s="39"/>
      <c r="C14" s="34"/>
      <c r="D14" s="34"/>
      <c r="E14" s="34"/>
      <c r="F14" s="34"/>
      <c r="G14" s="34"/>
      <c r="H14" s="34"/>
      <c r="I14" s="103"/>
      <c r="J14" s="34"/>
      <c r="K14" s="34"/>
      <c r="L14" s="10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1" customFormat="1" ht="12" customHeight="1">
      <c r="A15" s="34"/>
      <c r="B15" s="39"/>
      <c r="C15" s="34"/>
      <c r="D15" s="102" t="s">
        <v>29</v>
      </c>
      <c r="E15" s="34"/>
      <c r="F15" s="34"/>
      <c r="G15" s="34"/>
      <c r="H15" s="34"/>
      <c r="I15" s="106" t="s">
        <v>26</v>
      </c>
      <c r="J15" s="30" t="str">
        <f ca="1">'Rekapitulace stavby'!AN13</f>
        <v>Vyplň údaj</v>
      </c>
      <c r="K15" s="34"/>
      <c r="L15" s="10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1" customFormat="1" ht="18" customHeight="1">
      <c r="A16" s="34"/>
      <c r="B16" s="39"/>
      <c r="C16" s="34"/>
      <c r="D16" s="34"/>
      <c r="E16" s="296" t="str">
        <f ca="1">'Rekapitulace stavby'!E14</f>
        <v>Vyplň údaj</v>
      </c>
      <c r="F16" s="297"/>
      <c r="G16" s="297"/>
      <c r="H16" s="297"/>
      <c r="I16" s="106" t="s">
        <v>28</v>
      </c>
      <c r="J16" s="30" t="str">
        <f ca="1">'Rekapitulace stavby'!AN14</f>
        <v>Vyplň údaj</v>
      </c>
      <c r="K16" s="34"/>
      <c r="L16" s="10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6.95" customHeight="1">
      <c r="A17" s="34"/>
      <c r="B17" s="39"/>
      <c r="C17" s="34"/>
      <c r="D17" s="34"/>
      <c r="E17" s="34"/>
      <c r="F17" s="34"/>
      <c r="G17" s="34"/>
      <c r="H17" s="34"/>
      <c r="I17" s="103"/>
      <c r="J17" s="34"/>
      <c r="K17" s="34"/>
      <c r="L17" s="10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2" customHeight="1">
      <c r="A18" s="34"/>
      <c r="B18" s="39"/>
      <c r="C18" s="34"/>
      <c r="D18" s="102" t="s">
        <v>31</v>
      </c>
      <c r="E18" s="34"/>
      <c r="F18" s="34"/>
      <c r="G18" s="34"/>
      <c r="H18" s="34"/>
      <c r="I18" s="106" t="s">
        <v>26</v>
      </c>
      <c r="J18" s="105" t="s">
        <v>19</v>
      </c>
      <c r="K18" s="34"/>
      <c r="L18" s="10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18" customHeight="1">
      <c r="A19" s="34"/>
      <c r="B19" s="39"/>
      <c r="C19" s="34"/>
      <c r="D19" s="34"/>
      <c r="E19" s="105" t="s">
        <v>32</v>
      </c>
      <c r="F19" s="34"/>
      <c r="G19" s="34"/>
      <c r="H19" s="34"/>
      <c r="I19" s="106" t="s">
        <v>28</v>
      </c>
      <c r="J19" s="105" t="s">
        <v>19</v>
      </c>
      <c r="K19" s="34"/>
      <c r="L19" s="10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6.95" customHeight="1">
      <c r="A20" s="34"/>
      <c r="B20" s="39"/>
      <c r="C20" s="34"/>
      <c r="D20" s="34"/>
      <c r="E20" s="34"/>
      <c r="F20" s="34"/>
      <c r="G20" s="34"/>
      <c r="H20" s="34"/>
      <c r="I20" s="103"/>
      <c r="J20" s="34"/>
      <c r="K20" s="34"/>
      <c r="L20" s="10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2" customHeight="1">
      <c r="A21" s="34"/>
      <c r="B21" s="39"/>
      <c r="C21" s="34"/>
      <c r="D21" s="102" t="s">
        <v>34</v>
      </c>
      <c r="E21" s="34"/>
      <c r="F21" s="34"/>
      <c r="G21" s="34"/>
      <c r="H21" s="34"/>
      <c r="I21" s="106" t="s">
        <v>26</v>
      </c>
      <c r="J21" s="105" t="s">
        <v>19</v>
      </c>
      <c r="K21" s="34"/>
      <c r="L21" s="10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18" customHeight="1">
      <c r="A22" s="34"/>
      <c r="B22" s="39"/>
      <c r="C22" s="34"/>
      <c r="D22" s="34"/>
      <c r="E22" s="105" t="s">
        <v>35</v>
      </c>
      <c r="F22" s="34"/>
      <c r="G22" s="34"/>
      <c r="H22" s="34"/>
      <c r="I22" s="106" t="s">
        <v>28</v>
      </c>
      <c r="J22" s="105" t="s">
        <v>19</v>
      </c>
      <c r="K22" s="34"/>
      <c r="L22" s="10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6.95" customHeight="1">
      <c r="A23" s="34"/>
      <c r="B23" s="39"/>
      <c r="C23" s="34"/>
      <c r="D23" s="34"/>
      <c r="E23" s="34"/>
      <c r="F23" s="34"/>
      <c r="G23" s="34"/>
      <c r="H23" s="34"/>
      <c r="I23" s="103"/>
      <c r="J23" s="34"/>
      <c r="K23" s="34"/>
      <c r="L23" s="10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2" customHeight="1">
      <c r="A24" s="34"/>
      <c r="B24" s="39"/>
      <c r="C24" s="34"/>
      <c r="D24" s="102" t="s">
        <v>36</v>
      </c>
      <c r="E24" s="34"/>
      <c r="F24" s="34"/>
      <c r="G24" s="34"/>
      <c r="H24" s="34"/>
      <c r="I24" s="103"/>
      <c r="J24" s="34"/>
      <c r="K24" s="34"/>
      <c r="L24" s="10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7" customFormat="1" ht="51" customHeight="1">
      <c r="A25" s="108"/>
      <c r="B25" s="109"/>
      <c r="C25" s="108"/>
      <c r="D25" s="108"/>
      <c r="E25" s="298" t="s">
        <v>37</v>
      </c>
      <c r="F25" s="298"/>
      <c r="G25" s="298"/>
      <c r="H25" s="298"/>
      <c r="I25" s="110"/>
      <c r="J25" s="108"/>
      <c r="K25" s="108"/>
      <c r="L25" s="111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s="1" customFormat="1" ht="6.95" customHeight="1">
      <c r="A26" s="34"/>
      <c r="B26" s="39"/>
      <c r="C26" s="34"/>
      <c r="D26" s="34"/>
      <c r="E26" s="34"/>
      <c r="F26" s="34"/>
      <c r="G26" s="34"/>
      <c r="H26" s="34"/>
      <c r="I26" s="103"/>
      <c r="J26" s="34"/>
      <c r="K26" s="34"/>
      <c r="L26" s="10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1" customFormat="1" ht="6.95" customHeight="1">
      <c r="A27" s="34"/>
      <c r="B27" s="39"/>
      <c r="C27" s="34"/>
      <c r="D27" s="112"/>
      <c r="E27" s="112"/>
      <c r="F27" s="112"/>
      <c r="G27" s="112"/>
      <c r="H27" s="112"/>
      <c r="I27" s="113"/>
      <c r="J27" s="112"/>
      <c r="K27" s="112"/>
      <c r="L27" s="10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1" customFormat="1" ht="25.35" customHeight="1">
      <c r="A28" s="34"/>
      <c r="B28" s="39"/>
      <c r="C28" s="34"/>
      <c r="D28" s="114" t="s">
        <v>38</v>
      </c>
      <c r="E28" s="34"/>
      <c r="F28" s="34"/>
      <c r="G28" s="34"/>
      <c r="H28" s="34"/>
      <c r="I28" s="103"/>
      <c r="J28" s="115">
        <f>ROUND(J91,2)</f>
        <v>0</v>
      </c>
      <c r="K28" s="34"/>
      <c r="L28" s="10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3"/>
      <c r="J29" s="112"/>
      <c r="K29" s="112"/>
      <c r="L29" s="10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14.45" customHeight="1">
      <c r="A30" s="34"/>
      <c r="B30" s="39"/>
      <c r="C30" s="34"/>
      <c r="D30" s="34"/>
      <c r="E30" s="34"/>
      <c r="F30" s="116" t="s">
        <v>40</v>
      </c>
      <c r="G30" s="34"/>
      <c r="H30" s="34"/>
      <c r="I30" s="117" t="s">
        <v>39</v>
      </c>
      <c r="J30" s="116" t="s">
        <v>41</v>
      </c>
      <c r="K30" s="34"/>
      <c r="L30" s="10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14.45" customHeight="1">
      <c r="A31" s="34"/>
      <c r="B31" s="39"/>
      <c r="C31" s="34"/>
      <c r="D31" s="118" t="s">
        <v>42</v>
      </c>
      <c r="E31" s="102" t="s">
        <v>43</v>
      </c>
      <c r="F31" s="119">
        <f>ROUND((SUM(BE91:BE331)),2)</f>
        <v>0</v>
      </c>
      <c r="G31" s="34"/>
      <c r="H31" s="34"/>
      <c r="I31" s="120">
        <v>0.21</v>
      </c>
      <c r="J31" s="119">
        <f>ROUND(((SUM(BE91:BE331))*I31),2)</f>
        <v>0</v>
      </c>
      <c r="K31" s="34"/>
      <c r="L31" s="10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45" customHeight="1">
      <c r="A32" s="34"/>
      <c r="B32" s="39"/>
      <c r="C32" s="34"/>
      <c r="D32" s="34"/>
      <c r="E32" s="102" t="s">
        <v>44</v>
      </c>
      <c r="F32" s="119">
        <f>ROUND((SUM(BF91:BF331)),2)</f>
        <v>0</v>
      </c>
      <c r="G32" s="34"/>
      <c r="H32" s="34"/>
      <c r="I32" s="120">
        <v>0.15</v>
      </c>
      <c r="J32" s="119">
        <f>ROUND(((SUM(BF91:BF331))*I32),2)</f>
        <v>0</v>
      </c>
      <c r="K32" s="34"/>
      <c r="L32" s="10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45" customHeight="1" hidden="1">
      <c r="A33" s="34"/>
      <c r="B33" s="39"/>
      <c r="C33" s="34"/>
      <c r="D33" s="34"/>
      <c r="E33" s="102" t="s">
        <v>45</v>
      </c>
      <c r="F33" s="119">
        <f>ROUND((SUM(BG91:BG331)),2)</f>
        <v>0</v>
      </c>
      <c r="G33" s="34"/>
      <c r="H33" s="34"/>
      <c r="I33" s="120">
        <v>0.21</v>
      </c>
      <c r="J33" s="119">
        <f>0</f>
        <v>0</v>
      </c>
      <c r="K33" s="34"/>
      <c r="L33" s="10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45" customHeight="1" hidden="1">
      <c r="A34" s="34"/>
      <c r="B34" s="39"/>
      <c r="C34" s="34"/>
      <c r="D34" s="34"/>
      <c r="E34" s="102" t="s">
        <v>46</v>
      </c>
      <c r="F34" s="119">
        <f>ROUND((SUM(BH91:BH331)),2)</f>
        <v>0</v>
      </c>
      <c r="G34" s="34"/>
      <c r="H34" s="34"/>
      <c r="I34" s="120">
        <v>0.15</v>
      </c>
      <c r="J34" s="119">
        <f>0</f>
        <v>0</v>
      </c>
      <c r="K34" s="34"/>
      <c r="L34" s="10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45" customHeight="1" hidden="1">
      <c r="A35" s="34"/>
      <c r="B35" s="39"/>
      <c r="C35" s="34"/>
      <c r="D35" s="34"/>
      <c r="E35" s="102" t="s">
        <v>47</v>
      </c>
      <c r="F35" s="119">
        <f>ROUND((SUM(BI91:BI331)),2)</f>
        <v>0</v>
      </c>
      <c r="G35" s="34"/>
      <c r="H35" s="34"/>
      <c r="I35" s="120">
        <v>0</v>
      </c>
      <c r="J35" s="119">
        <f>0</f>
        <v>0</v>
      </c>
      <c r="K35" s="34"/>
      <c r="L35" s="10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6.95" customHeight="1">
      <c r="A36" s="34"/>
      <c r="B36" s="39"/>
      <c r="C36" s="34"/>
      <c r="D36" s="34"/>
      <c r="E36" s="34"/>
      <c r="F36" s="34"/>
      <c r="G36" s="34"/>
      <c r="H36" s="34"/>
      <c r="I36" s="103"/>
      <c r="J36" s="34"/>
      <c r="K36" s="34"/>
      <c r="L36" s="10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25.35" customHeight="1">
      <c r="A37" s="34"/>
      <c r="B37" s="39"/>
      <c r="C37" s="121"/>
      <c r="D37" s="122" t="s">
        <v>48</v>
      </c>
      <c r="E37" s="123"/>
      <c r="F37" s="123"/>
      <c r="G37" s="124" t="s">
        <v>49</v>
      </c>
      <c r="H37" s="125" t="s">
        <v>50</v>
      </c>
      <c r="I37" s="126"/>
      <c r="J37" s="127">
        <f>SUM(J28:J35)</f>
        <v>0</v>
      </c>
      <c r="K37" s="128"/>
      <c r="L37" s="10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14.45" customHeight="1">
      <c r="A38" s="34"/>
      <c r="B38" s="129"/>
      <c r="C38" s="130"/>
      <c r="D38" s="130"/>
      <c r="E38" s="130"/>
      <c r="F38" s="130"/>
      <c r="G38" s="130"/>
      <c r="H38" s="130"/>
      <c r="I38" s="131"/>
      <c r="J38" s="130"/>
      <c r="K38" s="130"/>
      <c r="L38" s="10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1" customFormat="1" ht="6.95" customHeight="1">
      <c r="A42" s="34"/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10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24.95" customHeight="1">
      <c r="A43" s="34"/>
      <c r="B43" s="35"/>
      <c r="C43" s="23" t="s">
        <v>93</v>
      </c>
      <c r="D43" s="36"/>
      <c r="E43" s="36"/>
      <c r="F43" s="36"/>
      <c r="G43" s="36"/>
      <c r="H43" s="36"/>
      <c r="I43" s="103"/>
      <c r="J43" s="36"/>
      <c r="K43" s="36"/>
      <c r="L43" s="10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1" customFormat="1" ht="6.95" customHeight="1">
      <c r="A44" s="34"/>
      <c r="B44" s="35"/>
      <c r="C44" s="36"/>
      <c r="D44" s="36"/>
      <c r="E44" s="36"/>
      <c r="F44" s="36"/>
      <c r="G44" s="36"/>
      <c r="H44" s="36"/>
      <c r="I44" s="103"/>
      <c r="J44" s="36"/>
      <c r="K44" s="36"/>
      <c r="L44" s="10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103"/>
      <c r="J45" s="36"/>
      <c r="K45" s="36"/>
      <c r="L45" s="10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1" customFormat="1" ht="16.5" customHeight="1">
      <c r="A46" s="34"/>
      <c r="B46" s="35"/>
      <c r="C46" s="36"/>
      <c r="D46" s="36"/>
      <c r="E46" s="257" t="str">
        <f>E7</f>
        <v>Vrchlabí čp.100 - Oprava fasády,sanace vlhkosti, oprava vnějších oken</v>
      </c>
      <c r="F46" s="293"/>
      <c r="G46" s="293"/>
      <c r="H46" s="293"/>
      <c r="I46" s="103"/>
      <c r="J46" s="36"/>
      <c r="K46" s="36"/>
      <c r="L46" s="10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1" customFormat="1" ht="6.95" customHeight="1">
      <c r="A47" s="34"/>
      <c r="B47" s="35"/>
      <c r="C47" s="36"/>
      <c r="D47" s="36"/>
      <c r="E47" s="36"/>
      <c r="F47" s="36"/>
      <c r="G47" s="36"/>
      <c r="H47" s="36"/>
      <c r="I47" s="103"/>
      <c r="J47" s="36"/>
      <c r="K47" s="36"/>
      <c r="L47" s="10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1" customFormat="1" ht="12" customHeight="1">
      <c r="A48" s="34"/>
      <c r="B48" s="35"/>
      <c r="C48" s="29" t="s">
        <v>21</v>
      </c>
      <c r="D48" s="36"/>
      <c r="E48" s="36"/>
      <c r="F48" s="27" t="str">
        <f>F10</f>
        <v xml:space="preserve"> </v>
      </c>
      <c r="G48" s="36"/>
      <c r="H48" s="36"/>
      <c r="I48" s="106" t="s">
        <v>23</v>
      </c>
      <c r="J48" s="59" t="str">
        <f>IF(J10="","",J10)</f>
        <v>4. 1. 2020</v>
      </c>
      <c r="K48" s="36"/>
      <c r="L48" s="10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1" customFormat="1" ht="6.95" customHeight="1">
      <c r="A49" s="34"/>
      <c r="B49" s="35"/>
      <c r="C49" s="36"/>
      <c r="D49" s="36"/>
      <c r="E49" s="36"/>
      <c r="F49" s="36"/>
      <c r="G49" s="36"/>
      <c r="H49" s="36"/>
      <c r="I49" s="103"/>
      <c r="J49" s="36"/>
      <c r="K49" s="36"/>
      <c r="L49" s="10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1" customFormat="1" ht="27.95" customHeight="1">
      <c r="A50" s="34"/>
      <c r="B50" s="35"/>
      <c r="C50" s="29" t="s">
        <v>25</v>
      </c>
      <c r="D50" s="36"/>
      <c r="E50" s="36"/>
      <c r="F50" s="27" t="str">
        <f>E13</f>
        <v>Město Vrchlabí</v>
      </c>
      <c r="G50" s="36"/>
      <c r="H50" s="36"/>
      <c r="I50" s="106" t="s">
        <v>31</v>
      </c>
      <c r="J50" s="32" t="str">
        <f>E19</f>
        <v>Ing. J.Chaloupský, Trutnov</v>
      </c>
      <c r="K50" s="36"/>
      <c r="L50" s="10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1" customFormat="1" ht="15.2" customHeight="1">
      <c r="A51" s="34"/>
      <c r="B51" s="35"/>
      <c r="C51" s="29" t="s">
        <v>29</v>
      </c>
      <c r="D51" s="36"/>
      <c r="E51" s="36"/>
      <c r="F51" s="27" t="str">
        <f>IF(E16="","",E16)</f>
        <v>Vyplň údaj</v>
      </c>
      <c r="G51" s="36"/>
      <c r="H51" s="36"/>
      <c r="I51" s="106" t="s">
        <v>34</v>
      </c>
      <c r="J51" s="32" t="str">
        <f>E22</f>
        <v>Ing.Jiřičková</v>
      </c>
      <c r="K51" s="36"/>
      <c r="L51" s="10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1" customFormat="1" ht="10.35" customHeight="1">
      <c r="A52" s="34"/>
      <c r="B52" s="35"/>
      <c r="C52" s="36"/>
      <c r="D52" s="36"/>
      <c r="E52" s="36"/>
      <c r="F52" s="36"/>
      <c r="G52" s="36"/>
      <c r="H52" s="36"/>
      <c r="I52" s="103"/>
      <c r="J52" s="36"/>
      <c r="K52" s="36"/>
      <c r="L52" s="10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1" customFormat="1" ht="29.25" customHeight="1">
      <c r="A53" s="34"/>
      <c r="B53" s="35"/>
      <c r="C53" s="135" t="s">
        <v>94</v>
      </c>
      <c r="D53" s="43"/>
      <c r="E53" s="43"/>
      <c r="F53" s="43"/>
      <c r="G53" s="43"/>
      <c r="H53" s="43"/>
      <c r="I53" s="136"/>
      <c r="J53" s="137" t="s">
        <v>95</v>
      </c>
      <c r="K53" s="43"/>
      <c r="L53" s="10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1" customFormat="1" ht="10.35" customHeight="1">
      <c r="A54" s="34"/>
      <c r="B54" s="35"/>
      <c r="C54" s="36"/>
      <c r="D54" s="36"/>
      <c r="E54" s="36"/>
      <c r="F54" s="36"/>
      <c r="G54" s="36"/>
      <c r="H54" s="36"/>
      <c r="I54" s="103"/>
      <c r="J54" s="36"/>
      <c r="K54" s="36"/>
      <c r="L54" s="10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1" customFormat="1" ht="22.9" customHeight="1">
      <c r="A55" s="34"/>
      <c r="B55" s="35"/>
      <c r="C55" s="138" t="s">
        <v>70</v>
      </c>
      <c r="D55" s="36"/>
      <c r="E55" s="36"/>
      <c r="F55" s="36"/>
      <c r="G55" s="36"/>
      <c r="H55" s="36"/>
      <c r="I55" s="103"/>
      <c r="J55" s="76">
        <f>J91</f>
        <v>0</v>
      </c>
      <c r="K55" s="36"/>
      <c r="L55" s="10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96</v>
      </c>
    </row>
    <row r="56" spans="2:12" s="8" customFormat="1" ht="24.95" customHeight="1">
      <c r="B56" s="139"/>
      <c r="C56" s="140"/>
      <c r="D56" s="141" t="s">
        <v>97</v>
      </c>
      <c r="E56" s="142"/>
      <c r="F56" s="142"/>
      <c r="G56" s="142"/>
      <c r="H56" s="142"/>
      <c r="I56" s="143"/>
      <c r="J56" s="144">
        <f>J92</f>
        <v>0</v>
      </c>
      <c r="K56" s="140"/>
      <c r="L56" s="145"/>
    </row>
    <row r="57" spans="2:12" s="9" customFormat="1" ht="19.9" customHeight="1">
      <c r="B57" s="146"/>
      <c r="C57" s="147"/>
      <c r="D57" s="148" t="s">
        <v>98</v>
      </c>
      <c r="E57" s="149"/>
      <c r="F57" s="149"/>
      <c r="G57" s="149"/>
      <c r="H57" s="149"/>
      <c r="I57" s="150"/>
      <c r="J57" s="151">
        <f>J93</f>
        <v>0</v>
      </c>
      <c r="K57" s="147"/>
      <c r="L57" s="152"/>
    </row>
    <row r="58" spans="2:12" s="9" customFormat="1" ht="19.9" customHeight="1">
      <c r="B58" s="146"/>
      <c r="C58" s="147"/>
      <c r="D58" s="148" t="s">
        <v>99</v>
      </c>
      <c r="E58" s="149"/>
      <c r="F58" s="149"/>
      <c r="G58" s="149"/>
      <c r="H58" s="149"/>
      <c r="I58" s="150"/>
      <c r="J58" s="151">
        <f>J102</f>
        <v>0</v>
      </c>
      <c r="K58" s="147"/>
      <c r="L58" s="152"/>
    </row>
    <row r="59" spans="2:12" s="9" customFormat="1" ht="19.9" customHeight="1">
      <c r="B59" s="146"/>
      <c r="C59" s="147"/>
      <c r="D59" s="148" t="s">
        <v>100</v>
      </c>
      <c r="E59" s="149"/>
      <c r="F59" s="149"/>
      <c r="G59" s="149"/>
      <c r="H59" s="149"/>
      <c r="I59" s="150"/>
      <c r="J59" s="151">
        <f>J143</f>
        <v>0</v>
      </c>
      <c r="K59" s="147"/>
      <c r="L59" s="152"/>
    </row>
    <row r="60" spans="2:12" s="9" customFormat="1" ht="19.9" customHeight="1">
      <c r="B60" s="146"/>
      <c r="C60" s="147"/>
      <c r="D60" s="148" t="s">
        <v>101</v>
      </c>
      <c r="E60" s="149"/>
      <c r="F60" s="149"/>
      <c r="G60" s="149"/>
      <c r="H60" s="149"/>
      <c r="I60" s="150"/>
      <c r="J60" s="151">
        <f>J180</f>
        <v>0</v>
      </c>
      <c r="K60" s="147"/>
      <c r="L60" s="152"/>
    </row>
    <row r="61" spans="2:12" s="9" customFormat="1" ht="19.9" customHeight="1">
      <c r="B61" s="146"/>
      <c r="C61" s="147"/>
      <c r="D61" s="148" t="s">
        <v>102</v>
      </c>
      <c r="E61" s="149"/>
      <c r="F61" s="149"/>
      <c r="G61" s="149"/>
      <c r="H61" s="149"/>
      <c r="I61" s="150"/>
      <c r="J61" s="151">
        <f>J218</f>
        <v>0</v>
      </c>
      <c r="K61" s="147"/>
      <c r="L61" s="152"/>
    </row>
    <row r="62" spans="2:12" s="9" customFormat="1" ht="19.9" customHeight="1">
      <c r="B62" s="146"/>
      <c r="C62" s="147"/>
      <c r="D62" s="148" t="s">
        <v>103</v>
      </c>
      <c r="E62" s="149"/>
      <c r="F62" s="149"/>
      <c r="G62" s="149"/>
      <c r="H62" s="149"/>
      <c r="I62" s="150"/>
      <c r="J62" s="151">
        <f>J227</f>
        <v>0</v>
      </c>
      <c r="K62" s="147"/>
      <c r="L62" s="152"/>
    </row>
    <row r="63" spans="2:12" s="8" customFormat="1" ht="24.95" customHeight="1">
      <c r="B63" s="139"/>
      <c r="C63" s="140"/>
      <c r="D63" s="141" t="s">
        <v>104</v>
      </c>
      <c r="E63" s="142"/>
      <c r="F63" s="142"/>
      <c r="G63" s="142"/>
      <c r="H63" s="142"/>
      <c r="I63" s="143"/>
      <c r="J63" s="144">
        <f>J229</f>
        <v>0</v>
      </c>
      <c r="K63" s="140"/>
      <c r="L63" s="145"/>
    </row>
    <row r="64" spans="2:12" s="9" customFormat="1" ht="19.9" customHeight="1">
      <c r="B64" s="146"/>
      <c r="C64" s="147"/>
      <c r="D64" s="148" t="s">
        <v>105</v>
      </c>
      <c r="E64" s="149"/>
      <c r="F64" s="149"/>
      <c r="G64" s="149"/>
      <c r="H64" s="149"/>
      <c r="I64" s="150"/>
      <c r="J64" s="151">
        <f>J230</f>
        <v>0</v>
      </c>
      <c r="K64" s="147"/>
      <c r="L64" s="152"/>
    </row>
    <row r="65" spans="2:12" s="9" customFormat="1" ht="19.9" customHeight="1">
      <c r="B65" s="146"/>
      <c r="C65" s="147"/>
      <c r="D65" s="148" t="s">
        <v>106</v>
      </c>
      <c r="E65" s="149"/>
      <c r="F65" s="149"/>
      <c r="G65" s="149"/>
      <c r="H65" s="149"/>
      <c r="I65" s="150"/>
      <c r="J65" s="151">
        <f>J261</f>
        <v>0</v>
      </c>
      <c r="K65" s="147"/>
      <c r="L65" s="152"/>
    </row>
    <row r="66" spans="2:12" s="9" customFormat="1" ht="19.9" customHeight="1">
      <c r="B66" s="146"/>
      <c r="C66" s="147"/>
      <c r="D66" s="148" t="s">
        <v>107</v>
      </c>
      <c r="E66" s="149"/>
      <c r="F66" s="149"/>
      <c r="G66" s="149"/>
      <c r="H66" s="149"/>
      <c r="I66" s="150"/>
      <c r="J66" s="151">
        <f>J284</f>
        <v>0</v>
      </c>
      <c r="K66" s="147"/>
      <c r="L66" s="152"/>
    </row>
    <row r="67" spans="2:12" s="9" customFormat="1" ht="19.9" customHeight="1">
      <c r="B67" s="146"/>
      <c r="C67" s="147"/>
      <c r="D67" s="148" t="s">
        <v>108</v>
      </c>
      <c r="E67" s="149"/>
      <c r="F67" s="149"/>
      <c r="G67" s="149"/>
      <c r="H67" s="149"/>
      <c r="I67" s="150"/>
      <c r="J67" s="151">
        <f>J288</f>
        <v>0</v>
      </c>
      <c r="K67" s="147"/>
      <c r="L67" s="152"/>
    </row>
    <row r="68" spans="2:12" s="9" customFormat="1" ht="19.9" customHeight="1">
      <c r="B68" s="146"/>
      <c r="C68" s="147"/>
      <c r="D68" s="148" t="s">
        <v>109</v>
      </c>
      <c r="E68" s="149"/>
      <c r="F68" s="149"/>
      <c r="G68" s="149"/>
      <c r="H68" s="149"/>
      <c r="I68" s="150"/>
      <c r="J68" s="151">
        <f>J291</f>
        <v>0</v>
      </c>
      <c r="K68" s="147"/>
      <c r="L68" s="152"/>
    </row>
    <row r="69" spans="2:12" s="9" customFormat="1" ht="19.9" customHeight="1">
      <c r="B69" s="146"/>
      <c r="C69" s="147"/>
      <c r="D69" s="148" t="s">
        <v>110</v>
      </c>
      <c r="E69" s="149"/>
      <c r="F69" s="149"/>
      <c r="G69" s="149"/>
      <c r="H69" s="149"/>
      <c r="I69" s="150"/>
      <c r="J69" s="151">
        <f>J311</f>
        <v>0</v>
      </c>
      <c r="K69" s="147"/>
      <c r="L69" s="152"/>
    </row>
    <row r="70" spans="2:12" s="8" customFormat="1" ht="24.95" customHeight="1">
      <c r="B70" s="139"/>
      <c r="C70" s="140"/>
      <c r="D70" s="141" t="s">
        <v>111</v>
      </c>
      <c r="E70" s="142"/>
      <c r="F70" s="142"/>
      <c r="G70" s="142"/>
      <c r="H70" s="142"/>
      <c r="I70" s="143"/>
      <c r="J70" s="144">
        <f>J323</f>
        <v>0</v>
      </c>
      <c r="K70" s="140"/>
      <c r="L70" s="145"/>
    </row>
    <row r="71" spans="2:12" s="9" customFormat="1" ht="19.9" customHeight="1">
      <c r="B71" s="146"/>
      <c r="C71" s="147"/>
      <c r="D71" s="148" t="s">
        <v>112</v>
      </c>
      <c r="E71" s="149"/>
      <c r="F71" s="149"/>
      <c r="G71" s="149"/>
      <c r="H71" s="149"/>
      <c r="I71" s="150"/>
      <c r="J71" s="151">
        <f>J324</f>
        <v>0</v>
      </c>
      <c r="K71" s="147"/>
      <c r="L71" s="152"/>
    </row>
    <row r="72" spans="2:12" s="9" customFormat="1" ht="19.9" customHeight="1">
      <c r="B72" s="146"/>
      <c r="C72" s="147"/>
      <c r="D72" s="148" t="s">
        <v>113</v>
      </c>
      <c r="E72" s="149"/>
      <c r="F72" s="149"/>
      <c r="G72" s="149"/>
      <c r="H72" s="149"/>
      <c r="I72" s="150"/>
      <c r="J72" s="151">
        <f>J326</f>
        <v>0</v>
      </c>
      <c r="K72" s="147"/>
      <c r="L72" s="152"/>
    </row>
    <row r="73" spans="2:12" s="9" customFormat="1" ht="19.9" customHeight="1">
      <c r="B73" s="146"/>
      <c r="C73" s="147"/>
      <c r="D73" s="148" t="s">
        <v>114</v>
      </c>
      <c r="E73" s="149"/>
      <c r="F73" s="149"/>
      <c r="G73" s="149"/>
      <c r="H73" s="149"/>
      <c r="I73" s="150"/>
      <c r="J73" s="151">
        <f>J330</f>
        <v>0</v>
      </c>
      <c r="K73" s="147"/>
      <c r="L73" s="152"/>
    </row>
    <row r="74" spans="1:31" s="1" customFormat="1" ht="21.75" customHeight="1">
      <c r="A74" s="34"/>
      <c r="B74" s="35"/>
      <c r="C74" s="36"/>
      <c r="D74" s="36"/>
      <c r="E74" s="36"/>
      <c r="F74" s="36"/>
      <c r="G74" s="36"/>
      <c r="H74" s="36"/>
      <c r="I74" s="103"/>
      <c r="J74" s="36"/>
      <c r="K74" s="36"/>
      <c r="L74" s="10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1" customFormat="1" ht="6.95" customHeight="1">
      <c r="A75" s="34"/>
      <c r="B75" s="47"/>
      <c r="C75" s="48"/>
      <c r="D75" s="48"/>
      <c r="E75" s="48"/>
      <c r="F75" s="48"/>
      <c r="G75" s="48"/>
      <c r="H75" s="48"/>
      <c r="I75" s="131"/>
      <c r="J75" s="48"/>
      <c r="K75" s="48"/>
      <c r="L75" s="10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1" customFormat="1" ht="6.95" customHeight="1">
      <c r="A79" s="34"/>
      <c r="B79" s="49"/>
      <c r="C79" s="50"/>
      <c r="D79" s="50"/>
      <c r="E79" s="50"/>
      <c r="F79" s="50"/>
      <c r="G79" s="50"/>
      <c r="H79" s="50"/>
      <c r="I79" s="134"/>
      <c r="J79" s="50"/>
      <c r="K79" s="50"/>
      <c r="L79" s="10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" customFormat="1" ht="24.95" customHeight="1">
      <c r="A80" s="34"/>
      <c r="B80" s="35"/>
      <c r="C80" s="23" t="s">
        <v>115</v>
      </c>
      <c r="D80" s="36"/>
      <c r="E80" s="36"/>
      <c r="F80" s="36"/>
      <c r="G80" s="36"/>
      <c r="H80" s="36"/>
      <c r="I80" s="103"/>
      <c r="J80" s="36"/>
      <c r="K80" s="36"/>
      <c r="L80" s="10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" customFormat="1" ht="6.95" customHeight="1">
      <c r="A81" s="34"/>
      <c r="B81" s="35"/>
      <c r="C81" s="36"/>
      <c r="D81" s="36"/>
      <c r="E81" s="36"/>
      <c r="F81" s="36"/>
      <c r="G81" s="36"/>
      <c r="H81" s="36"/>
      <c r="I81" s="103"/>
      <c r="J81" s="36"/>
      <c r="K81" s="36"/>
      <c r="L81" s="10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103"/>
      <c r="J82" s="36"/>
      <c r="K82" s="36"/>
      <c r="L82" s="10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" customFormat="1" ht="16.5" customHeight="1">
      <c r="A83" s="34"/>
      <c r="B83" s="35"/>
      <c r="C83" s="36"/>
      <c r="D83" s="36"/>
      <c r="E83" s="257" t="str">
        <f>E7</f>
        <v>Vrchlabí čp.100 - Oprava fasády,sanace vlhkosti, oprava vnějších oken</v>
      </c>
      <c r="F83" s="293"/>
      <c r="G83" s="293"/>
      <c r="H83" s="293"/>
      <c r="I83" s="103"/>
      <c r="J83" s="36"/>
      <c r="K83" s="36"/>
      <c r="L83" s="10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" customFormat="1" ht="6.95" customHeight="1">
      <c r="A84" s="34"/>
      <c r="B84" s="35"/>
      <c r="C84" s="36"/>
      <c r="D84" s="36"/>
      <c r="E84" s="36"/>
      <c r="F84" s="36"/>
      <c r="G84" s="36"/>
      <c r="H84" s="36"/>
      <c r="I84" s="103"/>
      <c r="J84" s="36"/>
      <c r="K84" s="36"/>
      <c r="L84" s="10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" customFormat="1" ht="12" customHeight="1">
      <c r="A85" s="34"/>
      <c r="B85" s="35"/>
      <c r="C85" s="29" t="s">
        <v>21</v>
      </c>
      <c r="D85" s="36"/>
      <c r="E85" s="36"/>
      <c r="F85" s="27" t="str">
        <f>F10</f>
        <v xml:space="preserve"> </v>
      </c>
      <c r="G85" s="36"/>
      <c r="H85" s="36"/>
      <c r="I85" s="106" t="s">
        <v>23</v>
      </c>
      <c r="J85" s="59" t="str">
        <f>IF(J10="","",J10)</f>
        <v>4. 1. 2020</v>
      </c>
      <c r="K85" s="36"/>
      <c r="L85" s="10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6.95" customHeight="1">
      <c r="A86" s="34"/>
      <c r="B86" s="35"/>
      <c r="C86" s="36"/>
      <c r="D86" s="36"/>
      <c r="E86" s="36"/>
      <c r="F86" s="36"/>
      <c r="G86" s="36"/>
      <c r="H86" s="36"/>
      <c r="I86" s="103"/>
      <c r="J86" s="36"/>
      <c r="K86" s="36"/>
      <c r="L86" s="10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" customFormat="1" ht="27.95" customHeight="1">
      <c r="A87" s="34"/>
      <c r="B87" s="35"/>
      <c r="C87" s="29" t="s">
        <v>25</v>
      </c>
      <c r="D87" s="36"/>
      <c r="E87" s="36"/>
      <c r="F87" s="27" t="str">
        <f>E13</f>
        <v>Město Vrchlabí</v>
      </c>
      <c r="G87" s="36"/>
      <c r="H87" s="36"/>
      <c r="I87" s="106" t="s">
        <v>31</v>
      </c>
      <c r="J87" s="32" t="str">
        <f>E19</f>
        <v>Ing. J.Chaloupský, Trutnov</v>
      </c>
      <c r="K87" s="36"/>
      <c r="L87" s="10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" customFormat="1" ht="15.2" customHeight="1">
      <c r="A88" s="34"/>
      <c r="B88" s="35"/>
      <c r="C88" s="29" t="s">
        <v>29</v>
      </c>
      <c r="D88" s="36"/>
      <c r="E88" s="36"/>
      <c r="F88" s="27" t="str">
        <f>IF(E16="","",E16)</f>
        <v>Vyplň údaj</v>
      </c>
      <c r="G88" s="36"/>
      <c r="H88" s="36"/>
      <c r="I88" s="106" t="s">
        <v>34</v>
      </c>
      <c r="J88" s="32" t="str">
        <f>E22</f>
        <v>Ing.Jiřičková</v>
      </c>
      <c r="K88" s="36"/>
      <c r="L88" s="10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" customFormat="1" ht="10.35" customHeight="1">
      <c r="A89" s="34"/>
      <c r="B89" s="35"/>
      <c r="C89" s="36"/>
      <c r="D89" s="36"/>
      <c r="E89" s="36"/>
      <c r="F89" s="36"/>
      <c r="G89" s="36"/>
      <c r="H89" s="36"/>
      <c r="I89" s="103"/>
      <c r="J89" s="36"/>
      <c r="K89" s="36"/>
      <c r="L89" s="10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0" customFormat="1" ht="29.25" customHeight="1">
      <c r="A90" s="153"/>
      <c r="B90" s="154"/>
      <c r="C90" s="155" t="s">
        <v>116</v>
      </c>
      <c r="D90" s="156" t="s">
        <v>57</v>
      </c>
      <c r="E90" s="156" t="s">
        <v>53</v>
      </c>
      <c r="F90" s="156" t="s">
        <v>54</v>
      </c>
      <c r="G90" s="156" t="s">
        <v>117</v>
      </c>
      <c r="H90" s="156" t="s">
        <v>118</v>
      </c>
      <c r="I90" s="157" t="s">
        <v>119</v>
      </c>
      <c r="J90" s="156" t="s">
        <v>95</v>
      </c>
      <c r="K90" s="158" t="s">
        <v>120</v>
      </c>
      <c r="L90" s="159"/>
      <c r="M90" s="67" t="s">
        <v>19</v>
      </c>
      <c r="N90" s="68" t="s">
        <v>42</v>
      </c>
      <c r="O90" s="68" t="s">
        <v>121</v>
      </c>
      <c r="P90" s="68" t="s">
        <v>122</v>
      </c>
      <c r="Q90" s="68" t="s">
        <v>123</v>
      </c>
      <c r="R90" s="68" t="s">
        <v>124</v>
      </c>
      <c r="S90" s="68" t="s">
        <v>125</v>
      </c>
      <c r="T90" s="69" t="s">
        <v>126</v>
      </c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63" s="1" customFormat="1" ht="22.9" customHeight="1">
      <c r="A91" s="34"/>
      <c r="B91" s="35"/>
      <c r="C91" s="74" t="s">
        <v>127</v>
      </c>
      <c r="D91" s="36"/>
      <c r="E91" s="36"/>
      <c r="F91" s="36"/>
      <c r="G91" s="36"/>
      <c r="H91" s="36"/>
      <c r="I91" s="103"/>
      <c r="J91" s="160">
        <f>BK91</f>
        <v>0</v>
      </c>
      <c r="K91" s="36"/>
      <c r="L91" s="39"/>
      <c r="M91" s="70"/>
      <c r="N91" s="161"/>
      <c r="O91" s="71"/>
      <c r="P91" s="162">
        <f>P92+P229+P323</f>
        <v>0</v>
      </c>
      <c r="Q91" s="71"/>
      <c r="R91" s="162">
        <f>R92+R229+R323</f>
        <v>28.10783689</v>
      </c>
      <c r="S91" s="71"/>
      <c r="T91" s="163">
        <f>T92+T229+T323</f>
        <v>27.160415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71</v>
      </c>
      <c r="AU91" s="17" t="s">
        <v>96</v>
      </c>
      <c r="BK91" s="164">
        <f>BK92+BK229+BK323</f>
        <v>0</v>
      </c>
    </row>
    <row r="92" spans="2:63" s="11" customFormat="1" ht="25.9" customHeight="1">
      <c r="B92" s="165"/>
      <c r="C92" s="166"/>
      <c r="D92" s="167" t="s">
        <v>71</v>
      </c>
      <c r="E92" s="168" t="s">
        <v>128</v>
      </c>
      <c r="F92" s="168" t="s">
        <v>129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P93+P102+P143+P180+P218+P227</f>
        <v>0</v>
      </c>
      <c r="Q92" s="173"/>
      <c r="R92" s="174">
        <f>R93+R102+R143+R180+R218+R227</f>
        <v>27.4941235</v>
      </c>
      <c r="S92" s="173"/>
      <c r="T92" s="175">
        <f>T93+T102+T143+T180+T218+T227</f>
        <v>25.935662</v>
      </c>
      <c r="AR92" s="176" t="s">
        <v>77</v>
      </c>
      <c r="AT92" s="177" t="s">
        <v>71</v>
      </c>
      <c r="AU92" s="177" t="s">
        <v>72</v>
      </c>
      <c r="AY92" s="176" t="s">
        <v>130</v>
      </c>
      <c r="BK92" s="178">
        <f>BK93+BK102+BK143+BK180+BK218+BK227</f>
        <v>0</v>
      </c>
    </row>
    <row r="93" spans="2:63" s="11" customFormat="1" ht="22.9" customHeight="1">
      <c r="B93" s="165"/>
      <c r="C93" s="166"/>
      <c r="D93" s="167" t="s">
        <v>71</v>
      </c>
      <c r="E93" s="179" t="s">
        <v>131</v>
      </c>
      <c r="F93" s="179" t="s">
        <v>132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SUM(P94:P101)</f>
        <v>0</v>
      </c>
      <c r="Q93" s="173"/>
      <c r="R93" s="174">
        <f>SUM(R94:R101)</f>
        <v>1.007517</v>
      </c>
      <c r="S93" s="173"/>
      <c r="T93" s="175">
        <f>SUM(T94:T101)</f>
        <v>1.007517</v>
      </c>
      <c r="AR93" s="176" t="s">
        <v>77</v>
      </c>
      <c r="AT93" s="177" t="s">
        <v>71</v>
      </c>
      <c r="AU93" s="177" t="s">
        <v>77</v>
      </c>
      <c r="AY93" s="176" t="s">
        <v>130</v>
      </c>
      <c r="BK93" s="178">
        <f>SUM(BK94:BK101)</f>
        <v>0</v>
      </c>
    </row>
    <row r="94" spans="1:65" s="1" customFormat="1" ht="36" customHeight="1">
      <c r="A94" s="34"/>
      <c r="B94" s="35"/>
      <c r="C94" s="181" t="s">
        <v>77</v>
      </c>
      <c r="D94" s="181" t="s">
        <v>133</v>
      </c>
      <c r="E94" s="182" t="s">
        <v>134</v>
      </c>
      <c r="F94" s="183" t="s">
        <v>135</v>
      </c>
      <c r="G94" s="184" t="s">
        <v>136</v>
      </c>
      <c r="H94" s="185">
        <v>0.313</v>
      </c>
      <c r="I94" s="186"/>
      <c r="J94" s="187">
        <f>ROUND(I94*H94,2)</f>
        <v>0</v>
      </c>
      <c r="K94" s="183" t="s">
        <v>19</v>
      </c>
      <c r="L94" s="39"/>
      <c r="M94" s="188" t="s">
        <v>19</v>
      </c>
      <c r="N94" s="189" t="s">
        <v>43</v>
      </c>
      <c r="O94" s="64"/>
      <c r="P94" s="190">
        <f>O94*H94</f>
        <v>0</v>
      </c>
      <c r="Q94" s="190">
        <v>1.909</v>
      </c>
      <c r="R94" s="190">
        <f>Q94*H94</f>
        <v>0.597517</v>
      </c>
      <c r="S94" s="190">
        <v>1.909</v>
      </c>
      <c r="T94" s="191">
        <f>S94*H94</f>
        <v>0.597517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2" t="s">
        <v>137</v>
      </c>
      <c r="AT94" s="192" t="s">
        <v>133</v>
      </c>
      <c r="AU94" s="192" t="s">
        <v>81</v>
      </c>
      <c r="AY94" s="17" t="s">
        <v>130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7" t="s">
        <v>77</v>
      </c>
      <c r="BK94" s="193">
        <f>ROUND(I94*H94,2)</f>
        <v>0</v>
      </c>
      <c r="BL94" s="17" t="s">
        <v>137</v>
      </c>
      <c r="BM94" s="192" t="s">
        <v>138</v>
      </c>
    </row>
    <row r="95" spans="2:51" s="12" customFormat="1" ht="12">
      <c r="B95" s="194"/>
      <c r="C95" s="195"/>
      <c r="D95" s="196" t="s">
        <v>139</v>
      </c>
      <c r="E95" s="197" t="s">
        <v>19</v>
      </c>
      <c r="F95" s="198" t="s">
        <v>140</v>
      </c>
      <c r="G95" s="195"/>
      <c r="H95" s="199">
        <v>0.261</v>
      </c>
      <c r="I95" s="200"/>
      <c r="J95" s="195"/>
      <c r="K95" s="195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139</v>
      </c>
      <c r="AU95" s="205" t="s">
        <v>81</v>
      </c>
      <c r="AV95" s="12" t="s">
        <v>81</v>
      </c>
      <c r="AW95" s="12" t="s">
        <v>33</v>
      </c>
      <c r="AX95" s="12" t="s">
        <v>72</v>
      </c>
      <c r="AY95" s="205" t="s">
        <v>130</v>
      </c>
    </row>
    <row r="96" spans="2:51" s="12" customFormat="1" ht="12">
      <c r="B96" s="194"/>
      <c r="C96" s="195"/>
      <c r="D96" s="196" t="s">
        <v>139</v>
      </c>
      <c r="E96" s="197" t="s">
        <v>19</v>
      </c>
      <c r="F96" s="198" t="s">
        <v>141</v>
      </c>
      <c r="G96" s="195"/>
      <c r="H96" s="199">
        <v>0.052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139</v>
      </c>
      <c r="AU96" s="205" t="s">
        <v>81</v>
      </c>
      <c r="AV96" s="12" t="s">
        <v>81</v>
      </c>
      <c r="AW96" s="12" t="s">
        <v>33</v>
      </c>
      <c r="AX96" s="12" t="s">
        <v>72</v>
      </c>
      <c r="AY96" s="205" t="s">
        <v>130</v>
      </c>
    </row>
    <row r="97" spans="2:51" s="13" customFormat="1" ht="12">
      <c r="B97" s="206"/>
      <c r="C97" s="207"/>
      <c r="D97" s="196" t="s">
        <v>139</v>
      </c>
      <c r="E97" s="208" t="s">
        <v>19</v>
      </c>
      <c r="F97" s="209" t="s">
        <v>142</v>
      </c>
      <c r="G97" s="207"/>
      <c r="H97" s="210">
        <v>0.313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139</v>
      </c>
      <c r="AU97" s="216" t="s">
        <v>81</v>
      </c>
      <c r="AV97" s="13" t="s">
        <v>131</v>
      </c>
      <c r="AW97" s="13" t="s">
        <v>33</v>
      </c>
      <c r="AX97" s="13" t="s">
        <v>77</v>
      </c>
      <c r="AY97" s="216" t="s">
        <v>130</v>
      </c>
    </row>
    <row r="98" spans="1:65" s="1" customFormat="1" ht="24" customHeight="1">
      <c r="A98" s="34"/>
      <c r="B98" s="35"/>
      <c r="C98" s="181" t="s">
        <v>81</v>
      </c>
      <c r="D98" s="181" t="s">
        <v>133</v>
      </c>
      <c r="E98" s="182" t="s">
        <v>143</v>
      </c>
      <c r="F98" s="183" t="s">
        <v>144</v>
      </c>
      <c r="G98" s="184" t="s">
        <v>145</v>
      </c>
      <c r="H98" s="185">
        <v>5</v>
      </c>
      <c r="I98" s="186"/>
      <c r="J98" s="187">
        <f>ROUND(I98*H98,2)</f>
        <v>0</v>
      </c>
      <c r="K98" s="183" t="s">
        <v>19</v>
      </c>
      <c r="L98" s="39"/>
      <c r="M98" s="188" t="s">
        <v>19</v>
      </c>
      <c r="N98" s="189" t="s">
        <v>43</v>
      </c>
      <c r="O98" s="64"/>
      <c r="P98" s="190">
        <f>O98*H98</f>
        <v>0</v>
      </c>
      <c r="Q98" s="190">
        <v>0.082</v>
      </c>
      <c r="R98" s="190">
        <f>Q98*H98</f>
        <v>0.41000000000000003</v>
      </c>
      <c r="S98" s="190">
        <v>0.082</v>
      </c>
      <c r="T98" s="191">
        <f>S98*H98</f>
        <v>0.41000000000000003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92" t="s">
        <v>137</v>
      </c>
      <c r="AT98" s="192" t="s">
        <v>133</v>
      </c>
      <c r="AU98" s="192" t="s">
        <v>81</v>
      </c>
      <c r="AY98" s="17" t="s">
        <v>130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7" t="s">
        <v>77</v>
      </c>
      <c r="BK98" s="193">
        <f>ROUND(I98*H98,2)</f>
        <v>0</v>
      </c>
      <c r="BL98" s="17" t="s">
        <v>137</v>
      </c>
      <c r="BM98" s="192" t="s">
        <v>146</v>
      </c>
    </row>
    <row r="99" spans="2:51" s="12" customFormat="1" ht="12">
      <c r="B99" s="194"/>
      <c r="C99" s="195"/>
      <c r="D99" s="196" t="s">
        <v>139</v>
      </c>
      <c r="E99" s="197" t="s">
        <v>19</v>
      </c>
      <c r="F99" s="198" t="s">
        <v>147</v>
      </c>
      <c r="G99" s="195"/>
      <c r="H99" s="199">
        <v>2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139</v>
      </c>
      <c r="AU99" s="205" t="s">
        <v>81</v>
      </c>
      <c r="AV99" s="12" t="s">
        <v>81</v>
      </c>
      <c r="AW99" s="12" t="s">
        <v>33</v>
      </c>
      <c r="AX99" s="12" t="s">
        <v>72</v>
      </c>
      <c r="AY99" s="205" t="s">
        <v>130</v>
      </c>
    </row>
    <row r="100" spans="2:51" s="12" customFormat="1" ht="12">
      <c r="B100" s="194"/>
      <c r="C100" s="195"/>
      <c r="D100" s="196" t="s">
        <v>139</v>
      </c>
      <c r="E100" s="197" t="s">
        <v>19</v>
      </c>
      <c r="F100" s="198" t="s">
        <v>148</v>
      </c>
      <c r="G100" s="195"/>
      <c r="H100" s="199">
        <v>3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139</v>
      </c>
      <c r="AU100" s="205" t="s">
        <v>81</v>
      </c>
      <c r="AV100" s="12" t="s">
        <v>81</v>
      </c>
      <c r="AW100" s="12" t="s">
        <v>33</v>
      </c>
      <c r="AX100" s="12" t="s">
        <v>72</v>
      </c>
      <c r="AY100" s="205" t="s">
        <v>130</v>
      </c>
    </row>
    <row r="101" spans="2:51" s="13" customFormat="1" ht="12">
      <c r="B101" s="206"/>
      <c r="C101" s="207"/>
      <c r="D101" s="196" t="s">
        <v>139</v>
      </c>
      <c r="E101" s="208" t="s">
        <v>19</v>
      </c>
      <c r="F101" s="209" t="s">
        <v>142</v>
      </c>
      <c r="G101" s="207"/>
      <c r="H101" s="210">
        <v>5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139</v>
      </c>
      <c r="AU101" s="216" t="s">
        <v>81</v>
      </c>
      <c r="AV101" s="13" t="s">
        <v>131</v>
      </c>
      <c r="AW101" s="13" t="s">
        <v>33</v>
      </c>
      <c r="AX101" s="13" t="s">
        <v>77</v>
      </c>
      <c r="AY101" s="216" t="s">
        <v>130</v>
      </c>
    </row>
    <row r="102" spans="2:63" s="11" customFormat="1" ht="22.9" customHeight="1">
      <c r="B102" s="165"/>
      <c r="C102" s="166"/>
      <c r="D102" s="167" t="s">
        <v>71</v>
      </c>
      <c r="E102" s="179" t="s">
        <v>149</v>
      </c>
      <c r="F102" s="179" t="s">
        <v>150</v>
      </c>
      <c r="G102" s="166"/>
      <c r="H102" s="166"/>
      <c r="I102" s="169"/>
      <c r="J102" s="180">
        <f>BK102</f>
        <v>0</v>
      </c>
      <c r="K102" s="166"/>
      <c r="L102" s="171"/>
      <c r="M102" s="172"/>
      <c r="N102" s="173"/>
      <c r="O102" s="173"/>
      <c r="P102" s="174">
        <f>SUM(P103:P142)</f>
        <v>0</v>
      </c>
      <c r="Q102" s="173"/>
      <c r="R102" s="174">
        <f>SUM(R103:R142)</f>
        <v>13.2996285</v>
      </c>
      <c r="S102" s="173"/>
      <c r="T102" s="175">
        <f>SUM(T103:T142)</f>
        <v>6.80574</v>
      </c>
      <c r="AR102" s="176" t="s">
        <v>77</v>
      </c>
      <c r="AT102" s="177" t="s">
        <v>71</v>
      </c>
      <c r="AU102" s="177" t="s">
        <v>77</v>
      </c>
      <c r="AY102" s="176" t="s">
        <v>130</v>
      </c>
      <c r="BK102" s="178">
        <f>SUM(BK103:BK142)</f>
        <v>0</v>
      </c>
    </row>
    <row r="103" spans="1:65" s="1" customFormat="1" ht="16.5" customHeight="1">
      <c r="A103" s="34"/>
      <c r="B103" s="35"/>
      <c r="C103" s="181" t="s">
        <v>131</v>
      </c>
      <c r="D103" s="181" t="s">
        <v>133</v>
      </c>
      <c r="E103" s="182" t="s">
        <v>151</v>
      </c>
      <c r="F103" s="183" t="s">
        <v>152</v>
      </c>
      <c r="G103" s="184" t="s">
        <v>153</v>
      </c>
      <c r="H103" s="185">
        <v>3.95</v>
      </c>
      <c r="I103" s="186"/>
      <c r="J103" s="187">
        <f>ROUND(I103*H103,2)</f>
        <v>0</v>
      </c>
      <c r="K103" s="183" t="s">
        <v>19</v>
      </c>
      <c r="L103" s="39"/>
      <c r="M103" s="188" t="s">
        <v>19</v>
      </c>
      <c r="N103" s="189" t="s">
        <v>43</v>
      </c>
      <c r="O103" s="64"/>
      <c r="P103" s="190">
        <f>O103*H103</f>
        <v>0</v>
      </c>
      <c r="Q103" s="190">
        <v>0.04063</v>
      </c>
      <c r="R103" s="190">
        <f>Q103*H103</f>
        <v>0.1604885</v>
      </c>
      <c r="S103" s="190">
        <v>0</v>
      </c>
      <c r="T103" s="191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92" t="s">
        <v>137</v>
      </c>
      <c r="AT103" s="192" t="s">
        <v>133</v>
      </c>
      <c r="AU103" s="192" t="s">
        <v>81</v>
      </c>
      <c r="AY103" s="17" t="s">
        <v>130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7" t="s">
        <v>77</v>
      </c>
      <c r="BK103" s="193">
        <f>ROUND(I103*H103,2)</f>
        <v>0</v>
      </c>
      <c r="BL103" s="17" t="s">
        <v>137</v>
      </c>
      <c r="BM103" s="192" t="s">
        <v>154</v>
      </c>
    </row>
    <row r="104" spans="2:51" s="12" customFormat="1" ht="12">
      <c r="B104" s="194"/>
      <c r="C104" s="195"/>
      <c r="D104" s="196" t="s">
        <v>139</v>
      </c>
      <c r="E104" s="197" t="s">
        <v>19</v>
      </c>
      <c r="F104" s="198" t="s">
        <v>155</v>
      </c>
      <c r="G104" s="195"/>
      <c r="H104" s="199">
        <v>10.4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139</v>
      </c>
      <c r="AU104" s="205" t="s">
        <v>81</v>
      </c>
      <c r="AV104" s="12" t="s">
        <v>81</v>
      </c>
      <c r="AW104" s="12" t="s">
        <v>33</v>
      </c>
      <c r="AX104" s="12" t="s">
        <v>72</v>
      </c>
      <c r="AY104" s="205" t="s">
        <v>130</v>
      </c>
    </row>
    <row r="105" spans="2:51" s="12" customFormat="1" ht="12">
      <c r="B105" s="194"/>
      <c r="C105" s="195"/>
      <c r="D105" s="196" t="s">
        <v>139</v>
      </c>
      <c r="E105" s="197" t="s">
        <v>19</v>
      </c>
      <c r="F105" s="198" t="s">
        <v>156</v>
      </c>
      <c r="G105" s="195"/>
      <c r="H105" s="199">
        <v>5.4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139</v>
      </c>
      <c r="AU105" s="205" t="s">
        <v>81</v>
      </c>
      <c r="AV105" s="12" t="s">
        <v>81</v>
      </c>
      <c r="AW105" s="12" t="s">
        <v>33</v>
      </c>
      <c r="AX105" s="12" t="s">
        <v>72</v>
      </c>
      <c r="AY105" s="205" t="s">
        <v>130</v>
      </c>
    </row>
    <row r="106" spans="2:51" s="13" customFormat="1" ht="12">
      <c r="B106" s="206"/>
      <c r="C106" s="207"/>
      <c r="D106" s="196" t="s">
        <v>139</v>
      </c>
      <c r="E106" s="208" t="s">
        <v>19</v>
      </c>
      <c r="F106" s="209" t="s">
        <v>142</v>
      </c>
      <c r="G106" s="207"/>
      <c r="H106" s="210">
        <v>15.8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139</v>
      </c>
      <c r="AU106" s="216" t="s">
        <v>81</v>
      </c>
      <c r="AV106" s="13" t="s">
        <v>131</v>
      </c>
      <c r="AW106" s="13" t="s">
        <v>33</v>
      </c>
      <c r="AX106" s="13" t="s">
        <v>72</v>
      </c>
      <c r="AY106" s="216" t="s">
        <v>130</v>
      </c>
    </row>
    <row r="107" spans="2:51" s="12" customFormat="1" ht="12">
      <c r="B107" s="194"/>
      <c r="C107" s="195"/>
      <c r="D107" s="196" t="s">
        <v>139</v>
      </c>
      <c r="E107" s="197" t="s">
        <v>19</v>
      </c>
      <c r="F107" s="198" t="s">
        <v>157</v>
      </c>
      <c r="G107" s="195"/>
      <c r="H107" s="199">
        <v>3.95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139</v>
      </c>
      <c r="AU107" s="205" t="s">
        <v>81</v>
      </c>
      <c r="AV107" s="12" t="s">
        <v>81</v>
      </c>
      <c r="AW107" s="12" t="s">
        <v>33</v>
      </c>
      <c r="AX107" s="12" t="s">
        <v>77</v>
      </c>
      <c r="AY107" s="205" t="s">
        <v>130</v>
      </c>
    </row>
    <row r="108" spans="1:65" s="1" customFormat="1" ht="16.5" customHeight="1">
      <c r="A108" s="34"/>
      <c r="B108" s="35"/>
      <c r="C108" s="181" t="s">
        <v>137</v>
      </c>
      <c r="D108" s="181" t="s">
        <v>133</v>
      </c>
      <c r="E108" s="182" t="s">
        <v>158</v>
      </c>
      <c r="F108" s="183" t="s">
        <v>159</v>
      </c>
      <c r="G108" s="184" t="s">
        <v>145</v>
      </c>
      <c r="H108" s="185">
        <v>54.26</v>
      </c>
      <c r="I108" s="186"/>
      <c r="J108" s="187">
        <f>ROUND(I108*H108,2)</f>
        <v>0</v>
      </c>
      <c r="K108" s="183" t="s">
        <v>160</v>
      </c>
      <c r="L108" s="39"/>
      <c r="M108" s="188" t="s">
        <v>19</v>
      </c>
      <c r="N108" s="189" t="s">
        <v>43</v>
      </c>
      <c r="O108" s="64"/>
      <c r="P108" s="190">
        <f>O108*H108</f>
        <v>0</v>
      </c>
      <c r="Q108" s="190">
        <v>0.0015</v>
      </c>
      <c r="R108" s="190">
        <f>Q108*H108</f>
        <v>0.08139</v>
      </c>
      <c r="S108" s="190">
        <v>0</v>
      </c>
      <c r="T108" s="191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92" t="s">
        <v>137</v>
      </c>
      <c r="AT108" s="192" t="s">
        <v>133</v>
      </c>
      <c r="AU108" s="192" t="s">
        <v>81</v>
      </c>
      <c r="AY108" s="17" t="s">
        <v>130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7" t="s">
        <v>77</v>
      </c>
      <c r="BK108" s="193">
        <f>ROUND(I108*H108,2)</f>
        <v>0</v>
      </c>
      <c r="BL108" s="17" t="s">
        <v>137</v>
      </c>
      <c r="BM108" s="192" t="s">
        <v>161</v>
      </c>
    </row>
    <row r="109" spans="2:51" s="14" customFormat="1" ht="12">
      <c r="B109" s="217"/>
      <c r="C109" s="218"/>
      <c r="D109" s="196" t="s">
        <v>139</v>
      </c>
      <c r="E109" s="219" t="s">
        <v>19</v>
      </c>
      <c r="F109" s="220" t="s">
        <v>162</v>
      </c>
      <c r="G109" s="218"/>
      <c r="H109" s="219" t="s">
        <v>19</v>
      </c>
      <c r="I109" s="221"/>
      <c r="J109" s="218"/>
      <c r="K109" s="218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139</v>
      </c>
      <c r="AU109" s="226" t="s">
        <v>81</v>
      </c>
      <c r="AV109" s="14" t="s">
        <v>77</v>
      </c>
      <c r="AW109" s="14" t="s">
        <v>33</v>
      </c>
      <c r="AX109" s="14" t="s">
        <v>72</v>
      </c>
      <c r="AY109" s="226" t="s">
        <v>130</v>
      </c>
    </row>
    <row r="110" spans="2:51" s="12" customFormat="1" ht="12">
      <c r="B110" s="194"/>
      <c r="C110" s="195"/>
      <c r="D110" s="196" t="s">
        <v>139</v>
      </c>
      <c r="E110" s="197" t="s">
        <v>19</v>
      </c>
      <c r="F110" s="198" t="s">
        <v>163</v>
      </c>
      <c r="G110" s="195"/>
      <c r="H110" s="199">
        <v>54.26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139</v>
      </c>
      <c r="AU110" s="205" t="s">
        <v>81</v>
      </c>
      <c r="AV110" s="12" t="s">
        <v>81</v>
      </c>
      <c r="AW110" s="12" t="s">
        <v>33</v>
      </c>
      <c r="AX110" s="12" t="s">
        <v>77</v>
      </c>
      <c r="AY110" s="205" t="s">
        <v>130</v>
      </c>
    </row>
    <row r="111" spans="1:65" s="1" customFormat="1" ht="16.5" customHeight="1">
      <c r="A111" s="34"/>
      <c r="B111" s="35"/>
      <c r="C111" s="181" t="s">
        <v>164</v>
      </c>
      <c r="D111" s="181" t="s">
        <v>133</v>
      </c>
      <c r="E111" s="182" t="s">
        <v>165</v>
      </c>
      <c r="F111" s="183" t="s">
        <v>166</v>
      </c>
      <c r="G111" s="184" t="s">
        <v>153</v>
      </c>
      <c r="H111" s="185">
        <v>116.86</v>
      </c>
      <c r="I111" s="186"/>
      <c r="J111" s="187">
        <f>ROUND(I111*H111,2)</f>
        <v>0</v>
      </c>
      <c r="K111" s="183" t="s">
        <v>19</v>
      </c>
      <c r="L111" s="39"/>
      <c r="M111" s="188" t="s">
        <v>19</v>
      </c>
      <c r="N111" s="189" t="s">
        <v>43</v>
      </c>
      <c r="O111" s="64"/>
      <c r="P111" s="190">
        <f>O111*H111</f>
        <v>0</v>
      </c>
      <c r="Q111" s="190">
        <v>0.0065</v>
      </c>
      <c r="R111" s="190">
        <f>Q111*H111</f>
        <v>0.75959</v>
      </c>
      <c r="S111" s="190">
        <v>0</v>
      </c>
      <c r="T111" s="191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92" t="s">
        <v>137</v>
      </c>
      <c r="AT111" s="192" t="s">
        <v>133</v>
      </c>
      <c r="AU111" s="192" t="s">
        <v>81</v>
      </c>
      <c r="AY111" s="17" t="s">
        <v>130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7" t="s">
        <v>77</v>
      </c>
      <c r="BK111" s="193">
        <f>ROUND(I111*H111,2)</f>
        <v>0</v>
      </c>
      <c r="BL111" s="17" t="s">
        <v>137</v>
      </c>
      <c r="BM111" s="192" t="s">
        <v>167</v>
      </c>
    </row>
    <row r="112" spans="2:51" s="12" customFormat="1" ht="12">
      <c r="B112" s="194"/>
      <c r="C112" s="195"/>
      <c r="D112" s="196" t="s">
        <v>139</v>
      </c>
      <c r="E112" s="197" t="s">
        <v>19</v>
      </c>
      <c r="F112" s="198" t="s">
        <v>79</v>
      </c>
      <c r="G112" s="195"/>
      <c r="H112" s="199">
        <v>116.86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139</v>
      </c>
      <c r="AU112" s="205" t="s">
        <v>81</v>
      </c>
      <c r="AV112" s="12" t="s">
        <v>81</v>
      </c>
      <c r="AW112" s="12" t="s">
        <v>33</v>
      </c>
      <c r="AX112" s="12" t="s">
        <v>77</v>
      </c>
      <c r="AY112" s="205" t="s">
        <v>130</v>
      </c>
    </row>
    <row r="113" spans="1:65" s="1" customFormat="1" ht="16.5" customHeight="1">
      <c r="A113" s="34"/>
      <c r="B113" s="35"/>
      <c r="C113" s="181" t="s">
        <v>149</v>
      </c>
      <c r="D113" s="181" t="s">
        <v>133</v>
      </c>
      <c r="E113" s="182" t="s">
        <v>168</v>
      </c>
      <c r="F113" s="183" t="s">
        <v>169</v>
      </c>
      <c r="G113" s="184" t="s">
        <v>153</v>
      </c>
      <c r="H113" s="185">
        <v>116.86</v>
      </c>
      <c r="I113" s="186"/>
      <c r="J113" s="187">
        <f>ROUND(I113*H113,2)</f>
        <v>0</v>
      </c>
      <c r="K113" s="183" t="s">
        <v>19</v>
      </c>
      <c r="L113" s="39"/>
      <c r="M113" s="188" t="s">
        <v>19</v>
      </c>
      <c r="N113" s="189" t="s">
        <v>43</v>
      </c>
      <c r="O113" s="64"/>
      <c r="P113" s="190">
        <f>O113*H113</f>
        <v>0</v>
      </c>
      <c r="Q113" s="190">
        <v>0.021</v>
      </c>
      <c r="R113" s="190">
        <f>Q113*H113</f>
        <v>2.45406</v>
      </c>
      <c r="S113" s="190">
        <v>0</v>
      </c>
      <c r="T113" s="191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92" t="s">
        <v>137</v>
      </c>
      <c r="AT113" s="192" t="s">
        <v>133</v>
      </c>
      <c r="AU113" s="192" t="s">
        <v>81</v>
      </c>
      <c r="AY113" s="17" t="s">
        <v>130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7" t="s">
        <v>77</v>
      </c>
      <c r="BK113" s="193">
        <f>ROUND(I113*H113,2)</f>
        <v>0</v>
      </c>
      <c r="BL113" s="17" t="s">
        <v>137</v>
      </c>
      <c r="BM113" s="192" t="s">
        <v>170</v>
      </c>
    </row>
    <row r="114" spans="2:51" s="12" customFormat="1" ht="12">
      <c r="B114" s="194"/>
      <c r="C114" s="195"/>
      <c r="D114" s="196" t="s">
        <v>139</v>
      </c>
      <c r="E114" s="197" t="s">
        <v>19</v>
      </c>
      <c r="F114" s="198" t="s">
        <v>171</v>
      </c>
      <c r="G114" s="195"/>
      <c r="H114" s="199">
        <v>116.86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139</v>
      </c>
      <c r="AU114" s="205" t="s">
        <v>81</v>
      </c>
      <c r="AV114" s="12" t="s">
        <v>81</v>
      </c>
      <c r="AW114" s="12" t="s">
        <v>33</v>
      </c>
      <c r="AX114" s="12" t="s">
        <v>77</v>
      </c>
      <c r="AY114" s="205" t="s">
        <v>130</v>
      </c>
    </row>
    <row r="115" spans="1:65" s="1" customFormat="1" ht="16.5" customHeight="1">
      <c r="A115" s="34"/>
      <c r="B115" s="35"/>
      <c r="C115" s="181" t="s">
        <v>172</v>
      </c>
      <c r="D115" s="181" t="s">
        <v>133</v>
      </c>
      <c r="E115" s="182" t="s">
        <v>173</v>
      </c>
      <c r="F115" s="183" t="s">
        <v>174</v>
      </c>
      <c r="G115" s="184" t="s">
        <v>153</v>
      </c>
      <c r="H115" s="185">
        <v>116.86</v>
      </c>
      <c r="I115" s="186"/>
      <c r="J115" s="187">
        <f>ROUND(I115*H115,2)</f>
        <v>0</v>
      </c>
      <c r="K115" s="183" t="s">
        <v>19</v>
      </c>
      <c r="L115" s="39"/>
      <c r="M115" s="188" t="s">
        <v>19</v>
      </c>
      <c r="N115" s="189" t="s">
        <v>43</v>
      </c>
      <c r="O115" s="64"/>
      <c r="P115" s="190">
        <f>O115*H115</f>
        <v>0</v>
      </c>
      <c r="Q115" s="190">
        <v>0.012</v>
      </c>
      <c r="R115" s="190">
        <f>Q115*H115</f>
        <v>1.40232</v>
      </c>
      <c r="S115" s="190">
        <v>0</v>
      </c>
      <c r="T115" s="191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92" t="s">
        <v>137</v>
      </c>
      <c r="AT115" s="192" t="s">
        <v>133</v>
      </c>
      <c r="AU115" s="192" t="s">
        <v>81</v>
      </c>
      <c r="AY115" s="17" t="s">
        <v>130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7" t="s">
        <v>77</v>
      </c>
      <c r="BK115" s="193">
        <f>ROUND(I115*H115,2)</f>
        <v>0</v>
      </c>
      <c r="BL115" s="17" t="s">
        <v>137</v>
      </c>
      <c r="BM115" s="192" t="s">
        <v>175</v>
      </c>
    </row>
    <row r="116" spans="2:51" s="12" customFormat="1" ht="12">
      <c r="B116" s="194"/>
      <c r="C116" s="195"/>
      <c r="D116" s="196" t="s">
        <v>139</v>
      </c>
      <c r="E116" s="197" t="s">
        <v>19</v>
      </c>
      <c r="F116" s="198" t="s">
        <v>79</v>
      </c>
      <c r="G116" s="195"/>
      <c r="H116" s="199">
        <v>116.86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139</v>
      </c>
      <c r="AU116" s="205" t="s">
        <v>81</v>
      </c>
      <c r="AV116" s="12" t="s">
        <v>81</v>
      </c>
      <c r="AW116" s="12" t="s">
        <v>33</v>
      </c>
      <c r="AX116" s="12" t="s">
        <v>77</v>
      </c>
      <c r="AY116" s="205" t="s">
        <v>130</v>
      </c>
    </row>
    <row r="117" spans="1:65" s="1" customFormat="1" ht="24" customHeight="1">
      <c r="A117" s="34"/>
      <c r="B117" s="35"/>
      <c r="C117" s="181" t="s">
        <v>176</v>
      </c>
      <c r="D117" s="181" t="s">
        <v>133</v>
      </c>
      <c r="E117" s="182" t="s">
        <v>177</v>
      </c>
      <c r="F117" s="183" t="s">
        <v>178</v>
      </c>
      <c r="G117" s="184" t="s">
        <v>153</v>
      </c>
      <c r="H117" s="185">
        <v>233.72</v>
      </c>
      <c r="I117" s="186"/>
      <c r="J117" s="187">
        <f>ROUND(I117*H117,2)</f>
        <v>0</v>
      </c>
      <c r="K117" s="183" t="s">
        <v>19</v>
      </c>
      <c r="L117" s="39"/>
      <c r="M117" s="188" t="s">
        <v>19</v>
      </c>
      <c r="N117" s="189" t="s">
        <v>43</v>
      </c>
      <c r="O117" s="64"/>
      <c r="P117" s="190">
        <f>O117*H117</f>
        <v>0</v>
      </c>
      <c r="Q117" s="190">
        <v>0.007</v>
      </c>
      <c r="R117" s="190">
        <f>Q117*H117</f>
        <v>1.63604</v>
      </c>
      <c r="S117" s="190">
        <v>0</v>
      </c>
      <c r="T117" s="191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92" t="s">
        <v>137</v>
      </c>
      <c r="AT117" s="192" t="s">
        <v>133</v>
      </c>
      <c r="AU117" s="192" t="s">
        <v>81</v>
      </c>
      <c r="AY117" s="17" t="s">
        <v>130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7" t="s">
        <v>77</v>
      </c>
      <c r="BK117" s="193">
        <f>ROUND(I117*H117,2)</f>
        <v>0</v>
      </c>
      <c r="BL117" s="17" t="s">
        <v>137</v>
      </c>
      <c r="BM117" s="192" t="s">
        <v>179</v>
      </c>
    </row>
    <row r="118" spans="2:51" s="12" customFormat="1" ht="12">
      <c r="B118" s="194"/>
      <c r="C118" s="195"/>
      <c r="D118" s="196" t="s">
        <v>139</v>
      </c>
      <c r="E118" s="197" t="s">
        <v>19</v>
      </c>
      <c r="F118" s="198" t="s">
        <v>180</v>
      </c>
      <c r="G118" s="195"/>
      <c r="H118" s="199">
        <v>233.72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139</v>
      </c>
      <c r="AU118" s="205" t="s">
        <v>81</v>
      </c>
      <c r="AV118" s="12" t="s">
        <v>81</v>
      </c>
      <c r="AW118" s="12" t="s">
        <v>33</v>
      </c>
      <c r="AX118" s="12" t="s">
        <v>77</v>
      </c>
      <c r="AY118" s="205" t="s">
        <v>130</v>
      </c>
    </row>
    <row r="119" spans="1:65" s="1" customFormat="1" ht="24" customHeight="1">
      <c r="A119" s="34"/>
      <c r="B119" s="35"/>
      <c r="C119" s="181" t="s">
        <v>181</v>
      </c>
      <c r="D119" s="181" t="s">
        <v>133</v>
      </c>
      <c r="E119" s="182" t="s">
        <v>182</v>
      </c>
      <c r="F119" s="183" t="s">
        <v>183</v>
      </c>
      <c r="G119" s="184" t="s">
        <v>153</v>
      </c>
      <c r="H119" s="185">
        <v>40</v>
      </c>
      <c r="I119" s="186"/>
      <c r="J119" s="187">
        <f>ROUND(I119*H119,2)</f>
        <v>0</v>
      </c>
      <c r="K119" s="183" t="s">
        <v>160</v>
      </c>
      <c r="L119" s="39"/>
      <c r="M119" s="188" t="s">
        <v>19</v>
      </c>
      <c r="N119" s="189" t="s">
        <v>43</v>
      </c>
      <c r="O119" s="64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2" t="s">
        <v>137</v>
      </c>
      <c r="AT119" s="192" t="s">
        <v>133</v>
      </c>
      <c r="AU119" s="192" t="s">
        <v>81</v>
      </c>
      <c r="AY119" s="17" t="s">
        <v>130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7" t="s">
        <v>77</v>
      </c>
      <c r="BK119" s="193">
        <f>ROUND(I119*H119,2)</f>
        <v>0</v>
      </c>
      <c r="BL119" s="17" t="s">
        <v>137</v>
      </c>
      <c r="BM119" s="192" t="s">
        <v>184</v>
      </c>
    </row>
    <row r="120" spans="1:65" s="1" customFormat="1" ht="24" customHeight="1">
      <c r="A120" s="34"/>
      <c r="B120" s="35"/>
      <c r="C120" s="181" t="s">
        <v>185</v>
      </c>
      <c r="D120" s="181" t="s">
        <v>133</v>
      </c>
      <c r="E120" s="182" t="s">
        <v>186</v>
      </c>
      <c r="F120" s="183" t="s">
        <v>187</v>
      </c>
      <c r="G120" s="184" t="s">
        <v>153</v>
      </c>
      <c r="H120" s="185">
        <v>109.706</v>
      </c>
      <c r="I120" s="186"/>
      <c r="J120" s="187">
        <f>ROUND(I120*H120,2)</f>
        <v>0</v>
      </c>
      <c r="K120" s="183" t="s">
        <v>160</v>
      </c>
      <c r="L120" s="39"/>
      <c r="M120" s="188" t="s">
        <v>19</v>
      </c>
      <c r="N120" s="189" t="s">
        <v>43</v>
      </c>
      <c r="O120" s="64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92" t="s">
        <v>137</v>
      </c>
      <c r="AT120" s="192" t="s">
        <v>133</v>
      </c>
      <c r="AU120" s="192" t="s">
        <v>81</v>
      </c>
      <c r="AY120" s="17" t="s">
        <v>130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7" t="s">
        <v>77</v>
      </c>
      <c r="BK120" s="193">
        <f>ROUND(I120*H120,2)</f>
        <v>0</v>
      </c>
      <c r="BL120" s="17" t="s">
        <v>137</v>
      </c>
      <c r="BM120" s="192" t="s">
        <v>188</v>
      </c>
    </row>
    <row r="121" spans="2:51" s="12" customFormat="1" ht="12">
      <c r="B121" s="194"/>
      <c r="C121" s="195"/>
      <c r="D121" s="196" t="s">
        <v>139</v>
      </c>
      <c r="E121" s="197" t="s">
        <v>19</v>
      </c>
      <c r="F121" s="198" t="s">
        <v>189</v>
      </c>
      <c r="G121" s="195"/>
      <c r="H121" s="199">
        <v>50.278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139</v>
      </c>
      <c r="AU121" s="205" t="s">
        <v>81</v>
      </c>
      <c r="AV121" s="12" t="s">
        <v>81</v>
      </c>
      <c r="AW121" s="12" t="s">
        <v>33</v>
      </c>
      <c r="AX121" s="12" t="s">
        <v>72</v>
      </c>
      <c r="AY121" s="205" t="s">
        <v>130</v>
      </c>
    </row>
    <row r="122" spans="2:51" s="12" customFormat="1" ht="12">
      <c r="B122" s="194"/>
      <c r="C122" s="195"/>
      <c r="D122" s="196" t="s">
        <v>139</v>
      </c>
      <c r="E122" s="197" t="s">
        <v>19</v>
      </c>
      <c r="F122" s="198" t="s">
        <v>190</v>
      </c>
      <c r="G122" s="195"/>
      <c r="H122" s="199">
        <v>15.605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139</v>
      </c>
      <c r="AU122" s="205" t="s">
        <v>81</v>
      </c>
      <c r="AV122" s="12" t="s">
        <v>81</v>
      </c>
      <c r="AW122" s="12" t="s">
        <v>33</v>
      </c>
      <c r="AX122" s="12" t="s">
        <v>72</v>
      </c>
      <c r="AY122" s="205" t="s">
        <v>130</v>
      </c>
    </row>
    <row r="123" spans="2:51" s="13" customFormat="1" ht="12">
      <c r="B123" s="206"/>
      <c r="C123" s="207"/>
      <c r="D123" s="196" t="s">
        <v>139</v>
      </c>
      <c r="E123" s="208" t="s">
        <v>19</v>
      </c>
      <c r="F123" s="209" t="s">
        <v>142</v>
      </c>
      <c r="G123" s="207"/>
      <c r="H123" s="210">
        <v>65.883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139</v>
      </c>
      <c r="AU123" s="216" t="s">
        <v>81</v>
      </c>
      <c r="AV123" s="13" t="s">
        <v>131</v>
      </c>
      <c r="AW123" s="13" t="s">
        <v>33</v>
      </c>
      <c r="AX123" s="13" t="s">
        <v>72</v>
      </c>
      <c r="AY123" s="216" t="s">
        <v>130</v>
      </c>
    </row>
    <row r="124" spans="2:51" s="12" customFormat="1" ht="12">
      <c r="B124" s="194"/>
      <c r="C124" s="195"/>
      <c r="D124" s="196" t="s">
        <v>139</v>
      </c>
      <c r="E124" s="197" t="s">
        <v>19</v>
      </c>
      <c r="F124" s="198" t="s">
        <v>191</v>
      </c>
      <c r="G124" s="195"/>
      <c r="H124" s="199">
        <v>21.218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139</v>
      </c>
      <c r="AU124" s="205" t="s">
        <v>81</v>
      </c>
      <c r="AV124" s="12" t="s">
        <v>81</v>
      </c>
      <c r="AW124" s="12" t="s">
        <v>33</v>
      </c>
      <c r="AX124" s="12" t="s">
        <v>72</v>
      </c>
      <c r="AY124" s="205" t="s">
        <v>130</v>
      </c>
    </row>
    <row r="125" spans="2:51" s="12" customFormat="1" ht="12">
      <c r="B125" s="194"/>
      <c r="C125" s="195"/>
      <c r="D125" s="196" t="s">
        <v>139</v>
      </c>
      <c r="E125" s="197" t="s">
        <v>19</v>
      </c>
      <c r="F125" s="198" t="s">
        <v>192</v>
      </c>
      <c r="G125" s="195"/>
      <c r="H125" s="199">
        <v>22.605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139</v>
      </c>
      <c r="AU125" s="205" t="s">
        <v>81</v>
      </c>
      <c r="AV125" s="12" t="s">
        <v>81</v>
      </c>
      <c r="AW125" s="12" t="s">
        <v>33</v>
      </c>
      <c r="AX125" s="12" t="s">
        <v>72</v>
      </c>
      <c r="AY125" s="205" t="s">
        <v>130</v>
      </c>
    </row>
    <row r="126" spans="2:51" s="15" customFormat="1" ht="12">
      <c r="B126" s="227"/>
      <c r="C126" s="228"/>
      <c r="D126" s="196" t="s">
        <v>139</v>
      </c>
      <c r="E126" s="229" t="s">
        <v>19</v>
      </c>
      <c r="F126" s="230" t="s">
        <v>193</v>
      </c>
      <c r="G126" s="228"/>
      <c r="H126" s="231">
        <v>109.706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139</v>
      </c>
      <c r="AU126" s="237" t="s">
        <v>81</v>
      </c>
      <c r="AV126" s="15" t="s">
        <v>137</v>
      </c>
      <c r="AW126" s="15" t="s">
        <v>33</v>
      </c>
      <c r="AX126" s="15" t="s">
        <v>77</v>
      </c>
      <c r="AY126" s="237" t="s">
        <v>130</v>
      </c>
    </row>
    <row r="127" spans="1:65" s="1" customFormat="1" ht="24" customHeight="1">
      <c r="A127" s="34"/>
      <c r="B127" s="35"/>
      <c r="C127" s="181" t="s">
        <v>194</v>
      </c>
      <c r="D127" s="181" t="s">
        <v>133</v>
      </c>
      <c r="E127" s="182" t="s">
        <v>195</v>
      </c>
      <c r="F127" s="183" t="s">
        <v>196</v>
      </c>
      <c r="G127" s="184" t="s">
        <v>153</v>
      </c>
      <c r="H127" s="185">
        <v>340.287</v>
      </c>
      <c r="I127" s="186"/>
      <c r="J127" s="187">
        <f>ROUND(I127*H127,2)</f>
        <v>0</v>
      </c>
      <c r="K127" s="183" t="s">
        <v>19</v>
      </c>
      <c r="L127" s="39"/>
      <c r="M127" s="188" t="s">
        <v>19</v>
      </c>
      <c r="N127" s="189" t="s">
        <v>43</v>
      </c>
      <c r="O127" s="64"/>
      <c r="P127" s="190">
        <f>O127*H127</f>
        <v>0</v>
      </c>
      <c r="Q127" s="190">
        <v>0.02</v>
      </c>
      <c r="R127" s="190">
        <f>Q127*H127</f>
        <v>6.80574</v>
      </c>
      <c r="S127" s="190">
        <v>0.02</v>
      </c>
      <c r="T127" s="191">
        <f>S127*H127</f>
        <v>6.80574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2" t="s">
        <v>137</v>
      </c>
      <c r="AT127" s="192" t="s">
        <v>133</v>
      </c>
      <c r="AU127" s="192" t="s">
        <v>81</v>
      </c>
      <c r="AY127" s="17" t="s">
        <v>130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7" t="s">
        <v>77</v>
      </c>
      <c r="BK127" s="193">
        <f>ROUND(I127*H127,2)</f>
        <v>0</v>
      </c>
      <c r="BL127" s="17" t="s">
        <v>137</v>
      </c>
      <c r="BM127" s="192" t="s">
        <v>197</v>
      </c>
    </row>
    <row r="128" spans="2:51" s="12" customFormat="1" ht="12">
      <c r="B128" s="194"/>
      <c r="C128" s="195"/>
      <c r="D128" s="196" t="s">
        <v>139</v>
      </c>
      <c r="E128" s="197" t="s">
        <v>19</v>
      </c>
      <c r="F128" s="198" t="s">
        <v>198</v>
      </c>
      <c r="G128" s="195"/>
      <c r="H128" s="199">
        <v>113.429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139</v>
      </c>
      <c r="AU128" s="205" t="s">
        <v>81</v>
      </c>
      <c r="AV128" s="12" t="s">
        <v>81</v>
      </c>
      <c r="AW128" s="12" t="s">
        <v>33</v>
      </c>
      <c r="AX128" s="12" t="s">
        <v>72</v>
      </c>
      <c r="AY128" s="205" t="s">
        <v>130</v>
      </c>
    </row>
    <row r="129" spans="2:51" s="12" customFormat="1" ht="12">
      <c r="B129" s="194"/>
      <c r="C129" s="195"/>
      <c r="D129" s="196" t="s">
        <v>139</v>
      </c>
      <c r="E129" s="197" t="s">
        <v>19</v>
      </c>
      <c r="F129" s="198" t="s">
        <v>199</v>
      </c>
      <c r="G129" s="195"/>
      <c r="H129" s="199">
        <v>226.858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139</v>
      </c>
      <c r="AU129" s="205" t="s">
        <v>81</v>
      </c>
      <c r="AV129" s="12" t="s">
        <v>81</v>
      </c>
      <c r="AW129" s="12" t="s">
        <v>33</v>
      </c>
      <c r="AX129" s="12" t="s">
        <v>72</v>
      </c>
      <c r="AY129" s="205" t="s">
        <v>130</v>
      </c>
    </row>
    <row r="130" spans="2:51" s="13" customFormat="1" ht="12">
      <c r="B130" s="206"/>
      <c r="C130" s="207"/>
      <c r="D130" s="196" t="s">
        <v>139</v>
      </c>
      <c r="E130" s="208" t="s">
        <v>91</v>
      </c>
      <c r="F130" s="209" t="s">
        <v>142</v>
      </c>
      <c r="G130" s="207"/>
      <c r="H130" s="210">
        <v>340.287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139</v>
      </c>
      <c r="AU130" s="216" t="s">
        <v>81</v>
      </c>
      <c r="AV130" s="13" t="s">
        <v>131</v>
      </c>
      <c r="AW130" s="13" t="s">
        <v>33</v>
      </c>
      <c r="AX130" s="13" t="s">
        <v>77</v>
      </c>
      <c r="AY130" s="216" t="s">
        <v>130</v>
      </c>
    </row>
    <row r="131" spans="1:65" s="1" customFormat="1" ht="16.5" customHeight="1">
      <c r="A131" s="34"/>
      <c r="B131" s="35"/>
      <c r="C131" s="181" t="s">
        <v>200</v>
      </c>
      <c r="D131" s="181" t="s">
        <v>133</v>
      </c>
      <c r="E131" s="182" t="s">
        <v>201</v>
      </c>
      <c r="F131" s="183" t="s">
        <v>202</v>
      </c>
      <c r="G131" s="184" t="s">
        <v>153</v>
      </c>
      <c r="H131" s="185">
        <v>245.609</v>
      </c>
      <c r="I131" s="186"/>
      <c r="J131" s="187">
        <f>ROUND(I131*H131,2)</f>
        <v>0</v>
      </c>
      <c r="K131" s="183" t="s">
        <v>160</v>
      </c>
      <c r="L131" s="39"/>
      <c r="M131" s="188" t="s">
        <v>19</v>
      </c>
      <c r="N131" s="189" t="s">
        <v>43</v>
      </c>
      <c r="O131" s="64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2" t="s">
        <v>137</v>
      </c>
      <c r="AT131" s="192" t="s">
        <v>133</v>
      </c>
      <c r="AU131" s="192" t="s">
        <v>81</v>
      </c>
      <c r="AY131" s="17" t="s">
        <v>130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7" t="s">
        <v>77</v>
      </c>
      <c r="BK131" s="193">
        <f>ROUND(I131*H131,2)</f>
        <v>0</v>
      </c>
      <c r="BL131" s="17" t="s">
        <v>137</v>
      </c>
      <c r="BM131" s="192" t="s">
        <v>203</v>
      </c>
    </row>
    <row r="132" spans="2:51" s="12" customFormat="1" ht="12">
      <c r="B132" s="194"/>
      <c r="C132" s="195"/>
      <c r="D132" s="196" t="s">
        <v>139</v>
      </c>
      <c r="E132" s="197" t="s">
        <v>19</v>
      </c>
      <c r="F132" s="198" t="s">
        <v>204</v>
      </c>
      <c r="G132" s="195"/>
      <c r="H132" s="199">
        <v>147.44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139</v>
      </c>
      <c r="AU132" s="205" t="s">
        <v>81</v>
      </c>
      <c r="AV132" s="12" t="s">
        <v>81</v>
      </c>
      <c r="AW132" s="12" t="s">
        <v>33</v>
      </c>
      <c r="AX132" s="12" t="s">
        <v>72</v>
      </c>
      <c r="AY132" s="205" t="s">
        <v>130</v>
      </c>
    </row>
    <row r="133" spans="2:51" s="12" customFormat="1" ht="12">
      <c r="B133" s="194"/>
      <c r="C133" s="195"/>
      <c r="D133" s="196" t="s">
        <v>139</v>
      </c>
      <c r="E133" s="197" t="s">
        <v>19</v>
      </c>
      <c r="F133" s="198" t="s">
        <v>205</v>
      </c>
      <c r="G133" s="195"/>
      <c r="H133" s="199">
        <v>-30.58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139</v>
      </c>
      <c r="AU133" s="205" t="s">
        <v>81</v>
      </c>
      <c r="AV133" s="12" t="s">
        <v>81</v>
      </c>
      <c r="AW133" s="12" t="s">
        <v>33</v>
      </c>
      <c r="AX133" s="12" t="s">
        <v>72</v>
      </c>
      <c r="AY133" s="205" t="s">
        <v>130</v>
      </c>
    </row>
    <row r="134" spans="2:51" s="13" customFormat="1" ht="12">
      <c r="B134" s="206"/>
      <c r="C134" s="207"/>
      <c r="D134" s="196" t="s">
        <v>139</v>
      </c>
      <c r="E134" s="208" t="s">
        <v>79</v>
      </c>
      <c r="F134" s="209" t="s">
        <v>142</v>
      </c>
      <c r="G134" s="207"/>
      <c r="H134" s="210">
        <v>116.86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139</v>
      </c>
      <c r="AU134" s="216" t="s">
        <v>81</v>
      </c>
      <c r="AV134" s="13" t="s">
        <v>131</v>
      </c>
      <c r="AW134" s="13" t="s">
        <v>33</v>
      </c>
      <c r="AX134" s="13" t="s">
        <v>72</v>
      </c>
      <c r="AY134" s="216" t="s">
        <v>130</v>
      </c>
    </row>
    <row r="135" spans="2:51" s="12" customFormat="1" ht="12">
      <c r="B135" s="194"/>
      <c r="C135" s="195"/>
      <c r="D135" s="196" t="s">
        <v>139</v>
      </c>
      <c r="E135" s="197" t="s">
        <v>19</v>
      </c>
      <c r="F135" s="198" t="s">
        <v>206</v>
      </c>
      <c r="G135" s="195"/>
      <c r="H135" s="199">
        <v>20.254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139</v>
      </c>
      <c r="AU135" s="205" t="s">
        <v>81</v>
      </c>
      <c r="AV135" s="12" t="s">
        <v>81</v>
      </c>
      <c r="AW135" s="12" t="s">
        <v>33</v>
      </c>
      <c r="AX135" s="12" t="s">
        <v>72</v>
      </c>
      <c r="AY135" s="205" t="s">
        <v>130</v>
      </c>
    </row>
    <row r="136" spans="2:51" s="13" customFormat="1" ht="12">
      <c r="B136" s="206"/>
      <c r="C136" s="207"/>
      <c r="D136" s="196" t="s">
        <v>139</v>
      </c>
      <c r="E136" s="208" t="s">
        <v>82</v>
      </c>
      <c r="F136" s="209" t="s">
        <v>142</v>
      </c>
      <c r="G136" s="207"/>
      <c r="H136" s="210">
        <v>20.254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139</v>
      </c>
      <c r="AU136" s="216" t="s">
        <v>81</v>
      </c>
      <c r="AV136" s="13" t="s">
        <v>131</v>
      </c>
      <c r="AW136" s="13" t="s">
        <v>33</v>
      </c>
      <c r="AX136" s="13" t="s">
        <v>72</v>
      </c>
      <c r="AY136" s="216" t="s">
        <v>130</v>
      </c>
    </row>
    <row r="137" spans="2:51" s="12" customFormat="1" ht="12">
      <c r="B137" s="194"/>
      <c r="C137" s="195"/>
      <c r="D137" s="196" t="s">
        <v>139</v>
      </c>
      <c r="E137" s="197" t="s">
        <v>19</v>
      </c>
      <c r="F137" s="198" t="s">
        <v>207</v>
      </c>
      <c r="G137" s="195"/>
      <c r="H137" s="199">
        <v>136.66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139</v>
      </c>
      <c r="AU137" s="205" t="s">
        <v>81</v>
      </c>
      <c r="AV137" s="12" t="s">
        <v>81</v>
      </c>
      <c r="AW137" s="12" t="s">
        <v>33</v>
      </c>
      <c r="AX137" s="12" t="s">
        <v>72</v>
      </c>
      <c r="AY137" s="205" t="s">
        <v>130</v>
      </c>
    </row>
    <row r="138" spans="2:51" s="12" customFormat="1" ht="12">
      <c r="B138" s="194"/>
      <c r="C138" s="195"/>
      <c r="D138" s="196" t="s">
        <v>139</v>
      </c>
      <c r="E138" s="197" t="s">
        <v>19</v>
      </c>
      <c r="F138" s="198" t="s">
        <v>208</v>
      </c>
      <c r="G138" s="195"/>
      <c r="H138" s="199">
        <v>-28.84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139</v>
      </c>
      <c r="AU138" s="205" t="s">
        <v>81</v>
      </c>
      <c r="AV138" s="12" t="s">
        <v>81</v>
      </c>
      <c r="AW138" s="12" t="s">
        <v>33</v>
      </c>
      <c r="AX138" s="12" t="s">
        <v>72</v>
      </c>
      <c r="AY138" s="205" t="s">
        <v>130</v>
      </c>
    </row>
    <row r="139" spans="2:51" s="13" customFormat="1" ht="12">
      <c r="B139" s="206"/>
      <c r="C139" s="207"/>
      <c r="D139" s="196" t="s">
        <v>139</v>
      </c>
      <c r="E139" s="208" t="s">
        <v>85</v>
      </c>
      <c r="F139" s="209" t="s">
        <v>142</v>
      </c>
      <c r="G139" s="207"/>
      <c r="H139" s="210">
        <v>107.82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139</v>
      </c>
      <c r="AU139" s="216" t="s">
        <v>81</v>
      </c>
      <c r="AV139" s="13" t="s">
        <v>131</v>
      </c>
      <c r="AW139" s="13" t="s">
        <v>33</v>
      </c>
      <c r="AX139" s="13" t="s">
        <v>72</v>
      </c>
      <c r="AY139" s="216" t="s">
        <v>130</v>
      </c>
    </row>
    <row r="140" spans="2:51" s="12" customFormat="1" ht="12">
      <c r="B140" s="194"/>
      <c r="C140" s="195"/>
      <c r="D140" s="196" t="s">
        <v>139</v>
      </c>
      <c r="E140" s="197" t="s">
        <v>19</v>
      </c>
      <c r="F140" s="198" t="s">
        <v>209</v>
      </c>
      <c r="G140" s="195"/>
      <c r="H140" s="199">
        <v>0.675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139</v>
      </c>
      <c r="AU140" s="205" t="s">
        <v>81</v>
      </c>
      <c r="AV140" s="12" t="s">
        <v>81</v>
      </c>
      <c r="AW140" s="12" t="s">
        <v>33</v>
      </c>
      <c r="AX140" s="12" t="s">
        <v>72</v>
      </c>
      <c r="AY140" s="205" t="s">
        <v>130</v>
      </c>
    </row>
    <row r="141" spans="2:51" s="13" customFormat="1" ht="12">
      <c r="B141" s="206"/>
      <c r="C141" s="207"/>
      <c r="D141" s="196" t="s">
        <v>139</v>
      </c>
      <c r="E141" s="208" t="s">
        <v>87</v>
      </c>
      <c r="F141" s="209" t="s">
        <v>142</v>
      </c>
      <c r="G141" s="207"/>
      <c r="H141" s="210">
        <v>0.675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139</v>
      </c>
      <c r="AU141" s="216" t="s">
        <v>81</v>
      </c>
      <c r="AV141" s="13" t="s">
        <v>131</v>
      </c>
      <c r="AW141" s="13" t="s">
        <v>33</v>
      </c>
      <c r="AX141" s="13" t="s">
        <v>72</v>
      </c>
      <c r="AY141" s="216" t="s">
        <v>130</v>
      </c>
    </row>
    <row r="142" spans="2:51" s="15" customFormat="1" ht="12">
      <c r="B142" s="227"/>
      <c r="C142" s="228"/>
      <c r="D142" s="196" t="s">
        <v>139</v>
      </c>
      <c r="E142" s="229" t="s">
        <v>19</v>
      </c>
      <c r="F142" s="230" t="s">
        <v>193</v>
      </c>
      <c r="G142" s="228"/>
      <c r="H142" s="231">
        <v>245.609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139</v>
      </c>
      <c r="AU142" s="237" t="s">
        <v>81</v>
      </c>
      <c r="AV142" s="15" t="s">
        <v>137</v>
      </c>
      <c r="AW142" s="15" t="s">
        <v>33</v>
      </c>
      <c r="AX142" s="15" t="s">
        <v>77</v>
      </c>
      <c r="AY142" s="237" t="s">
        <v>130</v>
      </c>
    </row>
    <row r="143" spans="2:63" s="11" customFormat="1" ht="22.9" customHeight="1">
      <c r="B143" s="165"/>
      <c r="C143" s="166"/>
      <c r="D143" s="167" t="s">
        <v>71</v>
      </c>
      <c r="E143" s="179" t="s">
        <v>210</v>
      </c>
      <c r="F143" s="179" t="s">
        <v>211</v>
      </c>
      <c r="G143" s="166"/>
      <c r="H143" s="166"/>
      <c r="I143" s="169"/>
      <c r="J143" s="180">
        <f>BK143</f>
        <v>0</v>
      </c>
      <c r="K143" s="166"/>
      <c r="L143" s="171"/>
      <c r="M143" s="172"/>
      <c r="N143" s="173"/>
      <c r="O143" s="173"/>
      <c r="P143" s="174">
        <f>SUM(P144:P179)</f>
        <v>0</v>
      </c>
      <c r="Q143" s="173"/>
      <c r="R143" s="174">
        <f>SUM(R144:R179)</f>
        <v>11.709812</v>
      </c>
      <c r="S143" s="173"/>
      <c r="T143" s="175">
        <f>SUM(T144:T179)</f>
        <v>8.694772</v>
      </c>
      <c r="AR143" s="176" t="s">
        <v>77</v>
      </c>
      <c r="AT143" s="177" t="s">
        <v>71</v>
      </c>
      <c r="AU143" s="177" t="s">
        <v>77</v>
      </c>
      <c r="AY143" s="176" t="s">
        <v>130</v>
      </c>
      <c r="BK143" s="178">
        <f>SUM(BK144:BK179)</f>
        <v>0</v>
      </c>
    </row>
    <row r="144" spans="1:65" s="1" customFormat="1" ht="24" customHeight="1">
      <c r="A144" s="34"/>
      <c r="B144" s="35"/>
      <c r="C144" s="181" t="s">
        <v>212</v>
      </c>
      <c r="D144" s="181" t="s">
        <v>133</v>
      </c>
      <c r="E144" s="182" t="s">
        <v>213</v>
      </c>
      <c r="F144" s="183" t="s">
        <v>214</v>
      </c>
      <c r="G144" s="184" t="s">
        <v>145</v>
      </c>
      <c r="H144" s="185">
        <v>24.8</v>
      </c>
      <c r="I144" s="186"/>
      <c r="J144" s="187">
        <f>ROUND(I144*H144,2)</f>
        <v>0</v>
      </c>
      <c r="K144" s="183" t="s">
        <v>19</v>
      </c>
      <c r="L144" s="39"/>
      <c r="M144" s="188" t="s">
        <v>19</v>
      </c>
      <c r="N144" s="189" t="s">
        <v>43</v>
      </c>
      <c r="O144" s="64"/>
      <c r="P144" s="190">
        <f>O144*H144</f>
        <v>0</v>
      </c>
      <c r="Q144" s="190">
        <v>0.0933</v>
      </c>
      <c r="R144" s="190">
        <f>Q144*H144</f>
        <v>2.31384</v>
      </c>
      <c r="S144" s="190">
        <v>0.04</v>
      </c>
      <c r="T144" s="191">
        <f>S144*H144</f>
        <v>0.9920000000000001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2" t="s">
        <v>137</v>
      </c>
      <c r="AT144" s="192" t="s">
        <v>133</v>
      </c>
      <c r="AU144" s="192" t="s">
        <v>81</v>
      </c>
      <c r="AY144" s="17" t="s">
        <v>130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7" t="s">
        <v>77</v>
      </c>
      <c r="BK144" s="193">
        <f>ROUND(I144*H144,2)</f>
        <v>0</v>
      </c>
      <c r="BL144" s="17" t="s">
        <v>137</v>
      </c>
      <c r="BM144" s="192" t="s">
        <v>215</v>
      </c>
    </row>
    <row r="145" spans="2:51" s="12" customFormat="1" ht="12">
      <c r="B145" s="194"/>
      <c r="C145" s="195"/>
      <c r="D145" s="196" t="s">
        <v>139</v>
      </c>
      <c r="E145" s="197" t="s">
        <v>19</v>
      </c>
      <c r="F145" s="198" t="s">
        <v>216</v>
      </c>
      <c r="G145" s="195"/>
      <c r="H145" s="199">
        <v>33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139</v>
      </c>
      <c r="AU145" s="205" t="s">
        <v>81</v>
      </c>
      <c r="AV145" s="12" t="s">
        <v>81</v>
      </c>
      <c r="AW145" s="12" t="s">
        <v>33</v>
      </c>
      <c r="AX145" s="12" t="s">
        <v>72</v>
      </c>
      <c r="AY145" s="205" t="s">
        <v>130</v>
      </c>
    </row>
    <row r="146" spans="2:51" s="12" customFormat="1" ht="12">
      <c r="B146" s="194"/>
      <c r="C146" s="195"/>
      <c r="D146" s="196" t="s">
        <v>139</v>
      </c>
      <c r="E146" s="197" t="s">
        <v>19</v>
      </c>
      <c r="F146" s="198" t="s">
        <v>217</v>
      </c>
      <c r="G146" s="195"/>
      <c r="H146" s="199">
        <v>-8.2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139</v>
      </c>
      <c r="AU146" s="205" t="s">
        <v>81</v>
      </c>
      <c r="AV146" s="12" t="s">
        <v>81</v>
      </c>
      <c r="AW146" s="12" t="s">
        <v>33</v>
      </c>
      <c r="AX146" s="12" t="s">
        <v>72</v>
      </c>
      <c r="AY146" s="205" t="s">
        <v>130</v>
      </c>
    </row>
    <row r="147" spans="2:51" s="13" customFormat="1" ht="12">
      <c r="B147" s="206"/>
      <c r="C147" s="207"/>
      <c r="D147" s="196" t="s">
        <v>139</v>
      </c>
      <c r="E147" s="208" t="s">
        <v>19</v>
      </c>
      <c r="F147" s="209" t="s">
        <v>142</v>
      </c>
      <c r="G147" s="207"/>
      <c r="H147" s="210">
        <v>24.8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139</v>
      </c>
      <c r="AU147" s="216" t="s">
        <v>81</v>
      </c>
      <c r="AV147" s="13" t="s">
        <v>131</v>
      </c>
      <c r="AW147" s="13" t="s">
        <v>33</v>
      </c>
      <c r="AX147" s="13" t="s">
        <v>77</v>
      </c>
      <c r="AY147" s="216" t="s">
        <v>130</v>
      </c>
    </row>
    <row r="148" spans="1:65" s="1" customFormat="1" ht="24" customHeight="1">
      <c r="A148" s="34"/>
      <c r="B148" s="35"/>
      <c r="C148" s="181" t="s">
        <v>218</v>
      </c>
      <c r="D148" s="181" t="s">
        <v>133</v>
      </c>
      <c r="E148" s="182" t="s">
        <v>219</v>
      </c>
      <c r="F148" s="183" t="s">
        <v>220</v>
      </c>
      <c r="G148" s="184" t="s">
        <v>221</v>
      </c>
      <c r="H148" s="185">
        <v>59</v>
      </c>
      <c r="I148" s="186"/>
      <c r="J148" s="187">
        <f>ROUND(I148*H148,2)</f>
        <v>0</v>
      </c>
      <c r="K148" s="183" t="s">
        <v>19</v>
      </c>
      <c r="L148" s="39"/>
      <c r="M148" s="188" t="s">
        <v>19</v>
      </c>
      <c r="N148" s="189" t="s">
        <v>43</v>
      </c>
      <c r="O148" s="64"/>
      <c r="P148" s="190">
        <f>O148*H148</f>
        <v>0</v>
      </c>
      <c r="Q148" s="190">
        <v>0.0003</v>
      </c>
      <c r="R148" s="190">
        <f>Q148*H148</f>
        <v>0.017699999999999997</v>
      </c>
      <c r="S148" s="190">
        <v>0.003</v>
      </c>
      <c r="T148" s="191">
        <f>S148*H148</f>
        <v>0.177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2" t="s">
        <v>137</v>
      </c>
      <c r="AT148" s="192" t="s">
        <v>133</v>
      </c>
      <c r="AU148" s="192" t="s">
        <v>81</v>
      </c>
      <c r="AY148" s="17" t="s">
        <v>130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7" t="s">
        <v>77</v>
      </c>
      <c r="BK148" s="193">
        <f>ROUND(I148*H148,2)</f>
        <v>0</v>
      </c>
      <c r="BL148" s="17" t="s">
        <v>137</v>
      </c>
      <c r="BM148" s="192" t="s">
        <v>222</v>
      </c>
    </row>
    <row r="149" spans="2:51" s="12" customFormat="1" ht="12">
      <c r="B149" s="194"/>
      <c r="C149" s="195"/>
      <c r="D149" s="196" t="s">
        <v>139</v>
      </c>
      <c r="E149" s="197" t="s">
        <v>19</v>
      </c>
      <c r="F149" s="198" t="s">
        <v>223</v>
      </c>
      <c r="G149" s="195"/>
      <c r="H149" s="199">
        <v>43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139</v>
      </c>
      <c r="AU149" s="205" t="s">
        <v>81</v>
      </c>
      <c r="AV149" s="12" t="s">
        <v>81</v>
      </c>
      <c r="AW149" s="12" t="s">
        <v>33</v>
      </c>
      <c r="AX149" s="12" t="s">
        <v>72</v>
      </c>
      <c r="AY149" s="205" t="s">
        <v>130</v>
      </c>
    </row>
    <row r="150" spans="2:51" s="12" customFormat="1" ht="12">
      <c r="B150" s="194"/>
      <c r="C150" s="195"/>
      <c r="D150" s="196" t="s">
        <v>139</v>
      </c>
      <c r="E150" s="197" t="s">
        <v>19</v>
      </c>
      <c r="F150" s="198" t="s">
        <v>224</v>
      </c>
      <c r="G150" s="195"/>
      <c r="H150" s="199">
        <v>16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139</v>
      </c>
      <c r="AU150" s="205" t="s">
        <v>81</v>
      </c>
      <c r="AV150" s="12" t="s">
        <v>81</v>
      </c>
      <c r="AW150" s="12" t="s">
        <v>33</v>
      </c>
      <c r="AX150" s="12" t="s">
        <v>72</v>
      </c>
      <c r="AY150" s="205" t="s">
        <v>130</v>
      </c>
    </row>
    <row r="151" spans="2:51" s="13" customFormat="1" ht="12">
      <c r="B151" s="206"/>
      <c r="C151" s="207"/>
      <c r="D151" s="196" t="s">
        <v>139</v>
      </c>
      <c r="E151" s="208" t="s">
        <v>19</v>
      </c>
      <c r="F151" s="209" t="s">
        <v>142</v>
      </c>
      <c r="G151" s="207"/>
      <c r="H151" s="210">
        <v>59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139</v>
      </c>
      <c r="AU151" s="216" t="s">
        <v>81</v>
      </c>
      <c r="AV151" s="13" t="s">
        <v>131</v>
      </c>
      <c r="AW151" s="13" t="s">
        <v>33</v>
      </c>
      <c r="AX151" s="13" t="s">
        <v>77</v>
      </c>
      <c r="AY151" s="216" t="s">
        <v>130</v>
      </c>
    </row>
    <row r="152" spans="1:65" s="1" customFormat="1" ht="16.5" customHeight="1">
      <c r="A152" s="34"/>
      <c r="B152" s="35"/>
      <c r="C152" s="181" t="s">
        <v>8</v>
      </c>
      <c r="D152" s="181" t="s">
        <v>133</v>
      </c>
      <c r="E152" s="182" t="s">
        <v>225</v>
      </c>
      <c r="F152" s="183" t="s">
        <v>226</v>
      </c>
      <c r="G152" s="184" t="s">
        <v>221</v>
      </c>
      <c r="H152" s="185">
        <v>3</v>
      </c>
      <c r="I152" s="186"/>
      <c r="J152" s="187">
        <f>ROUND(I152*H152,2)</f>
        <v>0</v>
      </c>
      <c r="K152" s="183" t="s">
        <v>19</v>
      </c>
      <c r="L152" s="39"/>
      <c r="M152" s="188" t="s">
        <v>19</v>
      </c>
      <c r="N152" s="189" t="s">
        <v>43</v>
      </c>
      <c r="O152" s="64"/>
      <c r="P152" s="190">
        <f>O152*H152</f>
        <v>0</v>
      </c>
      <c r="Q152" s="190">
        <v>0.0036</v>
      </c>
      <c r="R152" s="190">
        <f>Q152*H152</f>
        <v>0.0108</v>
      </c>
      <c r="S152" s="190">
        <v>0</v>
      </c>
      <c r="T152" s="19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2" t="s">
        <v>137</v>
      </c>
      <c r="AT152" s="192" t="s">
        <v>133</v>
      </c>
      <c r="AU152" s="192" t="s">
        <v>81</v>
      </c>
      <c r="AY152" s="17" t="s">
        <v>130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7" t="s">
        <v>77</v>
      </c>
      <c r="BK152" s="193">
        <f>ROUND(I152*H152,2)</f>
        <v>0</v>
      </c>
      <c r="BL152" s="17" t="s">
        <v>137</v>
      </c>
      <c r="BM152" s="192" t="s">
        <v>227</v>
      </c>
    </row>
    <row r="153" spans="1:65" s="1" customFormat="1" ht="16.5" customHeight="1">
      <c r="A153" s="34"/>
      <c r="B153" s="35"/>
      <c r="C153" s="181" t="s">
        <v>228</v>
      </c>
      <c r="D153" s="181" t="s">
        <v>133</v>
      </c>
      <c r="E153" s="182" t="s">
        <v>229</v>
      </c>
      <c r="F153" s="183" t="s">
        <v>230</v>
      </c>
      <c r="G153" s="184" t="s">
        <v>221</v>
      </c>
      <c r="H153" s="185">
        <v>2</v>
      </c>
      <c r="I153" s="186"/>
      <c r="J153" s="187">
        <f>ROUND(I153*H153,2)</f>
        <v>0</v>
      </c>
      <c r="K153" s="183" t="s">
        <v>19</v>
      </c>
      <c r="L153" s="39"/>
      <c r="M153" s="188" t="s">
        <v>19</v>
      </c>
      <c r="N153" s="189" t="s">
        <v>43</v>
      </c>
      <c r="O153" s="64"/>
      <c r="P153" s="190">
        <f>O153*H153</f>
        <v>0</v>
      </c>
      <c r="Q153" s="190">
        <v>0.21</v>
      </c>
      <c r="R153" s="190">
        <f>Q153*H153</f>
        <v>0.42</v>
      </c>
      <c r="S153" s="190">
        <v>0.21</v>
      </c>
      <c r="T153" s="191">
        <f>S153*H153</f>
        <v>0.42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2" t="s">
        <v>137</v>
      </c>
      <c r="AT153" s="192" t="s">
        <v>133</v>
      </c>
      <c r="AU153" s="192" t="s">
        <v>81</v>
      </c>
      <c r="AY153" s="17" t="s">
        <v>130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7" t="s">
        <v>77</v>
      </c>
      <c r="BK153" s="193">
        <f>ROUND(I153*H153,2)</f>
        <v>0</v>
      </c>
      <c r="BL153" s="17" t="s">
        <v>137</v>
      </c>
      <c r="BM153" s="192" t="s">
        <v>231</v>
      </c>
    </row>
    <row r="154" spans="2:51" s="12" customFormat="1" ht="12">
      <c r="B154" s="194"/>
      <c r="C154" s="195"/>
      <c r="D154" s="196" t="s">
        <v>139</v>
      </c>
      <c r="E154" s="197" t="s">
        <v>19</v>
      </c>
      <c r="F154" s="198" t="s">
        <v>232</v>
      </c>
      <c r="G154" s="195"/>
      <c r="H154" s="199">
        <v>2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139</v>
      </c>
      <c r="AU154" s="205" t="s">
        <v>81</v>
      </c>
      <c r="AV154" s="12" t="s">
        <v>81</v>
      </c>
      <c r="AW154" s="12" t="s">
        <v>33</v>
      </c>
      <c r="AX154" s="12" t="s">
        <v>77</v>
      </c>
      <c r="AY154" s="205" t="s">
        <v>130</v>
      </c>
    </row>
    <row r="155" spans="1:65" s="1" customFormat="1" ht="24" customHeight="1">
      <c r="A155" s="34"/>
      <c r="B155" s="35"/>
      <c r="C155" s="181" t="s">
        <v>233</v>
      </c>
      <c r="D155" s="181" t="s">
        <v>133</v>
      </c>
      <c r="E155" s="182" t="s">
        <v>234</v>
      </c>
      <c r="F155" s="183" t="s">
        <v>235</v>
      </c>
      <c r="G155" s="184" t="s">
        <v>221</v>
      </c>
      <c r="H155" s="185">
        <v>2</v>
      </c>
      <c r="I155" s="186"/>
      <c r="J155" s="187">
        <f>ROUND(I155*H155,2)</f>
        <v>0</v>
      </c>
      <c r="K155" s="183" t="s">
        <v>19</v>
      </c>
      <c r="L155" s="39"/>
      <c r="M155" s="188" t="s">
        <v>19</v>
      </c>
      <c r="N155" s="189" t="s">
        <v>43</v>
      </c>
      <c r="O155" s="64"/>
      <c r="P155" s="190">
        <f>O155*H155</f>
        <v>0</v>
      </c>
      <c r="Q155" s="190">
        <v>0.057</v>
      </c>
      <c r="R155" s="190">
        <f>Q155*H155</f>
        <v>0.114</v>
      </c>
      <c r="S155" s="190">
        <v>0.057</v>
      </c>
      <c r="T155" s="191">
        <f>S155*H155</f>
        <v>0.114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2" t="s">
        <v>137</v>
      </c>
      <c r="AT155" s="192" t="s">
        <v>133</v>
      </c>
      <c r="AU155" s="192" t="s">
        <v>81</v>
      </c>
      <c r="AY155" s="17" t="s">
        <v>130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7" t="s">
        <v>77</v>
      </c>
      <c r="BK155" s="193">
        <f>ROUND(I155*H155,2)</f>
        <v>0</v>
      </c>
      <c r="BL155" s="17" t="s">
        <v>137</v>
      </c>
      <c r="BM155" s="192" t="s">
        <v>236</v>
      </c>
    </row>
    <row r="156" spans="2:51" s="12" customFormat="1" ht="12">
      <c r="B156" s="194"/>
      <c r="C156" s="195"/>
      <c r="D156" s="196" t="s">
        <v>139</v>
      </c>
      <c r="E156" s="197" t="s">
        <v>19</v>
      </c>
      <c r="F156" s="198" t="s">
        <v>237</v>
      </c>
      <c r="G156" s="195"/>
      <c r="H156" s="199">
        <v>2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139</v>
      </c>
      <c r="AU156" s="205" t="s">
        <v>81</v>
      </c>
      <c r="AV156" s="12" t="s">
        <v>81</v>
      </c>
      <c r="AW156" s="12" t="s">
        <v>33</v>
      </c>
      <c r="AX156" s="12" t="s">
        <v>77</v>
      </c>
      <c r="AY156" s="205" t="s">
        <v>130</v>
      </c>
    </row>
    <row r="157" spans="1:65" s="1" customFormat="1" ht="36" customHeight="1">
      <c r="A157" s="34"/>
      <c r="B157" s="35"/>
      <c r="C157" s="181" t="s">
        <v>238</v>
      </c>
      <c r="D157" s="181" t="s">
        <v>133</v>
      </c>
      <c r="E157" s="182" t="s">
        <v>239</v>
      </c>
      <c r="F157" s="183" t="s">
        <v>240</v>
      </c>
      <c r="G157" s="184" t="s">
        <v>221</v>
      </c>
      <c r="H157" s="185">
        <v>2</v>
      </c>
      <c r="I157" s="186"/>
      <c r="J157" s="187">
        <f>ROUND(I157*H157,2)</f>
        <v>0</v>
      </c>
      <c r="K157" s="183" t="s">
        <v>19</v>
      </c>
      <c r="L157" s="39"/>
      <c r="M157" s="188" t="s">
        <v>19</v>
      </c>
      <c r="N157" s="189" t="s">
        <v>43</v>
      </c>
      <c r="O157" s="64"/>
      <c r="P157" s="190">
        <f>O157*H157</f>
        <v>0</v>
      </c>
      <c r="Q157" s="190">
        <v>0.08</v>
      </c>
      <c r="R157" s="190">
        <f>Q157*H157</f>
        <v>0.16</v>
      </c>
      <c r="S157" s="190">
        <v>0.08</v>
      </c>
      <c r="T157" s="191">
        <f>S157*H157</f>
        <v>0.16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2" t="s">
        <v>137</v>
      </c>
      <c r="AT157" s="192" t="s">
        <v>133</v>
      </c>
      <c r="AU157" s="192" t="s">
        <v>81</v>
      </c>
      <c r="AY157" s="17" t="s">
        <v>130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7" t="s">
        <v>77</v>
      </c>
      <c r="BK157" s="193">
        <f>ROUND(I157*H157,2)</f>
        <v>0</v>
      </c>
      <c r="BL157" s="17" t="s">
        <v>137</v>
      </c>
      <c r="BM157" s="192" t="s">
        <v>241</v>
      </c>
    </row>
    <row r="158" spans="2:51" s="12" customFormat="1" ht="12">
      <c r="B158" s="194"/>
      <c r="C158" s="195"/>
      <c r="D158" s="196" t="s">
        <v>139</v>
      </c>
      <c r="E158" s="197" t="s">
        <v>19</v>
      </c>
      <c r="F158" s="198" t="s">
        <v>237</v>
      </c>
      <c r="G158" s="195"/>
      <c r="H158" s="199">
        <v>2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139</v>
      </c>
      <c r="AU158" s="205" t="s">
        <v>81</v>
      </c>
      <c r="AV158" s="12" t="s">
        <v>81</v>
      </c>
      <c r="AW158" s="12" t="s">
        <v>33</v>
      </c>
      <c r="AX158" s="12" t="s">
        <v>77</v>
      </c>
      <c r="AY158" s="205" t="s">
        <v>130</v>
      </c>
    </row>
    <row r="159" spans="1:65" s="1" customFormat="1" ht="36" customHeight="1">
      <c r="A159" s="34"/>
      <c r="B159" s="35"/>
      <c r="C159" s="181" t="s">
        <v>242</v>
      </c>
      <c r="D159" s="181" t="s">
        <v>133</v>
      </c>
      <c r="E159" s="182" t="s">
        <v>243</v>
      </c>
      <c r="F159" s="183" t="s">
        <v>244</v>
      </c>
      <c r="G159" s="184" t="s">
        <v>221</v>
      </c>
      <c r="H159" s="185">
        <v>5</v>
      </c>
      <c r="I159" s="186"/>
      <c r="J159" s="187">
        <f>ROUND(I159*H159,2)</f>
        <v>0</v>
      </c>
      <c r="K159" s="183" t="s">
        <v>19</v>
      </c>
      <c r="L159" s="39"/>
      <c r="M159" s="188" t="s">
        <v>19</v>
      </c>
      <c r="N159" s="189" t="s">
        <v>43</v>
      </c>
      <c r="O159" s="64"/>
      <c r="P159" s="190">
        <f>O159*H159</f>
        <v>0</v>
      </c>
      <c r="Q159" s="190">
        <v>0.05</v>
      </c>
      <c r="R159" s="190">
        <f>Q159*H159</f>
        <v>0.25</v>
      </c>
      <c r="S159" s="190">
        <v>0.05</v>
      </c>
      <c r="T159" s="191">
        <f>S159*H159</f>
        <v>0.25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2" t="s">
        <v>137</v>
      </c>
      <c r="AT159" s="192" t="s">
        <v>133</v>
      </c>
      <c r="AU159" s="192" t="s">
        <v>81</v>
      </c>
      <c r="AY159" s="17" t="s">
        <v>130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7" t="s">
        <v>77</v>
      </c>
      <c r="BK159" s="193">
        <f>ROUND(I159*H159,2)</f>
        <v>0</v>
      </c>
      <c r="BL159" s="17" t="s">
        <v>137</v>
      </c>
      <c r="BM159" s="192" t="s">
        <v>245</v>
      </c>
    </row>
    <row r="160" spans="2:51" s="12" customFormat="1" ht="12">
      <c r="B160" s="194"/>
      <c r="C160" s="195"/>
      <c r="D160" s="196" t="s">
        <v>139</v>
      </c>
      <c r="E160" s="197" t="s">
        <v>19</v>
      </c>
      <c r="F160" s="198" t="s">
        <v>246</v>
      </c>
      <c r="G160" s="195"/>
      <c r="H160" s="199">
        <v>5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139</v>
      </c>
      <c r="AU160" s="205" t="s">
        <v>81</v>
      </c>
      <c r="AV160" s="12" t="s">
        <v>81</v>
      </c>
      <c r="AW160" s="12" t="s">
        <v>33</v>
      </c>
      <c r="AX160" s="12" t="s">
        <v>77</v>
      </c>
      <c r="AY160" s="205" t="s">
        <v>130</v>
      </c>
    </row>
    <row r="161" spans="1:65" s="1" customFormat="1" ht="16.5" customHeight="1">
      <c r="A161" s="34"/>
      <c r="B161" s="35"/>
      <c r="C161" s="181" t="s">
        <v>247</v>
      </c>
      <c r="D161" s="181" t="s">
        <v>133</v>
      </c>
      <c r="E161" s="182" t="s">
        <v>248</v>
      </c>
      <c r="F161" s="183" t="s">
        <v>249</v>
      </c>
      <c r="G161" s="184" t="s">
        <v>221</v>
      </c>
      <c r="H161" s="185">
        <v>4</v>
      </c>
      <c r="I161" s="186"/>
      <c r="J161" s="187">
        <f>ROUND(I161*H161,2)</f>
        <v>0</v>
      </c>
      <c r="K161" s="183" t="s">
        <v>19</v>
      </c>
      <c r="L161" s="39"/>
      <c r="M161" s="188" t="s">
        <v>19</v>
      </c>
      <c r="N161" s="189" t="s">
        <v>43</v>
      </c>
      <c r="O161" s="64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2" t="s">
        <v>137</v>
      </c>
      <c r="AT161" s="192" t="s">
        <v>133</v>
      </c>
      <c r="AU161" s="192" t="s">
        <v>81</v>
      </c>
      <c r="AY161" s="17" t="s">
        <v>130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7" t="s">
        <v>77</v>
      </c>
      <c r="BK161" s="193">
        <f>ROUND(I161*H161,2)</f>
        <v>0</v>
      </c>
      <c r="BL161" s="17" t="s">
        <v>137</v>
      </c>
      <c r="BM161" s="192" t="s">
        <v>250</v>
      </c>
    </row>
    <row r="162" spans="2:51" s="12" customFormat="1" ht="12">
      <c r="B162" s="194"/>
      <c r="C162" s="195"/>
      <c r="D162" s="196" t="s">
        <v>139</v>
      </c>
      <c r="E162" s="197" t="s">
        <v>19</v>
      </c>
      <c r="F162" s="198" t="s">
        <v>251</v>
      </c>
      <c r="G162" s="195"/>
      <c r="H162" s="199">
        <v>4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139</v>
      </c>
      <c r="AU162" s="205" t="s">
        <v>81</v>
      </c>
      <c r="AV162" s="12" t="s">
        <v>81</v>
      </c>
      <c r="AW162" s="12" t="s">
        <v>33</v>
      </c>
      <c r="AX162" s="12" t="s">
        <v>77</v>
      </c>
      <c r="AY162" s="205" t="s">
        <v>130</v>
      </c>
    </row>
    <row r="163" spans="1:65" s="1" customFormat="1" ht="24" customHeight="1">
      <c r="A163" s="34"/>
      <c r="B163" s="35"/>
      <c r="C163" s="181" t="s">
        <v>7</v>
      </c>
      <c r="D163" s="181" t="s">
        <v>133</v>
      </c>
      <c r="E163" s="182" t="s">
        <v>252</v>
      </c>
      <c r="F163" s="183" t="s">
        <v>253</v>
      </c>
      <c r="G163" s="184" t="s">
        <v>221</v>
      </c>
      <c r="H163" s="185">
        <v>4</v>
      </c>
      <c r="I163" s="186"/>
      <c r="J163" s="187">
        <f aca="true" t="shared" si="0" ref="J163:J170">ROUND(I163*H163,2)</f>
        <v>0</v>
      </c>
      <c r="K163" s="183" t="s">
        <v>19</v>
      </c>
      <c r="L163" s="39"/>
      <c r="M163" s="188" t="s">
        <v>19</v>
      </c>
      <c r="N163" s="189" t="s">
        <v>43</v>
      </c>
      <c r="O163" s="64"/>
      <c r="P163" s="190">
        <f aca="true" t="shared" si="1" ref="P163:P170">O163*H163</f>
        <v>0</v>
      </c>
      <c r="Q163" s="190">
        <v>0.072</v>
      </c>
      <c r="R163" s="190">
        <f aca="true" t="shared" si="2" ref="R163:R170">Q163*H163</f>
        <v>0.288</v>
      </c>
      <c r="S163" s="190">
        <v>0.022</v>
      </c>
      <c r="T163" s="191">
        <f aca="true" t="shared" si="3" ref="T163:T170">S163*H163</f>
        <v>0.088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2" t="s">
        <v>137</v>
      </c>
      <c r="AT163" s="192" t="s">
        <v>133</v>
      </c>
      <c r="AU163" s="192" t="s">
        <v>81</v>
      </c>
      <c r="AY163" s="17" t="s">
        <v>130</v>
      </c>
      <c r="BE163" s="193">
        <f aca="true" t="shared" si="4" ref="BE163:BE170">IF(N163="základní",J163,0)</f>
        <v>0</v>
      </c>
      <c r="BF163" s="193">
        <f aca="true" t="shared" si="5" ref="BF163:BF170">IF(N163="snížená",J163,0)</f>
        <v>0</v>
      </c>
      <c r="BG163" s="193">
        <f aca="true" t="shared" si="6" ref="BG163:BG170">IF(N163="zákl. přenesená",J163,0)</f>
        <v>0</v>
      </c>
      <c r="BH163" s="193">
        <f aca="true" t="shared" si="7" ref="BH163:BH170">IF(N163="sníž. přenesená",J163,0)</f>
        <v>0</v>
      </c>
      <c r="BI163" s="193">
        <f aca="true" t="shared" si="8" ref="BI163:BI170">IF(N163="nulová",J163,0)</f>
        <v>0</v>
      </c>
      <c r="BJ163" s="17" t="s">
        <v>77</v>
      </c>
      <c r="BK163" s="193">
        <f aca="true" t="shared" si="9" ref="BK163:BK170">ROUND(I163*H163,2)</f>
        <v>0</v>
      </c>
      <c r="BL163" s="17" t="s">
        <v>137</v>
      </c>
      <c r="BM163" s="192" t="s">
        <v>254</v>
      </c>
    </row>
    <row r="164" spans="1:65" s="1" customFormat="1" ht="24" customHeight="1">
      <c r="A164" s="34"/>
      <c r="B164" s="35"/>
      <c r="C164" s="181" t="s">
        <v>255</v>
      </c>
      <c r="D164" s="181" t="s">
        <v>133</v>
      </c>
      <c r="E164" s="182" t="s">
        <v>256</v>
      </c>
      <c r="F164" s="183" t="s">
        <v>257</v>
      </c>
      <c r="G164" s="184" t="s">
        <v>221</v>
      </c>
      <c r="H164" s="185">
        <v>2</v>
      </c>
      <c r="I164" s="186"/>
      <c r="J164" s="187">
        <f t="shared" si="0"/>
        <v>0</v>
      </c>
      <c r="K164" s="183" t="s">
        <v>19</v>
      </c>
      <c r="L164" s="39"/>
      <c r="M164" s="188" t="s">
        <v>19</v>
      </c>
      <c r="N164" s="189" t="s">
        <v>43</v>
      </c>
      <c r="O164" s="64"/>
      <c r="P164" s="190">
        <f t="shared" si="1"/>
        <v>0</v>
      </c>
      <c r="Q164" s="190">
        <v>0.004</v>
      </c>
      <c r="R164" s="190">
        <f t="shared" si="2"/>
        <v>0.008</v>
      </c>
      <c r="S164" s="190">
        <v>0.004</v>
      </c>
      <c r="T164" s="191">
        <f t="shared" si="3"/>
        <v>0.008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2" t="s">
        <v>137</v>
      </c>
      <c r="AT164" s="192" t="s">
        <v>133</v>
      </c>
      <c r="AU164" s="192" t="s">
        <v>81</v>
      </c>
      <c r="AY164" s="17" t="s">
        <v>130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17" t="s">
        <v>77</v>
      </c>
      <c r="BK164" s="193">
        <f t="shared" si="9"/>
        <v>0</v>
      </c>
      <c r="BL164" s="17" t="s">
        <v>137</v>
      </c>
      <c r="BM164" s="192" t="s">
        <v>258</v>
      </c>
    </row>
    <row r="165" spans="1:65" s="1" customFormat="1" ht="24" customHeight="1">
      <c r="A165" s="34"/>
      <c r="B165" s="35"/>
      <c r="C165" s="181" t="s">
        <v>259</v>
      </c>
      <c r="D165" s="181" t="s">
        <v>133</v>
      </c>
      <c r="E165" s="182" t="s">
        <v>260</v>
      </c>
      <c r="F165" s="183" t="s">
        <v>261</v>
      </c>
      <c r="G165" s="184" t="s">
        <v>221</v>
      </c>
      <c r="H165" s="185">
        <v>5</v>
      </c>
      <c r="I165" s="186"/>
      <c r="J165" s="187">
        <f t="shared" si="0"/>
        <v>0</v>
      </c>
      <c r="K165" s="183" t="s">
        <v>19</v>
      </c>
      <c r="L165" s="39"/>
      <c r="M165" s="188" t="s">
        <v>19</v>
      </c>
      <c r="N165" s="189" t="s">
        <v>43</v>
      </c>
      <c r="O165" s="64"/>
      <c r="P165" s="190">
        <f t="shared" si="1"/>
        <v>0</v>
      </c>
      <c r="Q165" s="190">
        <v>0.003</v>
      </c>
      <c r="R165" s="190">
        <f t="shared" si="2"/>
        <v>0.015</v>
      </c>
      <c r="S165" s="190">
        <v>0</v>
      </c>
      <c r="T165" s="191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2" t="s">
        <v>137</v>
      </c>
      <c r="AT165" s="192" t="s">
        <v>133</v>
      </c>
      <c r="AU165" s="192" t="s">
        <v>81</v>
      </c>
      <c r="AY165" s="17" t="s">
        <v>130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17" t="s">
        <v>77</v>
      </c>
      <c r="BK165" s="193">
        <f t="shared" si="9"/>
        <v>0</v>
      </c>
      <c r="BL165" s="17" t="s">
        <v>137</v>
      </c>
      <c r="BM165" s="192" t="s">
        <v>262</v>
      </c>
    </row>
    <row r="166" spans="1:65" s="1" customFormat="1" ht="24" customHeight="1">
      <c r="A166" s="34"/>
      <c r="B166" s="35"/>
      <c r="C166" s="181" t="s">
        <v>263</v>
      </c>
      <c r="D166" s="181" t="s">
        <v>133</v>
      </c>
      <c r="E166" s="182" t="s">
        <v>264</v>
      </c>
      <c r="F166" s="183" t="s">
        <v>265</v>
      </c>
      <c r="G166" s="184" t="s">
        <v>221</v>
      </c>
      <c r="H166" s="185">
        <v>5</v>
      </c>
      <c r="I166" s="186"/>
      <c r="J166" s="187">
        <f t="shared" si="0"/>
        <v>0</v>
      </c>
      <c r="K166" s="183" t="s">
        <v>19</v>
      </c>
      <c r="L166" s="39"/>
      <c r="M166" s="188" t="s">
        <v>19</v>
      </c>
      <c r="N166" s="189" t="s">
        <v>43</v>
      </c>
      <c r="O166" s="64"/>
      <c r="P166" s="190">
        <f t="shared" si="1"/>
        <v>0</v>
      </c>
      <c r="Q166" s="190">
        <v>0.003</v>
      </c>
      <c r="R166" s="190">
        <f t="shared" si="2"/>
        <v>0.015</v>
      </c>
      <c r="S166" s="190">
        <v>0</v>
      </c>
      <c r="T166" s="191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2" t="s">
        <v>137</v>
      </c>
      <c r="AT166" s="192" t="s">
        <v>133</v>
      </c>
      <c r="AU166" s="192" t="s">
        <v>81</v>
      </c>
      <c r="AY166" s="17" t="s">
        <v>130</v>
      </c>
      <c r="BE166" s="193">
        <f t="shared" si="4"/>
        <v>0</v>
      </c>
      <c r="BF166" s="193">
        <f t="shared" si="5"/>
        <v>0</v>
      </c>
      <c r="BG166" s="193">
        <f t="shared" si="6"/>
        <v>0</v>
      </c>
      <c r="BH166" s="193">
        <f t="shared" si="7"/>
        <v>0</v>
      </c>
      <c r="BI166" s="193">
        <f t="shared" si="8"/>
        <v>0</v>
      </c>
      <c r="BJ166" s="17" t="s">
        <v>77</v>
      </c>
      <c r="BK166" s="193">
        <f t="shared" si="9"/>
        <v>0</v>
      </c>
      <c r="BL166" s="17" t="s">
        <v>137</v>
      </c>
      <c r="BM166" s="192" t="s">
        <v>266</v>
      </c>
    </row>
    <row r="167" spans="1:65" s="1" customFormat="1" ht="24" customHeight="1">
      <c r="A167" s="34"/>
      <c r="B167" s="35"/>
      <c r="C167" s="181" t="s">
        <v>267</v>
      </c>
      <c r="D167" s="181" t="s">
        <v>133</v>
      </c>
      <c r="E167" s="182" t="s">
        <v>268</v>
      </c>
      <c r="F167" s="183" t="s">
        <v>269</v>
      </c>
      <c r="G167" s="184" t="s">
        <v>221</v>
      </c>
      <c r="H167" s="185">
        <v>4</v>
      </c>
      <c r="I167" s="186"/>
      <c r="J167" s="187">
        <f t="shared" si="0"/>
        <v>0</v>
      </c>
      <c r="K167" s="183" t="s">
        <v>19</v>
      </c>
      <c r="L167" s="39"/>
      <c r="M167" s="188" t="s">
        <v>19</v>
      </c>
      <c r="N167" s="189" t="s">
        <v>43</v>
      </c>
      <c r="O167" s="64"/>
      <c r="P167" s="190">
        <f t="shared" si="1"/>
        <v>0</v>
      </c>
      <c r="Q167" s="190">
        <v>0.24</v>
      </c>
      <c r="R167" s="190">
        <f t="shared" si="2"/>
        <v>0.96</v>
      </c>
      <c r="S167" s="190">
        <v>0.192</v>
      </c>
      <c r="T167" s="191">
        <f t="shared" si="3"/>
        <v>0.768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2" t="s">
        <v>137</v>
      </c>
      <c r="AT167" s="192" t="s">
        <v>133</v>
      </c>
      <c r="AU167" s="192" t="s">
        <v>81</v>
      </c>
      <c r="AY167" s="17" t="s">
        <v>130</v>
      </c>
      <c r="BE167" s="193">
        <f t="shared" si="4"/>
        <v>0</v>
      </c>
      <c r="BF167" s="193">
        <f t="shared" si="5"/>
        <v>0</v>
      </c>
      <c r="BG167" s="193">
        <f t="shared" si="6"/>
        <v>0</v>
      </c>
      <c r="BH167" s="193">
        <f t="shared" si="7"/>
        <v>0</v>
      </c>
      <c r="BI167" s="193">
        <f t="shared" si="8"/>
        <v>0</v>
      </c>
      <c r="BJ167" s="17" t="s">
        <v>77</v>
      </c>
      <c r="BK167" s="193">
        <f t="shared" si="9"/>
        <v>0</v>
      </c>
      <c r="BL167" s="17" t="s">
        <v>137</v>
      </c>
      <c r="BM167" s="192" t="s">
        <v>270</v>
      </c>
    </row>
    <row r="168" spans="1:65" s="1" customFormat="1" ht="24" customHeight="1">
      <c r="A168" s="34"/>
      <c r="B168" s="35"/>
      <c r="C168" s="181" t="s">
        <v>271</v>
      </c>
      <c r="D168" s="181" t="s">
        <v>133</v>
      </c>
      <c r="E168" s="182" t="s">
        <v>272</v>
      </c>
      <c r="F168" s="183" t="s">
        <v>273</v>
      </c>
      <c r="G168" s="184" t="s">
        <v>221</v>
      </c>
      <c r="H168" s="185">
        <v>4</v>
      </c>
      <c r="I168" s="186"/>
      <c r="J168" s="187">
        <f t="shared" si="0"/>
        <v>0</v>
      </c>
      <c r="K168" s="183" t="s">
        <v>19</v>
      </c>
      <c r="L168" s="39"/>
      <c r="M168" s="188" t="s">
        <v>19</v>
      </c>
      <c r="N168" s="189" t="s">
        <v>43</v>
      </c>
      <c r="O168" s="64"/>
      <c r="P168" s="190">
        <f t="shared" si="1"/>
        <v>0</v>
      </c>
      <c r="Q168" s="190">
        <v>0.172</v>
      </c>
      <c r="R168" s="190">
        <f t="shared" si="2"/>
        <v>0.688</v>
      </c>
      <c r="S168" s="190">
        <v>0.138</v>
      </c>
      <c r="T168" s="191">
        <f t="shared" si="3"/>
        <v>0.552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2" t="s">
        <v>137</v>
      </c>
      <c r="AT168" s="192" t="s">
        <v>133</v>
      </c>
      <c r="AU168" s="192" t="s">
        <v>81</v>
      </c>
      <c r="AY168" s="17" t="s">
        <v>130</v>
      </c>
      <c r="BE168" s="193">
        <f t="shared" si="4"/>
        <v>0</v>
      </c>
      <c r="BF168" s="193">
        <f t="shared" si="5"/>
        <v>0</v>
      </c>
      <c r="BG168" s="193">
        <f t="shared" si="6"/>
        <v>0</v>
      </c>
      <c r="BH168" s="193">
        <f t="shared" si="7"/>
        <v>0</v>
      </c>
      <c r="BI168" s="193">
        <f t="shared" si="8"/>
        <v>0</v>
      </c>
      <c r="BJ168" s="17" t="s">
        <v>77</v>
      </c>
      <c r="BK168" s="193">
        <f t="shared" si="9"/>
        <v>0</v>
      </c>
      <c r="BL168" s="17" t="s">
        <v>137</v>
      </c>
      <c r="BM168" s="192" t="s">
        <v>274</v>
      </c>
    </row>
    <row r="169" spans="1:65" s="1" customFormat="1" ht="24" customHeight="1">
      <c r="A169" s="34"/>
      <c r="B169" s="35"/>
      <c r="C169" s="181" t="s">
        <v>275</v>
      </c>
      <c r="D169" s="181" t="s">
        <v>133</v>
      </c>
      <c r="E169" s="182" t="s">
        <v>276</v>
      </c>
      <c r="F169" s="183" t="s">
        <v>277</v>
      </c>
      <c r="G169" s="184" t="s">
        <v>145</v>
      </c>
      <c r="H169" s="185">
        <v>33</v>
      </c>
      <c r="I169" s="186"/>
      <c r="J169" s="187">
        <f t="shared" si="0"/>
        <v>0</v>
      </c>
      <c r="K169" s="183" t="s">
        <v>19</v>
      </c>
      <c r="L169" s="39"/>
      <c r="M169" s="188" t="s">
        <v>19</v>
      </c>
      <c r="N169" s="189" t="s">
        <v>43</v>
      </c>
      <c r="O169" s="64"/>
      <c r="P169" s="190">
        <f t="shared" si="1"/>
        <v>0</v>
      </c>
      <c r="Q169" s="190">
        <v>0.012</v>
      </c>
      <c r="R169" s="190">
        <f t="shared" si="2"/>
        <v>0.396</v>
      </c>
      <c r="S169" s="190">
        <v>0.012</v>
      </c>
      <c r="T169" s="191">
        <f t="shared" si="3"/>
        <v>0.396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2" t="s">
        <v>137</v>
      </c>
      <c r="AT169" s="192" t="s">
        <v>133</v>
      </c>
      <c r="AU169" s="192" t="s">
        <v>81</v>
      </c>
      <c r="AY169" s="17" t="s">
        <v>130</v>
      </c>
      <c r="BE169" s="193">
        <f t="shared" si="4"/>
        <v>0</v>
      </c>
      <c r="BF169" s="193">
        <f t="shared" si="5"/>
        <v>0</v>
      </c>
      <c r="BG169" s="193">
        <f t="shared" si="6"/>
        <v>0</v>
      </c>
      <c r="BH169" s="193">
        <f t="shared" si="7"/>
        <v>0</v>
      </c>
      <c r="BI169" s="193">
        <f t="shared" si="8"/>
        <v>0</v>
      </c>
      <c r="BJ169" s="17" t="s">
        <v>77</v>
      </c>
      <c r="BK169" s="193">
        <f t="shared" si="9"/>
        <v>0</v>
      </c>
      <c r="BL169" s="17" t="s">
        <v>137</v>
      </c>
      <c r="BM169" s="192" t="s">
        <v>278</v>
      </c>
    </row>
    <row r="170" spans="1:65" s="1" customFormat="1" ht="24" customHeight="1">
      <c r="A170" s="34"/>
      <c r="B170" s="35"/>
      <c r="C170" s="181" t="s">
        <v>279</v>
      </c>
      <c r="D170" s="181" t="s">
        <v>133</v>
      </c>
      <c r="E170" s="182" t="s">
        <v>280</v>
      </c>
      <c r="F170" s="183" t="s">
        <v>281</v>
      </c>
      <c r="G170" s="184" t="s">
        <v>145</v>
      </c>
      <c r="H170" s="185">
        <v>65.79</v>
      </c>
      <c r="I170" s="186"/>
      <c r="J170" s="187">
        <f t="shared" si="0"/>
        <v>0</v>
      </c>
      <c r="K170" s="183" t="s">
        <v>19</v>
      </c>
      <c r="L170" s="39"/>
      <c r="M170" s="188" t="s">
        <v>19</v>
      </c>
      <c r="N170" s="189" t="s">
        <v>43</v>
      </c>
      <c r="O170" s="64"/>
      <c r="P170" s="190">
        <f t="shared" si="1"/>
        <v>0</v>
      </c>
      <c r="Q170" s="190">
        <v>0.0144</v>
      </c>
      <c r="R170" s="190">
        <f t="shared" si="2"/>
        <v>0.9473760000000001</v>
      </c>
      <c r="S170" s="190">
        <v>0.0144</v>
      </c>
      <c r="T170" s="191">
        <f t="shared" si="3"/>
        <v>0.9473760000000001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2" t="s">
        <v>137</v>
      </c>
      <c r="AT170" s="192" t="s">
        <v>133</v>
      </c>
      <c r="AU170" s="192" t="s">
        <v>81</v>
      </c>
      <c r="AY170" s="17" t="s">
        <v>130</v>
      </c>
      <c r="BE170" s="193">
        <f t="shared" si="4"/>
        <v>0</v>
      </c>
      <c r="BF170" s="193">
        <f t="shared" si="5"/>
        <v>0</v>
      </c>
      <c r="BG170" s="193">
        <f t="shared" si="6"/>
        <v>0</v>
      </c>
      <c r="BH170" s="193">
        <f t="shared" si="7"/>
        <v>0</v>
      </c>
      <c r="BI170" s="193">
        <f t="shared" si="8"/>
        <v>0</v>
      </c>
      <c r="BJ170" s="17" t="s">
        <v>77</v>
      </c>
      <c r="BK170" s="193">
        <f t="shared" si="9"/>
        <v>0</v>
      </c>
      <c r="BL170" s="17" t="s">
        <v>137</v>
      </c>
      <c r="BM170" s="192" t="s">
        <v>282</v>
      </c>
    </row>
    <row r="171" spans="2:51" s="12" customFormat="1" ht="12">
      <c r="B171" s="194"/>
      <c r="C171" s="195"/>
      <c r="D171" s="196" t="s">
        <v>139</v>
      </c>
      <c r="E171" s="197" t="s">
        <v>19</v>
      </c>
      <c r="F171" s="198" t="s">
        <v>283</v>
      </c>
      <c r="G171" s="195"/>
      <c r="H171" s="199">
        <v>49.02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139</v>
      </c>
      <c r="AU171" s="205" t="s">
        <v>81</v>
      </c>
      <c r="AV171" s="12" t="s">
        <v>81</v>
      </c>
      <c r="AW171" s="12" t="s">
        <v>33</v>
      </c>
      <c r="AX171" s="12" t="s">
        <v>72</v>
      </c>
      <c r="AY171" s="205" t="s">
        <v>130</v>
      </c>
    </row>
    <row r="172" spans="2:51" s="12" customFormat="1" ht="12">
      <c r="B172" s="194"/>
      <c r="C172" s="195"/>
      <c r="D172" s="196" t="s">
        <v>139</v>
      </c>
      <c r="E172" s="197" t="s">
        <v>19</v>
      </c>
      <c r="F172" s="198" t="s">
        <v>284</v>
      </c>
      <c r="G172" s="195"/>
      <c r="H172" s="199">
        <v>16.77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139</v>
      </c>
      <c r="AU172" s="205" t="s">
        <v>81</v>
      </c>
      <c r="AV172" s="12" t="s">
        <v>81</v>
      </c>
      <c r="AW172" s="12" t="s">
        <v>33</v>
      </c>
      <c r="AX172" s="12" t="s">
        <v>72</v>
      </c>
      <c r="AY172" s="205" t="s">
        <v>130</v>
      </c>
    </row>
    <row r="173" spans="2:51" s="13" customFormat="1" ht="12">
      <c r="B173" s="206"/>
      <c r="C173" s="207"/>
      <c r="D173" s="196" t="s">
        <v>139</v>
      </c>
      <c r="E173" s="208" t="s">
        <v>19</v>
      </c>
      <c r="F173" s="209" t="s">
        <v>142</v>
      </c>
      <c r="G173" s="207"/>
      <c r="H173" s="210">
        <v>65.79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139</v>
      </c>
      <c r="AU173" s="216" t="s">
        <v>81</v>
      </c>
      <c r="AV173" s="13" t="s">
        <v>131</v>
      </c>
      <c r="AW173" s="13" t="s">
        <v>33</v>
      </c>
      <c r="AX173" s="13" t="s">
        <v>77</v>
      </c>
      <c r="AY173" s="216" t="s">
        <v>130</v>
      </c>
    </row>
    <row r="174" spans="1:65" s="1" customFormat="1" ht="24" customHeight="1">
      <c r="A174" s="34"/>
      <c r="B174" s="35"/>
      <c r="C174" s="181" t="s">
        <v>285</v>
      </c>
      <c r="D174" s="181" t="s">
        <v>133</v>
      </c>
      <c r="E174" s="182" t="s">
        <v>286</v>
      </c>
      <c r="F174" s="183" t="s">
        <v>287</v>
      </c>
      <c r="G174" s="184" t="s">
        <v>145</v>
      </c>
      <c r="H174" s="185">
        <v>31.42</v>
      </c>
      <c r="I174" s="186"/>
      <c r="J174" s="187">
        <f>ROUND(I174*H174,2)</f>
        <v>0</v>
      </c>
      <c r="K174" s="183" t="s">
        <v>19</v>
      </c>
      <c r="L174" s="39"/>
      <c r="M174" s="188" t="s">
        <v>19</v>
      </c>
      <c r="N174" s="189" t="s">
        <v>43</v>
      </c>
      <c r="O174" s="64"/>
      <c r="P174" s="190">
        <f>O174*H174</f>
        <v>0</v>
      </c>
      <c r="Q174" s="190">
        <v>0.0288</v>
      </c>
      <c r="R174" s="190">
        <f>Q174*H174</f>
        <v>0.904896</v>
      </c>
      <c r="S174" s="190">
        <v>0.0288</v>
      </c>
      <c r="T174" s="191">
        <f>S174*H174</f>
        <v>0.904896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2" t="s">
        <v>137</v>
      </c>
      <c r="AT174" s="192" t="s">
        <v>133</v>
      </c>
      <c r="AU174" s="192" t="s">
        <v>81</v>
      </c>
      <c r="AY174" s="17" t="s">
        <v>130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7" t="s">
        <v>77</v>
      </c>
      <c r="BK174" s="193">
        <f>ROUND(I174*H174,2)</f>
        <v>0</v>
      </c>
      <c r="BL174" s="17" t="s">
        <v>137</v>
      </c>
      <c r="BM174" s="192" t="s">
        <v>288</v>
      </c>
    </row>
    <row r="175" spans="2:51" s="12" customFormat="1" ht="12">
      <c r="B175" s="194"/>
      <c r="C175" s="195"/>
      <c r="D175" s="196" t="s">
        <v>139</v>
      </c>
      <c r="E175" s="197" t="s">
        <v>19</v>
      </c>
      <c r="F175" s="198" t="s">
        <v>289</v>
      </c>
      <c r="G175" s="195"/>
      <c r="H175" s="199">
        <v>14.65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139</v>
      </c>
      <c r="AU175" s="205" t="s">
        <v>81</v>
      </c>
      <c r="AV175" s="12" t="s">
        <v>81</v>
      </c>
      <c r="AW175" s="12" t="s">
        <v>33</v>
      </c>
      <c r="AX175" s="12" t="s">
        <v>72</v>
      </c>
      <c r="AY175" s="205" t="s">
        <v>130</v>
      </c>
    </row>
    <row r="176" spans="2:51" s="12" customFormat="1" ht="12">
      <c r="B176" s="194"/>
      <c r="C176" s="195"/>
      <c r="D176" s="196" t="s">
        <v>139</v>
      </c>
      <c r="E176" s="197" t="s">
        <v>19</v>
      </c>
      <c r="F176" s="198" t="s">
        <v>284</v>
      </c>
      <c r="G176" s="195"/>
      <c r="H176" s="199">
        <v>16.77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139</v>
      </c>
      <c r="AU176" s="205" t="s">
        <v>81</v>
      </c>
      <c r="AV176" s="12" t="s">
        <v>81</v>
      </c>
      <c r="AW176" s="12" t="s">
        <v>33</v>
      </c>
      <c r="AX176" s="12" t="s">
        <v>72</v>
      </c>
      <c r="AY176" s="205" t="s">
        <v>130</v>
      </c>
    </row>
    <row r="177" spans="2:51" s="13" customFormat="1" ht="12">
      <c r="B177" s="206"/>
      <c r="C177" s="207"/>
      <c r="D177" s="196" t="s">
        <v>139</v>
      </c>
      <c r="E177" s="208" t="s">
        <v>19</v>
      </c>
      <c r="F177" s="209" t="s">
        <v>142</v>
      </c>
      <c r="G177" s="207"/>
      <c r="H177" s="210">
        <v>31.42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139</v>
      </c>
      <c r="AU177" s="216" t="s">
        <v>81</v>
      </c>
      <c r="AV177" s="13" t="s">
        <v>131</v>
      </c>
      <c r="AW177" s="13" t="s">
        <v>33</v>
      </c>
      <c r="AX177" s="13" t="s">
        <v>77</v>
      </c>
      <c r="AY177" s="216" t="s">
        <v>130</v>
      </c>
    </row>
    <row r="178" spans="1:65" s="1" customFormat="1" ht="24" customHeight="1">
      <c r="A178" s="34"/>
      <c r="B178" s="35"/>
      <c r="C178" s="181" t="s">
        <v>290</v>
      </c>
      <c r="D178" s="181" t="s">
        <v>133</v>
      </c>
      <c r="E178" s="182" t="s">
        <v>291</v>
      </c>
      <c r="F178" s="183" t="s">
        <v>292</v>
      </c>
      <c r="G178" s="184" t="s">
        <v>153</v>
      </c>
      <c r="H178" s="185">
        <v>58.35</v>
      </c>
      <c r="I178" s="186"/>
      <c r="J178" s="187">
        <f>ROUND(I178*H178,2)</f>
        <v>0</v>
      </c>
      <c r="K178" s="183" t="s">
        <v>19</v>
      </c>
      <c r="L178" s="39"/>
      <c r="M178" s="188" t="s">
        <v>19</v>
      </c>
      <c r="N178" s="189" t="s">
        <v>43</v>
      </c>
      <c r="O178" s="64"/>
      <c r="P178" s="190">
        <f>O178*H178</f>
        <v>0</v>
      </c>
      <c r="Q178" s="190">
        <v>0.072</v>
      </c>
      <c r="R178" s="190">
        <f>Q178*H178</f>
        <v>4.2012</v>
      </c>
      <c r="S178" s="190">
        <v>0.05</v>
      </c>
      <c r="T178" s="191">
        <f>S178*H178</f>
        <v>2.9175000000000004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2" t="s">
        <v>137</v>
      </c>
      <c r="AT178" s="192" t="s">
        <v>133</v>
      </c>
      <c r="AU178" s="192" t="s">
        <v>81</v>
      </c>
      <c r="AY178" s="17" t="s">
        <v>130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7" t="s">
        <v>77</v>
      </c>
      <c r="BK178" s="193">
        <f>ROUND(I178*H178,2)</f>
        <v>0</v>
      </c>
      <c r="BL178" s="17" t="s">
        <v>137</v>
      </c>
      <c r="BM178" s="192" t="s">
        <v>293</v>
      </c>
    </row>
    <row r="179" spans="2:51" s="12" customFormat="1" ht="12">
      <c r="B179" s="194"/>
      <c r="C179" s="195"/>
      <c r="D179" s="196" t="s">
        <v>139</v>
      </c>
      <c r="E179" s="197" t="s">
        <v>19</v>
      </c>
      <c r="F179" s="198" t="s">
        <v>294</v>
      </c>
      <c r="G179" s="195"/>
      <c r="H179" s="199">
        <v>58.35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139</v>
      </c>
      <c r="AU179" s="205" t="s">
        <v>81</v>
      </c>
      <c r="AV179" s="12" t="s">
        <v>81</v>
      </c>
      <c r="AW179" s="12" t="s">
        <v>33</v>
      </c>
      <c r="AX179" s="12" t="s">
        <v>77</v>
      </c>
      <c r="AY179" s="205" t="s">
        <v>130</v>
      </c>
    </row>
    <row r="180" spans="2:63" s="11" customFormat="1" ht="22.9" customHeight="1">
      <c r="B180" s="165"/>
      <c r="C180" s="166"/>
      <c r="D180" s="167" t="s">
        <v>71</v>
      </c>
      <c r="E180" s="179" t="s">
        <v>181</v>
      </c>
      <c r="F180" s="179" t="s">
        <v>295</v>
      </c>
      <c r="G180" s="166"/>
      <c r="H180" s="166"/>
      <c r="I180" s="169"/>
      <c r="J180" s="180">
        <f>BK180</f>
        <v>0</v>
      </c>
      <c r="K180" s="166"/>
      <c r="L180" s="171"/>
      <c r="M180" s="172"/>
      <c r="N180" s="173"/>
      <c r="O180" s="173"/>
      <c r="P180" s="174">
        <f>SUM(P181:P217)</f>
        <v>0</v>
      </c>
      <c r="Q180" s="173"/>
      <c r="R180" s="174">
        <f>SUM(R181:R217)</f>
        <v>1.477166</v>
      </c>
      <c r="S180" s="173"/>
      <c r="T180" s="175">
        <f>SUM(T181:T217)</f>
        <v>9.427633</v>
      </c>
      <c r="AR180" s="176" t="s">
        <v>77</v>
      </c>
      <c r="AT180" s="177" t="s">
        <v>71</v>
      </c>
      <c r="AU180" s="177" t="s">
        <v>77</v>
      </c>
      <c r="AY180" s="176" t="s">
        <v>130</v>
      </c>
      <c r="BK180" s="178">
        <f>SUM(BK181:BK217)</f>
        <v>0</v>
      </c>
    </row>
    <row r="181" spans="1:65" s="1" customFormat="1" ht="24" customHeight="1">
      <c r="A181" s="34"/>
      <c r="B181" s="35"/>
      <c r="C181" s="181" t="s">
        <v>296</v>
      </c>
      <c r="D181" s="181" t="s">
        <v>133</v>
      </c>
      <c r="E181" s="182" t="s">
        <v>297</v>
      </c>
      <c r="F181" s="183" t="s">
        <v>298</v>
      </c>
      <c r="G181" s="184" t="s">
        <v>153</v>
      </c>
      <c r="H181" s="185">
        <v>328.8</v>
      </c>
      <c r="I181" s="186"/>
      <c r="J181" s="187">
        <f>ROUND(I181*H181,2)</f>
        <v>0</v>
      </c>
      <c r="K181" s="183" t="s">
        <v>160</v>
      </c>
      <c r="L181" s="39"/>
      <c r="M181" s="188" t="s">
        <v>19</v>
      </c>
      <c r="N181" s="189" t="s">
        <v>43</v>
      </c>
      <c r="O181" s="64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2" t="s">
        <v>137</v>
      </c>
      <c r="AT181" s="192" t="s">
        <v>133</v>
      </c>
      <c r="AU181" s="192" t="s">
        <v>81</v>
      </c>
      <c r="AY181" s="17" t="s">
        <v>130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7" t="s">
        <v>77</v>
      </c>
      <c r="BK181" s="193">
        <f>ROUND(I181*H181,2)</f>
        <v>0</v>
      </c>
      <c r="BL181" s="17" t="s">
        <v>137</v>
      </c>
      <c r="BM181" s="192" t="s">
        <v>299</v>
      </c>
    </row>
    <row r="182" spans="2:51" s="12" customFormat="1" ht="12">
      <c r="B182" s="194"/>
      <c r="C182" s="195"/>
      <c r="D182" s="196" t="s">
        <v>139</v>
      </c>
      <c r="E182" s="197" t="s">
        <v>89</v>
      </c>
      <c r="F182" s="198" t="s">
        <v>300</v>
      </c>
      <c r="G182" s="195"/>
      <c r="H182" s="199">
        <v>328.8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139</v>
      </c>
      <c r="AU182" s="205" t="s">
        <v>81</v>
      </c>
      <c r="AV182" s="12" t="s">
        <v>81</v>
      </c>
      <c r="AW182" s="12" t="s">
        <v>33</v>
      </c>
      <c r="AX182" s="12" t="s">
        <v>77</v>
      </c>
      <c r="AY182" s="205" t="s">
        <v>130</v>
      </c>
    </row>
    <row r="183" spans="1:65" s="1" customFormat="1" ht="24" customHeight="1">
      <c r="A183" s="34"/>
      <c r="B183" s="35"/>
      <c r="C183" s="181" t="s">
        <v>301</v>
      </c>
      <c r="D183" s="181" t="s">
        <v>133</v>
      </c>
      <c r="E183" s="182" t="s">
        <v>302</v>
      </c>
      <c r="F183" s="183" t="s">
        <v>303</v>
      </c>
      <c r="G183" s="184" t="s">
        <v>153</v>
      </c>
      <c r="H183" s="185">
        <v>59184</v>
      </c>
      <c r="I183" s="186"/>
      <c r="J183" s="187">
        <f>ROUND(I183*H183,2)</f>
        <v>0</v>
      </c>
      <c r="K183" s="183" t="s">
        <v>160</v>
      </c>
      <c r="L183" s="39"/>
      <c r="M183" s="188" t="s">
        <v>19</v>
      </c>
      <c r="N183" s="189" t="s">
        <v>43</v>
      </c>
      <c r="O183" s="64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2" t="s">
        <v>137</v>
      </c>
      <c r="AT183" s="192" t="s">
        <v>133</v>
      </c>
      <c r="AU183" s="192" t="s">
        <v>81</v>
      </c>
      <c r="AY183" s="17" t="s">
        <v>130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7" t="s">
        <v>77</v>
      </c>
      <c r="BK183" s="193">
        <f>ROUND(I183*H183,2)</f>
        <v>0</v>
      </c>
      <c r="BL183" s="17" t="s">
        <v>137</v>
      </c>
      <c r="BM183" s="192" t="s">
        <v>304</v>
      </c>
    </row>
    <row r="184" spans="2:51" s="12" customFormat="1" ht="12">
      <c r="B184" s="194"/>
      <c r="C184" s="195"/>
      <c r="D184" s="196" t="s">
        <v>139</v>
      </c>
      <c r="E184" s="197" t="s">
        <v>19</v>
      </c>
      <c r="F184" s="198" t="s">
        <v>305</v>
      </c>
      <c r="G184" s="195"/>
      <c r="H184" s="199">
        <v>59184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139</v>
      </c>
      <c r="AU184" s="205" t="s">
        <v>81</v>
      </c>
      <c r="AV184" s="12" t="s">
        <v>81</v>
      </c>
      <c r="AW184" s="12" t="s">
        <v>33</v>
      </c>
      <c r="AX184" s="12" t="s">
        <v>77</v>
      </c>
      <c r="AY184" s="205" t="s">
        <v>130</v>
      </c>
    </row>
    <row r="185" spans="1:65" s="1" customFormat="1" ht="24" customHeight="1">
      <c r="A185" s="34"/>
      <c r="B185" s="35"/>
      <c r="C185" s="181" t="s">
        <v>216</v>
      </c>
      <c r="D185" s="181" t="s">
        <v>133</v>
      </c>
      <c r="E185" s="182" t="s">
        <v>306</v>
      </c>
      <c r="F185" s="183" t="s">
        <v>307</v>
      </c>
      <c r="G185" s="184" t="s">
        <v>153</v>
      </c>
      <c r="H185" s="185">
        <v>328.8</v>
      </c>
      <c r="I185" s="186"/>
      <c r="J185" s="187">
        <f>ROUND(I185*H185,2)</f>
        <v>0</v>
      </c>
      <c r="K185" s="183" t="s">
        <v>160</v>
      </c>
      <c r="L185" s="39"/>
      <c r="M185" s="188" t="s">
        <v>19</v>
      </c>
      <c r="N185" s="189" t="s">
        <v>43</v>
      </c>
      <c r="O185" s="64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2" t="s">
        <v>137</v>
      </c>
      <c r="AT185" s="192" t="s">
        <v>133</v>
      </c>
      <c r="AU185" s="192" t="s">
        <v>81</v>
      </c>
      <c r="AY185" s="17" t="s">
        <v>130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7" t="s">
        <v>77</v>
      </c>
      <c r="BK185" s="193">
        <f>ROUND(I185*H185,2)</f>
        <v>0</v>
      </c>
      <c r="BL185" s="17" t="s">
        <v>137</v>
      </c>
      <c r="BM185" s="192" t="s">
        <v>308</v>
      </c>
    </row>
    <row r="186" spans="1:65" s="1" customFormat="1" ht="16.5" customHeight="1">
      <c r="A186" s="34"/>
      <c r="B186" s="35"/>
      <c r="C186" s="181" t="s">
        <v>309</v>
      </c>
      <c r="D186" s="181" t="s">
        <v>133</v>
      </c>
      <c r="E186" s="182" t="s">
        <v>310</v>
      </c>
      <c r="F186" s="183" t="s">
        <v>311</v>
      </c>
      <c r="G186" s="184" t="s">
        <v>153</v>
      </c>
      <c r="H186" s="185">
        <v>328.8</v>
      </c>
      <c r="I186" s="186"/>
      <c r="J186" s="187">
        <f>ROUND(I186*H186,2)</f>
        <v>0</v>
      </c>
      <c r="K186" s="183" t="s">
        <v>160</v>
      </c>
      <c r="L186" s="39"/>
      <c r="M186" s="188" t="s">
        <v>19</v>
      </c>
      <c r="N186" s="189" t="s">
        <v>43</v>
      </c>
      <c r="O186" s="64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2" t="s">
        <v>137</v>
      </c>
      <c r="AT186" s="192" t="s">
        <v>133</v>
      </c>
      <c r="AU186" s="192" t="s">
        <v>81</v>
      </c>
      <c r="AY186" s="17" t="s">
        <v>130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7" t="s">
        <v>77</v>
      </c>
      <c r="BK186" s="193">
        <f>ROUND(I186*H186,2)</f>
        <v>0</v>
      </c>
      <c r="BL186" s="17" t="s">
        <v>137</v>
      </c>
      <c r="BM186" s="192" t="s">
        <v>312</v>
      </c>
    </row>
    <row r="187" spans="1:65" s="1" customFormat="1" ht="16.5" customHeight="1">
      <c r="A187" s="34"/>
      <c r="B187" s="35"/>
      <c r="C187" s="181" t="s">
        <v>313</v>
      </c>
      <c r="D187" s="181" t="s">
        <v>133</v>
      </c>
      <c r="E187" s="182" t="s">
        <v>314</v>
      </c>
      <c r="F187" s="183" t="s">
        <v>315</v>
      </c>
      <c r="G187" s="184" t="s">
        <v>153</v>
      </c>
      <c r="H187" s="185">
        <v>59184</v>
      </c>
      <c r="I187" s="186"/>
      <c r="J187" s="187">
        <f>ROUND(I187*H187,2)</f>
        <v>0</v>
      </c>
      <c r="K187" s="183" t="s">
        <v>160</v>
      </c>
      <c r="L187" s="39"/>
      <c r="M187" s="188" t="s">
        <v>19</v>
      </c>
      <c r="N187" s="189" t="s">
        <v>43</v>
      </c>
      <c r="O187" s="64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2" t="s">
        <v>137</v>
      </c>
      <c r="AT187" s="192" t="s">
        <v>133</v>
      </c>
      <c r="AU187" s="192" t="s">
        <v>81</v>
      </c>
      <c r="AY187" s="17" t="s">
        <v>130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7" t="s">
        <v>77</v>
      </c>
      <c r="BK187" s="193">
        <f>ROUND(I187*H187,2)</f>
        <v>0</v>
      </c>
      <c r="BL187" s="17" t="s">
        <v>137</v>
      </c>
      <c r="BM187" s="192" t="s">
        <v>316</v>
      </c>
    </row>
    <row r="188" spans="2:51" s="12" customFormat="1" ht="12">
      <c r="B188" s="194"/>
      <c r="C188" s="195"/>
      <c r="D188" s="196" t="s">
        <v>139</v>
      </c>
      <c r="E188" s="197" t="s">
        <v>19</v>
      </c>
      <c r="F188" s="198" t="s">
        <v>305</v>
      </c>
      <c r="G188" s="195"/>
      <c r="H188" s="199">
        <v>59184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139</v>
      </c>
      <c r="AU188" s="205" t="s">
        <v>81</v>
      </c>
      <c r="AV188" s="12" t="s">
        <v>81</v>
      </c>
      <c r="AW188" s="12" t="s">
        <v>33</v>
      </c>
      <c r="AX188" s="12" t="s">
        <v>77</v>
      </c>
      <c r="AY188" s="205" t="s">
        <v>130</v>
      </c>
    </row>
    <row r="189" spans="1:65" s="1" customFormat="1" ht="16.5" customHeight="1">
      <c r="A189" s="34"/>
      <c r="B189" s="35"/>
      <c r="C189" s="181" t="s">
        <v>317</v>
      </c>
      <c r="D189" s="181" t="s">
        <v>133</v>
      </c>
      <c r="E189" s="182" t="s">
        <v>318</v>
      </c>
      <c r="F189" s="183" t="s">
        <v>319</v>
      </c>
      <c r="G189" s="184" t="s">
        <v>153</v>
      </c>
      <c r="H189" s="185">
        <v>328.8</v>
      </c>
      <c r="I189" s="186"/>
      <c r="J189" s="187">
        <f>ROUND(I189*H189,2)</f>
        <v>0</v>
      </c>
      <c r="K189" s="183" t="s">
        <v>160</v>
      </c>
      <c r="L189" s="39"/>
      <c r="M189" s="188" t="s">
        <v>19</v>
      </c>
      <c r="N189" s="189" t="s">
        <v>43</v>
      </c>
      <c r="O189" s="64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2" t="s">
        <v>137</v>
      </c>
      <c r="AT189" s="192" t="s">
        <v>133</v>
      </c>
      <c r="AU189" s="192" t="s">
        <v>81</v>
      </c>
      <c r="AY189" s="17" t="s">
        <v>130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7" t="s">
        <v>77</v>
      </c>
      <c r="BK189" s="193">
        <f>ROUND(I189*H189,2)</f>
        <v>0</v>
      </c>
      <c r="BL189" s="17" t="s">
        <v>137</v>
      </c>
      <c r="BM189" s="192" t="s">
        <v>320</v>
      </c>
    </row>
    <row r="190" spans="1:65" s="1" customFormat="1" ht="24" customHeight="1">
      <c r="A190" s="34"/>
      <c r="B190" s="35"/>
      <c r="C190" s="181" t="s">
        <v>321</v>
      </c>
      <c r="D190" s="181" t="s">
        <v>133</v>
      </c>
      <c r="E190" s="182" t="s">
        <v>322</v>
      </c>
      <c r="F190" s="183" t="s">
        <v>323</v>
      </c>
      <c r="G190" s="184" t="s">
        <v>153</v>
      </c>
      <c r="H190" s="185">
        <v>6.86</v>
      </c>
      <c r="I190" s="186"/>
      <c r="J190" s="187">
        <f>ROUND(I190*H190,2)</f>
        <v>0</v>
      </c>
      <c r="K190" s="183" t="s">
        <v>160</v>
      </c>
      <c r="L190" s="39"/>
      <c r="M190" s="188" t="s">
        <v>19</v>
      </c>
      <c r="N190" s="189" t="s">
        <v>43</v>
      </c>
      <c r="O190" s="64"/>
      <c r="P190" s="190">
        <f>O190*H190</f>
        <v>0</v>
      </c>
      <c r="Q190" s="190">
        <v>0</v>
      </c>
      <c r="R190" s="190">
        <f>Q190*H190</f>
        <v>0</v>
      </c>
      <c r="S190" s="190">
        <v>0.067</v>
      </c>
      <c r="T190" s="191">
        <f>S190*H190</f>
        <v>0.45962000000000003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2" t="s">
        <v>137</v>
      </c>
      <c r="AT190" s="192" t="s">
        <v>133</v>
      </c>
      <c r="AU190" s="192" t="s">
        <v>81</v>
      </c>
      <c r="AY190" s="17" t="s">
        <v>130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7" t="s">
        <v>77</v>
      </c>
      <c r="BK190" s="193">
        <f>ROUND(I190*H190,2)</f>
        <v>0</v>
      </c>
      <c r="BL190" s="17" t="s">
        <v>137</v>
      </c>
      <c r="BM190" s="192" t="s">
        <v>324</v>
      </c>
    </row>
    <row r="191" spans="2:51" s="12" customFormat="1" ht="12">
      <c r="B191" s="194"/>
      <c r="C191" s="195"/>
      <c r="D191" s="196" t="s">
        <v>139</v>
      </c>
      <c r="E191" s="197" t="s">
        <v>19</v>
      </c>
      <c r="F191" s="198" t="s">
        <v>325</v>
      </c>
      <c r="G191" s="195"/>
      <c r="H191" s="199">
        <v>6.86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139</v>
      </c>
      <c r="AU191" s="205" t="s">
        <v>81</v>
      </c>
      <c r="AV191" s="12" t="s">
        <v>81</v>
      </c>
      <c r="AW191" s="12" t="s">
        <v>33</v>
      </c>
      <c r="AX191" s="12" t="s">
        <v>77</v>
      </c>
      <c r="AY191" s="205" t="s">
        <v>130</v>
      </c>
    </row>
    <row r="192" spans="1:65" s="1" customFormat="1" ht="16.5" customHeight="1">
      <c r="A192" s="34"/>
      <c r="B192" s="35"/>
      <c r="C192" s="181" t="s">
        <v>326</v>
      </c>
      <c r="D192" s="181" t="s">
        <v>133</v>
      </c>
      <c r="E192" s="182" t="s">
        <v>327</v>
      </c>
      <c r="F192" s="183" t="s">
        <v>328</v>
      </c>
      <c r="G192" s="184" t="s">
        <v>145</v>
      </c>
      <c r="H192" s="185">
        <v>1</v>
      </c>
      <c r="I192" s="186"/>
      <c r="J192" s="187">
        <f>ROUND(I192*H192,2)</f>
        <v>0</v>
      </c>
      <c r="K192" s="183" t="s">
        <v>160</v>
      </c>
      <c r="L192" s="39"/>
      <c r="M192" s="188" t="s">
        <v>19</v>
      </c>
      <c r="N192" s="189" t="s">
        <v>43</v>
      </c>
      <c r="O192" s="64"/>
      <c r="P192" s="190">
        <f>O192*H192</f>
        <v>0</v>
      </c>
      <c r="Q192" s="190">
        <v>0</v>
      </c>
      <c r="R192" s="190">
        <f>Q192*H192</f>
        <v>0</v>
      </c>
      <c r="S192" s="190">
        <v>0.009</v>
      </c>
      <c r="T192" s="191">
        <f>S192*H192</f>
        <v>0.009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2" t="s">
        <v>137</v>
      </c>
      <c r="AT192" s="192" t="s">
        <v>133</v>
      </c>
      <c r="AU192" s="192" t="s">
        <v>81</v>
      </c>
      <c r="AY192" s="17" t="s">
        <v>130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7" t="s">
        <v>77</v>
      </c>
      <c r="BK192" s="193">
        <f>ROUND(I192*H192,2)</f>
        <v>0</v>
      </c>
      <c r="BL192" s="17" t="s">
        <v>137</v>
      </c>
      <c r="BM192" s="192" t="s">
        <v>329</v>
      </c>
    </row>
    <row r="193" spans="2:51" s="12" customFormat="1" ht="12">
      <c r="B193" s="194"/>
      <c r="C193" s="195"/>
      <c r="D193" s="196" t="s">
        <v>139</v>
      </c>
      <c r="E193" s="197" t="s">
        <v>19</v>
      </c>
      <c r="F193" s="198" t="s">
        <v>330</v>
      </c>
      <c r="G193" s="195"/>
      <c r="H193" s="199">
        <v>1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139</v>
      </c>
      <c r="AU193" s="205" t="s">
        <v>81</v>
      </c>
      <c r="AV193" s="12" t="s">
        <v>81</v>
      </c>
      <c r="AW193" s="12" t="s">
        <v>33</v>
      </c>
      <c r="AX193" s="12" t="s">
        <v>77</v>
      </c>
      <c r="AY193" s="205" t="s">
        <v>130</v>
      </c>
    </row>
    <row r="194" spans="1:65" s="1" customFormat="1" ht="24" customHeight="1">
      <c r="A194" s="34"/>
      <c r="B194" s="35"/>
      <c r="C194" s="181" t="s">
        <v>331</v>
      </c>
      <c r="D194" s="181" t="s">
        <v>133</v>
      </c>
      <c r="E194" s="182" t="s">
        <v>332</v>
      </c>
      <c r="F194" s="183" t="s">
        <v>333</v>
      </c>
      <c r="G194" s="184" t="s">
        <v>145</v>
      </c>
      <c r="H194" s="185">
        <v>3.3</v>
      </c>
      <c r="I194" s="186"/>
      <c r="J194" s="187">
        <f>ROUND(I194*H194,2)</f>
        <v>0</v>
      </c>
      <c r="K194" s="183" t="s">
        <v>160</v>
      </c>
      <c r="L194" s="39"/>
      <c r="M194" s="188" t="s">
        <v>19</v>
      </c>
      <c r="N194" s="189" t="s">
        <v>43</v>
      </c>
      <c r="O194" s="64"/>
      <c r="P194" s="190">
        <f>O194*H194</f>
        <v>0</v>
      </c>
      <c r="Q194" s="190">
        <v>0</v>
      </c>
      <c r="R194" s="190">
        <f>Q194*H194</f>
        <v>0</v>
      </c>
      <c r="S194" s="190">
        <v>0.018</v>
      </c>
      <c r="T194" s="191">
        <f>S194*H194</f>
        <v>0.059399999999999994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2" t="s">
        <v>137</v>
      </c>
      <c r="AT194" s="192" t="s">
        <v>133</v>
      </c>
      <c r="AU194" s="192" t="s">
        <v>81</v>
      </c>
      <c r="AY194" s="17" t="s">
        <v>130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7" t="s">
        <v>77</v>
      </c>
      <c r="BK194" s="193">
        <f>ROUND(I194*H194,2)</f>
        <v>0</v>
      </c>
      <c r="BL194" s="17" t="s">
        <v>137</v>
      </c>
      <c r="BM194" s="192" t="s">
        <v>334</v>
      </c>
    </row>
    <row r="195" spans="2:51" s="12" customFormat="1" ht="12">
      <c r="B195" s="194"/>
      <c r="C195" s="195"/>
      <c r="D195" s="196" t="s">
        <v>139</v>
      </c>
      <c r="E195" s="197" t="s">
        <v>19</v>
      </c>
      <c r="F195" s="198" t="s">
        <v>335</v>
      </c>
      <c r="G195" s="195"/>
      <c r="H195" s="199">
        <v>3.3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139</v>
      </c>
      <c r="AU195" s="205" t="s">
        <v>81</v>
      </c>
      <c r="AV195" s="12" t="s">
        <v>81</v>
      </c>
      <c r="AW195" s="12" t="s">
        <v>33</v>
      </c>
      <c r="AX195" s="12" t="s">
        <v>77</v>
      </c>
      <c r="AY195" s="205" t="s">
        <v>130</v>
      </c>
    </row>
    <row r="196" spans="1:65" s="1" customFormat="1" ht="16.5" customHeight="1">
      <c r="A196" s="34"/>
      <c r="B196" s="35"/>
      <c r="C196" s="181" t="s">
        <v>336</v>
      </c>
      <c r="D196" s="181" t="s">
        <v>133</v>
      </c>
      <c r="E196" s="182" t="s">
        <v>337</v>
      </c>
      <c r="F196" s="183" t="s">
        <v>338</v>
      </c>
      <c r="G196" s="184" t="s">
        <v>145</v>
      </c>
      <c r="H196" s="185">
        <v>54.26</v>
      </c>
      <c r="I196" s="186"/>
      <c r="J196" s="187">
        <f>ROUND(I196*H196,2)</f>
        <v>0</v>
      </c>
      <c r="K196" s="183" t="s">
        <v>160</v>
      </c>
      <c r="L196" s="39"/>
      <c r="M196" s="188" t="s">
        <v>19</v>
      </c>
      <c r="N196" s="189" t="s">
        <v>43</v>
      </c>
      <c r="O196" s="64"/>
      <c r="P196" s="190">
        <f>O196*H196</f>
        <v>0</v>
      </c>
      <c r="Q196" s="190">
        <v>0</v>
      </c>
      <c r="R196" s="190">
        <f>Q196*H196</f>
        <v>0</v>
      </c>
      <c r="S196" s="190">
        <v>0.005</v>
      </c>
      <c r="T196" s="191">
        <f>S196*H196</f>
        <v>0.2713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2" t="s">
        <v>137</v>
      </c>
      <c r="AT196" s="192" t="s">
        <v>133</v>
      </c>
      <c r="AU196" s="192" t="s">
        <v>81</v>
      </c>
      <c r="AY196" s="17" t="s">
        <v>130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7" t="s">
        <v>77</v>
      </c>
      <c r="BK196" s="193">
        <f>ROUND(I196*H196,2)</f>
        <v>0</v>
      </c>
      <c r="BL196" s="17" t="s">
        <v>137</v>
      </c>
      <c r="BM196" s="192" t="s">
        <v>339</v>
      </c>
    </row>
    <row r="197" spans="2:51" s="14" customFormat="1" ht="12">
      <c r="B197" s="217"/>
      <c r="C197" s="218"/>
      <c r="D197" s="196" t="s">
        <v>139</v>
      </c>
      <c r="E197" s="219" t="s">
        <v>19</v>
      </c>
      <c r="F197" s="220" t="s">
        <v>340</v>
      </c>
      <c r="G197" s="218"/>
      <c r="H197" s="219" t="s">
        <v>19</v>
      </c>
      <c r="I197" s="221"/>
      <c r="J197" s="218"/>
      <c r="K197" s="218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139</v>
      </c>
      <c r="AU197" s="226" t="s">
        <v>81</v>
      </c>
      <c r="AV197" s="14" t="s">
        <v>77</v>
      </c>
      <c r="AW197" s="14" t="s">
        <v>33</v>
      </c>
      <c r="AX197" s="14" t="s">
        <v>72</v>
      </c>
      <c r="AY197" s="226" t="s">
        <v>130</v>
      </c>
    </row>
    <row r="198" spans="2:51" s="12" customFormat="1" ht="12">
      <c r="B198" s="194"/>
      <c r="C198" s="195"/>
      <c r="D198" s="196" t="s">
        <v>139</v>
      </c>
      <c r="E198" s="197" t="s">
        <v>19</v>
      </c>
      <c r="F198" s="198" t="s">
        <v>163</v>
      </c>
      <c r="G198" s="195"/>
      <c r="H198" s="199">
        <v>54.26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139</v>
      </c>
      <c r="AU198" s="205" t="s">
        <v>81</v>
      </c>
      <c r="AV198" s="12" t="s">
        <v>81</v>
      </c>
      <c r="AW198" s="12" t="s">
        <v>33</v>
      </c>
      <c r="AX198" s="12" t="s">
        <v>77</v>
      </c>
      <c r="AY198" s="205" t="s">
        <v>130</v>
      </c>
    </row>
    <row r="199" spans="1:65" s="1" customFormat="1" ht="16.5" customHeight="1">
      <c r="A199" s="34"/>
      <c r="B199" s="35"/>
      <c r="C199" s="181" t="s">
        <v>341</v>
      </c>
      <c r="D199" s="181" t="s">
        <v>133</v>
      </c>
      <c r="E199" s="182" t="s">
        <v>342</v>
      </c>
      <c r="F199" s="183" t="s">
        <v>343</v>
      </c>
      <c r="G199" s="184" t="s">
        <v>145</v>
      </c>
      <c r="H199" s="185">
        <v>15.8</v>
      </c>
      <c r="I199" s="186"/>
      <c r="J199" s="187">
        <f>ROUND(I199*H199,2)</f>
        <v>0</v>
      </c>
      <c r="K199" s="183" t="s">
        <v>19</v>
      </c>
      <c r="L199" s="39"/>
      <c r="M199" s="188" t="s">
        <v>19</v>
      </c>
      <c r="N199" s="189" t="s">
        <v>43</v>
      </c>
      <c r="O199" s="64"/>
      <c r="P199" s="190">
        <f>O199*H199</f>
        <v>0</v>
      </c>
      <c r="Q199" s="190">
        <v>0</v>
      </c>
      <c r="R199" s="190">
        <f>Q199*H199</f>
        <v>0</v>
      </c>
      <c r="S199" s="190">
        <v>0.015</v>
      </c>
      <c r="T199" s="191">
        <f>S199*H199</f>
        <v>0.237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2" t="s">
        <v>137</v>
      </c>
      <c r="AT199" s="192" t="s">
        <v>133</v>
      </c>
      <c r="AU199" s="192" t="s">
        <v>81</v>
      </c>
      <c r="AY199" s="17" t="s">
        <v>130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7" t="s">
        <v>77</v>
      </c>
      <c r="BK199" s="193">
        <f>ROUND(I199*H199,2)</f>
        <v>0</v>
      </c>
      <c r="BL199" s="17" t="s">
        <v>137</v>
      </c>
      <c r="BM199" s="192" t="s">
        <v>344</v>
      </c>
    </row>
    <row r="200" spans="2:51" s="12" customFormat="1" ht="12">
      <c r="B200" s="194"/>
      <c r="C200" s="195"/>
      <c r="D200" s="196" t="s">
        <v>139</v>
      </c>
      <c r="E200" s="197" t="s">
        <v>19</v>
      </c>
      <c r="F200" s="198" t="s">
        <v>155</v>
      </c>
      <c r="G200" s="195"/>
      <c r="H200" s="199">
        <v>10.4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139</v>
      </c>
      <c r="AU200" s="205" t="s">
        <v>81</v>
      </c>
      <c r="AV200" s="12" t="s">
        <v>81</v>
      </c>
      <c r="AW200" s="12" t="s">
        <v>33</v>
      </c>
      <c r="AX200" s="12" t="s">
        <v>72</v>
      </c>
      <c r="AY200" s="205" t="s">
        <v>130</v>
      </c>
    </row>
    <row r="201" spans="2:51" s="12" customFormat="1" ht="12">
      <c r="B201" s="194"/>
      <c r="C201" s="195"/>
      <c r="D201" s="196" t="s">
        <v>139</v>
      </c>
      <c r="E201" s="197" t="s">
        <v>19</v>
      </c>
      <c r="F201" s="198" t="s">
        <v>156</v>
      </c>
      <c r="G201" s="195"/>
      <c r="H201" s="199">
        <v>5.4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139</v>
      </c>
      <c r="AU201" s="205" t="s">
        <v>81</v>
      </c>
      <c r="AV201" s="12" t="s">
        <v>81</v>
      </c>
      <c r="AW201" s="12" t="s">
        <v>33</v>
      </c>
      <c r="AX201" s="12" t="s">
        <v>72</v>
      </c>
      <c r="AY201" s="205" t="s">
        <v>130</v>
      </c>
    </row>
    <row r="202" spans="2:51" s="13" customFormat="1" ht="12">
      <c r="B202" s="206"/>
      <c r="C202" s="207"/>
      <c r="D202" s="196" t="s">
        <v>139</v>
      </c>
      <c r="E202" s="208" t="s">
        <v>19</v>
      </c>
      <c r="F202" s="209" t="s">
        <v>142</v>
      </c>
      <c r="G202" s="207"/>
      <c r="H202" s="210">
        <v>15.8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139</v>
      </c>
      <c r="AU202" s="216" t="s">
        <v>81</v>
      </c>
      <c r="AV202" s="13" t="s">
        <v>131</v>
      </c>
      <c r="AW202" s="13" t="s">
        <v>33</v>
      </c>
      <c r="AX202" s="13" t="s">
        <v>77</v>
      </c>
      <c r="AY202" s="216" t="s">
        <v>130</v>
      </c>
    </row>
    <row r="203" spans="1:65" s="1" customFormat="1" ht="24" customHeight="1">
      <c r="A203" s="34"/>
      <c r="B203" s="35"/>
      <c r="C203" s="181" t="s">
        <v>345</v>
      </c>
      <c r="D203" s="181" t="s">
        <v>133</v>
      </c>
      <c r="E203" s="182" t="s">
        <v>346</v>
      </c>
      <c r="F203" s="183" t="s">
        <v>347</v>
      </c>
      <c r="G203" s="184" t="s">
        <v>153</v>
      </c>
      <c r="H203" s="185">
        <v>116.86</v>
      </c>
      <c r="I203" s="186"/>
      <c r="J203" s="187">
        <f>ROUND(I203*H203,2)</f>
        <v>0</v>
      </c>
      <c r="K203" s="183" t="s">
        <v>160</v>
      </c>
      <c r="L203" s="39"/>
      <c r="M203" s="188" t="s">
        <v>19</v>
      </c>
      <c r="N203" s="189" t="s">
        <v>43</v>
      </c>
      <c r="O203" s="64"/>
      <c r="P203" s="190">
        <f>O203*H203</f>
        <v>0</v>
      </c>
      <c r="Q203" s="190">
        <v>0</v>
      </c>
      <c r="R203" s="190">
        <f>Q203*H203</f>
        <v>0</v>
      </c>
      <c r="S203" s="190">
        <v>0.059</v>
      </c>
      <c r="T203" s="191">
        <f>S203*H203</f>
        <v>6.89474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2" t="s">
        <v>137</v>
      </c>
      <c r="AT203" s="192" t="s">
        <v>133</v>
      </c>
      <c r="AU203" s="192" t="s">
        <v>81</v>
      </c>
      <c r="AY203" s="17" t="s">
        <v>130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7" t="s">
        <v>77</v>
      </c>
      <c r="BK203" s="193">
        <f>ROUND(I203*H203,2)</f>
        <v>0</v>
      </c>
      <c r="BL203" s="17" t="s">
        <v>137</v>
      </c>
      <c r="BM203" s="192" t="s">
        <v>348</v>
      </c>
    </row>
    <row r="204" spans="2:51" s="12" customFormat="1" ht="12">
      <c r="B204" s="194"/>
      <c r="C204" s="195"/>
      <c r="D204" s="196" t="s">
        <v>139</v>
      </c>
      <c r="E204" s="197" t="s">
        <v>19</v>
      </c>
      <c r="F204" s="198" t="s">
        <v>171</v>
      </c>
      <c r="G204" s="195"/>
      <c r="H204" s="199">
        <v>116.86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139</v>
      </c>
      <c r="AU204" s="205" t="s">
        <v>81</v>
      </c>
      <c r="AV204" s="12" t="s">
        <v>81</v>
      </c>
      <c r="AW204" s="12" t="s">
        <v>33</v>
      </c>
      <c r="AX204" s="12" t="s">
        <v>77</v>
      </c>
      <c r="AY204" s="205" t="s">
        <v>130</v>
      </c>
    </row>
    <row r="205" spans="1:65" s="1" customFormat="1" ht="24" customHeight="1">
      <c r="A205" s="34"/>
      <c r="B205" s="35"/>
      <c r="C205" s="181" t="s">
        <v>349</v>
      </c>
      <c r="D205" s="181" t="s">
        <v>133</v>
      </c>
      <c r="E205" s="182" t="s">
        <v>350</v>
      </c>
      <c r="F205" s="183" t="s">
        <v>351</v>
      </c>
      <c r="G205" s="184" t="s">
        <v>153</v>
      </c>
      <c r="H205" s="185">
        <v>0.675</v>
      </c>
      <c r="I205" s="186"/>
      <c r="J205" s="187">
        <f>ROUND(I205*H205,2)</f>
        <v>0</v>
      </c>
      <c r="K205" s="183" t="s">
        <v>160</v>
      </c>
      <c r="L205" s="39"/>
      <c r="M205" s="188" t="s">
        <v>19</v>
      </c>
      <c r="N205" s="189" t="s">
        <v>43</v>
      </c>
      <c r="O205" s="64"/>
      <c r="P205" s="190">
        <f>O205*H205</f>
        <v>0</v>
      </c>
      <c r="Q205" s="190">
        <v>0</v>
      </c>
      <c r="R205" s="190">
        <f>Q205*H205</f>
        <v>0</v>
      </c>
      <c r="S205" s="190">
        <v>0.0233</v>
      </c>
      <c r="T205" s="191">
        <f>S205*H205</f>
        <v>0.015727500000000002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2" t="s">
        <v>137</v>
      </c>
      <c r="AT205" s="192" t="s">
        <v>133</v>
      </c>
      <c r="AU205" s="192" t="s">
        <v>81</v>
      </c>
      <c r="AY205" s="17" t="s">
        <v>130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7" t="s">
        <v>77</v>
      </c>
      <c r="BK205" s="193">
        <f>ROUND(I205*H205,2)</f>
        <v>0</v>
      </c>
      <c r="BL205" s="17" t="s">
        <v>137</v>
      </c>
      <c r="BM205" s="192" t="s">
        <v>352</v>
      </c>
    </row>
    <row r="206" spans="2:51" s="12" customFormat="1" ht="12">
      <c r="B206" s="194"/>
      <c r="C206" s="195"/>
      <c r="D206" s="196" t="s">
        <v>139</v>
      </c>
      <c r="E206" s="197" t="s">
        <v>19</v>
      </c>
      <c r="F206" s="198" t="s">
        <v>353</v>
      </c>
      <c r="G206" s="195"/>
      <c r="H206" s="199">
        <v>0.675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139</v>
      </c>
      <c r="AU206" s="205" t="s">
        <v>81</v>
      </c>
      <c r="AV206" s="12" t="s">
        <v>81</v>
      </c>
      <c r="AW206" s="12" t="s">
        <v>33</v>
      </c>
      <c r="AX206" s="12" t="s">
        <v>77</v>
      </c>
      <c r="AY206" s="205" t="s">
        <v>130</v>
      </c>
    </row>
    <row r="207" spans="1:65" s="1" customFormat="1" ht="24" customHeight="1">
      <c r="A207" s="34"/>
      <c r="B207" s="35"/>
      <c r="C207" s="181" t="s">
        <v>354</v>
      </c>
      <c r="D207" s="181" t="s">
        <v>133</v>
      </c>
      <c r="E207" s="182" t="s">
        <v>355</v>
      </c>
      <c r="F207" s="183" t="s">
        <v>356</v>
      </c>
      <c r="G207" s="184" t="s">
        <v>153</v>
      </c>
      <c r="H207" s="185">
        <v>18.155</v>
      </c>
      <c r="I207" s="186"/>
      <c r="J207" s="187">
        <f>ROUND(I207*H207,2)</f>
        <v>0</v>
      </c>
      <c r="K207" s="183" t="s">
        <v>160</v>
      </c>
      <c r="L207" s="39"/>
      <c r="M207" s="188" t="s">
        <v>19</v>
      </c>
      <c r="N207" s="189" t="s">
        <v>43</v>
      </c>
      <c r="O207" s="64"/>
      <c r="P207" s="190">
        <f>O207*H207</f>
        <v>0</v>
      </c>
      <c r="Q207" s="190">
        <v>0</v>
      </c>
      <c r="R207" s="190">
        <f>Q207*H207</f>
        <v>0</v>
      </c>
      <c r="S207" s="190">
        <v>0.0375</v>
      </c>
      <c r="T207" s="191">
        <f>S207*H207</f>
        <v>0.6808125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2" t="s">
        <v>137</v>
      </c>
      <c r="AT207" s="192" t="s">
        <v>133</v>
      </c>
      <c r="AU207" s="192" t="s">
        <v>81</v>
      </c>
      <c r="AY207" s="17" t="s">
        <v>130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7" t="s">
        <v>77</v>
      </c>
      <c r="BK207" s="193">
        <f>ROUND(I207*H207,2)</f>
        <v>0</v>
      </c>
      <c r="BL207" s="17" t="s">
        <v>137</v>
      </c>
      <c r="BM207" s="192" t="s">
        <v>357</v>
      </c>
    </row>
    <row r="208" spans="1:65" s="1" customFormat="1" ht="24" customHeight="1">
      <c r="A208" s="34"/>
      <c r="B208" s="35"/>
      <c r="C208" s="181" t="s">
        <v>358</v>
      </c>
      <c r="D208" s="181" t="s">
        <v>133</v>
      </c>
      <c r="E208" s="182" t="s">
        <v>359</v>
      </c>
      <c r="F208" s="183" t="s">
        <v>360</v>
      </c>
      <c r="G208" s="184" t="s">
        <v>153</v>
      </c>
      <c r="H208" s="185">
        <v>20.254</v>
      </c>
      <c r="I208" s="186"/>
      <c r="J208" s="187">
        <f>ROUND(I208*H208,2)</f>
        <v>0</v>
      </c>
      <c r="K208" s="183" t="s">
        <v>160</v>
      </c>
      <c r="L208" s="39"/>
      <c r="M208" s="188" t="s">
        <v>19</v>
      </c>
      <c r="N208" s="189" t="s">
        <v>43</v>
      </c>
      <c r="O208" s="64"/>
      <c r="P208" s="190">
        <f>O208*H208</f>
        <v>0</v>
      </c>
      <c r="Q208" s="190">
        <v>0</v>
      </c>
      <c r="R208" s="190">
        <f>Q208*H208</f>
        <v>0</v>
      </c>
      <c r="S208" s="190">
        <v>0.0395</v>
      </c>
      <c r="T208" s="191">
        <f>S208*H208</f>
        <v>0.8000330000000001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2" t="s">
        <v>137</v>
      </c>
      <c r="AT208" s="192" t="s">
        <v>133</v>
      </c>
      <c r="AU208" s="192" t="s">
        <v>81</v>
      </c>
      <c r="AY208" s="17" t="s">
        <v>130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7" t="s">
        <v>77</v>
      </c>
      <c r="BK208" s="193">
        <f>ROUND(I208*H208,2)</f>
        <v>0</v>
      </c>
      <c r="BL208" s="17" t="s">
        <v>137</v>
      </c>
      <c r="BM208" s="192" t="s">
        <v>361</v>
      </c>
    </row>
    <row r="209" spans="2:51" s="12" customFormat="1" ht="12">
      <c r="B209" s="194"/>
      <c r="C209" s="195"/>
      <c r="D209" s="196" t="s">
        <v>139</v>
      </c>
      <c r="E209" s="197" t="s">
        <v>19</v>
      </c>
      <c r="F209" s="198" t="s">
        <v>362</v>
      </c>
      <c r="G209" s="195"/>
      <c r="H209" s="199">
        <v>20.254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139</v>
      </c>
      <c r="AU209" s="205" t="s">
        <v>81</v>
      </c>
      <c r="AV209" s="12" t="s">
        <v>81</v>
      </c>
      <c r="AW209" s="12" t="s">
        <v>33</v>
      </c>
      <c r="AX209" s="12" t="s">
        <v>77</v>
      </c>
      <c r="AY209" s="205" t="s">
        <v>130</v>
      </c>
    </row>
    <row r="210" spans="1:65" s="1" customFormat="1" ht="16.5" customHeight="1">
      <c r="A210" s="34"/>
      <c r="B210" s="35"/>
      <c r="C210" s="181" t="s">
        <v>363</v>
      </c>
      <c r="D210" s="181" t="s">
        <v>133</v>
      </c>
      <c r="E210" s="182" t="s">
        <v>364</v>
      </c>
      <c r="F210" s="183" t="s">
        <v>365</v>
      </c>
      <c r="G210" s="184" t="s">
        <v>153</v>
      </c>
      <c r="H210" s="185">
        <v>0.675</v>
      </c>
      <c r="I210" s="186"/>
      <c r="J210" s="187">
        <f>ROUND(I210*H210,2)</f>
        <v>0</v>
      </c>
      <c r="K210" s="183" t="s">
        <v>19</v>
      </c>
      <c r="L210" s="39"/>
      <c r="M210" s="188" t="s">
        <v>19</v>
      </c>
      <c r="N210" s="189" t="s">
        <v>43</v>
      </c>
      <c r="O210" s="64"/>
      <c r="P210" s="190">
        <f>O210*H210</f>
        <v>0</v>
      </c>
      <c r="Q210" s="190">
        <v>0.023</v>
      </c>
      <c r="R210" s="190">
        <f>Q210*H210</f>
        <v>0.015525</v>
      </c>
      <c r="S210" s="190">
        <v>0</v>
      </c>
      <c r="T210" s="19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2" t="s">
        <v>137</v>
      </c>
      <c r="AT210" s="192" t="s">
        <v>133</v>
      </c>
      <c r="AU210" s="192" t="s">
        <v>81</v>
      </c>
      <c r="AY210" s="17" t="s">
        <v>130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7" t="s">
        <v>77</v>
      </c>
      <c r="BK210" s="193">
        <f>ROUND(I210*H210,2)</f>
        <v>0</v>
      </c>
      <c r="BL210" s="17" t="s">
        <v>137</v>
      </c>
      <c r="BM210" s="192" t="s">
        <v>366</v>
      </c>
    </row>
    <row r="211" spans="2:51" s="12" customFormat="1" ht="12">
      <c r="B211" s="194"/>
      <c r="C211" s="195"/>
      <c r="D211" s="196" t="s">
        <v>139</v>
      </c>
      <c r="E211" s="197" t="s">
        <v>19</v>
      </c>
      <c r="F211" s="198" t="s">
        <v>353</v>
      </c>
      <c r="G211" s="195"/>
      <c r="H211" s="199">
        <v>0.675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139</v>
      </c>
      <c r="AU211" s="205" t="s">
        <v>81</v>
      </c>
      <c r="AV211" s="12" t="s">
        <v>81</v>
      </c>
      <c r="AW211" s="12" t="s">
        <v>33</v>
      </c>
      <c r="AX211" s="12" t="s">
        <v>77</v>
      </c>
      <c r="AY211" s="205" t="s">
        <v>130</v>
      </c>
    </row>
    <row r="212" spans="1:65" s="1" customFormat="1" ht="16.5" customHeight="1">
      <c r="A212" s="34"/>
      <c r="B212" s="35"/>
      <c r="C212" s="181" t="s">
        <v>367</v>
      </c>
      <c r="D212" s="181" t="s">
        <v>133</v>
      </c>
      <c r="E212" s="182" t="s">
        <v>368</v>
      </c>
      <c r="F212" s="183" t="s">
        <v>369</v>
      </c>
      <c r="G212" s="184" t="s">
        <v>153</v>
      </c>
      <c r="H212" s="185">
        <v>18.155</v>
      </c>
      <c r="I212" s="186"/>
      <c r="J212" s="187">
        <f>ROUND(I212*H212,2)</f>
        <v>0</v>
      </c>
      <c r="K212" s="183" t="s">
        <v>19</v>
      </c>
      <c r="L212" s="39"/>
      <c r="M212" s="188" t="s">
        <v>19</v>
      </c>
      <c r="N212" s="189" t="s">
        <v>43</v>
      </c>
      <c r="O212" s="64"/>
      <c r="P212" s="190">
        <f>O212*H212</f>
        <v>0</v>
      </c>
      <c r="Q212" s="190">
        <v>0.037</v>
      </c>
      <c r="R212" s="190">
        <f>Q212*H212</f>
        <v>0.671735</v>
      </c>
      <c r="S212" s="190">
        <v>0</v>
      </c>
      <c r="T212" s="19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2" t="s">
        <v>137</v>
      </c>
      <c r="AT212" s="192" t="s">
        <v>133</v>
      </c>
      <c r="AU212" s="192" t="s">
        <v>81</v>
      </c>
      <c r="AY212" s="17" t="s">
        <v>130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7" t="s">
        <v>77</v>
      </c>
      <c r="BK212" s="193">
        <f>ROUND(I212*H212,2)</f>
        <v>0</v>
      </c>
      <c r="BL212" s="17" t="s">
        <v>137</v>
      </c>
      <c r="BM212" s="192" t="s">
        <v>370</v>
      </c>
    </row>
    <row r="213" spans="2:51" s="12" customFormat="1" ht="12">
      <c r="B213" s="194"/>
      <c r="C213" s="195"/>
      <c r="D213" s="196" t="s">
        <v>139</v>
      </c>
      <c r="E213" s="197" t="s">
        <v>19</v>
      </c>
      <c r="F213" s="198" t="s">
        <v>371</v>
      </c>
      <c r="G213" s="195"/>
      <c r="H213" s="199">
        <v>11.686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139</v>
      </c>
      <c r="AU213" s="205" t="s">
        <v>81</v>
      </c>
      <c r="AV213" s="12" t="s">
        <v>81</v>
      </c>
      <c r="AW213" s="12" t="s">
        <v>33</v>
      </c>
      <c r="AX213" s="12" t="s">
        <v>72</v>
      </c>
      <c r="AY213" s="205" t="s">
        <v>130</v>
      </c>
    </row>
    <row r="214" spans="2:51" s="12" customFormat="1" ht="12">
      <c r="B214" s="194"/>
      <c r="C214" s="195"/>
      <c r="D214" s="196" t="s">
        <v>139</v>
      </c>
      <c r="E214" s="197" t="s">
        <v>19</v>
      </c>
      <c r="F214" s="198" t="s">
        <v>372</v>
      </c>
      <c r="G214" s="195"/>
      <c r="H214" s="199">
        <v>6.469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139</v>
      </c>
      <c r="AU214" s="205" t="s">
        <v>81</v>
      </c>
      <c r="AV214" s="12" t="s">
        <v>81</v>
      </c>
      <c r="AW214" s="12" t="s">
        <v>33</v>
      </c>
      <c r="AX214" s="12" t="s">
        <v>72</v>
      </c>
      <c r="AY214" s="205" t="s">
        <v>130</v>
      </c>
    </row>
    <row r="215" spans="2:51" s="13" customFormat="1" ht="12">
      <c r="B215" s="206"/>
      <c r="C215" s="207"/>
      <c r="D215" s="196" t="s">
        <v>139</v>
      </c>
      <c r="E215" s="208" t="s">
        <v>19</v>
      </c>
      <c r="F215" s="209" t="s">
        <v>142</v>
      </c>
      <c r="G215" s="207"/>
      <c r="H215" s="210">
        <v>18.155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139</v>
      </c>
      <c r="AU215" s="216" t="s">
        <v>81</v>
      </c>
      <c r="AV215" s="13" t="s">
        <v>131</v>
      </c>
      <c r="AW215" s="13" t="s">
        <v>33</v>
      </c>
      <c r="AX215" s="13" t="s">
        <v>77</v>
      </c>
      <c r="AY215" s="216" t="s">
        <v>130</v>
      </c>
    </row>
    <row r="216" spans="1:65" s="1" customFormat="1" ht="16.5" customHeight="1">
      <c r="A216" s="34"/>
      <c r="B216" s="35"/>
      <c r="C216" s="181" t="s">
        <v>373</v>
      </c>
      <c r="D216" s="181" t="s">
        <v>133</v>
      </c>
      <c r="E216" s="182" t="s">
        <v>374</v>
      </c>
      <c r="F216" s="183" t="s">
        <v>375</v>
      </c>
      <c r="G216" s="184" t="s">
        <v>153</v>
      </c>
      <c r="H216" s="185">
        <v>20.254</v>
      </c>
      <c r="I216" s="186"/>
      <c r="J216" s="187">
        <f>ROUND(I216*H216,2)</f>
        <v>0</v>
      </c>
      <c r="K216" s="183" t="s">
        <v>19</v>
      </c>
      <c r="L216" s="39"/>
      <c r="M216" s="188" t="s">
        <v>19</v>
      </c>
      <c r="N216" s="189" t="s">
        <v>43</v>
      </c>
      <c r="O216" s="64"/>
      <c r="P216" s="190">
        <f>O216*H216</f>
        <v>0</v>
      </c>
      <c r="Q216" s="190">
        <v>0.039</v>
      </c>
      <c r="R216" s="190">
        <f>Q216*H216</f>
        <v>0.789906</v>
      </c>
      <c r="S216" s="190">
        <v>0</v>
      </c>
      <c r="T216" s="19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2" t="s">
        <v>137</v>
      </c>
      <c r="AT216" s="192" t="s">
        <v>133</v>
      </c>
      <c r="AU216" s="192" t="s">
        <v>81</v>
      </c>
      <c r="AY216" s="17" t="s">
        <v>130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7" t="s">
        <v>77</v>
      </c>
      <c r="BK216" s="193">
        <f>ROUND(I216*H216,2)</f>
        <v>0</v>
      </c>
      <c r="BL216" s="17" t="s">
        <v>137</v>
      </c>
      <c r="BM216" s="192" t="s">
        <v>376</v>
      </c>
    </row>
    <row r="217" spans="2:51" s="12" customFormat="1" ht="12">
      <c r="B217" s="194"/>
      <c r="C217" s="195"/>
      <c r="D217" s="196" t="s">
        <v>139</v>
      </c>
      <c r="E217" s="197" t="s">
        <v>19</v>
      </c>
      <c r="F217" s="198" t="s">
        <v>362</v>
      </c>
      <c r="G217" s="195"/>
      <c r="H217" s="199">
        <v>20.254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139</v>
      </c>
      <c r="AU217" s="205" t="s">
        <v>81</v>
      </c>
      <c r="AV217" s="12" t="s">
        <v>81</v>
      </c>
      <c r="AW217" s="12" t="s">
        <v>33</v>
      </c>
      <c r="AX217" s="12" t="s">
        <v>77</v>
      </c>
      <c r="AY217" s="205" t="s">
        <v>130</v>
      </c>
    </row>
    <row r="218" spans="2:63" s="11" customFormat="1" ht="22.9" customHeight="1">
      <c r="B218" s="165"/>
      <c r="C218" s="166"/>
      <c r="D218" s="167" t="s">
        <v>71</v>
      </c>
      <c r="E218" s="179" t="s">
        <v>377</v>
      </c>
      <c r="F218" s="179" t="s">
        <v>378</v>
      </c>
      <c r="G218" s="166"/>
      <c r="H218" s="166"/>
      <c r="I218" s="169"/>
      <c r="J218" s="180">
        <f>BK218</f>
        <v>0</v>
      </c>
      <c r="K218" s="166"/>
      <c r="L218" s="171"/>
      <c r="M218" s="172"/>
      <c r="N218" s="173"/>
      <c r="O218" s="173"/>
      <c r="P218" s="174">
        <f>SUM(P219:P226)</f>
        <v>0</v>
      </c>
      <c r="Q218" s="173"/>
      <c r="R218" s="174">
        <f>SUM(R219:R226)</f>
        <v>0</v>
      </c>
      <c r="S218" s="173"/>
      <c r="T218" s="175">
        <f>SUM(T219:T226)</f>
        <v>0</v>
      </c>
      <c r="AR218" s="176" t="s">
        <v>77</v>
      </c>
      <c r="AT218" s="177" t="s">
        <v>71</v>
      </c>
      <c r="AU218" s="177" t="s">
        <v>77</v>
      </c>
      <c r="AY218" s="176" t="s">
        <v>130</v>
      </c>
      <c r="BK218" s="178">
        <f>SUM(BK219:BK226)</f>
        <v>0</v>
      </c>
    </row>
    <row r="219" spans="1:65" s="1" customFormat="1" ht="24" customHeight="1">
      <c r="A219" s="34"/>
      <c r="B219" s="35"/>
      <c r="C219" s="181" t="s">
        <v>379</v>
      </c>
      <c r="D219" s="181" t="s">
        <v>133</v>
      </c>
      <c r="E219" s="182" t="s">
        <v>380</v>
      </c>
      <c r="F219" s="183" t="s">
        <v>381</v>
      </c>
      <c r="G219" s="184" t="s">
        <v>382</v>
      </c>
      <c r="H219" s="185">
        <v>27.16</v>
      </c>
      <c r="I219" s="186"/>
      <c r="J219" s="187">
        <f>ROUND(I219*H219,2)</f>
        <v>0</v>
      </c>
      <c r="K219" s="183" t="s">
        <v>160</v>
      </c>
      <c r="L219" s="39"/>
      <c r="M219" s="188" t="s">
        <v>19</v>
      </c>
      <c r="N219" s="189" t="s">
        <v>43</v>
      </c>
      <c r="O219" s="64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2" t="s">
        <v>137</v>
      </c>
      <c r="AT219" s="192" t="s">
        <v>133</v>
      </c>
      <c r="AU219" s="192" t="s">
        <v>81</v>
      </c>
      <c r="AY219" s="17" t="s">
        <v>130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7" t="s">
        <v>77</v>
      </c>
      <c r="BK219" s="193">
        <f>ROUND(I219*H219,2)</f>
        <v>0</v>
      </c>
      <c r="BL219" s="17" t="s">
        <v>137</v>
      </c>
      <c r="BM219" s="192" t="s">
        <v>383</v>
      </c>
    </row>
    <row r="220" spans="1:65" s="1" customFormat="1" ht="16.5" customHeight="1">
      <c r="A220" s="34"/>
      <c r="B220" s="35"/>
      <c r="C220" s="181" t="s">
        <v>384</v>
      </c>
      <c r="D220" s="181" t="s">
        <v>133</v>
      </c>
      <c r="E220" s="182" t="s">
        <v>385</v>
      </c>
      <c r="F220" s="183" t="s">
        <v>386</v>
      </c>
      <c r="G220" s="184" t="s">
        <v>382</v>
      </c>
      <c r="H220" s="185">
        <v>17.985</v>
      </c>
      <c r="I220" s="186"/>
      <c r="J220" s="187">
        <f>ROUND(I220*H220,2)</f>
        <v>0</v>
      </c>
      <c r="K220" s="183" t="s">
        <v>160</v>
      </c>
      <c r="L220" s="39"/>
      <c r="M220" s="188" t="s">
        <v>19</v>
      </c>
      <c r="N220" s="189" t="s">
        <v>43</v>
      </c>
      <c r="O220" s="64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2" t="s">
        <v>137</v>
      </c>
      <c r="AT220" s="192" t="s">
        <v>133</v>
      </c>
      <c r="AU220" s="192" t="s">
        <v>81</v>
      </c>
      <c r="AY220" s="17" t="s">
        <v>130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7" t="s">
        <v>77</v>
      </c>
      <c r="BK220" s="193">
        <f>ROUND(I220*H220,2)</f>
        <v>0</v>
      </c>
      <c r="BL220" s="17" t="s">
        <v>137</v>
      </c>
      <c r="BM220" s="192" t="s">
        <v>387</v>
      </c>
    </row>
    <row r="221" spans="2:51" s="12" customFormat="1" ht="12">
      <c r="B221" s="194"/>
      <c r="C221" s="195"/>
      <c r="D221" s="196" t="s">
        <v>139</v>
      </c>
      <c r="E221" s="197" t="s">
        <v>19</v>
      </c>
      <c r="F221" s="198" t="s">
        <v>388</v>
      </c>
      <c r="G221" s="195"/>
      <c r="H221" s="199">
        <v>17.985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139</v>
      </c>
      <c r="AU221" s="205" t="s">
        <v>81</v>
      </c>
      <c r="AV221" s="12" t="s">
        <v>81</v>
      </c>
      <c r="AW221" s="12" t="s">
        <v>33</v>
      </c>
      <c r="AX221" s="12" t="s">
        <v>77</v>
      </c>
      <c r="AY221" s="205" t="s">
        <v>130</v>
      </c>
    </row>
    <row r="222" spans="1:65" s="1" customFormat="1" ht="24" customHeight="1">
      <c r="A222" s="34"/>
      <c r="B222" s="35"/>
      <c r="C222" s="181" t="s">
        <v>389</v>
      </c>
      <c r="D222" s="181" t="s">
        <v>133</v>
      </c>
      <c r="E222" s="182" t="s">
        <v>390</v>
      </c>
      <c r="F222" s="183" t="s">
        <v>391</v>
      </c>
      <c r="G222" s="184" t="s">
        <v>382</v>
      </c>
      <c r="H222" s="185">
        <v>17.985</v>
      </c>
      <c r="I222" s="186"/>
      <c r="J222" s="187">
        <f>ROUND(I222*H222,2)</f>
        <v>0</v>
      </c>
      <c r="K222" s="183" t="s">
        <v>19</v>
      </c>
      <c r="L222" s="39"/>
      <c r="M222" s="188" t="s">
        <v>19</v>
      </c>
      <c r="N222" s="189" t="s">
        <v>43</v>
      </c>
      <c r="O222" s="64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2" t="s">
        <v>137</v>
      </c>
      <c r="AT222" s="192" t="s">
        <v>133</v>
      </c>
      <c r="AU222" s="192" t="s">
        <v>81</v>
      </c>
      <c r="AY222" s="17" t="s">
        <v>130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7" t="s">
        <v>77</v>
      </c>
      <c r="BK222" s="193">
        <f>ROUND(I222*H222,2)</f>
        <v>0</v>
      </c>
      <c r="BL222" s="17" t="s">
        <v>137</v>
      </c>
      <c r="BM222" s="192" t="s">
        <v>392</v>
      </c>
    </row>
    <row r="223" spans="1:65" s="1" customFormat="1" ht="16.5" customHeight="1">
      <c r="A223" s="34"/>
      <c r="B223" s="35"/>
      <c r="C223" s="181" t="s">
        <v>393</v>
      </c>
      <c r="D223" s="181" t="s">
        <v>133</v>
      </c>
      <c r="E223" s="182" t="s">
        <v>394</v>
      </c>
      <c r="F223" s="183" t="s">
        <v>395</v>
      </c>
      <c r="G223" s="184" t="s">
        <v>382</v>
      </c>
      <c r="H223" s="185">
        <v>6.8</v>
      </c>
      <c r="I223" s="186"/>
      <c r="J223" s="187">
        <f>ROUND(I223*H223,2)</f>
        <v>0</v>
      </c>
      <c r="K223" s="183" t="s">
        <v>19</v>
      </c>
      <c r="L223" s="39"/>
      <c r="M223" s="188" t="s">
        <v>19</v>
      </c>
      <c r="N223" s="189" t="s">
        <v>43</v>
      </c>
      <c r="O223" s="64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2" t="s">
        <v>137</v>
      </c>
      <c r="AT223" s="192" t="s">
        <v>133</v>
      </c>
      <c r="AU223" s="192" t="s">
        <v>81</v>
      </c>
      <c r="AY223" s="17" t="s">
        <v>130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7" t="s">
        <v>77</v>
      </c>
      <c r="BK223" s="193">
        <f>ROUND(I223*H223,2)</f>
        <v>0</v>
      </c>
      <c r="BL223" s="17" t="s">
        <v>137</v>
      </c>
      <c r="BM223" s="192" t="s">
        <v>396</v>
      </c>
    </row>
    <row r="224" spans="1:65" s="1" customFormat="1" ht="16.5" customHeight="1">
      <c r="A224" s="34"/>
      <c r="B224" s="35"/>
      <c r="C224" s="181" t="s">
        <v>397</v>
      </c>
      <c r="D224" s="181" t="s">
        <v>133</v>
      </c>
      <c r="E224" s="182" t="s">
        <v>398</v>
      </c>
      <c r="F224" s="183" t="s">
        <v>399</v>
      </c>
      <c r="G224" s="184" t="s">
        <v>382</v>
      </c>
      <c r="H224" s="185">
        <v>17.985</v>
      </c>
      <c r="I224" s="186"/>
      <c r="J224" s="187">
        <f>ROUND(I224*H224,2)</f>
        <v>0</v>
      </c>
      <c r="K224" s="183" t="s">
        <v>19</v>
      </c>
      <c r="L224" s="39"/>
      <c r="M224" s="188" t="s">
        <v>19</v>
      </c>
      <c r="N224" s="189" t="s">
        <v>43</v>
      </c>
      <c r="O224" s="64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2" t="s">
        <v>137</v>
      </c>
      <c r="AT224" s="192" t="s">
        <v>133</v>
      </c>
      <c r="AU224" s="192" t="s">
        <v>81</v>
      </c>
      <c r="AY224" s="17" t="s">
        <v>130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7" t="s">
        <v>77</v>
      </c>
      <c r="BK224" s="193">
        <f>ROUND(I224*H224,2)</f>
        <v>0</v>
      </c>
      <c r="BL224" s="17" t="s">
        <v>137</v>
      </c>
      <c r="BM224" s="192" t="s">
        <v>400</v>
      </c>
    </row>
    <row r="225" spans="1:65" s="1" customFormat="1" ht="16.5" customHeight="1">
      <c r="A225" s="34"/>
      <c r="B225" s="35"/>
      <c r="C225" s="181" t="s">
        <v>401</v>
      </c>
      <c r="D225" s="181" t="s">
        <v>133</v>
      </c>
      <c r="E225" s="182" t="s">
        <v>402</v>
      </c>
      <c r="F225" s="183" t="s">
        <v>403</v>
      </c>
      <c r="G225" s="184" t="s">
        <v>382</v>
      </c>
      <c r="H225" s="185">
        <v>1.05</v>
      </c>
      <c r="I225" s="186"/>
      <c r="J225" s="187">
        <f>ROUND(I225*H225,2)</f>
        <v>0</v>
      </c>
      <c r="K225" s="183" t="s">
        <v>19</v>
      </c>
      <c r="L225" s="39"/>
      <c r="M225" s="188" t="s">
        <v>19</v>
      </c>
      <c r="N225" s="189" t="s">
        <v>43</v>
      </c>
      <c r="O225" s="64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2" t="s">
        <v>137</v>
      </c>
      <c r="AT225" s="192" t="s">
        <v>133</v>
      </c>
      <c r="AU225" s="192" t="s">
        <v>81</v>
      </c>
      <c r="AY225" s="17" t="s">
        <v>130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7" t="s">
        <v>77</v>
      </c>
      <c r="BK225" s="193">
        <f>ROUND(I225*H225,2)</f>
        <v>0</v>
      </c>
      <c r="BL225" s="17" t="s">
        <v>137</v>
      </c>
      <c r="BM225" s="192" t="s">
        <v>404</v>
      </c>
    </row>
    <row r="226" spans="1:65" s="1" customFormat="1" ht="16.5" customHeight="1">
      <c r="A226" s="34"/>
      <c r="B226" s="35"/>
      <c r="C226" s="181" t="s">
        <v>405</v>
      </c>
      <c r="D226" s="181" t="s">
        <v>133</v>
      </c>
      <c r="E226" s="182" t="s">
        <v>406</v>
      </c>
      <c r="F226" s="183" t="s">
        <v>407</v>
      </c>
      <c r="G226" s="184" t="s">
        <v>382</v>
      </c>
      <c r="H226" s="185">
        <v>1.325</v>
      </c>
      <c r="I226" s="186"/>
      <c r="J226" s="187">
        <f>ROUND(I226*H226,2)</f>
        <v>0</v>
      </c>
      <c r="K226" s="183" t="s">
        <v>19</v>
      </c>
      <c r="L226" s="39"/>
      <c r="M226" s="188" t="s">
        <v>19</v>
      </c>
      <c r="N226" s="189" t="s">
        <v>43</v>
      </c>
      <c r="O226" s="64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2" t="s">
        <v>137</v>
      </c>
      <c r="AT226" s="192" t="s">
        <v>133</v>
      </c>
      <c r="AU226" s="192" t="s">
        <v>81</v>
      </c>
      <c r="AY226" s="17" t="s">
        <v>130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7" t="s">
        <v>77</v>
      </c>
      <c r="BK226" s="193">
        <f>ROUND(I226*H226,2)</f>
        <v>0</v>
      </c>
      <c r="BL226" s="17" t="s">
        <v>137</v>
      </c>
      <c r="BM226" s="192" t="s">
        <v>408</v>
      </c>
    </row>
    <row r="227" spans="2:63" s="11" customFormat="1" ht="22.9" customHeight="1">
      <c r="B227" s="165"/>
      <c r="C227" s="166"/>
      <c r="D227" s="167" t="s">
        <v>71</v>
      </c>
      <c r="E227" s="179" t="s">
        <v>409</v>
      </c>
      <c r="F227" s="179" t="s">
        <v>410</v>
      </c>
      <c r="G227" s="166"/>
      <c r="H227" s="166"/>
      <c r="I227" s="169"/>
      <c r="J227" s="180">
        <f>BK227</f>
        <v>0</v>
      </c>
      <c r="K227" s="166"/>
      <c r="L227" s="171"/>
      <c r="M227" s="172"/>
      <c r="N227" s="173"/>
      <c r="O227" s="173"/>
      <c r="P227" s="174">
        <f>P228</f>
        <v>0</v>
      </c>
      <c r="Q227" s="173"/>
      <c r="R227" s="174">
        <f>R228</f>
        <v>0</v>
      </c>
      <c r="S227" s="173"/>
      <c r="T227" s="175">
        <f>T228</f>
        <v>0</v>
      </c>
      <c r="AR227" s="176" t="s">
        <v>77</v>
      </c>
      <c r="AT227" s="177" t="s">
        <v>71</v>
      </c>
      <c r="AU227" s="177" t="s">
        <v>77</v>
      </c>
      <c r="AY227" s="176" t="s">
        <v>130</v>
      </c>
      <c r="BK227" s="178">
        <f>BK228</f>
        <v>0</v>
      </c>
    </row>
    <row r="228" spans="1:65" s="1" customFormat="1" ht="24" customHeight="1">
      <c r="A228" s="34"/>
      <c r="B228" s="35"/>
      <c r="C228" s="181" t="s">
        <v>411</v>
      </c>
      <c r="D228" s="181" t="s">
        <v>133</v>
      </c>
      <c r="E228" s="182" t="s">
        <v>412</v>
      </c>
      <c r="F228" s="183" t="s">
        <v>413</v>
      </c>
      <c r="G228" s="184" t="s">
        <v>382</v>
      </c>
      <c r="H228" s="185">
        <v>27.494</v>
      </c>
      <c r="I228" s="186"/>
      <c r="J228" s="187">
        <f>ROUND(I228*H228,2)</f>
        <v>0</v>
      </c>
      <c r="K228" s="183" t="s">
        <v>160</v>
      </c>
      <c r="L228" s="39"/>
      <c r="M228" s="188" t="s">
        <v>19</v>
      </c>
      <c r="N228" s="189" t="s">
        <v>43</v>
      </c>
      <c r="O228" s="64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2" t="s">
        <v>137</v>
      </c>
      <c r="AT228" s="192" t="s">
        <v>133</v>
      </c>
      <c r="AU228" s="192" t="s">
        <v>81</v>
      </c>
      <c r="AY228" s="17" t="s">
        <v>130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7" t="s">
        <v>77</v>
      </c>
      <c r="BK228" s="193">
        <f>ROUND(I228*H228,2)</f>
        <v>0</v>
      </c>
      <c r="BL228" s="17" t="s">
        <v>137</v>
      </c>
      <c r="BM228" s="192" t="s">
        <v>414</v>
      </c>
    </row>
    <row r="229" spans="2:63" s="11" customFormat="1" ht="25.9" customHeight="1">
      <c r="B229" s="165"/>
      <c r="C229" s="166"/>
      <c r="D229" s="167" t="s">
        <v>71</v>
      </c>
      <c r="E229" s="168" t="s">
        <v>415</v>
      </c>
      <c r="F229" s="168" t="s">
        <v>416</v>
      </c>
      <c r="G229" s="166"/>
      <c r="H229" s="166"/>
      <c r="I229" s="169"/>
      <c r="J229" s="170">
        <f>BK229</f>
        <v>0</v>
      </c>
      <c r="K229" s="166"/>
      <c r="L229" s="171"/>
      <c r="M229" s="172"/>
      <c r="N229" s="173"/>
      <c r="O229" s="173"/>
      <c r="P229" s="174">
        <f>P230+P261+P284+P288+P291+P311</f>
        <v>0</v>
      </c>
      <c r="Q229" s="173"/>
      <c r="R229" s="174">
        <f>R230+R261+R284+R288+R291+R311</f>
        <v>0.61371339</v>
      </c>
      <c r="S229" s="173"/>
      <c r="T229" s="175">
        <f>T230+T261+T284+T288+T291+T311</f>
        <v>1.224753</v>
      </c>
      <c r="AR229" s="176" t="s">
        <v>81</v>
      </c>
      <c r="AT229" s="177" t="s">
        <v>71</v>
      </c>
      <c r="AU229" s="177" t="s">
        <v>72</v>
      </c>
      <c r="AY229" s="176" t="s">
        <v>130</v>
      </c>
      <c r="BK229" s="178">
        <f>BK230+BK261+BK284+BK288+BK291+BK311</f>
        <v>0</v>
      </c>
    </row>
    <row r="230" spans="2:63" s="11" customFormat="1" ht="22.9" customHeight="1">
      <c r="B230" s="165"/>
      <c r="C230" s="166"/>
      <c r="D230" s="167" t="s">
        <v>71</v>
      </c>
      <c r="E230" s="179" t="s">
        <v>417</v>
      </c>
      <c r="F230" s="179" t="s">
        <v>418</v>
      </c>
      <c r="G230" s="166"/>
      <c r="H230" s="166"/>
      <c r="I230" s="169"/>
      <c r="J230" s="180">
        <f>BK230</f>
        <v>0</v>
      </c>
      <c r="K230" s="166"/>
      <c r="L230" s="171"/>
      <c r="M230" s="172"/>
      <c r="N230" s="173"/>
      <c r="O230" s="173"/>
      <c r="P230" s="174">
        <f>SUM(P231:P260)</f>
        <v>0</v>
      </c>
      <c r="Q230" s="173"/>
      <c r="R230" s="174">
        <f>SUM(R231:R260)</f>
        <v>0.12035749999999999</v>
      </c>
      <c r="S230" s="173"/>
      <c r="T230" s="175">
        <f>SUM(T231:T260)</f>
        <v>0.219753</v>
      </c>
      <c r="AR230" s="176" t="s">
        <v>81</v>
      </c>
      <c r="AT230" s="177" t="s">
        <v>71</v>
      </c>
      <c r="AU230" s="177" t="s">
        <v>77</v>
      </c>
      <c r="AY230" s="176" t="s">
        <v>130</v>
      </c>
      <c r="BK230" s="178">
        <f>SUM(BK231:BK260)</f>
        <v>0</v>
      </c>
    </row>
    <row r="231" spans="1:65" s="1" customFormat="1" ht="16.5" customHeight="1">
      <c r="A231" s="34"/>
      <c r="B231" s="35"/>
      <c r="C231" s="181" t="s">
        <v>419</v>
      </c>
      <c r="D231" s="181" t="s">
        <v>133</v>
      </c>
      <c r="E231" s="182" t="s">
        <v>420</v>
      </c>
      <c r="F231" s="183" t="s">
        <v>421</v>
      </c>
      <c r="G231" s="184" t="s">
        <v>145</v>
      </c>
      <c r="H231" s="185">
        <v>27.6</v>
      </c>
      <c r="I231" s="186"/>
      <c r="J231" s="187">
        <f>ROUND(I231*H231,2)</f>
        <v>0</v>
      </c>
      <c r="K231" s="183" t="s">
        <v>160</v>
      </c>
      <c r="L231" s="39"/>
      <c r="M231" s="188" t="s">
        <v>19</v>
      </c>
      <c r="N231" s="189" t="s">
        <v>43</v>
      </c>
      <c r="O231" s="64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2" t="s">
        <v>228</v>
      </c>
      <c r="AT231" s="192" t="s">
        <v>133</v>
      </c>
      <c r="AU231" s="192" t="s">
        <v>81</v>
      </c>
      <c r="AY231" s="17" t="s">
        <v>130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7" t="s">
        <v>77</v>
      </c>
      <c r="BK231" s="193">
        <f>ROUND(I231*H231,2)</f>
        <v>0</v>
      </c>
      <c r="BL231" s="17" t="s">
        <v>228</v>
      </c>
      <c r="BM231" s="192" t="s">
        <v>422</v>
      </c>
    </row>
    <row r="232" spans="1:65" s="1" customFormat="1" ht="24" customHeight="1">
      <c r="A232" s="34"/>
      <c r="B232" s="35"/>
      <c r="C232" s="181" t="s">
        <v>423</v>
      </c>
      <c r="D232" s="181" t="s">
        <v>133</v>
      </c>
      <c r="E232" s="182" t="s">
        <v>424</v>
      </c>
      <c r="F232" s="183" t="s">
        <v>425</v>
      </c>
      <c r="G232" s="184" t="s">
        <v>145</v>
      </c>
      <c r="H232" s="185">
        <v>27.6</v>
      </c>
      <c r="I232" s="186"/>
      <c r="J232" s="187">
        <f>ROUND(I232*H232,2)</f>
        <v>0</v>
      </c>
      <c r="K232" s="183" t="s">
        <v>19</v>
      </c>
      <c r="L232" s="39"/>
      <c r="M232" s="188" t="s">
        <v>19</v>
      </c>
      <c r="N232" s="189" t="s">
        <v>43</v>
      </c>
      <c r="O232" s="64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2" t="s">
        <v>228</v>
      </c>
      <c r="AT232" s="192" t="s">
        <v>133</v>
      </c>
      <c r="AU232" s="192" t="s">
        <v>81</v>
      </c>
      <c r="AY232" s="17" t="s">
        <v>130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7" t="s">
        <v>77</v>
      </c>
      <c r="BK232" s="193">
        <f>ROUND(I232*H232,2)</f>
        <v>0</v>
      </c>
      <c r="BL232" s="17" t="s">
        <v>228</v>
      </c>
      <c r="BM232" s="192" t="s">
        <v>426</v>
      </c>
    </row>
    <row r="233" spans="2:51" s="12" customFormat="1" ht="12">
      <c r="B233" s="194"/>
      <c r="C233" s="195"/>
      <c r="D233" s="196" t="s">
        <v>139</v>
      </c>
      <c r="E233" s="197" t="s">
        <v>19</v>
      </c>
      <c r="F233" s="198" t="s">
        <v>427</v>
      </c>
      <c r="G233" s="195"/>
      <c r="H233" s="199">
        <v>27.6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139</v>
      </c>
      <c r="AU233" s="205" t="s">
        <v>81</v>
      </c>
      <c r="AV233" s="12" t="s">
        <v>81</v>
      </c>
      <c r="AW233" s="12" t="s">
        <v>33</v>
      </c>
      <c r="AX233" s="12" t="s">
        <v>77</v>
      </c>
      <c r="AY233" s="205" t="s">
        <v>130</v>
      </c>
    </row>
    <row r="234" spans="1:65" s="1" customFormat="1" ht="16.5" customHeight="1">
      <c r="A234" s="34"/>
      <c r="B234" s="35"/>
      <c r="C234" s="181" t="s">
        <v>428</v>
      </c>
      <c r="D234" s="181" t="s">
        <v>133</v>
      </c>
      <c r="E234" s="182" t="s">
        <v>429</v>
      </c>
      <c r="F234" s="183" t="s">
        <v>430</v>
      </c>
      <c r="G234" s="184" t="s">
        <v>145</v>
      </c>
      <c r="H234" s="185">
        <v>64.85</v>
      </c>
      <c r="I234" s="186"/>
      <c r="J234" s="187">
        <f>ROUND(I234*H234,2)</f>
        <v>0</v>
      </c>
      <c r="K234" s="183" t="s">
        <v>19</v>
      </c>
      <c r="L234" s="39"/>
      <c r="M234" s="188" t="s">
        <v>19</v>
      </c>
      <c r="N234" s="189" t="s">
        <v>43</v>
      </c>
      <c r="O234" s="64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2" t="s">
        <v>228</v>
      </c>
      <c r="AT234" s="192" t="s">
        <v>133</v>
      </c>
      <c r="AU234" s="192" t="s">
        <v>81</v>
      </c>
      <c r="AY234" s="17" t="s">
        <v>130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7" t="s">
        <v>77</v>
      </c>
      <c r="BK234" s="193">
        <f>ROUND(I234*H234,2)</f>
        <v>0</v>
      </c>
      <c r="BL234" s="17" t="s">
        <v>228</v>
      </c>
      <c r="BM234" s="192" t="s">
        <v>431</v>
      </c>
    </row>
    <row r="235" spans="2:51" s="12" customFormat="1" ht="12">
      <c r="B235" s="194"/>
      <c r="C235" s="195"/>
      <c r="D235" s="196" t="s">
        <v>139</v>
      </c>
      <c r="E235" s="197" t="s">
        <v>19</v>
      </c>
      <c r="F235" s="198" t="s">
        <v>432</v>
      </c>
      <c r="G235" s="195"/>
      <c r="H235" s="199">
        <v>14.3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139</v>
      </c>
      <c r="AU235" s="205" t="s">
        <v>81</v>
      </c>
      <c r="AV235" s="12" t="s">
        <v>81</v>
      </c>
      <c r="AW235" s="12" t="s">
        <v>33</v>
      </c>
      <c r="AX235" s="12" t="s">
        <v>72</v>
      </c>
      <c r="AY235" s="205" t="s">
        <v>130</v>
      </c>
    </row>
    <row r="236" spans="2:51" s="12" customFormat="1" ht="12">
      <c r="B236" s="194"/>
      <c r="C236" s="195"/>
      <c r="D236" s="196" t="s">
        <v>139</v>
      </c>
      <c r="E236" s="197" t="s">
        <v>19</v>
      </c>
      <c r="F236" s="198" t="s">
        <v>433</v>
      </c>
      <c r="G236" s="195"/>
      <c r="H236" s="199">
        <v>43.95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139</v>
      </c>
      <c r="AU236" s="205" t="s">
        <v>81</v>
      </c>
      <c r="AV236" s="12" t="s">
        <v>81</v>
      </c>
      <c r="AW236" s="12" t="s">
        <v>33</v>
      </c>
      <c r="AX236" s="12" t="s">
        <v>72</v>
      </c>
      <c r="AY236" s="205" t="s">
        <v>130</v>
      </c>
    </row>
    <row r="237" spans="2:51" s="12" customFormat="1" ht="12">
      <c r="B237" s="194"/>
      <c r="C237" s="195"/>
      <c r="D237" s="196" t="s">
        <v>139</v>
      </c>
      <c r="E237" s="197" t="s">
        <v>19</v>
      </c>
      <c r="F237" s="198" t="s">
        <v>434</v>
      </c>
      <c r="G237" s="195"/>
      <c r="H237" s="199">
        <v>6.6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139</v>
      </c>
      <c r="AU237" s="205" t="s">
        <v>81</v>
      </c>
      <c r="AV237" s="12" t="s">
        <v>81</v>
      </c>
      <c r="AW237" s="12" t="s">
        <v>33</v>
      </c>
      <c r="AX237" s="12" t="s">
        <v>72</v>
      </c>
      <c r="AY237" s="205" t="s">
        <v>130</v>
      </c>
    </row>
    <row r="238" spans="2:51" s="13" customFormat="1" ht="12">
      <c r="B238" s="206"/>
      <c r="C238" s="207"/>
      <c r="D238" s="196" t="s">
        <v>139</v>
      </c>
      <c r="E238" s="208" t="s">
        <v>19</v>
      </c>
      <c r="F238" s="209" t="s">
        <v>142</v>
      </c>
      <c r="G238" s="207"/>
      <c r="H238" s="210">
        <v>64.85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139</v>
      </c>
      <c r="AU238" s="216" t="s">
        <v>81</v>
      </c>
      <c r="AV238" s="13" t="s">
        <v>131</v>
      </c>
      <c r="AW238" s="13" t="s">
        <v>33</v>
      </c>
      <c r="AX238" s="13" t="s">
        <v>77</v>
      </c>
      <c r="AY238" s="216" t="s">
        <v>130</v>
      </c>
    </row>
    <row r="239" spans="1:65" s="1" customFormat="1" ht="16.5" customHeight="1">
      <c r="A239" s="34"/>
      <c r="B239" s="35"/>
      <c r="C239" s="181" t="s">
        <v>435</v>
      </c>
      <c r="D239" s="181" t="s">
        <v>133</v>
      </c>
      <c r="E239" s="182" t="s">
        <v>436</v>
      </c>
      <c r="F239" s="183" t="s">
        <v>437</v>
      </c>
      <c r="G239" s="184" t="s">
        <v>145</v>
      </c>
      <c r="H239" s="185">
        <v>30.9</v>
      </c>
      <c r="I239" s="186"/>
      <c r="J239" s="187">
        <f aca="true" t="shared" si="10" ref="J239:J244">ROUND(I239*H239,2)</f>
        <v>0</v>
      </c>
      <c r="K239" s="183" t="s">
        <v>160</v>
      </c>
      <c r="L239" s="39"/>
      <c r="M239" s="188" t="s">
        <v>19</v>
      </c>
      <c r="N239" s="189" t="s">
        <v>43</v>
      </c>
      <c r="O239" s="64"/>
      <c r="P239" s="190">
        <f aca="true" t="shared" si="11" ref="P239:P244">O239*H239</f>
        <v>0</v>
      </c>
      <c r="Q239" s="190">
        <v>0</v>
      </c>
      <c r="R239" s="190">
        <f aca="true" t="shared" si="12" ref="R239:R244">Q239*H239</f>
        <v>0</v>
      </c>
      <c r="S239" s="190">
        <v>0.00167</v>
      </c>
      <c r="T239" s="191">
        <f aca="true" t="shared" si="13" ref="T239:T244">S239*H239</f>
        <v>0.051602999999999996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2" t="s">
        <v>228</v>
      </c>
      <c r="AT239" s="192" t="s">
        <v>133</v>
      </c>
      <c r="AU239" s="192" t="s">
        <v>81</v>
      </c>
      <c r="AY239" s="17" t="s">
        <v>130</v>
      </c>
      <c r="BE239" s="193">
        <f aca="true" t="shared" si="14" ref="BE239:BE244">IF(N239="základní",J239,0)</f>
        <v>0</v>
      </c>
      <c r="BF239" s="193">
        <f aca="true" t="shared" si="15" ref="BF239:BF244">IF(N239="snížená",J239,0)</f>
        <v>0</v>
      </c>
      <c r="BG239" s="193">
        <f aca="true" t="shared" si="16" ref="BG239:BG244">IF(N239="zákl. přenesená",J239,0)</f>
        <v>0</v>
      </c>
      <c r="BH239" s="193">
        <f aca="true" t="shared" si="17" ref="BH239:BH244">IF(N239="sníž. přenesená",J239,0)</f>
        <v>0</v>
      </c>
      <c r="BI239" s="193">
        <f aca="true" t="shared" si="18" ref="BI239:BI244">IF(N239="nulová",J239,0)</f>
        <v>0</v>
      </c>
      <c r="BJ239" s="17" t="s">
        <v>77</v>
      </c>
      <c r="BK239" s="193">
        <f aca="true" t="shared" si="19" ref="BK239:BK244">ROUND(I239*H239,2)</f>
        <v>0</v>
      </c>
      <c r="BL239" s="17" t="s">
        <v>228</v>
      </c>
      <c r="BM239" s="192" t="s">
        <v>438</v>
      </c>
    </row>
    <row r="240" spans="1:65" s="1" customFormat="1" ht="16.5" customHeight="1">
      <c r="A240" s="34"/>
      <c r="B240" s="35"/>
      <c r="C240" s="181" t="s">
        <v>439</v>
      </c>
      <c r="D240" s="181" t="s">
        <v>133</v>
      </c>
      <c r="E240" s="182" t="s">
        <v>440</v>
      </c>
      <c r="F240" s="183" t="s">
        <v>441</v>
      </c>
      <c r="G240" s="184" t="s">
        <v>145</v>
      </c>
      <c r="H240" s="185">
        <v>33</v>
      </c>
      <c r="I240" s="186"/>
      <c r="J240" s="187">
        <f t="shared" si="10"/>
        <v>0</v>
      </c>
      <c r="K240" s="183" t="s">
        <v>160</v>
      </c>
      <c r="L240" s="39"/>
      <c r="M240" s="188" t="s">
        <v>19</v>
      </c>
      <c r="N240" s="189" t="s">
        <v>43</v>
      </c>
      <c r="O240" s="64"/>
      <c r="P240" s="190">
        <f t="shared" si="11"/>
        <v>0</v>
      </c>
      <c r="Q240" s="190">
        <v>0</v>
      </c>
      <c r="R240" s="190">
        <f t="shared" si="12"/>
        <v>0</v>
      </c>
      <c r="S240" s="190">
        <v>0.00223</v>
      </c>
      <c r="T240" s="191">
        <f t="shared" si="13"/>
        <v>0.07359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2" t="s">
        <v>228</v>
      </c>
      <c r="AT240" s="192" t="s">
        <v>133</v>
      </c>
      <c r="AU240" s="192" t="s">
        <v>81</v>
      </c>
      <c r="AY240" s="17" t="s">
        <v>130</v>
      </c>
      <c r="BE240" s="193">
        <f t="shared" si="14"/>
        <v>0</v>
      </c>
      <c r="BF240" s="193">
        <f t="shared" si="15"/>
        <v>0</v>
      </c>
      <c r="BG240" s="193">
        <f t="shared" si="16"/>
        <v>0</v>
      </c>
      <c r="BH240" s="193">
        <f t="shared" si="17"/>
        <v>0</v>
      </c>
      <c r="BI240" s="193">
        <f t="shared" si="18"/>
        <v>0</v>
      </c>
      <c r="BJ240" s="17" t="s">
        <v>77</v>
      </c>
      <c r="BK240" s="193">
        <f t="shared" si="19"/>
        <v>0</v>
      </c>
      <c r="BL240" s="17" t="s">
        <v>228</v>
      </c>
      <c r="BM240" s="192" t="s">
        <v>442</v>
      </c>
    </row>
    <row r="241" spans="1:65" s="1" customFormat="1" ht="16.5" customHeight="1">
      <c r="A241" s="34"/>
      <c r="B241" s="35"/>
      <c r="C241" s="181" t="s">
        <v>443</v>
      </c>
      <c r="D241" s="181" t="s">
        <v>133</v>
      </c>
      <c r="E241" s="182" t="s">
        <v>444</v>
      </c>
      <c r="F241" s="183" t="s">
        <v>445</v>
      </c>
      <c r="G241" s="184" t="s">
        <v>145</v>
      </c>
      <c r="H241" s="185">
        <v>24</v>
      </c>
      <c r="I241" s="186"/>
      <c r="J241" s="187">
        <f t="shared" si="10"/>
        <v>0</v>
      </c>
      <c r="K241" s="183" t="s">
        <v>160</v>
      </c>
      <c r="L241" s="39"/>
      <c r="M241" s="188" t="s">
        <v>19</v>
      </c>
      <c r="N241" s="189" t="s">
        <v>43</v>
      </c>
      <c r="O241" s="64"/>
      <c r="P241" s="190">
        <f t="shared" si="11"/>
        <v>0</v>
      </c>
      <c r="Q241" s="190">
        <v>0</v>
      </c>
      <c r="R241" s="190">
        <f t="shared" si="12"/>
        <v>0</v>
      </c>
      <c r="S241" s="190">
        <v>0.00394</v>
      </c>
      <c r="T241" s="191">
        <f t="shared" si="13"/>
        <v>0.09456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2" t="s">
        <v>228</v>
      </c>
      <c r="AT241" s="192" t="s">
        <v>133</v>
      </c>
      <c r="AU241" s="192" t="s">
        <v>81</v>
      </c>
      <c r="AY241" s="17" t="s">
        <v>130</v>
      </c>
      <c r="BE241" s="193">
        <f t="shared" si="14"/>
        <v>0</v>
      </c>
      <c r="BF241" s="193">
        <f t="shared" si="15"/>
        <v>0</v>
      </c>
      <c r="BG241" s="193">
        <f t="shared" si="16"/>
        <v>0</v>
      </c>
      <c r="BH241" s="193">
        <f t="shared" si="17"/>
        <v>0</v>
      </c>
      <c r="BI241" s="193">
        <f t="shared" si="18"/>
        <v>0</v>
      </c>
      <c r="BJ241" s="17" t="s">
        <v>77</v>
      </c>
      <c r="BK241" s="193">
        <f t="shared" si="19"/>
        <v>0</v>
      </c>
      <c r="BL241" s="17" t="s">
        <v>228</v>
      </c>
      <c r="BM241" s="192" t="s">
        <v>446</v>
      </c>
    </row>
    <row r="242" spans="1:65" s="1" customFormat="1" ht="16.5" customHeight="1">
      <c r="A242" s="34"/>
      <c r="B242" s="35"/>
      <c r="C242" s="181" t="s">
        <v>447</v>
      </c>
      <c r="D242" s="181" t="s">
        <v>133</v>
      </c>
      <c r="E242" s="182" t="s">
        <v>448</v>
      </c>
      <c r="F242" s="183" t="s">
        <v>449</v>
      </c>
      <c r="G242" s="184" t="s">
        <v>145</v>
      </c>
      <c r="H242" s="185">
        <v>30.9</v>
      </c>
      <c r="I242" s="186"/>
      <c r="J242" s="187">
        <f t="shared" si="10"/>
        <v>0</v>
      </c>
      <c r="K242" s="183" t="s">
        <v>160</v>
      </c>
      <c r="L242" s="39"/>
      <c r="M242" s="188" t="s">
        <v>19</v>
      </c>
      <c r="N242" s="189" t="s">
        <v>43</v>
      </c>
      <c r="O242" s="64"/>
      <c r="P242" s="190">
        <f t="shared" si="11"/>
        <v>0</v>
      </c>
      <c r="Q242" s="190">
        <v>0.00039</v>
      </c>
      <c r="R242" s="190">
        <f t="shared" si="12"/>
        <v>0.012051</v>
      </c>
      <c r="S242" s="190">
        <v>0</v>
      </c>
      <c r="T242" s="191">
        <f t="shared" si="1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2" t="s">
        <v>228</v>
      </c>
      <c r="AT242" s="192" t="s">
        <v>133</v>
      </c>
      <c r="AU242" s="192" t="s">
        <v>81</v>
      </c>
      <c r="AY242" s="17" t="s">
        <v>130</v>
      </c>
      <c r="BE242" s="193">
        <f t="shared" si="14"/>
        <v>0</v>
      </c>
      <c r="BF242" s="193">
        <f t="shared" si="15"/>
        <v>0</v>
      </c>
      <c r="BG242" s="193">
        <f t="shared" si="16"/>
        <v>0</v>
      </c>
      <c r="BH242" s="193">
        <f t="shared" si="17"/>
        <v>0</v>
      </c>
      <c r="BI242" s="193">
        <f t="shared" si="18"/>
        <v>0</v>
      </c>
      <c r="BJ242" s="17" t="s">
        <v>77</v>
      </c>
      <c r="BK242" s="193">
        <f t="shared" si="19"/>
        <v>0</v>
      </c>
      <c r="BL242" s="17" t="s">
        <v>228</v>
      </c>
      <c r="BM242" s="192" t="s">
        <v>450</v>
      </c>
    </row>
    <row r="243" spans="1:65" s="1" customFormat="1" ht="16.5" customHeight="1">
      <c r="A243" s="34"/>
      <c r="B243" s="35"/>
      <c r="C243" s="181" t="s">
        <v>451</v>
      </c>
      <c r="D243" s="181" t="s">
        <v>133</v>
      </c>
      <c r="E243" s="182" t="s">
        <v>452</v>
      </c>
      <c r="F243" s="183" t="s">
        <v>453</v>
      </c>
      <c r="G243" s="184" t="s">
        <v>145</v>
      </c>
      <c r="H243" s="185">
        <v>33</v>
      </c>
      <c r="I243" s="186"/>
      <c r="J243" s="187">
        <f t="shared" si="10"/>
        <v>0</v>
      </c>
      <c r="K243" s="183" t="s">
        <v>160</v>
      </c>
      <c r="L243" s="39"/>
      <c r="M243" s="188" t="s">
        <v>19</v>
      </c>
      <c r="N243" s="189" t="s">
        <v>43</v>
      </c>
      <c r="O243" s="64"/>
      <c r="P243" s="190">
        <f t="shared" si="11"/>
        <v>0</v>
      </c>
      <c r="Q243" s="190">
        <v>0.0005</v>
      </c>
      <c r="R243" s="190">
        <f t="shared" si="12"/>
        <v>0.0165</v>
      </c>
      <c r="S243" s="190">
        <v>0</v>
      </c>
      <c r="T243" s="191">
        <f t="shared" si="1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2" t="s">
        <v>228</v>
      </c>
      <c r="AT243" s="192" t="s">
        <v>133</v>
      </c>
      <c r="AU243" s="192" t="s">
        <v>81</v>
      </c>
      <c r="AY243" s="17" t="s">
        <v>130</v>
      </c>
      <c r="BE243" s="193">
        <f t="shared" si="14"/>
        <v>0</v>
      </c>
      <c r="BF243" s="193">
        <f t="shared" si="15"/>
        <v>0</v>
      </c>
      <c r="BG243" s="193">
        <f t="shared" si="16"/>
        <v>0</v>
      </c>
      <c r="BH243" s="193">
        <f t="shared" si="17"/>
        <v>0</v>
      </c>
      <c r="BI243" s="193">
        <f t="shared" si="18"/>
        <v>0</v>
      </c>
      <c r="BJ243" s="17" t="s">
        <v>77</v>
      </c>
      <c r="BK243" s="193">
        <f t="shared" si="19"/>
        <v>0</v>
      </c>
      <c r="BL243" s="17" t="s">
        <v>228</v>
      </c>
      <c r="BM243" s="192" t="s">
        <v>454</v>
      </c>
    </row>
    <row r="244" spans="1:65" s="1" customFormat="1" ht="16.5" customHeight="1">
      <c r="A244" s="34"/>
      <c r="B244" s="35"/>
      <c r="C244" s="181" t="s">
        <v>455</v>
      </c>
      <c r="D244" s="181" t="s">
        <v>133</v>
      </c>
      <c r="E244" s="182" t="s">
        <v>456</v>
      </c>
      <c r="F244" s="183" t="s">
        <v>457</v>
      </c>
      <c r="G244" s="184" t="s">
        <v>145</v>
      </c>
      <c r="H244" s="185">
        <v>30.9</v>
      </c>
      <c r="I244" s="186"/>
      <c r="J244" s="187">
        <f t="shared" si="10"/>
        <v>0</v>
      </c>
      <c r="K244" s="183" t="s">
        <v>160</v>
      </c>
      <c r="L244" s="39"/>
      <c r="M244" s="188" t="s">
        <v>19</v>
      </c>
      <c r="N244" s="189" t="s">
        <v>43</v>
      </c>
      <c r="O244" s="64"/>
      <c r="P244" s="190">
        <f t="shared" si="11"/>
        <v>0</v>
      </c>
      <c r="Q244" s="190">
        <v>0.00079</v>
      </c>
      <c r="R244" s="190">
        <f t="shared" si="12"/>
        <v>0.024411</v>
      </c>
      <c r="S244" s="190">
        <v>0</v>
      </c>
      <c r="T244" s="191">
        <f t="shared" si="1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2" t="s">
        <v>228</v>
      </c>
      <c r="AT244" s="192" t="s">
        <v>133</v>
      </c>
      <c r="AU244" s="192" t="s">
        <v>81</v>
      </c>
      <c r="AY244" s="17" t="s">
        <v>130</v>
      </c>
      <c r="BE244" s="193">
        <f t="shared" si="14"/>
        <v>0</v>
      </c>
      <c r="BF244" s="193">
        <f t="shared" si="15"/>
        <v>0</v>
      </c>
      <c r="BG244" s="193">
        <f t="shared" si="16"/>
        <v>0</v>
      </c>
      <c r="BH244" s="193">
        <f t="shared" si="17"/>
        <v>0</v>
      </c>
      <c r="BI244" s="193">
        <f t="shared" si="18"/>
        <v>0</v>
      </c>
      <c r="BJ244" s="17" t="s">
        <v>77</v>
      </c>
      <c r="BK244" s="193">
        <f t="shared" si="19"/>
        <v>0</v>
      </c>
      <c r="BL244" s="17" t="s">
        <v>228</v>
      </c>
      <c r="BM244" s="192" t="s">
        <v>458</v>
      </c>
    </row>
    <row r="245" spans="2:51" s="12" customFormat="1" ht="12">
      <c r="B245" s="194"/>
      <c r="C245" s="195"/>
      <c r="D245" s="196" t="s">
        <v>139</v>
      </c>
      <c r="E245" s="197" t="s">
        <v>19</v>
      </c>
      <c r="F245" s="198" t="s">
        <v>459</v>
      </c>
      <c r="G245" s="195"/>
      <c r="H245" s="199">
        <v>30.9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139</v>
      </c>
      <c r="AU245" s="205" t="s">
        <v>81</v>
      </c>
      <c r="AV245" s="12" t="s">
        <v>81</v>
      </c>
      <c r="AW245" s="12" t="s">
        <v>33</v>
      </c>
      <c r="AX245" s="12" t="s">
        <v>77</v>
      </c>
      <c r="AY245" s="205" t="s">
        <v>130</v>
      </c>
    </row>
    <row r="246" spans="1:65" s="1" customFormat="1" ht="24" customHeight="1">
      <c r="A246" s="34"/>
      <c r="B246" s="35"/>
      <c r="C246" s="181" t="s">
        <v>460</v>
      </c>
      <c r="D246" s="181" t="s">
        <v>133</v>
      </c>
      <c r="E246" s="182" t="s">
        <v>461</v>
      </c>
      <c r="F246" s="183" t="s">
        <v>462</v>
      </c>
      <c r="G246" s="184" t="s">
        <v>221</v>
      </c>
      <c r="H246" s="185">
        <v>72</v>
      </c>
      <c r="I246" s="186"/>
      <c r="J246" s="187">
        <f>ROUND(I246*H246,2)</f>
        <v>0</v>
      </c>
      <c r="K246" s="183" t="s">
        <v>160</v>
      </c>
      <c r="L246" s="39"/>
      <c r="M246" s="188" t="s">
        <v>19</v>
      </c>
      <c r="N246" s="189" t="s">
        <v>43</v>
      </c>
      <c r="O246" s="64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2" t="s">
        <v>228</v>
      </c>
      <c r="AT246" s="192" t="s">
        <v>133</v>
      </c>
      <c r="AU246" s="192" t="s">
        <v>81</v>
      </c>
      <c r="AY246" s="17" t="s">
        <v>130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7" t="s">
        <v>77</v>
      </c>
      <c r="BK246" s="193">
        <f>ROUND(I246*H246,2)</f>
        <v>0</v>
      </c>
      <c r="BL246" s="17" t="s">
        <v>228</v>
      </c>
      <c r="BM246" s="192" t="s">
        <v>463</v>
      </c>
    </row>
    <row r="247" spans="2:51" s="12" customFormat="1" ht="12">
      <c r="B247" s="194"/>
      <c r="C247" s="195"/>
      <c r="D247" s="196" t="s">
        <v>139</v>
      </c>
      <c r="E247" s="197" t="s">
        <v>19</v>
      </c>
      <c r="F247" s="198" t="s">
        <v>464</v>
      </c>
      <c r="G247" s="195"/>
      <c r="H247" s="199">
        <v>72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139</v>
      </c>
      <c r="AU247" s="205" t="s">
        <v>81</v>
      </c>
      <c r="AV247" s="12" t="s">
        <v>81</v>
      </c>
      <c r="AW247" s="12" t="s">
        <v>33</v>
      </c>
      <c r="AX247" s="12" t="s">
        <v>77</v>
      </c>
      <c r="AY247" s="205" t="s">
        <v>130</v>
      </c>
    </row>
    <row r="248" spans="1:65" s="1" customFormat="1" ht="16.5" customHeight="1">
      <c r="A248" s="34"/>
      <c r="B248" s="35"/>
      <c r="C248" s="181" t="s">
        <v>465</v>
      </c>
      <c r="D248" s="181" t="s">
        <v>133</v>
      </c>
      <c r="E248" s="182" t="s">
        <v>466</v>
      </c>
      <c r="F248" s="183" t="s">
        <v>467</v>
      </c>
      <c r="G248" s="184" t="s">
        <v>145</v>
      </c>
      <c r="H248" s="185">
        <v>33</v>
      </c>
      <c r="I248" s="186"/>
      <c r="J248" s="187">
        <f>ROUND(I248*H248,2)</f>
        <v>0</v>
      </c>
      <c r="K248" s="183" t="s">
        <v>160</v>
      </c>
      <c r="L248" s="39"/>
      <c r="M248" s="188" t="s">
        <v>19</v>
      </c>
      <c r="N248" s="189" t="s">
        <v>43</v>
      </c>
      <c r="O248" s="64"/>
      <c r="P248" s="190">
        <f>O248*H248</f>
        <v>0</v>
      </c>
      <c r="Q248" s="190">
        <v>0.00079</v>
      </c>
      <c r="R248" s="190">
        <f>Q248*H248</f>
        <v>0.02607</v>
      </c>
      <c r="S248" s="190">
        <v>0</v>
      </c>
      <c r="T248" s="19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2" t="s">
        <v>228</v>
      </c>
      <c r="AT248" s="192" t="s">
        <v>133</v>
      </c>
      <c r="AU248" s="192" t="s">
        <v>81</v>
      </c>
      <c r="AY248" s="17" t="s">
        <v>130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7" t="s">
        <v>77</v>
      </c>
      <c r="BK248" s="193">
        <f>ROUND(I248*H248,2)</f>
        <v>0</v>
      </c>
      <c r="BL248" s="17" t="s">
        <v>228</v>
      </c>
      <c r="BM248" s="192" t="s">
        <v>468</v>
      </c>
    </row>
    <row r="249" spans="2:51" s="12" customFormat="1" ht="12">
      <c r="B249" s="194"/>
      <c r="C249" s="195"/>
      <c r="D249" s="196" t="s">
        <v>139</v>
      </c>
      <c r="E249" s="197" t="s">
        <v>19</v>
      </c>
      <c r="F249" s="198" t="s">
        <v>469</v>
      </c>
      <c r="G249" s="195"/>
      <c r="H249" s="199">
        <v>33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139</v>
      </c>
      <c r="AU249" s="205" t="s">
        <v>81</v>
      </c>
      <c r="AV249" s="12" t="s">
        <v>81</v>
      </c>
      <c r="AW249" s="12" t="s">
        <v>33</v>
      </c>
      <c r="AX249" s="12" t="s">
        <v>77</v>
      </c>
      <c r="AY249" s="205" t="s">
        <v>130</v>
      </c>
    </row>
    <row r="250" spans="1:65" s="1" customFormat="1" ht="24" customHeight="1">
      <c r="A250" s="34"/>
      <c r="B250" s="35"/>
      <c r="C250" s="181" t="s">
        <v>470</v>
      </c>
      <c r="D250" s="181" t="s">
        <v>133</v>
      </c>
      <c r="E250" s="182" t="s">
        <v>471</v>
      </c>
      <c r="F250" s="183" t="s">
        <v>472</v>
      </c>
      <c r="G250" s="184" t="s">
        <v>221</v>
      </c>
      <c r="H250" s="185">
        <v>3</v>
      </c>
      <c r="I250" s="186"/>
      <c r="J250" s="187">
        <f>ROUND(I250*H250,2)</f>
        <v>0</v>
      </c>
      <c r="K250" s="183" t="s">
        <v>160</v>
      </c>
      <c r="L250" s="39"/>
      <c r="M250" s="188" t="s">
        <v>19</v>
      </c>
      <c r="N250" s="189" t="s">
        <v>43</v>
      </c>
      <c r="O250" s="64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2" t="s">
        <v>228</v>
      </c>
      <c r="AT250" s="192" t="s">
        <v>133</v>
      </c>
      <c r="AU250" s="192" t="s">
        <v>81</v>
      </c>
      <c r="AY250" s="17" t="s">
        <v>130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7" t="s">
        <v>77</v>
      </c>
      <c r="BK250" s="193">
        <f>ROUND(I250*H250,2)</f>
        <v>0</v>
      </c>
      <c r="BL250" s="17" t="s">
        <v>228</v>
      </c>
      <c r="BM250" s="192" t="s">
        <v>473</v>
      </c>
    </row>
    <row r="251" spans="1:65" s="1" customFormat="1" ht="24" customHeight="1">
      <c r="A251" s="34"/>
      <c r="B251" s="35"/>
      <c r="C251" s="181" t="s">
        <v>474</v>
      </c>
      <c r="D251" s="181" t="s">
        <v>133</v>
      </c>
      <c r="E251" s="182" t="s">
        <v>475</v>
      </c>
      <c r="F251" s="183" t="s">
        <v>476</v>
      </c>
      <c r="G251" s="184" t="s">
        <v>145</v>
      </c>
      <c r="H251" s="185">
        <v>11.45</v>
      </c>
      <c r="I251" s="186"/>
      <c r="J251" s="187">
        <f>ROUND(I251*H251,2)</f>
        <v>0</v>
      </c>
      <c r="K251" s="183" t="s">
        <v>160</v>
      </c>
      <c r="L251" s="39"/>
      <c r="M251" s="188" t="s">
        <v>19</v>
      </c>
      <c r="N251" s="189" t="s">
        <v>43</v>
      </c>
      <c r="O251" s="64"/>
      <c r="P251" s="190">
        <f>O251*H251</f>
        <v>0</v>
      </c>
      <c r="Q251" s="190">
        <v>0.00079</v>
      </c>
      <c r="R251" s="190">
        <f>Q251*H251</f>
        <v>0.0090455</v>
      </c>
      <c r="S251" s="190">
        <v>0</v>
      </c>
      <c r="T251" s="191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2" t="s">
        <v>228</v>
      </c>
      <c r="AT251" s="192" t="s">
        <v>133</v>
      </c>
      <c r="AU251" s="192" t="s">
        <v>81</v>
      </c>
      <c r="AY251" s="17" t="s">
        <v>130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7" t="s">
        <v>77</v>
      </c>
      <c r="BK251" s="193">
        <f>ROUND(I251*H251,2)</f>
        <v>0</v>
      </c>
      <c r="BL251" s="17" t="s">
        <v>228</v>
      </c>
      <c r="BM251" s="192" t="s">
        <v>477</v>
      </c>
    </row>
    <row r="252" spans="2:51" s="12" customFormat="1" ht="12">
      <c r="B252" s="194"/>
      <c r="C252" s="195"/>
      <c r="D252" s="196" t="s">
        <v>139</v>
      </c>
      <c r="E252" s="197" t="s">
        <v>19</v>
      </c>
      <c r="F252" s="198" t="s">
        <v>478</v>
      </c>
      <c r="G252" s="195"/>
      <c r="H252" s="199">
        <v>11.45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139</v>
      </c>
      <c r="AU252" s="205" t="s">
        <v>81</v>
      </c>
      <c r="AV252" s="12" t="s">
        <v>81</v>
      </c>
      <c r="AW252" s="12" t="s">
        <v>33</v>
      </c>
      <c r="AX252" s="12" t="s">
        <v>77</v>
      </c>
      <c r="AY252" s="205" t="s">
        <v>130</v>
      </c>
    </row>
    <row r="253" spans="1:65" s="1" customFormat="1" ht="24" customHeight="1">
      <c r="A253" s="34"/>
      <c r="B253" s="35"/>
      <c r="C253" s="181" t="s">
        <v>479</v>
      </c>
      <c r="D253" s="181" t="s">
        <v>133</v>
      </c>
      <c r="E253" s="182" t="s">
        <v>480</v>
      </c>
      <c r="F253" s="183" t="s">
        <v>481</v>
      </c>
      <c r="G253" s="184" t="s">
        <v>221</v>
      </c>
      <c r="H253" s="185">
        <v>3</v>
      </c>
      <c r="I253" s="186"/>
      <c r="J253" s="187">
        <f>ROUND(I253*H253,2)</f>
        <v>0</v>
      </c>
      <c r="K253" s="183" t="s">
        <v>19</v>
      </c>
      <c r="L253" s="39"/>
      <c r="M253" s="188" t="s">
        <v>19</v>
      </c>
      <c r="N253" s="189" t="s">
        <v>43</v>
      </c>
      <c r="O253" s="64"/>
      <c r="P253" s="190">
        <f>O253*H253</f>
        <v>0</v>
      </c>
      <c r="Q253" s="190">
        <v>0.00106</v>
      </c>
      <c r="R253" s="190">
        <f>Q253*H253</f>
        <v>0.0031799999999999997</v>
      </c>
      <c r="S253" s="190">
        <v>0</v>
      </c>
      <c r="T253" s="191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2" t="s">
        <v>228</v>
      </c>
      <c r="AT253" s="192" t="s">
        <v>133</v>
      </c>
      <c r="AU253" s="192" t="s">
        <v>81</v>
      </c>
      <c r="AY253" s="17" t="s">
        <v>130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7" t="s">
        <v>77</v>
      </c>
      <c r="BK253" s="193">
        <f>ROUND(I253*H253,2)</f>
        <v>0</v>
      </c>
      <c r="BL253" s="17" t="s">
        <v>228</v>
      </c>
      <c r="BM253" s="192" t="s">
        <v>482</v>
      </c>
    </row>
    <row r="254" spans="2:51" s="12" customFormat="1" ht="12">
      <c r="B254" s="194"/>
      <c r="C254" s="195"/>
      <c r="D254" s="196" t="s">
        <v>139</v>
      </c>
      <c r="E254" s="197" t="s">
        <v>19</v>
      </c>
      <c r="F254" s="198" t="s">
        <v>483</v>
      </c>
      <c r="G254" s="195"/>
      <c r="H254" s="199">
        <v>3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139</v>
      </c>
      <c r="AU254" s="205" t="s">
        <v>81</v>
      </c>
      <c r="AV254" s="12" t="s">
        <v>81</v>
      </c>
      <c r="AW254" s="12" t="s">
        <v>33</v>
      </c>
      <c r="AX254" s="12" t="s">
        <v>77</v>
      </c>
      <c r="AY254" s="205" t="s">
        <v>130</v>
      </c>
    </row>
    <row r="255" spans="1:65" s="1" customFormat="1" ht="16.5" customHeight="1">
      <c r="A255" s="34"/>
      <c r="B255" s="35"/>
      <c r="C255" s="181" t="s">
        <v>484</v>
      </c>
      <c r="D255" s="181" t="s">
        <v>133</v>
      </c>
      <c r="E255" s="182" t="s">
        <v>485</v>
      </c>
      <c r="F255" s="183" t="s">
        <v>486</v>
      </c>
      <c r="G255" s="184" t="s">
        <v>221</v>
      </c>
      <c r="H255" s="185">
        <v>3</v>
      </c>
      <c r="I255" s="186"/>
      <c r="J255" s="187">
        <f>ROUND(I255*H255,2)</f>
        <v>0</v>
      </c>
      <c r="K255" s="183" t="s">
        <v>19</v>
      </c>
      <c r="L255" s="39"/>
      <c r="M255" s="188" t="s">
        <v>19</v>
      </c>
      <c r="N255" s="189" t="s">
        <v>43</v>
      </c>
      <c r="O255" s="64"/>
      <c r="P255" s="190">
        <f>O255*H255</f>
        <v>0</v>
      </c>
      <c r="Q255" s="190">
        <v>0.00106</v>
      </c>
      <c r="R255" s="190">
        <f>Q255*H255</f>
        <v>0.0031799999999999997</v>
      </c>
      <c r="S255" s="190">
        <v>0</v>
      </c>
      <c r="T255" s="19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2" t="s">
        <v>228</v>
      </c>
      <c r="AT255" s="192" t="s">
        <v>133</v>
      </c>
      <c r="AU255" s="192" t="s">
        <v>81</v>
      </c>
      <c r="AY255" s="17" t="s">
        <v>130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7" t="s">
        <v>77</v>
      </c>
      <c r="BK255" s="193">
        <f>ROUND(I255*H255,2)</f>
        <v>0</v>
      </c>
      <c r="BL255" s="17" t="s">
        <v>228</v>
      </c>
      <c r="BM255" s="192" t="s">
        <v>487</v>
      </c>
    </row>
    <row r="256" spans="2:51" s="12" customFormat="1" ht="12">
      <c r="B256" s="194"/>
      <c r="C256" s="195"/>
      <c r="D256" s="196" t="s">
        <v>139</v>
      </c>
      <c r="E256" s="197" t="s">
        <v>19</v>
      </c>
      <c r="F256" s="198" t="s">
        <v>483</v>
      </c>
      <c r="G256" s="195"/>
      <c r="H256" s="199">
        <v>3</v>
      </c>
      <c r="I256" s="200"/>
      <c r="J256" s="195"/>
      <c r="K256" s="195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139</v>
      </c>
      <c r="AU256" s="205" t="s">
        <v>81</v>
      </c>
      <c r="AV256" s="12" t="s">
        <v>81</v>
      </c>
      <c r="AW256" s="12" t="s">
        <v>33</v>
      </c>
      <c r="AX256" s="12" t="s">
        <v>77</v>
      </c>
      <c r="AY256" s="205" t="s">
        <v>130</v>
      </c>
    </row>
    <row r="257" spans="1:65" s="1" customFormat="1" ht="16.5" customHeight="1">
      <c r="A257" s="34"/>
      <c r="B257" s="35"/>
      <c r="C257" s="181" t="s">
        <v>488</v>
      </c>
      <c r="D257" s="181" t="s">
        <v>133</v>
      </c>
      <c r="E257" s="182" t="s">
        <v>489</v>
      </c>
      <c r="F257" s="183" t="s">
        <v>490</v>
      </c>
      <c r="G257" s="184" t="s">
        <v>145</v>
      </c>
      <c r="H257" s="185">
        <v>24</v>
      </c>
      <c r="I257" s="186"/>
      <c r="J257" s="187">
        <f>ROUND(I257*H257,2)</f>
        <v>0</v>
      </c>
      <c r="K257" s="183" t="s">
        <v>160</v>
      </c>
      <c r="L257" s="39"/>
      <c r="M257" s="188" t="s">
        <v>19</v>
      </c>
      <c r="N257" s="189" t="s">
        <v>43</v>
      </c>
      <c r="O257" s="64"/>
      <c r="P257" s="190">
        <f>O257*H257</f>
        <v>0</v>
      </c>
      <c r="Q257" s="190">
        <v>0.00108</v>
      </c>
      <c r="R257" s="190">
        <f>Q257*H257</f>
        <v>0.02592</v>
      </c>
      <c r="S257" s="190">
        <v>0</v>
      </c>
      <c r="T257" s="19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2" t="s">
        <v>228</v>
      </c>
      <c r="AT257" s="192" t="s">
        <v>133</v>
      </c>
      <c r="AU257" s="192" t="s">
        <v>81</v>
      </c>
      <c r="AY257" s="17" t="s">
        <v>130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7" t="s">
        <v>77</v>
      </c>
      <c r="BK257" s="193">
        <f>ROUND(I257*H257,2)</f>
        <v>0</v>
      </c>
      <c r="BL257" s="17" t="s">
        <v>228</v>
      </c>
      <c r="BM257" s="192" t="s">
        <v>491</v>
      </c>
    </row>
    <row r="258" spans="2:51" s="12" customFormat="1" ht="12">
      <c r="B258" s="194"/>
      <c r="C258" s="195"/>
      <c r="D258" s="196" t="s">
        <v>139</v>
      </c>
      <c r="E258" s="197" t="s">
        <v>19</v>
      </c>
      <c r="F258" s="198" t="s">
        <v>492</v>
      </c>
      <c r="G258" s="195"/>
      <c r="H258" s="199">
        <v>24</v>
      </c>
      <c r="I258" s="200"/>
      <c r="J258" s="195"/>
      <c r="K258" s="195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139</v>
      </c>
      <c r="AU258" s="205" t="s">
        <v>81</v>
      </c>
      <c r="AV258" s="12" t="s">
        <v>81</v>
      </c>
      <c r="AW258" s="12" t="s">
        <v>33</v>
      </c>
      <c r="AX258" s="12" t="s">
        <v>77</v>
      </c>
      <c r="AY258" s="205" t="s">
        <v>130</v>
      </c>
    </row>
    <row r="259" spans="1:65" s="1" customFormat="1" ht="24" customHeight="1">
      <c r="A259" s="34"/>
      <c r="B259" s="35"/>
      <c r="C259" s="181" t="s">
        <v>493</v>
      </c>
      <c r="D259" s="181" t="s">
        <v>133</v>
      </c>
      <c r="E259" s="182" t="s">
        <v>494</v>
      </c>
      <c r="F259" s="183" t="s">
        <v>495</v>
      </c>
      <c r="G259" s="184" t="s">
        <v>382</v>
      </c>
      <c r="H259" s="185">
        <v>0.12</v>
      </c>
      <c r="I259" s="186"/>
      <c r="J259" s="187">
        <f>ROUND(I259*H259,2)</f>
        <v>0</v>
      </c>
      <c r="K259" s="183" t="s">
        <v>160</v>
      </c>
      <c r="L259" s="39"/>
      <c r="M259" s="188" t="s">
        <v>19</v>
      </c>
      <c r="N259" s="189" t="s">
        <v>43</v>
      </c>
      <c r="O259" s="64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2" t="s">
        <v>228</v>
      </c>
      <c r="AT259" s="192" t="s">
        <v>133</v>
      </c>
      <c r="AU259" s="192" t="s">
        <v>81</v>
      </c>
      <c r="AY259" s="17" t="s">
        <v>130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7" t="s">
        <v>77</v>
      </c>
      <c r="BK259" s="193">
        <f>ROUND(I259*H259,2)</f>
        <v>0</v>
      </c>
      <c r="BL259" s="17" t="s">
        <v>228</v>
      </c>
      <c r="BM259" s="192" t="s">
        <v>496</v>
      </c>
    </row>
    <row r="260" spans="1:65" s="1" customFormat="1" ht="24" customHeight="1">
      <c r="A260" s="34"/>
      <c r="B260" s="35"/>
      <c r="C260" s="181" t="s">
        <v>497</v>
      </c>
      <c r="D260" s="181" t="s">
        <v>133</v>
      </c>
      <c r="E260" s="182" t="s">
        <v>498</v>
      </c>
      <c r="F260" s="183" t="s">
        <v>499</v>
      </c>
      <c r="G260" s="184" t="s">
        <v>382</v>
      </c>
      <c r="H260" s="185">
        <v>0.12</v>
      </c>
      <c r="I260" s="186"/>
      <c r="J260" s="187">
        <f>ROUND(I260*H260,2)</f>
        <v>0</v>
      </c>
      <c r="K260" s="183" t="s">
        <v>160</v>
      </c>
      <c r="L260" s="39"/>
      <c r="M260" s="188" t="s">
        <v>19</v>
      </c>
      <c r="N260" s="189" t="s">
        <v>43</v>
      </c>
      <c r="O260" s="64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2" t="s">
        <v>228</v>
      </c>
      <c r="AT260" s="192" t="s">
        <v>133</v>
      </c>
      <c r="AU260" s="192" t="s">
        <v>81</v>
      </c>
      <c r="AY260" s="17" t="s">
        <v>130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7" t="s">
        <v>77</v>
      </c>
      <c r="BK260" s="193">
        <f>ROUND(I260*H260,2)</f>
        <v>0</v>
      </c>
      <c r="BL260" s="17" t="s">
        <v>228</v>
      </c>
      <c r="BM260" s="192" t="s">
        <v>500</v>
      </c>
    </row>
    <row r="261" spans="2:63" s="11" customFormat="1" ht="22.9" customHeight="1">
      <c r="B261" s="165"/>
      <c r="C261" s="166"/>
      <c r="D261" s="167" t="s">
        <v>71</v>
      </c>
      <c r="E261" s="179" t="s">
        <v>501</v>
      </c>
      <c r="F261" s="179" t="s">
        <v>502</v>
      </c>
      <c r="G261" s="166"/>
      <c r="H261" s="166"/>
      <c r="I261" s="169"/>
      <c r="J261" s="180">
        <f>BK261</f>
        <v>0</v>
      </c>
      <c r="K261" s="166"/>
      <c r="L261" s="171"/>
      <c r="M261" s="172"/>
      <c r="N261" s="173"/>
      <c r="O261" s="173"/>
      <c r="P261" s="174">
        <f>SUM(P262:P283)</f>
        <v>0</v>
      </c>
      <c r="Q261" s="173"/>
      <c r="R261" s="174">
        <f>SUM(R262:R283)</f>
        <v>0.197</v>
      </c>
      <c r="S261" s="173"/>
      <c r="T261" s="175">
        <f>SUM(T262:T283)</f>
        <v>1.005</v>
      </c>
      <c r="AR261" s="176" t="s">
        <v>81</v>
      </c>
      <c r="AT261" s="177" t="s">
        <v>71</v>
      </c>
      <c r="AU261" s="177" t="s">
        <v>77</v>
      </c>
      <c r="AY261" s="176" t="s">
        <v>130</v>
      </c>
      <c r="BK261" s="178">
        <f>SUM(BK262:BK283)</f>
        <v>0</v>
      </c>
    </row>
    <row r="262" spans="1:65" s="1" customFormat="1" ht="24" customHeight="1">
      <c r="A262" s="34"/>
      <c r="B262" s="35"/>
      <c r="C262" s="181" t="s">
        <v>503</v>
      </c>
      <c r="D262" s="181" t="s">
        <v>133</v>
      </c>
      <c r="E262" s="182" t="s">
        <v>504</v>
      </c>
      <c r="F262" s="183" t="s">
        <v>505</v>
      </c>
      <c r="G262" s="184" t="s">
        <v>221</v>
      </c>
      <c r="H262" s="185">
        <v>2</v>
      </c>
      <c r="I262" s="186"/>
      <c r="J262" s="187">
        <f aca="true" t="shared" si="20" ref="J262:J272">ROUND(I262*H262,2)</f>
        <v>0</v>
      </c>
      <c r="K262" s="183" t="s">
        <v>19</v>
      </c>
      <c r="L262" s="39"/>
      <c r="M262" s="188" t="s">
        <v>19</v>
      </c>
      <c r="N262" s="189" t="s">
        <v>43</v>
      </c>
      <c r="O262" s="64"/>
      <c r="P262" s="190">
        <f aca="true" t="shared" si="21" ref="P262:P272">O262*H262</f>
        <v>0</v>
      </c>
      <c r="Q262" s="190">
        <v>0</v>
      </c>
      <c r="R262" s="190">
        <f aca="true" t="shared" si="22" ref="R262:R272">Q262*H262</f>
        <v>0</v>
      </c>
      <c r="S262" s="190">
        <v>0</v>
      </c>
      <c r="T262" s="191">
        <f aca="true" t="shared" si="23" ref="T262:T272"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2" t="s">
        <v>228</v>
      </c>
      <c r="AT262" s="192" t="s">
        <v>133</v>
      </c>
      <c r="AU262" s="192" t="s">
        <v>81</v>
      </c>
      <c r="AY262" s="17" t="s">
        <v>130</v>
      </c>
      <c r="BE262" s="193">
        <f aca="true" t="shared" si="24" ref="BE262:BE272">IF(N262="základní",J262,0)</f>
        <v>0</v>
      </c>
      <c r="BF262" s="193">
        <f aca="true" t="shared" si="25" ref="BF262:BF272">IF(N262="snížená",J262,0)</f>
        <v>0</v>
      </c>
      <c r="BG262" s="193">
        <f aca="true" t="shared" si="26" ref="BG262:BG272">IF(N262="zákl. přenesená",J262,0)</f>
        <v>0</v>
      </c>
      <c r="BH262" s="193">
        <f aca="true" t="shared" si="27" ref="BH262:BH272">IF(N262="sníž. přenesená",J262,0)</f>
        <v>0</v>
      </c>
      <c r="BI262" s="193">
        <f aca="true" t="shared" si="28" ref="BI262:BI272">IF(N262="nulová",J262,0)</f>
        <v>0</v>
      </c>
      <c r="BJ262" s="17" t="s">
        <v>77</v>
      </c>
      <c r="BK262" s="193">
        <f aca="true" t="shared" si="29" ref="BK262:BK272">ROUND(I262*H262,2)</f>
        <v>0</v>
      </c>
      <c r="BL262" s="17" t="s">
        <v>228</v>
      </c>
      <c r="BM262" s="192" t="s">
        <v>506</v>
      </c>
    </row>
    <row r="263" spans="1:65" s="1" customFormat="1" ht="24" customHeight="1">
      <c r="A263" s="34"/>
      <c r="B263" s="35"/>
      <c r="C263" s="181" t="s">
        <v>507</v>
      </c>
      <c r="D263" s="181" t="s">
        <v>133</v>
      </c>
      <c r="E263" s="182" t="s">
        <v>508</v>
      </c>
      <c r="F263" s="183" t="s">
        <v>509</v>
      </c>
      <c r="G263" s="184" t="s">
        <v>221</v>
      </c>
      <c r="H263" s="185">
        <v>4</v>
      </c>
      <c r="I263" s="186"/>
      <c r="J263" s="187">
        <f t="shared" si="20"/>
        <v>0</v>
      </c>
      <c r="K263" s="183" t="s">
        <v>19</v>
      </c>
      <c r="L263" s="39"/>
      <c r="M263" s="188" t="s">
        <v>19</v>
      </c>
      <c r="N263" s="189" t="s">
        <v>43</v>
      </c>
      <c r="O263" s="64"/>
      <c r="P263" s="190">
        <f t="shared" si="21"/>
        <v>0</v>
      </c>
      <c r="Q263" s="190">
        <v>0</v>
      </c>
      <c r="R263" s="190">
        <f t="shared" si="22"/>
        <v>0</v>
      </c>
      <c r="S263" s="190">
        <v>0</v>
      </c>
      <c r="T263" s="191">
        <f t="shared" si="2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2" t="s">
        <v>228</v>
      </c>
      <c r="AT263" s="192" t="s">
        <v>133</v>
      </c>
      <c r="AU263" s="192" t="s">
        <v>81</v>
      </c>
      <c r="AY263" s="17" t="s">
        <v>130</v>
      </c>
      <c r="BE263" s="193">
        <f t="shared" si="24"/>
        <v>0</v>
      </c>
      <c r="BF263" s="193">
        <f t="shared" si="25"/>
        <v>0</v>
      </c>
      <c r="BG263" s="193">
        <f t="shared" si="26"/>
        <v>0</v>
      </c>
      <c r="BH263" s="193">
        <f t="shared" si="27"/>
        <v>0</v>
      </c>
      <c r="BI263" s="193">
        <f t="shared" si="28"/>
        <v>0</v>
      </c>
      <c r="BJ263" s="17" t="s">
        <v>77</v>
      </c>
      <c r="BK263" s="193">
        <f t="shared" si="29"/>
        <v>0</v>
      </c>
      <c r="BL263" s="17" t="s">
        <v>228</v>
      </c>
      <c r="BM263" s="192" t="s">
        <v>510</v>
      </c>
    </row>
    <row r="264" spans="1:65" s="1" customFormat="1" ht="24" customHeight="1">
      <c r="A264" s="34"/>
      <c r="B264" s="35"/>
      <c r="C264" s="181" t="s">
        <v>511</v>
      </c>
      <c r="D264" s="181" t="s">
        <v>133</v>
      </c>
      <c r="E264" s="182" t="s">
        <v>512</v>
      </c>
      <c r="F264" s="183" t="s">
        <v>513</v>
      </c>
      <c r="G264" s="184" t="s">
        <v>221</v>
      </c>
      <c r="H264" s="185">
        <v>5</v>
      </c>
      <c r="I264" s="186"/>
      <c r="J264" s="187">
        <f t="shared" si="20"/>
        <v>0</v>
      </c>
      <c r="K264" s="183" t="s">
        <v>19</v>
      </c>
      <c r="L264" s="39"/>
      <c r="M264" s="188" t="s">
        <v>19</v>
      </c>
      <c r="N264" s="189" t="s">
        <v>43</v>
      </c>
      <c r="O264" s="64"/>
      <c r="P264" s="190">
        <f t="shared" si="21"/>
        <v>0</v>
      </c>
      <c r="Q264" s="190">
        <v>0</v>
      </c>
      <c r="R264" s="190">
        <f t="shared" si="22"/>
        <v>0</v>
      </c>
      <c r="S264" s="190">
        <v>0</v>
      </c>
      <c r="T264" s="191">
        <f t="shared" si="2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2" t="s">
        <v>228</v>
      </c>
      <c r="AT264" s="192" t="s">
        <v>133</v>
      </c>
      <c r="AU264" s="192" t="s">
        <v>81</v>
      </c>
      <c r="AY264" s="17" t="s">
        <v>130</v>
      </c>
      <c r="BE264" s="193">
        <f t="shared" si="24"/>
        <v>0</v>
      </c>
      <c r="BF264" s="193">
        <f t="shared" si="25"/>
        <v>0</v>
      </c>
      <c r="BG264" s="193">
        <f t="shared" si="26"/>
        <v>0</v>
      </c>
      <c r="BH264" s="193">
        <f t="shared" si="27"/>
        <v>0</v>
      </c>
      <c r="BI264" s="193">
        <f t="shared" si="28"/>
        <v>0</v>
      </c>
      <c r="BJ264" s="17" t="s">
        <v>77</v>
      </c>
      <c r="BK264" s="193">
        <f t="shared" si="29"/>
        <v>0</v>
      </c>
      <c r="BL264" s="17" t="s">
        <v>228</v>
      </c>
      <c r="BM264" s="192" t="s">
        <v>514</v>
      </c>
    </row>
    <row r="265" spans="1:65" s="1" customFormat="1" ht="24" customHeight="1">
      <c r="A265" s="34"/>
      <c r="B265" s="35"/>
      <c r="C265" s="181" t="s">
        <v>515</v>
      </c>
      <c r="D265" s="181" t="s">
        <v>133</v>
      </c>
      <c r="E265" s="182" t="s">
        <v>516</v>
      </c>
      <c r="F265" s="183" t="s">
        <v>517</v>
      </c>
      <c r="G265" s="184" t="s">
        <v>221</v>
      </c>
      <c r="H265" s="185">
        <v>9</v>
      </c>
      <c r="I265" s="186"/>
      <c r="J265" s="187">
        <f t="shared" si="20"/>
        <v>0</v>
      </c>
      <c r="K265" s="183" t="s">
        <v>19</v>
      </c>
      <c r="L265" s="39"/>
      <c r="M265" s="188" t="s">
        <v>19</v>
      </c>
      <c r="N265" s="189" t="s">
        <v>43</v>
      </c>
      <c r="O265" s="64"/>
      <c r="P265" s="190">
        <f t="shared" si="21"/>
        <v>0</v>
      </c>
      <c r="Q265" s="190">
        <v>0</v>
      </c>
      <c r="R265" s="190">
        <f t="shared" si="22"/>
        <v>0</v>
      </c>
      <c r="S265" s="190">
        <v>0</v>
      </c>
      <c r="T265" s="191">
        <f t="shared" si="2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2" t="s">
        <v>228</v>
      </c>
      <c r="AT265" s="192" t="s">
        <v>133</v>
      </c>
      <c r="AU265" s="192" t="s">
        <v>81</v>
      </c>
      <c r="AY265" s="17" t="s">
        <v>130</v>
      </c>
      <c r="BE265" s="193">
        <f t="shared" si="24"/>
        <v>0</v>
      </c>
      <c r="BF265" s="193">
        <f t="shared" si="25"/>
        <v>0</v>
      </c>
      <c r="BG265" s="193">
        <f t="shared" si="26"/>
        <v>0</v>
      </c>
      <c r="BH265" s="193">
        <f t="shared" si="27"/>
        <v>0</v>
      </c>
      <c r="BI265" s="193">
        <f t="shared" si="28"/>
        <v>0</v>
      </c>
      <c r="BJ265" s="17" t="s">
        <v>77</v>
      </c>
      <c r="BK265" s="193">
        <f t="shared" si="29"/>
        <v>0</v>
      </c>
      <c r="BL265" s="17" t="s">
        <v>228</v>
      </c>
      <c r="BM265" s="192" t="s">
        <v>518</v>
      </c>
    </row>
    <row r="266" spans="1:65" s="1" customFormat="1" ht="24" customHeight="1">
      <c r="A266" s="34"/>
      <c r="B266" s="35"/>
      <c r="C266" s="181" t="s">
        <v>519</v>
      </c>
      <c r="D266" s="181" t="s">
        <v>133</v>
      </c>
      <c r="E266" s="182" t="s">
        <v>520</v>
      </c>
      <c r="F266" s="183" t="s">
        <v>521</v>
      </c>
      <c r="G266" s="184" t="s">
        <v>221</v>
      </c>
      <c r="H266" s="185">
        <v>6</v>
      </c>
      <c r="I266" s="186"/>
      <c r="J266" s="187">
        <f t="shared" si="20"/>
        <v>0</v>
      </c>
      <c r="K266" s="183" t="s">
        <v>19</v>
      </c>
      <c r="L266" s="39"/>
      <c r="M266" s="188" t="s">
        <v>19</v>
      </c>
      <c r="N266" s="189" t="s">
        <v>43</v>
      </c>
      <c r="O266" s="64"/>
      <c r="P266" s="190">
        <f t="shared" si="21"/>
        <v>0</v>
      </c>
      <c r="Q266" s="190">
        <v>0</v>
      </c>
      <c r="R266" s="190">
        <f t="shared" si="22"/>
        <v>0</v>
      </c>
      <c r="S266" s="190">
        <v>0.103</v>
      </c>
      <c r="T266" s="191">
        <f t="shared" si="23"/>
        <v>0.618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2" t="s">
        <v>228</v>
      </c>
      <c r="AT266" s="192" t="s">
        <v>133</v>
      </c>
      <c r="AU266" s="192" t="s">
        <v>81</v>
      </c>
      <c r="AY266" s="17" t="s">
        <v>130</v>
      </c>
      <c r="BE266" s="193">
        <f t="shared" si="24"/>
        <v>0</v>
      </c>
      <c r="BF266" s="193">
        <f t="shared" si="25"/>
        <v>0</v>
      </c>
      <c r="BG266" s="193">
        <f t="shared" si="26"/>
        <v>0</v>
      </c>
      <c r="BH266" s="193">
        <f t="shared" si="27"/>
        <v>0</v>
      </c>
      <c r="BI266" s="193">
        <f t="shared" si="28"/>
        <v>0</v>
      </c>
      <c r="BJ266" s="17" t="s">
        <v>77</v>
      </c>
      <c r="BK266" s="193">
        <f t="shared" si="29"/>
        <v>0</v>
      </c>
      <c r="BL266" s="17" t="s">
        <v>228</v>
      </c>
      <c r="BM266" s="192" t="s">
        <v>522</v>
      </c>
    </row>
    <row r="267" spans="1:65" s="1" customFormat="1" ht="24" customHeight="1">
      <c r="A267" s="34"/>
      <c r="B267" s="35"/>
      <c r="C267" s="181" t="s">
        <v>523</v>
      </c>
      <c r="D267" s="181" t="s">
        <v>133</v>
      </c>
      <c r="E267" s="182" t="s">
        <v>524</v>
      </c>
      <c r="F267" s="183" t="s">
        <v>525</v>
      </c>
      <c r="G267" s="184" t="s">
        <v>221</v>
      </c>
      <c r="H267" s="185">
        <v>6</v>
      </c>
      <c r="I267" s="186"/>
      <c r="J267" s="187">
        <f t="shared" si="20"/>
        <v>0</v>
      </c>
      <c r="K267" s="183" t="s">
        <v>19</v>
      </c>
      <c r="L267" s="39"/>
      <c r="M267" s="188" t="s">
        <v>19</v>
      </c>
      <c r="N267" s="189" t="s">
        <v>43</v>
      </c>
      <c r="O267" s="64"/>
      <c r="P267" s="190">
        <f t="shared" si="21"/>
        <v>0</v>
      </c>
      <c r="Q267" s="190">
        <v>0</v>
      </c>
      <c r="R267" s="190">
        <f t="shared" si="22"/>
        <v>0</v>
      </c>
      <c r="S267" s="190">
        <v>0</v>
      </c>
      <c r="T267" s="191">
        <f t="shared" si="2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2" t="s">
        <v>228</v>
      </c>
      <c r="AT267" s="192" t="s">
        <v>133</v>
      </c>
      <c r="AU267" s="192" t="s">
        <v>81</v>
      </c>
      <c r="AY267" s="17" t="s">
        <v>130</v>
      </c>
      <c r="BE267" s="193">
        <f t="shared" si="24"/>
        <v>0</v>
      </c>
      <c r="BF267" s="193">
        <f t="shared" si="25"/>
        <v>0</v>
      </c>
      <c r="BG267" s="193">
        <f t="shared" si="26"/>
        <v>0</v>
      </c>
      <c r="BH267" s="193">
        <f t="shared" si="27"/>
        <v>0</v>
      </c>
      <c r="BI267" s="193">
        <f t="shared" si="28"/>
        <v>0</v>
      </c>
      <c r="BJ267" s="17" t="s">
        <v>77</v>
      </c>
      <c r="BK267" s="193">
        <f t="shared" si="29"/>
        <v>0</v>
      </c>
      <c r="BL267" s="17" t="s">
        <v>228</v>
      </c>
      <c r="BM267" s="192" t="s">
        <v>526</v>
      </c>
    </row>
    <row r="268" spans="1:65" s="1" customFormat="1" ht="24" customHeight="1">
      <c r="A268" s="34"/>
      <c r="B268" s="35"/>
      <c r="C268" s="181" t="s">
        <v>527</v>
      </c>
      <c r="D268" s="181" t="s">
        <v>133</v>
      </c>
      <c r="E268" s="182" t="s">
        <v>528</v>
      </c>
      <c r="F268" s="183" t="s">
        <v>529</v>
      </c>
      <c r="G268" s="184" t="s">
        <v>221</v>
      </c>
      <c r="H268" s="185">
        <v>2</v>
      </c>
      <c r="I268" s="186"/>
      <c r="J268" s="187">
        <f t="shared" si="20"/>
        <v>0</v>
      </c>
      <c r="K268" s="183" t="s">
        <v>19</v>
      </c>
      <c r="L268" s="39"/>
      <c r="M268" s="188" t="s">
        <v>19</v>
      </c>
      <c r="N268" s="189" t="s">
        <v>43</v>
      </c>
      <c r="O268" s="64"/>
      <c r="P268" s="190">
        <f t="shared" si="21"/>
        <v>0</v>
      </c>
      <c r="Q268" s="190">
        <v>0</v>
      </c>
      <c r="R268" s="190">
        <f t="shared" si="22"/>
        <v>0</v>
      </c>
      <c r="S268" s="190">
        <v>0.128</v>
      </c>
      <c r="T268" s="191">
        <f t="shared" si="23"/>
        <v>0.256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2" t="s">
        <v>228</v>
      </c>
      <c r="AT268" s="192" t="s">
        <v>133</v>
      </c>
      <c r="AU268" s="192" t="s">
        <v>81</v>
      </c>
      <c r="AY268" s="17" t="s">
        <v>130</v>
      </c>
      <c r="BE268" s="193">
        <f t="shared" si="24"/>
        <v>0</v>
      </c>
      <c r="BF268" s="193">
        <f t="shared" si="25"/>
        <v>0</v>
      </c>
      <c r="BG268" s="193">
        <f t="shared" si="26"/>
        <v>0</v>
      </c>
      <c r="BH268" s="193">
        <f t="shared" si="27"/>
        <v>0</v>
      </c>
      <c r="BI268" s="193">
        <f t="shared" si="28"/>
        <v>0</v>
      </c>
      <c r="BJ268" s="17" t="s">
        <v>77</v>
      </c>
      <c r="BK268" s="193">
        <f t="shared" si="29"/>
        <v>0</v>
      </c>
      <c r="BL268" s="17" t="s">
        <v>228</v>
      </c>
      <c r="BM268" s="192" t="s">
        <v>530</v>
      </c>
    </row>
    <row r="269" spans="1:65" s="1" customFormat="1" ht="36" customHeight="1">
      <c r="A269" s="34"/>
      <c r="B269" s="35"/>
      <c r="C269" s="181" t="s">
        <v>531</v>
      </c>
      <c r="D269" s="181" t="s">
        <v>133</v>
      </c>
      <c r="E269" s="182" t="s">
        <v>532</v>
      </c>
      <c r="F269" s="183" t="s">
        <v>533</v>
      </c>
      <c r="G269" s="184" t="s">
        <v>221</v>
      </c>
      <c r="H269" s="185">
        <v>2</v>
      </c>
      <c r="I269" s="186"/>
      <c r="J269" s="187">
        <f t="shared" si="20"/>
        <v>0</v>
      </c>
      <c r="K269" s="183" t="s">
        <v>19</v>
      </c>
      <c r="L269" s="39"/>
      <c r="M269" s="188" t="s">
        <v>19</v>
      </c>
      <c r="N269" s="189" t="s">
        <v>43</v>
      </c>
      <c r="O269" s="64"/>
      <c r="P269" s="190">
        <f t="shared" si="21"/>
        <v>0</v>
      </c>
      <c r="Q269" s="190">
        <v>0</v>
      </c>
      <c r="R269" s="190">
        <f t="shared" si="22"/>
        <v>0</v>
      </c>
      <c r="S269" s="190">
        <v>0</v>
      </c>
      <c r="T269" s="191">
        <f t="shared" si="2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2" t="s">
        <v>228</v>
      </c>
      <c r="AT269" s="192" t="s">
        <v>133</v>
      </c>
      <c r="AU269" s="192" t="s">
        <v>81</v>
      </c>
      <c r="AY269" s="17" t="s">
        <v>130</v>
      </c>
      <c r="BE269" s="193">
        <f t="shared" si="24"/>
        <v>0</v>
      </c>
      <c r="BF269" s="193">
        <f t="shared" si="25"/>
        <v>0</v>
      </c>
      <c r="BG269" s="193">
        <f t="shared" si="26"/>
        <v>0</v>
      </c>
      <c r="BH269" s="193">
        <f t="shared" si="27"/>
        <v>0</v>
      </c>
      <c r="BI269" s="193">
        <f t="shared" si="28"/>
        <v>0</v>
      </c>
      <c r="BJ269" s="17" t="s">
        <v>77</v>
      </c>
      <c r="BK269" s="193">
        <f t="shared" si="29"/>
        <v>0</v>
      </c>
      <c r="BL269" s="17" t="s">
        <v>228</v>
      </c>
      <c r="BM269" s="192" t="s">
        <v>534</v>
      </c>
    </row>
    <row r="270" spans="1:65" s="1" customFormat="1" ht="24" customHeight="1">
      <c r="A270" s="34"/>
      <c r="B270" s="35"/>
      <c r="C270" s="181" t="s">
        <v>535</v>
      </c>
      <c r="D270" s="181" t="s">
        <v>133</v>
      </c>
      <c r="E270" s="182" t="s">
        <v>536</v>
      </c>
      <c r="F270" s="183" t="s">
        <v>537</v>
      </c>
      <c r="G270" s="184" t="s">
        <v>221</v>
      </c>
      <c r="H270" s="185">
        <v>1</v>
      </c>
      <c r="I270" s="186"/>
      <c r="J270" s="187">
        <f t="shared" si="20"/>
        <v>0</v>
      </c>
      <c r="K270" s="183" t="s">
        <v>19</v>
      </c>
      <c r="L270" s="39"/>
      <c r="M270" s="188" t="s">
        <v>19</v>
      </c>
      <c r="N270" s="189" t="s">
        <v>43</v>
      </c>
      <c r="O270" s="64"/>
      <c r="P270" s="190">
        <f t="shared" si="21"/>
        <v>0</v>
      </c>
      <c r="Q270" s="190">
        <v>0.086</v>
      </c>
      <c r="R270" s="190">
        <f t="shared" si="22"/>
        <v>0.086</v>
      </c>
      <c r="S270" s="190">
        <v>0.086</v>
      </c>
      <c r="T270" s="191">
        <f t="shared" si="23"/>
        <v>0.086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2" t="s">
        <v>228</v>
      </c>
      <c r="AT270" s="192" t="s">
        <v>133</v>
      </c>
      <c r="AU270" s="192" t="s">
        <v>81</v>
      </c>
      <c r="AY270" s="17" t="s">
        <v>130</v>
      </c>
      <c r="BE270" s="193">
        <f t="shared" si="24"/>
        <v>0</v>
      </c>
      <c r="BF270" s="193">
        <f t="shared" si="25"/>
        <v>0</v>
      </c>
      <c r="BG270" s="193">
        <f t="shared" si="26"/>
        <v>0</v>
      </c>
      <c r="BH270" s="193">
        <f t="shared" si="27"/>
        <v>0</v>
      </c>
      <c r="BI270" s="193">
        <f t="shared" si="28"/>
        <v>0</v>
      </c>
      <c r="BJ270" s="17" t="s">
        <v>77</v>
      </c>
      <c r="BK270" s="193">
        <f t="shared" si="29"/>
        <v>0</v>
      </c>
      <c r="BL270" s="17" t="s">
        <v>228</v>
      </c>
      <c r="BM270" s="192" t="s">
        <v>538</v>
      </c>
    </row>
    <row r="271" spans="1:65" s="1" customFormat="1" ht="36" customHeight="1">
      <c r="A271" s="34"/>
      <c r="B271" s="35"/>
      <c r="C271" s="181" t="s">
        <v>539</v>
      </c>
      <c r="D271" s="181" t="s">
        <v>133</v>
      </c>
      <c r="E271" s="182" t="s">
        <v>540</v>
      </c>
      <c r="F271" s="183" t="s">
        <v>541</v>
      </c>
      <c r="G271" s="184" t="s">
        <v>221</v>
      </c>
      <c r="H271" s="185">
        <v>1</v>
      </c>
      <c r="I271" s="186"/>
      <c r="J271" s="187">
        <f t="shared" si="20"/>
        <v>0</v>
      </c>
      <c r="K271" s="183" t="s">
        <v>19</v>
      </c>
      <c r="L271" s="39"/>
      <c r="M271" s="188" t="s">
        <v>19</v>
      </c>
      <c r="N271" s="189" t="s">
        <v>43</v>
      </c>
      <c r="O271" s="64"/>
      <c r="P271" s="190">
        <f t="shared" si="21"/>
        <v>0</v>
      </c>
      <c r="Q271" s="190">
        <v>0</v>
      </c>
      <c r="R271" s="190">
        <f t="shared" si="22"/>
        <v>0</v>
      </c>
      <c r="S271" s="190">
        <v>0</v>
      </c>
      <c r="T271" s="191">
        <f t="shared" si="2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2" t="s">
        <v>228</v>
      </c>
      <c r="AT271" s="192" t="s">
        <v>133</v>
      </c>
      <c r="AU271" s="192" t="s">
        <v>81</v>
      </c>
      <c r="AY271" s="17" t="s">
        <v>130</v>
      </c>
      <c r="BE271" s="193">
        <f t="shared" si="24"/>
        <v>0</v>
      </c>
      <c r="BF271" s="193">
        <f t="shared" si="25"/>
        <v>0</v>
      </c>
      <c r="BG271" s="193">
        <f t="shared" si="26"/>
        <v>0</v>
      </c>
      <c r="BH271" s="193">
        <f t="shared" si="27"/>
        <v>0</v>
      </c>
      <c r="BI271" s="193">
        <f t="shared" si="28"/>
        <v>0</v>
      </c>
      <c r="BJ271" s="17" t="s">
        <v>77</v>
      </c>
      <c r="BK271" s="193">
        <f t="shared" si="29"/>
        <v>0</v>
      </c>
      <c r="BL271" s="17" t="s">
        <v>228</v>
      </c>
      <c r="BM271" s="192" t="s">
        <v>542</v>
      </c>
    </row>
    <row r="272" spans="1:65" s="1" customFormat="1" ht="16.5" customHeight="1">
      <c r="A272" s="34"/>
      <c r="B272" s="35"/>
      <c r="C272" s="181" t="s">
        <v>543</v>
      </c>
      <c r="D272" s="181" t="s">
        <v>133</v>
      </c>
      <c r="E272" s="182" t="s">
        <v>544</v>
      </c>
      <c r="F272" s="183" t="s">
        <v>545</v>
      </c>
      <c r="G272" s="184" t="s">
        <v>221</v>
      </c>
      <c r="H272" s="185">
        <v>1</v>
      </c>
      <c r="I272" s="186"/>
      <c r="J272" s="187">
        <f t="shared" si="20"/>
        <v>0</v>
      </c>
      <c r="K272" s="183" t="s">
        <v>19</v>
      </c>
      <c r="L272" s="39"/>
      <c r="M272" s="188" t="s">
        <v>19</v>
      </c>
      <c r="N272" s="189" t="s">
        <v>43</v>
      </c>
      <c r="O272" s="64"/>
      <c r="P272" s="190">
        <f t="shared" si="21"/>
        <v>0</v>
      </c>
      <c r="Q272" s="190">
        <v>0</v>
      </c>
      <c r="R272" s="190">
        <f t="shared" si="22"/>
        <v>0</v>
      </c>
      <c r="S272" s="190">
        <v>0</v>
      </c>
      <c r="T272" s="191">
        <f t="shared" si="2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2" t="s">
        <v>228</v>
      </c>
      <c r="AT272" s="192" t="s">
        <v>133</v>
      </c>
      <c r="AU272" s="192" t="s">
        <v>81</v>
      </c>
      <c r="AY272" s="17" t="s">
        <v>130</v>
      </c>
      <c r="BE272" s="193">
        <f t="shared" si="24"/>
        <v>0</v>
      </c>
      <c r="BF272" s="193">
        <f t="shared" si="25"/>
        <v>0</v>
      </c>
      <c r="BG272" s="193">
        <f t="shared" si="26"/>
        <v>0</v>
      </c>
      <c r="BH272" s="193">
        <f t="shared" si="27"/>
        <v>0</v>
      </c>
      <c r="BI272" s="193">
        <f t="shared" si="28"/>
        <v>0</v>
      </c>
      <c r="BJ272" s="17" t="s">
        <v>77</v>
      </c>
      <c r="BK272" s="193">
        <f t="shared" si="29"/>
        <v>0</v>
      </c>
      <c r="BL272" s="17" t="s">
        <v>228</v>
      </c>
      <c r="BM272" s="192" t="s">
        <v>546</v>
      </c>
    </row>
    <row r="273" spans="2:51" s="12" customFormat="1" ht="12">
      <c r="B273" s="194"/>
      <c r="C273" s="195"/>
      <c r="D273" s="196" t="s">
        <v>139</v>
      </c>
      <c r="E273" s="197" t="s">
        <v>19</v>
      </c>
      <c r="F273" s="198" t="s">
        <v>707</v>
      </c>
      <c r="G273" s="195"/>
      <c r="H273" s="199"/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139</v>
      </c>
      <c r="AU273" s="205" t="s">
        <v>81</v>
      </c>
      <c r="AV273" s="12" t="s">
        <v>81</v>
      </c>
      <c r="AW273" s="12" t="s">
        <v>33</v>
      </c>
      <c r="AX273" s="12" t="s">
        <v>77</v>
      </c>
      <c r="AY273" s="205" t="s">
        <v>130</v>
      </c>
    </row>
    <row r="274" spans="1:65" s="1" customFormat="1" ht="16.5" customHeight="1">
      <c r="A274" s="34"/>
      <c r="B274" s="35"/>
      <c r="C274" s="181" t="s">
        <v>547</v>
      </c>
      <c r="D274" s="181" t="s">
        <v>133</v>
      </c>
      <c r="E274" s="182" t="s">
        <v>548</v>
      </c>
      <c r="F274" s="183" t="s">
        <v>549</v>
      </c>
      <c r="G274" s="184" t="s">
        <v>221</v>
      </c>
      <c r="H274" s="185">
        <v>4</v>
      </c>
      <c r="I274" s="186"/>
      <c r="J274" s="187">
        <f aca="true" t="shared" si="30" ref="J274:J279">ROUND(I274*H274,2)</f>
        <v>0</v>
      </c>
      <c r="K274" s="183" t="s">
        <v>19</v>
      </c>
      <c r="L274" s="39"/>
      <c r="M274" s="188" t="s">
        <v>19</v>
      </c>
      <c r="N274" s="189" t="s">
        <v>43</v>
      </c>
      <c r="O274" s="64"/>
      <c r="P274" s="190">
        <f aca="true" t="shared" si="31" ref="P274:P279">O274*H274</f>
        <v>0</v>
      </c>
      <c r="Q274" s="190">
        <v>0</v>
      </c>
      <c r="R274" s="190">
        <f aca="true" t="shared" si="32" ref="R274:R279">Q274*H274</f>
        <v>0</v>
      </c>
      <c r="S274" s="190">
        <v>0</v>
      </c>
      <c r="T274" s="191">
        <f aca="true" t="shared" si="33" ref="T274:T279"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2" t="s">
        <v>228</v>
      </c>
      <c r="AT274" s="192" t="s">
        <v>133</v>
      </c>
      <c r="AU274" s="192" t="s">
        <v>81</v>
      </c>
      <c r="AY274" s="17" t="s">
        <v>130</v>
      </c>
      <c r="BE274" s="193">
        <f aca="true" t="shared" si="34" ref="BE274:BE279">IF(N274="základní",J274,0)</f>
        <v>0</v>
      </c>
      <c r="BF274" s="193">
        <f aca="true" t="shared" si="35" ref="BF274:BF279">IF(N274="snížená",J274,0)</f>
        <v>0</v>
      </c>
      <c r="BG274" s="193">
        <f aca="true" t="shared" si="36" ref="BG274:BG279">IF(N274="zákl. přenesená",J274,0)</f>
        <v>0</v>
      </c>
      <c r="BH274" s="193">
        <f aca="true" t="shared" si="37" ref="BH274:BH279">IF(N274="sníž. přenesená",J274,0)</f>
        <v>0</v>
      </c>
      <c r="BI274" s="193">
        <f aca="true" t="shared" si="38" ref="BI274:BI279">IF(N274="nulová",J274,0)</f>
        <v>0</v>
      </c>
      <c r="BJ274" s="17" t="s">
        <v>77</v>
      </c>
      <c r="BK274" s="193">
        <f aca="true" t="shared" si="39" ref="BK274:BK279">ROUND(I274*H274,2)</f>
        <v>0</v>
      </c>
      <c r="BL274" s="17" t="s">
        <v>228</v>
      </c>
      <c r="BM274" s="192" t="s">
        <v>550</v>
      </c>
    </row>
    <row r="275" spans="1:65" s="1" customFormat="1" ht="16.5" customHeight="1">
      <c r="A275" s="34"/>
      <c r="B275" s="35"/>
      <c r="C275" s="181" t="s">
        <v>551</v>
      </c>
      <c r="D275" s="181" t="s">
        <v>133</v>
      </c>
      <c r="E275" s="182" t="s">
        <v>552</v>
      </c>
      <c r="F275" s="183" t="s">
        <v>553</v>
      </c>
      <c r="G275" s="184" t="s">
        <v>221</v>
      </c>
      <c r="H275" s="185">
        <v>16</v>
      </c>
      <c r="I275" s="186"/>
      <c r="J275" s="187">
        <f t="shared" si="30"/>
        <v>0</v>
      </c>
      <c r="K275" s="183" t="s">
        <v>19</v>
      </c>
      <c r="L275" s="39"/>
      <c r="M275" s="188" t="s">
        <v>19</v>
      </c>
      <c r="N275" s="189" t="s">
        <v>43</v>
      </c>
      <c r="O275" s="64"/>
      <c r="P275" s="190">
        <f t="shared" si="31"/>
        <v>0</v>
      </c>
      <c r="Q275" s="190">
        <v>0</v>
      </c>
      <c r="R275" s="190">
        <f t="shared" si="32"/>
        <v>0</v>
      </c>
      <c r="S275" s="190">
        <v>0</v>
      </c>
      <c r="T275" s="191">
        <f t="shared" si="3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2" t="s">
        <v>228</v>
      </c>
      <c r="AT275" s="192" t="s">
        <v>133</v>
      </c>
      <c r="AU275" s="192" t="s">
        <v>81</v>
      </c>
      <c r="AY275" s="17" t="s">
        <v>130</v>
      </c>
      <c r="BE275" s="193">
        <f t="shared" si="34"/>
        <v>0</v>
      </c>
      <c r="BF275" s="193">
        <f t="shared" si="35"/>
        <v>0</v>
      </c>
      <c r="BG275" s="193">
        <f t="shared" si="36"/>
        <v>0</v>
      </c>
      <c r="BH275" s="193">
        <f t="shared" si="37"/>
        <v>0</v>
      </c>
      <c r="BI275" s="193">
        <f t="shared" si="38"/>
        <v>0</v>
      </c>
      <c r="BJ275" s="17" t="s">
        <v>77</v>
      </c>
      <c r="BK275" s="193">
        <f t="shared" si="39"/>
        <v>0</v>
      </c>
      <c r="BL275" s="17" t="s">
        <v>228</v>
      </c>
      <c r="BM275" s="192" t="s">
        <v>554</v>
      </c>
    </row>
    <row r="276" spans="1:65" s="1" customFormat="1" ht="16.5" customHeight="1">
      <c r="A276" s="34"/>
      <c r="B276" s="35"/>
      <c r="C276" s="181" t="s">
        <v>555</v>
      </c>
      <c r="D276" s="181" t="s">
        <v>133</v>
      </c>
      <c r="E276" s="182" t="s">
        <v>556</v>
      </c>
      <c r="F276" s="183" t="s">
        <v>557</v>
      </c>
      <c r="G276" s="184" t="s">
        <v>221</v>
      </c>
      <c r="H276" s="185">
        <v>4</v>
      </c>
      <c r="I276" s="186"/>
      <c r="J276" s="187">
        <f t="shared" si="30"/>
        <v>0</v>
      </c>
      <c r="K276" s="183" t="s">
        <v>19</v>
      </c>
      <c r="L276" s="39"/>
      <c r="M276" s="188" t="s">
        <v>19</v>
      </c>
      <c r="N276" s="189" t="s">
        <v>43</v>
      </c>
      <c r="O276" s="64"/>
      <c r="P276" s="190">
        <f t="shared" si="31"/>
        <v>0</v>
      </c>
      <c r="Q276" s="190">
        <v>0</v>
      </c>
      <c r="R276" s="190">
        <f t="shared" si="32"/>
        <v>0</v>
      </c>
      <c r="S276" s="190">
        <v>0</v>
      </c>
      <c r="T276" s="191">
        <f t="shared" si="3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2" t="s">
        <v>228</v>
      </c>
      <c r="AT276" s="192" t="s">
        <v>133</v>
      </c>
      <c r="AU276" s="192" t="s">
        <v>81</v>
      </c>
      <c r="AY276" s="17" t="s">
        <v>130</v>
      </c>
      <c r="BE276" s="193">
        <f t="shared" si="34"/>
        <v>0</v>
      </c>
      <c r="BF276" s="193">
        <f t="shared" si="35"/>
        <v>0</v>
      </c>
      <c r="BG276" s="193">
        <f t="shared" si="36"/>
        <v>0</v>
      </c>
      <c r="BH276" s="193">
        <f t="shared" si="37"/>
        <v>0</v>
      </c>
      <c r="BI276" s="193">
        <f t="shared" si="38"/>
        <v>0</v>
      </c>
      <c r="BJ276" s="17" t="s">
        <v>77</v>
      </c>
      <c r="BK276" s="193">
        <f t="shared" si="39"/>
        <v>0</v>
      </c>
      <c r="BL276" s="17" t="s">
        <v>228</v>
      </c>
      <c r="BM276" s="192" t="s">
        <v>558</v>
      </c>
    </row>
    <row r="277" spans="1:65" s="1" customFormat="1" ht="16.5" customHeight="1">
      <c r="A277" s="34"/>
      <c r="B277" s="35"/>
      <c r="C277" s="181" t="s">
        <v>559</v>
      </c>
      <c r="D277" s="181" t="s">
        <v>133</v>
      </c>
      <c r="E277" s="182" t="s">
        <v>560</v>
      </c>
      <c r="F277" s="183" t="s">
        <v>561</v>
      </c>
      <c r="G277" s="184" t="s">
        <v>221</v>
      </c>
      <c r="H277" s="185">
        <v>2</v>
      </c>
      <c r="I277" s="186"/>
      <c r="J277" s="187">
        <f t="shared" si="30"/>
        <v>0</v>
      </c>
      <c r="K277" s="183" t="s">
        <v>19</v>
      </c>
      <c r="L277" s="39"/>
      <c r="M277" s="188" t="s">
        <v>19</v>
      </c>
      <c r="N277" s="189" t="s">
        <v>43</v>
      </c>
      <c r="O277" s="64"/>
      <c r="P277" s="190">
        <f t="shared" si="31"/>
        <v>0</v>
      </c>
      <c r="Q277" s="190">
        <v>0</v>
      </c>
      <c r="R277" s="190">
        <f t="shared" si="32"/>
        <v>0</v>
      </c>
      <c r="S277" s="190">
        <v>0</v>
      </c>
      <c r="T277" s="191">
        <f t="shared" si="3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2" t="s">
        <v>228</v>
      </c>
      <c r="AT277" s="192" t="s">
        <v>133</v>
      </c>
      <c r="AU277" s="192" t="s">
        <v>81</v>
      </c>
      <c r="AY277" s="17" t="s">
        <v>130</v>
      </c>
      <c r="BE277" s="193">
        <f t="shared" si="34"/>
        <v>0</v>
      </c>
      <c r="BF277" s="193">
        <f t="shared" si="35"/>
        <v>0</v>
      </c>
      <c r="BG277" s="193">
        <f t="shared" si="36"/>
        <v>0</v>
      </c>
      <c r="BH277" s="193">
        <f t="shared" si="37"/>
        <v>0</v>
      </c>
      <c r="BI277" s="193">
        <f t="shared" si="38"/>
        <v>0</v>
      </c>
      <c r="BJ277" s="17" t="s">
        <v>77</v>
      </c>
      <c r="BK277" s="193">
        <f t="shared" si="39"/>
        <v>0</v>
      </c>
      <c r="BL277" s="17" t="s">
        <v>228</v>
      </c>
      <c r="BM277" s="192" t="s">
        <v>562</v>
      </c>
    </row>
    <row r="278" spans="1:65" s="1" customFormat="1" ht="24" customHeight="1">
      <c r="A278" s="34"/>
      <c r="B278" s="35"/>
      <c r="C278" s="181" t="s">
        <v>563</v>
      </c>
      <c r="D278" s="181" t="s">
        <v>133</v>
      </c>
      <c r="E278" s="182" t="s">
        <v>564</v>
      </c>
      <c r="F278" s="183" t="s">
        <v>565</v>
      </c>
      <c r="G278" s="184" t="s">
        <v>221</v>
      </c>
      <c r="H278" s="185">
        <v>1</v>
      </c>
      <c r="I278" s="186"/>
      <c r="J278" s="187">
        <f t="shared" si="30"/>
        <v>0</v>
      </c>
      <c r="K278" s="183" t="s">
        <v>19</v>
      </c>
      <c r="L278" s="39"/>
      <c r="M278" s="188" t="s">
        <v>19</v>
      </c>
      <c r="N278" s="189" t="s">
        <v>43</v>
      </c>
      <c r="O278" s="64"/>
      <c r="P278" s="190">
        <f t="shared" si="31"/>
        <v>0</v>
      </c>
      <c r="Q278" s="190">
        <v>0</v>
      </c>
      <c r="R278" s="190">
        <f t="shared" si="32"/>
        <v>0</v>
      </c>
      <c r="S278" s="190">
        <v>0</v>
      </c>
      <c r="T278" s="191">
        <f t="shared" si="3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2" t="s">
        <v>228</v>
      </c>
      <c r="AT278" s="192" t="s">
        <v>133</v>
      </c>
      <c r="AU278" s="192" t="s">
        <v>81</v>
      </c>
      <c r="AY278" s="17" t="s">
        <v>130</v>
      </c>
      <c r="BE278" s="193">
        <f t="shared" si="34"/>
        <v>0</v>
      </c>
      <c r="BF278" s="193">
        <f t="shared" si="35"/>
        <v>0</v>
      </c>
      <c r="BG278" s="193">
        <f t="shared" si="36"/>
        <v>0</v>
      </c>
      <c r="BH278" s="193">
        <f t="shared" si="37"/>
        <v>0</v>
      </c>
      <c r="BI278" s="193">
        <f t="shared" si="38"/>
        <v>0</v>
      </c>
      <c r="BJ278" s="17" t="s">
        <v>77</v>
      </c>
      <c r="BK278" s="193">
        <f t="shared" si="39"/>
        <v>0</v>
      </c>
      <c r="BL278" s="17" t="s">
        <v>228</v>
      </c>
      <c r="BM278" s="192" t="s">
        <v>566</v>
      </c>
    </row>
    <row r="279" spans="1:65" s="1" customFormat="1" ht="16.5" customHeight="1">
      <c r="A279" s="34"/>
      <c r="B279" s="35"/>
      <c r="C279" s="181" t="s">
        <v>567</v>
      </c>
      <c r="D279" s="181" t="s">
        <v>133</v>
      </c>
      <c r="E279" s="182" t="s">
        <v>568</v>
      </c>
      <c r="F279" s="183" t="s">
        <v>569</v>
      </c>
      <c r="G279" s="184" t="s">
        <v>221</v>
      </c>
      <c r="H279" s="185">
        <v>9</v>
      </c>
      <c r="I279" s="186"/>
      <c r="J279" s="187">
        <f t="shared" si="30"/>
        <v>0</v>
      </c>
      <c r="K279" s="183" t="s">
        <v>160</v>
      </c>
      <c r="L279" s="39"/>
      <c r="M279" s="188" t="s">
        <v>19</v>
      </c>
      <c r="N279" s="189" t="s">
        <v>43</v>
      </c>
      <c r="O279" s="64"/>
      <c r="P279" s="190">
        <f t="shared" si="31"/>
        <v>0</v>
      </c>
      <c r="Q279" s="190">
        <v>0</v>
      </c>
      <c r="R279" s="190">
        <f t="shared" si="32"/>
        <v>0</v>
      </c>
      <c r="S279" s="190">
        <v>0.005</v>
      </c>
      <c r="T279" s="191">
        <f t="shared" si="33"/>
        <v>0.045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2" t="s">
        <v>228</v>
      </c>
      <c r="AT279" s="192" t="s">
        <v>133</v>
      </c>
      <c r="AU279" s="192" t="s">
        <v>81</v>
      </c>
      <c r="AY279" s="17" t="s">
        <v>130</v>
      </c>
      <c r="BE279" s="193">
        <f t="shared" si="34"/>
        <v>0</v>
      </c>
      <c r="BF279" s="193">
        <f t="shared" si="35"/>
        <v>0</v>
      </c>
      <c r="BG279" s="193">
        <f t="shared" si="36"/>
        <v>0</v>
      </c>
      <c r="BH279" s="193">
        <f t="shared" si="37"/>
        <v>0</v>
      </c>
      <c r="BI279" s="193">
        <f t="shared" si="38"/>
        <v>0</v>
      </c>
      <c r="BJ279" s="17" t="s">
        <v>77</v>
      </c>
      <c r="BK279" s="193">
        <f t="shared" si="39"/>
        <v>0</v>
      </c>
      <c r="BL279" s="17" t="s">
        <v>228</v>
      </c>
      <c r="BM279" s="192" t="s">
        <v>570</v>
      </c>
    </row>
    <row r="280" spans="2:51" s="12" customFormat="1" ht="12">
      <c r="B280" s="194"/>
      <c r="C280" s="195"/>
      <c r="D280" s="196" t="s">
        <v>139</v>
      </c>
      <c r="E280" s="197" t="s">
        <v>19</v>
      </c>
      <c r="F280" s="198" t="s">
        <v>571</v>
      </c>
      <c r="G280" s="195"/>
      <c r="H280" s="199">
        <v>9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139</v>
      </c>
      <c r="AU280" s="205" t="s">
        <v>81</v>
      </c>
      <c r="AV280" s="12" t="s">
        <v>81</v>
      </c>
      <c r="AW280" s="12" t="s">
        <v>33</v>
      </c>
      <c r="AX280" s="12" t="s">
        <v>77</v>
      </c>
      <c r="AY280" s="205" t="s">
        <v>130</v>
      </c>
    </row>
    <row r="281" spans="1:65" s="1" customFormat="1" ht="24" customHeight="1">
      <c r="A281" s="34"/>
      <c r="B281" s="35"/>
      <c r="C281" s="181" t="s">
        <v>572</v>
      </c>
      <c r="D281" s="181" t="s">
        <v>133</v>
      </c>
      <c r="E281" s="182" t="s">
        <v>573</v>
      </c>
      <c r="F281" s="183" t="s">
        <v>574</v>
      </c>
      <c r="G281" s="184" t="s">
        <v>221</v>
      </c>
      <c r="H281" s="185">
        <v>9</v>
      </c>
      <c r="I281" s="186"/>
      <c r="J281" s="187">
        <f>ROUND(I281*H281,2)</f>
        <v>0</v>
      </c>
      <c r="K281" s="183" t="s">
        <v>160</v>
      </c>
      <c r="L281" s="39"/>
      <c r="M281" s="188" t="s">
        <v>19</v>
      </c>
      <c r="N281" s="189" t="s">
        <v>43</v>
      </c>
      <c r="O281" s="64"/>
      <c r="P281" s="190">
        <f>O281*H281</f>
        <v>0</v>
      </c>
      <c r="Q281" s="190">
        <v>0</v>
      </c>
      <c r="R281" s="190">
        <f>Q281*H281</f>
        <v>0</v>
      </c>
      <c r="S281" s="190">
        <v>0</v>
      </c>
      <c r="T281" s="191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2" t="s">
        <v>228</v>
      </c>
      <c r="AT281" s="192" t="s">
        <v>133</v>
      </c>
      <c r="AU281" s="192" t="s">
        <v>81</v>
      </c>
      <c r="AY281" s="17" t="s">
        <v>130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7" t="s">
        <v>77</v>
      </c>
      <c r="BK281" s="193">
        <f>ROUND(I281*H281,2)</f>
        <v>0</v>
      </c>
      <c r="BL281" s="17" t="s">
        <v>228</v>
      </c>
      <c r="BM281" s="192" t="s">
        <v>575</v>
      </c>
    </row>
    <row r="282" spans="1:65" s="1" customFormat="1" ht="16.5" customHeight="1">
      <c r="A282" s="34"/>
      <c r="B282" s="35"/>
      <c r="C282" s="238" t="s">
        <v>576</v>
      </c>
      <c r="D282" s="238" t="s">
        <v>577</v>
      </c>
      <c r="E282" s="239" t="s">
        <v>578</v>
      </c>
      <c r="F282" s="240" t="s">
        <v>579</v>
      </c>
      <c r="G282" s="241" t="s">
        <v>145</v>
      </c>
      <c r="H282" s="242">
        <v>11.1</v>
      </c>
      <c r="I282" s="243"/>
      <c r="J282" s="244">
        <f>ROUND(I282*H282,2)</f>
        <v>0</v>
      </c>
      <c r="K282" s="240" t="s">
        <v>19</v>
      </c>
      <c r="L282" s="245"/>
      <c r="M282" s="246" t="s">
        <v>19</v>
      </c>
      <c r="N282" s="247" t="s">
        <v>43</v>
      </c>
      <c r="O282" s="64"/>
      <c r="P282" s="190">
        <f>O282*H282</f>
        <v>0</v>
      </c>
      <c r="Q282" s="190">
        <v>0.01</v>
      </c>
      <c r="R282" s="190">
        <f>Q282*H282</f>
        <v>0.111</v>
      </c>
      <c r="S282" s="190">
        <v>0</v>
      </c>
      <c r="T282" s="19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2" t="s">
        <v>301</v>
      </c>
      <c r="AT282" s="192" t="s">
        <v>577</v>
      </c>
      <c r="AU282" s="192" t="s">
        <v>81</v>
      </c>
      <c r="AY282" s="17" t="s">
        <v>130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7" t="s">
        <v>77</v>
      </c>
      <c r="BK282" s="193">
        <f>ROUND(I282*H282,2)</f>
        <v>0</v>
      </c>
      <c r="BL282" s="17" t="s">
        <v>228</v>
      </c>
      <c r="BM282" s="192" t="s">
        <v>580</v>
      </c>
    </row>
    <row r="283" spans="2:51" s="12" customFormat="1" ht="12">
      <c r="B283" s="194"/>
      <c r="C283" s="195"/>
      <c r="D283" s="196" t="s">
        <v>139</v>
      </c>
      <c r="E283" s="197" t="s">
        <v>19</v>
      </c>
      <c r="F283" s="198" t="s">
        <v>581</v>
      </c>
      <c r="G283" s="195"/>
      <c r="H283" s="199">
        <v>11.1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139</v>
      </c>
      <c r="AU283" s="205" t="s">
        <v>81</v>
      </c>
      <c r="AV283" s="12" t="s">
        <v>81</v>
      </c>
      <c r="AW283" s="12" t="s">
        <v>33</v>
      </c>
      <c r="AX283" s="12" t="s">
        <v>77</v>
      </c>
      <c r="AY283" s="205" t="s">
        <v>130</v>
      </c>
    </row>
    <row r="284" spans="2:63" s="11" customFormat="1" ht="22.9" customHeight="1">
      <c r="B284" s="165"/>
      <c r="C284" s="166"/>
      <c r="D284" s="167" t="s">
        <v>71</v>
      </c>
      <c r="E284" s="179" t="s">
        <v>582</v>
      </c>
      <c r="F284" s="179" t="s">
        <v>583</v>
      </c>
      <c r="G284" s="166"/>
      <c r="H284" s="166"/>
      <c r="I284" s="169"/>
      <c r="J284" s="180">
        <f>BK284</f>
        <v>0</v>
      </c>
      <c r="K284" s="166"/>
      <c r="L284" s="171"/>
      <c r="M284" s="172"/>
      <c r="N284" s="173"/>
      <c r="O284" s="173"/>
      <c r="P284" s="174">
        <f>SUM(P285:P287)</f>
        <v>0</v>
      </c>
      <c r="Q284" s="173"/>
      <c r="R284" s="174">
        <f>SUM(R285:R287)</f>
        <v>0</v>
      </c>
      <c r="S284" s="173"/>
      <c r="T284" s="175">
        <f>SUM(T285:T287)</f>
        <v>0</v>
      </c>
      <c r="AR284" s="176" t="s">
        <v>81</v>
      </c>
      <c r="AT284" s="177" t="s">
        <v>71</v>
      </c>
      <c r="AU284" s="177" t="s">
        <v>77</v>
      </c>
      <c r="AY284" s="176" t="s">
        <v>130</v>
      </c>
      <c r="BK284" s="178">
        <f>SUM(BK285:BK287)</f>
        <v>0</v>
      </c>
    </row>
    <row r="285" spans="1:65" s="1" customFormat="1" ht="24" customHeight="1">
      <c r="A285" s="34"/>
      <c r="B285" s="35"/>
      <c r="C285" s="181" t="s">
        <v>584</v>
      </c>
      <c r="D285" s="181" t="s">
        <v>133</v>
      </c>
      <c r="E285" s="182" t="s">
        <v>585</v>
      </c>
      <c r="F285" s="183" t="s">
        <v>586</v>
      </c>
      <c r="G285" s="184" t="s">
        <v>221</v>
      </c>
      <c r="H285" s="185">
        <v>1</v>
      </c>
      <c r="I285" s="186"/>
      <c r="J285" s="187">
        <f>ROUND(I285*H285,2)</f>
        <v>0</v>
      </c>
      <c r="K285" s="183" t="s">
        <v>19</v>
      </c>
      <c r="L285" s="39"/>
      <c r="M285" s="188" t="s">
        <v>19</v>
      </c>
      <c r="N285" s="189" t="s">
        <v>43</v>
      </c>
      <c r="O285" s="64"/>
      <c r="P285" s="190">
        <f>O285*H285</f>
        <v>0</v>
      </c>
      <c r="Q285" s="190">
        <v>0</v>
      </c>
      <c r="R285" s="190">
        <f>Q285*H285</f>
        <v>0</v>
      </c>
      <c r="S285" s="190">
        <v>0</v>
      </c>
      <c r="T285" s="19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2" t="s">
        <v>228</v>
      </c>
      <c r="AT285" s="192" t="s">
        <v>133</v>
      </c>
      <c r="AU285" s="192" t="s">
        <v>81</v>
      </c>
      <c r="AY285" s="17" t="s">
        <v>130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7" t="s">
        <v>77</v>
      </c>
      <c r="BK285" s="193">
        <f>ROUND(I285*H285,2)</f>
        <v>0</v>
      </c>
      <c r="BL285" s="17" t="s">
        <v>228</v>
      </c>
      <c r="BM285" s="192" t="s">
        <v>587</v>
      </c>
    </row>
    <row r="286" spans="1:65" s="1" customFormat="1" ht="16.5" customHeight="1">
      <c r="A286" s="34"/>
      <c r="B286" s="35"/>
      <c r="C286" s="181" t="s">
        <v>588</v>
      </c>
      <c r="D286" s="181" t="s">
        <v>133</v>
      </c>
      <c r="E286" s="182" t="s">
        <v>589</v>
      </c>
      <c r="F286" s="183" t="s">
        <v>590</v>
      </c>
      <c r="G286" s="184" t="s">
        <v>221</v>
      </c>
      <c r="H286" s="185">
        <v>2</v>
      </c>
      <c r="I286" s="186"/>
      <c r="J286" s="187">
        <f>ROUND(I286*H286,2)</f>
        <v>0</v>
      </c>
      <c r="K286" s="183" t="s">
        <v>19</v>
      </c>
      <c r="L286" s="39"/>
      <c r="M286" s="188" t="s">
        <v>19</v>
      </c>
      <c r="N286" s="189" t="s">
        <v>43</v>
      </c>
      <c r="O286" s="64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2" t="s">
        <v>228</v>
      </c>
      <c r="AT286" s="192" t="s">
        <v>133</v>
      </c>
      <c r="AU286" s="192" t="s">
        <v>81</v>
      </c>
      <c r="AY286" s="17" t="s">
        <v>130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7" t="s">
        <v>77</v>
      </c>
      <c r="BK286" s="193">
        <f>ROUND(I286*H286,2)</f>
        <v>0</v>
      </c>
      <c r="BL286" s="17" t="s">
        <v>228</v>
      </c>
      <c r="BM286" s="192" t="s">
        <v>591</v>
      </c>
    </row>
    <row r="287" spans="1:65" s="1" customFormat="1" ht="24" customHeight="1">
      <c r="A287" s="34"/>
      <c r="B287" s="35"/>
      <c r="C287" s="181" t="s">
        <v>592</v>
      </c>
      <c r="D287" s="181" t="s">
        <v>133</v>
      </c>
      <c r="E287" s="182" t="s">
        <v>593</v>
      </c>
      <c r="F287" s="183" t="s">
        <v>594</v>
      </c>
      <c r="G287" s="184" t="s">
        <v>221</v>
      </c>
      <c r="H287" s="185">
        <v>19</v>
      </c>
      <c r="I287" s="186"/>
      <c r="J287" s="187">
        <f>ROUND(I287*H287,2)</f>
        <v>0</v>
      </c>
      <c r="K287" s="183" t="s">
        <v>19</v>
      </c>
      <c r="L287" s="39"/>
      <c r="M287" s="188" t="s">
        <v>19</v>
      </c>
      <c r="N287" s="189" t="s">
        <v>43</v>
      </c>
      <c r="O287" s="64"/>
      <c r="P287" s="190">
        <f>O287*H287</f>
        <v>0</v>
      </c>
      <c r="Q287" s="190">
        <v>0</v>
      </c>
      <c r="R287" s="190">
        <f>Q287*H287</f>
        <v>0</v>
      </c>
      <c r="S287" s="190">
        <v>0</v>
      </c>
      <c r="T287" s="191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2" t="s">
        <v>228</v>
      </c>
      <c r="AT287" s="192" t="s">
        <v>133</v>
      </c>
      <c r="AU287" s="192" t="s">
        <v>81</v>
      </c>
      <c r="AY287" s="17" t="s">
        <v>130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17" t="s">
        <v>77</v>
      </c>
      <c r="BK287" s="193">
        <f>ROUND(I287*H287,2)</f>
        <v>0</v>
      </c>
      <c r="BL287" s="17" t="s">
        <v>228</v>
      </c>
      <c r="BM287" s="192" t="s">
        <v>595</v>
      </c>
    </row>
    <row r="288" spans="2:63" s="11" customFormat="1" ht="22.9" customHeight="1">
      <c r="B288" s="165"/>
      <c r="C288" s="166"/>
      <c r="D288" s="167" t="s">
        <v>71</v>
      </c>
      <c r="E288" s="179" t="s">
        <v>596</v>
      </c>
      <c r="F288" s="179" t="s">
        <v>597</v>
      </c>
      <c r="G288" s="166"/>
      <c r="H288" s="166"/>
      <c r="I288" s="169"/>
      <c r="J288" s="180">
        <f>BK288</f>
        <v>0</v>
      </c>
      <c r="K288" s="166"/>
      <c r="L288" s="171"/>
      <c r="M288" s="172"/>
      <c r="N288" s="173"/>
      <c r="O288" s="173"/>
      <c r="P288" s="174">
        <f>SUM(P289:P290)</f>
        <v>0</v>
      </c>
      <c r="Q288" s="173"/>
      <c r="R288" s="174">
        <f>SUM(R289:R290)</f>
        <v>0.15499349999999998</v>
      </c>
      <c r="S288" s="173"/>
      <c r="T288" s="175">
        <f>SUM(T289:T290)</f>
        <v>0</v>
      </c>
      <c r="AR288" s="176" t="s">
        <v>81</v>
      </c>
      <c r="AT288" s="177" t="s">
        <v>71</v>
      </c>
      <c r="AU288" s="177" t="s">
        <v>77</v>
      </c>
      <c r="AY288" s="176" t="s">
        <v>130</v>
      </c>
      <c r="BK288" s="178">
        <f>SUM(BK289:BK290)</f>
        <v>0</v>
      </c>
    </row>
    <row r="289" spans="1:65" s="1" customFormat="1" ht="16.5" customHeight="1">
      <c r="A289" s="34"/>
      <c r="B289" s="35"/>
      <c r="C289" s="181" t="s">
        <v>598</v>
      </c>
      <c r="D289" s="181" t="s">
        <v>133</v>
      </c>
      <c r="E289" s="182" t="s">
        <v>599</v>
      </c>
      <c r="F289" s="183" t="s">
        <v>600</v>
      </c>
      <c r="G289" s="184" t="s">
        <v>153</v>
      </c>
      <c r="H289" s="185">
        <v>2.025</v>
      </c>
      <c r="I289" s="186"/>
      <c r="J289" s="187">
        <f>ROUND(I289*H289,2)</f>
        <v>0</v>
      </c>
      <c r="K289" s="183" t="s">
        <v>19</v>
      </c>
      <c r="L289" s="39"/>
      <c r="M289" s="188" t="s">
        <v>19</v>
      </c>
      <c r="N289" s="189" t="s">
        <v>43</v>
      </c>
      <c r="O289" s="64"/>
      <c r="P289" s="190">
        <f>O289*H289</f>
        <v>0</v>
      </c>
      <c r="Q289" s="190">
        <v>0.07654</v>
      </c>
      <c r="R289" s="190">
        <f>Q289*H289</f>
        <v>0.15499349999999998</v>
      </c>
      <c r="S289" s="190">
        <v>0</v>
      </c>
      <c r="T289" s="191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2" t="s">
        <v>228</v>
      </c>
      <c r="AT289" s="192" t="s">
        <v>133</v>
      </c>
      <c r="AU289" s="192" t="s">
        <v>81</v>
      </c>
      <c r="AY289" s="17" t="s">
        <v>130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7" t="s">
        <v>77</v>
      </c>
      <c r="BK289" s="193">
        <f>ROUND(I289*H289,2)</f>
        <v>0</v>
      </c>
      <c r="BL289" s="17" t="s">
        <v>228</v>
      </c>
      <c r="BM289" s="192" t="s">
        <v>601</v>
      </c>
    </row>
    <row r="290" spans="2:51" s="12" customFormat="1" ht="12">
      <c r="B290" s="194"/>
      <c r="C290" s="195"/>
      <c r="D290" s="196" t="s">
        <v>139</v>
      </c>
      <c r="E290" s="197" t="s">
        <v>19</v>
      </c>
      <c r="F290" s="198" t="s">
        <v>602</v>
      </c>
      <c r="G290" s="195"/>
      <c r="H290" s="199">
        <v>2.025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139</v>
      </c>
      <c r="AU290" s="205" t="s">
        <v>81</v>
      </c>
      <c r="AV290" s="12" t="s">
        <v>81</v>
      </c>
      <c r="AW290" s="12" t="s">
        <v>33</v>
      </c>
      <c r="AX290" s="12" t="s">
        <v>77</v>
      </c>
      <c r="AY290" s="205" t="s">
        <v>130</v>
      </c>
    </row>
    <row r="291" spans="2:63" s="11" customFormat="1" ht="22.9" customHeight="1">
      <c r="B291" s="165"/>
      <c r="C291" s="166"/>
      <c r="D291" s="167" t="s">
        <v>71</v>
      </c>
      <c r="E291" s="179" t="s">
        <v>603</v>
      </c>
      <c r="F291" s="179" t="s">
        <v>604</v>
      </c>
      <c r="G291" s="166"/>
      <c r="H291" s="166"/>
      <c r="I291" s="169"/>
      <c r="J291" s="180">
        <f>BK291</f>
        <v>0</v>
      </c>
      <c r="K291" s="166"/>
      <c r="L291" s="171"/>
      <c r="M291" s="172"/>
      <c r="N291" s="173"/>
      <c r="O291" s="173"/>
      <c r="P291" s="174">
        <f>SUM(P292:P310)</f>
        <v>0</v>
      </c>
      <c r="Q291" s="173"/>
      <c r="R291" s="174">
        <f>SUM(R292:R310)</f>
        <v>0.12968667</v>
      </c>
      <c r="S291" s="173"/>
      <c r="T291" s="175">
        <f>SUM(T292:T310)</f>
        <v>0</v>
      </c>
      <c r="AR291" s="176" t="s">
        <v>81</v>
      </c>
      <c r="AT291" s="177" t="s">
        <v>71</v>
      </c>
      <c r="AU291" s="177" t="s">
        <v>77</v>
      </c>
      <c r="AY291" s="176" t="s">
        <v>130</v>
      </c>
      <c r="BK291" s="178">
        <f>SUM(BK292:BK310)</f>
        <v>0</v>
      </c>
    </row>
    <row r="292" spans="1:65" s="1" customFormat="1" ht="16.5" customHeight="1">
      <c r="A292" s="34"/>
      <c r="B292" s="35"/>
      <c r="C292" s="181" t="s">
        <v>605</v>
      </c>
      <c r="D292" s="181" t="s">
        <v>133</v>
      </c>
      <c r="E292" s="182" t="s">
        <v>606</v>
      </c>
      <c r="F292" s="183" t="s">
        <v>607</v>
      </c>
      <c r="G292" s="184" t="s">
        <v>221</v>
      </c>
      <c r="H292" s="185">
        <v>1</v>
      </c>
      <c r="I292" s="186"/>
      <c r="J292" s="187">
        <f>ROUND(I292*H292,2)</f>
        <v>0</v>
      </c>
      <c r="K292" s="183" t="s">
        <v>19</v>
      </c>
      <c r="L292" s="39"/>
      <c r="M292" s="188" t="s">
        <v>19</v>
      </c>
      <c r="N292" s="189" t="s">
        <v>43</v>
      </c>
      <c r="O292" s="64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2" t="s">
        <v>228</v>
      </c>
      <c r="AT292" s="192" t="s">
        <v>133</v>
      </c>
      <c r="AU292" s="192" t="s">
        <v>81</v>
      </c>
      <c r="AY292" s="17" t="s">
        <v>130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7" t="s">
        <v>77</v>
      </c>
      <c r="BK292" s="193">
        <f>ROUND(I292*H292,2)</f>
        <v>0</v>
      </c>
      <c r="BL292" s="17" t="s">
        <v>228</v>
      </c>
      <c r="BM292" s="192" t="s">
        <v>608</v>
      </c>
    </row>
    <row r="293" spans="1:65" s="1" customFormat="1" ht="16.5" customHeight="1">
      <c r="A293" s="34"/>
      <c r="B293" s="35"/>
      <c r="C293" s="181" t="s">
        <v>609</v>
      </c>
      <c r="D293" s="181" t="s">
        <v>133</v>
      </c>
      <c r="E293" s="182" t="s">
        <v>610</v>
      </c>
      <c r="F293" s="183" t="s">
        <v>611</v>
      </c>
      <c r="G293" s="184" t="s">
        <v>221</v>
      </c>
      <c r="H293" s="185">
        <v>2</v>
      </c>
      <c r="I293" s="186"/>
      <c r="J293" s="187">
        <f>ROUND(I293*H293,2)</f>
        <v>0</v>
      </c>
      <c r="K293" s="183" t="s">
        <v>19</v>
      </c>
      <c r="L293" s="39"/>
      <c r="M293" s="188" t="s">
        <v>19</v>
      </c>
      <c r="N293" s="189" t="s">
        <v>43</v>
      </c>
      <c r="O293" s="64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2" t="s">
        <v>228</v>
      </c>
      <c r="AT293" s="192" t="s">
        <v>133</v>
      </c>
      <c r="AU293" s="192" t="s">
        <v>81</v>
      </c>
      <c r="AY293" s="17" t="s">
        <v>130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7" t="s">
        <v>77</v>
      </c>
      <c r="BK293" s="193">
        <f>ROUND(I293*H293,2)</f>
        <v>0</v>
      </c>
      <c r="BL293" s="17" t="s">
        <v>228</v>
      </c>
      <c r="BM293" s="192" t="s">
        <v>612</v>
      </c>
    </row>
    <row r="294" spans="1:65" s="1" customFormat="1" ht="16.5" customHeight="1">
      <c r="A294" s="34"/>
      <c r="B294" s="35"/>
      <c r="C294" s="181" t="s">
        <v>613</v>
      </c>
      <c r="D294" s="181" t="s">
        <v>133</v>
      </c>
      <c r="E294" s="182" t="s">
        <v>614</v>
      </c>
      <c r="F294" s="183" t="s">
        <v>615</v>
      </c>
      <c r="G294" s="184" t="s">
        <v>221</v>
      </c>
      <c r="H294" s="185">
        <v>1</v>
      </c>
      <c r="I294" s="186"/>
      <c r="J294" s="187">
        <f>ROUND(I294*H294,2)</f>
        <v>0</v>
      </c>
      <c r="K294" s="183" t="s">
        <v>19</v>
      </c>
      <c r="L294" s="39"/>
      <c r="M294" s="188" t="s">
        <v>19</v>
      </c>
      <c r="N294" s="189" t="s">
        <v>43</v>
      </c>
      <c r="O294" s="64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2" t="s">
        <v>228</v>
      </c>
      <c r="AT294" s="192" t="s">
        <v>133</v>
      </c>
      <c r="AU294" s="192" t="s">
        <v>81</v>
      </c>
      <c r="AY294" s="17" t="s">
        <v>130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7" t="s">
        <v>77</v>
      </c>
      <c r="BK294" s="193">
        <f>ROUND(I294*H294,2)</f>
        <v>0</v>
      </c>
      <c r="BL294" s="17" t="s">
        <v>228</v>
      </c>
      <c r="BM294" s="192" t="s">
        <v>616</v>
      </c>
    </row>
    <row r="295" spans="1:65" s="1" customFormat="1" ht="16.5" customHeight="1">
      <c r="A295" s="34"/>
      <c r="B295" s="35"/>
      <c r="C295" s="181" t="s">
        <v>617</v>
      </c>
      <c r="D295" s="181" t="s">
        <v>133</v>
      </c>
      <c r="E295" s="182" t="s">
        <v>618</v>
      </c>
      <c r="F295" s="183" t="s">
        <v>619</v>
      </c>
      <c r="G295" s="184" t="s">
        <v>221</v>
      </c>
      <c r="H295" s="185">
        <v>4</v>
      </c>
      <c r="I295" s="186"/>
      <c r="J295" s="187">
        <f>ROUND(I295*H295,2)</f>
        <v>0</v>
      </c>
      <c r="K295" s="183" t="s">
        <v>19</v>
      </c>
      <c r="L295" s="39"/>
      <c r="M295" s="188" t="s">
        <v>19</v>
      </c>
      <c r="N295" s="189" t="s">
        <v>43</v>
      </c>
      <c r="O295" s="64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2" t="s">
        <v>228</v>
      </c>
      <c r="AT295" s="192" t="s">
        <v>133</v>
      </c>
      <c r="AU295" s="192" t="s">
        <v>81</v>
      </c>
      <c r="AY295" s="17" t="s">
        <v>130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7" t="s">
        <v>77</v>
      </c>
      <c r="BK295" s="193">
        <f>ROUND(I295*H295,2)</f>
        <v>0</v>
      </c>
      <c r="BL295" s="17" t="s">
        <v>228</v>
      </c>
      <c r="BM295" s="192" t="s">
        <v>620</v>
      </c>
    </row>
    <row r="296" spans="1:65" s="1" customFormat="1" ht="24" customHeight="1">
      <c r="A296" s="34"/>
      <c r="B296" s="35"/>
      <c r="C296" s="181" t="s">
        <v>621</v>
      </c>
      <c r="D296" s="181" t="s">
        <v>133</v>
      </c>
      <c r="E296" s="182" t="s">
        <v>622</v>
      </c>
      <c r="F296" s="183" t="s">
        <v>623</v>
      </c>
      <c r="G296" s="184" t="s">
        <v>153</v>
      </c>
      <c r="H296" s="185">
        <v>116.86</v>
      </c>
      <c r="I296" s="186"/>
      <c r="J296" s="187">
        <f>ROUND(I296*H296,2)</f>
        <v>0</v>
      </c>
      <c r="K296" s="183" t="s">
        <v>160</v>
      </c>
      <c r="L296" s="39"/>
      <c r="M296" s="188" t="s">
        <v>19</v>
      </c>
      <c r="N296" s="189" t="s">
        <v>43</v>
      </c>
      <c r="O296" s="64"/>
      <c r="P296" s="190">
        <f>O296*H296</f>
        <v>0</v>
      </c>
      <c r="Q296" s="190">
        <v>0.00027</v>
      </c>
      <c r="R296" s="190">
        <f>Q296*H296</f>
        <v>0.0315522</v>
      </c>
      <c r="S296" s="190">
        <v>0</v>
      </c>
      <c r="T296" s="191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2" t="s">
        <v>228</v>
      </c>
      <c r="AT296" s="192" t="s">
        <v>133</v>
      </c>
      <c r="AU296" s="192" t="s">
        <v>81</v>
      </c>
      <c r="AY296" s="17" t="s">
        <v>130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7" t="s">
        <v>77</v>
      </c>
      <c r="BK296" s="193">
        <f>ROUND(I296*H296,2)</f>
        <v>0</v>
      </c>
      <c r="BL296" s="17" t="s">
        <v>228</v>
      </c>
      <c r="BM296" s="192" t="s">
        <v>624</v>
      </c>
    </row>
    <row r="297" spans="2:51" s="12" customFormat="1" ht="12">
      <c r="B297" s="194"/>
      <c r="C297" s="195"/>
      <c r="D297" s="196" t="s">
        <v>139</v>
      </c>
      <c r="E297" s="197" t="s">
        <v>19</v>
      </c>
      <c r="F297" s="198" t="s">
        <v>79</v>
      </c>
      <c r="G297" s="195"/>
      <c r="H297" s="199">
        <v>116.86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139</v>
      </c>
      <c r="AU297" s="205" t="s">
        <v>81</v>
      </c>
      <c r="AV297" s="12" t="s">
        <v>81</v>
      </c>
      <c r="AW297" s="12" t="s">
        <v>33</v>
      </c>
      <c r="AX297" s="12" t="s">
        <v>72</v>
      </c>
      <c r="AY297" s="205" t="s">
        <v>130</v>
      </c>
    </row>
    <row r="298" spans="2:51" s="12" customFormat="1" ht="12">
      <c r="B298" s="194"/>
      <c r="C298" s="195"/>
      <c r="D298" s="196" t="s">
        <v>139</v>
      </c>
      <c r="E298" s="197" t="s">
        <v>19</v>
      </c>
      <c r="F298" s="198" t="s">
        <v>625</v>
      </c>
      <c r="G298" s="195"/>
      <c r="H298" s="199">
        <v>0</v>
      </c>
      <c r="I298" s="200"/>
      <c r="J298" s="195"/>
      <c r="K298" s="195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139</v>
      </c>
      <c r="AU298" s="205" t="s">
        <v>81</v>
      </c>
      <c r="AV298" s="12" t="s">
        <v>81</v>
      </c>
      <c r="AW298" s="12" t="s">
        <v>33</v>
      </c>
      <c r="AX298" s="12" t="s">
        <v>72</v>
      </c>
      <c r="AY298" s="205" t="s">
        <v>130</v>
      </c>
    </row>
    <row r="299" spans="2:51" s="13" customFormat="1" ht="12">
      <c r="B299" s="206"/>
      <c r="C299" s="207"/>
      <c r="D299" s="196" t="s">
        <v>139</v>
      </c>
      <c r="E299" s="208" t="s">
        <v>19</v>
      </c>
      <c r="F299" s="209" t="s">
        <v>142</v>
      </c>
      <c r="G299" s="207"/>
      <c r="H299" s="210">
        <v>116.86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139</v>
      </c>
      <c r="AU299" s="216" t="s">
        <v>81</v>
      </c>
      <c r="AV299" s="13" t="s">
        <v>131</v>
      </c>
      <c r="AW299" s="13" t="s">
        <v>33</v>
      </c>
      <c r="AX299" s="13" t="s">
        <v>77</v>
      </c>
      <c r="AY299" s="216" t="s">
        <v>130</v>
      </c>
    </row>
    <row r="300" spans="1:65" s="1" customFormat="1" ht="24" customHeight="1">
      <c r="A300" s="34"/>
      <c r="B300" s="35"/>
      <c r="C300" s="181" t="s">
        <v>626</v>
      </c>
      <c r="D300" s="181" t="s">
        <v>133</v>
      </c>
      <c r="E300" s="182" t="s">
        <v>627</v>
      </c>
      <c r="F300" s="183" t="s">
        <v>628</v>
      </c>
      <c r="G300" s="184" t="s">
        <v>153</v>
      </c>
      <c r="H300" s="185">
        <v>45.388</v>
      </c>
      <c r="I300" s="186"/>
      <c r="J300" s="187">
        <f>ROUND(I300*H300,2)</f>
        <v>0</v>
      </c>
      <c r="K300" s="183" t="s">
        <v>19</v>
      </c>
      <c r="L300" s="39"/>
      <c r="M300" s="188" t="s">
        <v>19</v>
      </c>
      <c r="N300" s="189" t="s">
        <v>43</v>
      </c>
      <c r="O300" s="64"/>
      <c r="P300" s="190">
        <f>O300*H300</f>
        <v>0</v>
      </c>
      <c r="Q300" s="190">
        <v>0.00018</v>
      </c>
      <c r="R300" s="190">
        <f>Q300*H300</f>
        <v>0.00816984</v>
      </c>
      <c r="S300" s="190">
        <v>0</v>
      </c>
      <c r="T300" s="191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2" t="s">
        <v>228</v>
      </c>
      <c r="AT300" s="192" t="s">
        <v>133</v>
      </c>
      <c r="AU300" s="192" t="s">
        <v>81</v>
      </c>
      <c r="AY300" s="17" t="s">
        <v>130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7" t="s">
        <v>77</v>
      </c>
      <c r="BK300" s="193">
        <f>ROUND(I300*H300,2)</f>
        <v>0</v>
      </c>
      <c r="BL300" s="17" t="s">
        <v>228</v>
      </c>
      <c r="BM300" s="192" t="s">
        <v>629</v>
      </c>
    </row>
    <row r="301" spans="2:51" s="12" customFormat="1" ht="12">
      <c r="B301" s="194"/>
      <c r="C301" s="195"/>
      <c r="D301" s="196" t="s">
        <v>139</v>
      </c>
      <c r="E301" s="197" t="s">
        <v>19</v>
      </c>
      <c r="F301" s="198" t="s">
        <v>630</v>
      </c>
      <c r="G301" s="195"/>
      <c r="H301" s="199">
        <v>29.215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139</v>
      </c>
      <c r="AU301" s="205" t="s">
        <v>81</v>
      </c>
      <c r="AV301" s="12" t="s">
        <v>81</v>
      </c>
      <c r="AW301" s="12" t="s">
        <v>33</v>
      </c>
      <c r="AX301" s="12" t="s">
        <v>72</v>
      </c>
      <c r="AY301" s="205" t="s">
        <v>130</v>
      </c>
    </row>
    <row r="302" spans="2:51" s="12" customFormat="1" ht="12">
      <c r="B302" s="194"/>
      <c r="C302" s="195"/>
      <c r="D302" s="196" t="s">
        <v>139</v>
      </c>
      <c r="E302" s="197" t="s">
        <v>19</v>
      </c>
      <c r="F302" s="198" t="s">
        <v>631</v>
      </c>
      <c r="G302" s="195"/>
      <c r="H302" s="199">
        <v>16.173</v>
      </c>
      <c r="I302" s="200"/>
      <c r="J302" s="195"/>
      <c r="K302" s="195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139</v>
      </c>
      <c r="AU302" s="205" t="s">
        <v>81</v>
      </c>
      <c r="AV302" s="12" t="s">
        <v>81</v>
      </c>
      <c r="AW302" s="12" t="s">
        <v>33</v>
      </c>
      <c r="AX302" s="12" t="s">
        <v>72</v>
      </c>
      <c r="AY302" s="205" t="s">
        <v>130</v>
      </c>
    </row>
    <row r="303" spans="2:51" s="13" customFormat="1" ht="12">
      <c r="B303" s="206"/>
      <c r="C303" s="207"/>
      <c r="D303" s="196" t="s">
        <v>139</v>
      </c>
      <c r="E303" s="208" t="s">
        <v>19</v>
      </c>
      <c r="F303" s="209" t="s">
        <v>142</v>
      </c>
      <c r="G303" s="207"/>
      <c r="H303" s="210">
        <v>45.388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139</v>
      </c>
      <c r="AU303" s="216" t="s">
        <v>81</v>
      </c>
      <c r="AV303" s="13" t="s">
        <v>131</v>
      </c>
      <c r="AW303" s="13" t="s">
        <v>33</v>
      </c>
      <c r="AX303" s="13" t="s">
        <v>77</v>
      </c>
      <c r="AY303" s="216" t="s">
        <v>130</v>
      </c>
    </row>
    <row r="304" spans="1:65" s="1" customFormat="1" ht="24" customHeight="1">
      <c r="A304" s="34"/>
      <c r="B304" s="35"/>
      <c r="C304" s="181" t="s">
        <v>632</v>
      </c>
      <c r="D304" s="181" t="s">
        <v>133</v>
      </c>
      <c r="E304" s="182" t="s">
        <v>633</v>
      </c>
      <c r="F304" s="183" t="s">
        <v>634</v>
      </c>
      <c r="G304" s="184" t="s">
        <v>153</v>
      </c>
      <c r="H304" s="185">
        <v>94.929</v>
      </c>
      <c r="I304" s="186"/>
      <c r="J304" s="187">
        <f>ROUND(I304*H304,2)</f>
        <v>0</v>
      </c>
      <c r="K304" s="183" t="s">
        <v>160</v>
      </c>
      <c r="L304" s="39"/>
      <c r="M304" s="188" t="s">
        <v>19</v>
      </c>
      <c r="N304" s="189" t="s">
        <v>43</v>
      </c>
      <c r="O304" s="64"/>
      <c r="P304" s="190">
        <f>O304*H304</f>
        <v>0</v>
      </c>
      <c r="Q304" s="190">
        <v>0.00015</v>
      </c>
      <c r="R304" s="190">
        <f>Q304*H304</f>
        <v>0.01423935</v>
      </c>
      <c r="S304" s="190">
        <v>0</v>
      </c>
      <c r="T304" s="19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2" t="s">
        <v>228</v>
      </c>
      <c r="AT304" s="192" t="s">
        <v>133</v>
      </c>
      <c r="AU304" s="192" t="s">
        <v>81</v>
      </c>
      <c r="AY304" s="17" t="s">
        <v>130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7" t="s">
        <v>77</v>
      </c>
      <c r="BK304" s="193">
        <f>ROUND(I304*H304,2)</f>
        <v>0</v>
      </c>
      <c r="BL304" s="17" t="s">
        <v>228</v>
      </c>
      <c r="BM304" s="192" t="s">
        <v>635</v>
      </c>
    </row>
    <row r="305" spans="2:51" s="12" customFormat="1" ht="12">
      <c r="B305" s="194"/>
      <c r="C305" s="195"/>
      <c r="D305" s="196" t="s">
        <v>139</v>
      </c>
      <c r="E305" s="197" t="s">
        <v>19</v>
      </c>
      <c r="F305" s="198" t="s">
        <v>636</v>
      </c>
      <c r="G305" s="195"/>
      <c r="H305" s="199">
        <v>20.254</v>
      </c>
      <c r="I305" s="200"/>
      <c r="J305" s="195"/>
      <c r="K305" s="195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139</v>
      </c>
      <c r="AU305" s="205" t="s">
        <v>81</v>
      </c>
      <c r="AV305" s="12" t="s">
        <v>81</v>
      </c>
      <c r="AW305" s="12" t="s">
        <v>33</v>
      </c>
      <c r="AX305" s="12" t="s">
        <v>72</v>
      </c>
      <c r="AY305" s="205" t="s">
        <v>130</v>
      </c>
    </row>
    <row r="306" spans="2:51" s="12" customFormat="1" ht="12">
      <c r="B306" s="194"/>
      <c r="C306" s="195"/>
      <c r="D306" s="196" t="s">
        <v>139</v>
      </c>
      <c r="E306" s="197" t="s">
        <v>19</v>
      </c>
      <c r="F306" s="198" t="s">
        <v>637</v>
      </c>
      <c r="G306" s="195"/>
      <c r="H306" s="199">
        <v>0.675</v>
      </c>
      <c r="I306" s="200"/>
      <c r="J306" s="195"/>
      <c r="K306" s="195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139</v>
      </c>
      <c r="AU306" s="205" t="s">
        <v>81</v>
      </c>
      <c r="AV306" s="12" t="s">
        <v>81</v>
      </c>
      <c r="AW306" s="12" t="s">
        <v>33</v>
      </c>
      <c r="AX306" s="12" t="s">
        <v>72</v>
      </c>
      <c r="AY306" s="205" t="s">
        <v>130</v>
      </c>
    </row>
    <row r="307" spans="2:51" s="12" customFormat="1" ht="12">
      <c r="B307" s="194"/>
      <c r="C307" s="195"/>
      <c r="D307" s="196" t="s">
        <v>139</v>
      </c>
      <c r="E307" s="197" t="s">
        <v>19</v>
      </c>
      <c r="F307" s="198" t="s">
        <v>638</v>
      </c>
      <c r="G307" s="195"/>
      <c r="H307" s="199">
        <v>74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139</v>
      </c>
      <c r="AU307" s="205" t="s">
        <v>81</v>
      </c>
      <c r="AV307" s="12" t="s">
        <v>81</v>
      </c>
      <c r="AW307" s="12" t="s">
        <v>33</v>
      </c>
      <c r="AX307" s="12" t="s">
        <v>72</v>
      </c>
      <c r="AY307" s="205" t="s">
        <v>130</v>
      </c>
    </row>
    <row r="308" spans="2:51" s="13" customFormat="1" ht="12">
      <c r="B308" s="206"/>
      <c r="C308" s="207"/>
      <c r="D308" s="196" t="s">
        <v>139</v>
      </c>
      <c r="E308" s="208" t="s">
        <v>19</v>
      </c>
      <c r="F308" s="209" t="s">
        <v>142</v>
      </c>
      <c r="G308" s="207"/>
      <c r="H308" s="210">
        <v>94.929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139</v>
      </c>
      <c r="AU308" s="216" t="s">
        <v>81</v>
      </c>
      <c r="AV308" s="13" t="s">
        <v>131</v>
      </c>
      <c r="AW308" s="13" t="s">
        <v>33</v>
      </c>
      <c r="AX308" s="13" t="s">
        <v>77</v>
      </c>
      <c r="AY308" s="216" t="s">
        <v>130</v>
      </c>
    </row>
    <row r="309" spans="1:65" s="1" customFormat="1" ht="36" customHeight="1">
      <c r="A309" s="34"/>
      <c r="B309" s="35"/>
      <c r="C309" s="181" t="s">
        <v>639</v>
      </c>
      <c r="D309" s="181" t="s">
        <v>133</v>
      </c>
      <c r="E309" s="182" t="s">
        <v>640</v>
      </c>
      <c r="F309" s="183" t="s">
        <v>641</v>
      </c>
      <c r="G309" s="184" t="s">
        <v>153</v>
      </c>
      <c r="H309" s="185">
        <v>116.86</v>
      </c>
      <c r="I309" s="186"/>
      <c r="J309" s="187">
        <f>ROUND(I309*H309,2)</f>
        <v>0</v>
      </c>
      <c r="K309" s="183" t="s">
        <v>19</v>
      </c>
      <c r="L309" s="39"/>
      <c r="M309" s="188" t="s">
        <v>19</v>
      </c>
      <c r="N309" s="189" t="s">
        <v>43</v>
      </c>
      <c r="O309" s="64"/>
      <c r="P309" s="190">
        <f>O309*H309</f>
        <v>0</v>
      </c>
      <c r="Q309" s="190">
        <v>0.000648</v>
      </c>
      <c r="R309" s="190">
        <f>Q309*H309</f>
        <v>0.07572528</v>
      </c>
      <c r="S309" s="190">
        <v>0</v>
      </c>
      <c r="T309" s="191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2" t="s">
        <v>228</v>
      </c>
      <c r="AT309" s="192" t="s">
        <v>133</v>
      </c>
      <c r="AU309" s="192" t="s">
        <v>81</v>
      </c>
      <c r="AY309" s="17" t="s">
        <v>130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7" t="s">
        <v>77</v>
      </c>
      <c r="BK309" s="193">
        <f>ROUND(I309*H309,2)</f>
        <v>0</v>
      </c>
      <c r="BL309" s="17" t="s">
        <v>228</v>
      </c>
      <c r="BM309" s="192" t="s">
        <v>642</v>
      </c>
    </row>
    <row r="310" spans="2:51" s="12" customFormat="1" ht="12">
      <c r="B310" s="194"/>
      <c r="C310" s="195"/>
      <c r="D310" s="196" t="s">
        <v>139</v>
      </c>
      <c r="E310" s="197" t="s">
        <v>19</v>
      </c>
      <c r="F310" s="198" t="s">
        <v>643</v>
      </c>
      <c r="G310" s="195"/>
      <c r="H310" s="199">
        <v>116.86</v>
      </c>
      <c r="I310" s="200"/>
      <c r="J310" s="195"/>
      <c r="K310" s="195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139</v>
      </c>
      <c r="AU310" s="205" t="s">
        <v>81</v>
      </c>
      <c r="AV310" s="12" t="s">
        <v>81</v>
      </c>
      <c r="AW310" s="12" t="s">
        <v>33</v>
      </c>
      <c r="AX310" s="12" t="s">
        <v>77</v>
      </c>
      <c r="AY310" s="205" t="s">
        <v>130</v>
      </c>
    </row>
    <row r="311" spans="2:63" s="11" customFormat="1" ht="22.9" customHeight="1">
      <c r="B311" s="165"/>
      <c r="C311" s="166"/>
      <c r="D311" s="167" t="s">
        <v>71</v>
      </c>
      <c r="E311" s="179" t="s">
        <v>644</v>
      </c>
      <c r="F311" s="179" t="s">
        <v>645</v>
      </c>
      <c r="G311" s="166"/>
      <c r="H311" s="166"/>
      <c r="I311" s="169"/>
      <c r="J311" s="180">
        <f>BK311</f>
        <v>0</v>
      </c>
      <c r="K311" s="166"/>
      <c r="L311" s="171"/>
      <c r="M311" s="172"/>
      <c r="N311" s="173"/>
      <c r="O311" s="173"/>
      <c r="P311" s="174">
        <f>SUM(P312:P322)</f>
        <v>0</v>
      </c>
      <c r="Q311" s="173"/>
      <c r="R311" s="174">
        <f>SUM(R312:R322)</f>
        <v>0.01167572</v>
      </c>
      <c r="S311" s="173"/>
      <c r="T311" s="175">
        <f>SUM(T312:T322)</f>
        <v>0</v>
      </c>
      <c r="AR311" s="176" t="s">
        <v>81</v>
      </c>
      <c r="AT311" s="177" t="s">
        <v>71</v>
      </c>
      <c r="AU311" s="177" t="s">
        <v>77</v>
      </c>
      <c r="AY311" s="176" t="s">
        <v>130</v>
      </c>
      <c r="BK311" s="178">
        <f>SUM(BK312:BK322)</f>
        <v>0</v>
      </c>
    </row>
    <row r="312" spans="1:65" s="1" customFormat="1" ht="24" customHeight="1">
      <c r="A312" s="34"/>
      <c r="B312" s="35"/>
      <c r="C312" s="181" t="s">
        <v>646</v>
      </c>
      <c r="D312" s="181" t="s">
        <v>133</v>
      </c>
      <c r="E312" s="182" t="s">
        <v>647</v>
      </c>
      <c r="F312" s="183" t="s">
        <v>648</v>
      </c>
      <c r="G312" s="184" t="s">
        <v>145</v>
      </c>
      <c r="H312" s="185">
        <v>54.26</v>
      </c>
      <c r="I312" s="186"/>
      <c r="J312" s="187">
        <f>ROUND(I312*H312,2)</f>
        <v>0</v>
      </c>
      <c r="K312" s="183" t="s">
        <v>160</v>
      </c>
      <c r="L312" s="39"/>
      <c r="M312" s="188" t="s">
        <v>19</v>
      </c>
      <c r="N312" s="189" t="s">
        <v>43</v>
      </c>
      <c r="O312" s="64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2" t="s">
        <v>228</v>
      </c>
      <c r="AT312" s="192" t="s">
        <v>133</v>
      </c>
      <c r="AU312" s="192" t="s">
        <v>81</v>
      </c>
      <c r="AY312" s="17" t="s">
        <v>130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7" t="s">
        <v>77</v>
      </c>
      <c r="BK312" s="193">
        <f>ROUND(I312*H312,2)</f>
        <v>0</v>
      </c>
      <c r="BL312" s="17" t="s">
        <v>228</v>
      </c>
      <c r="BM312" s="192" t="s">
        <v>649</v>
      </c>
    </row>
    <row r="313" spans="2:51" s="14" customFormat="1" ht="12">
      <c r="B313" s="217"/>
      <c r="C313" s="218"/>
      <c r="D313" s="196" t="s">
        <v>139</v>
      </c>
      <c r="E313" s="219" t="s">
        <v>19</v>
      </c>
      <c r="F313" s="220" t="s">
        <v>162</v>
      </c>
      <c r="G313" s="218"/>
      <c r="H313" s="219" t="s">
        <v>19</v>
      </c>
      <c r="I313" s="221"/>
      <c r="J313" s="218"/>
      <c r="K313" s="218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139</v>
      </c>
      <c r="AU313" s="226" t="s">
        <v>81</v>
      </c>
      <c r="AV313" s="14" t="s">
        <v>77</v>
      </c>
      <c r="AW313" s="14" t="s">
        <v>33</v>
      </c>
      <c r="AX313" s="14" t="s">
        <v>72</v>
      </c>
      <c r="AY313" s="226" t="s">
        <v>130</v>
      </c>
    </row>
    <row r="314" spans="2:51" s="12" customFormat="1" ht="12">
      <c r="B314" s="194"/>
      <c r="C314" s="195"/>
      <c r="D314" s="196" t="s">
        <v>139</v>
      </c>
      <c r="E314" s="197" t="s">
        <v>19</v>
      </c>
      <c r="F314" s="198" t="s">
        <v>650</v>
      </c>
      <c r="G314" s="195"/>
      <c r="H314" s="199">
        <v>54.26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139</v>
      </c>
      <c r="AU314" s="205" t="s">
        <v>81</v>
      </c>
      <c r="AV314" s="12" t="s">
        <v>81</v>
      </c>
      <c r="AW314" s="12" t="s">
        <v>33</v>
      </c>
      <c r="AX314" s="12" t="s">
        <v>77</v>
      </c>
      <c r="AY314" s="205" t="s">
        <v>130</v>
      </c>
    </row>
    <row r="315" spans="1:65" s="1" customFormat="1" ht="16.5" customHeight="1">
      <c r="A315" s="34"/>
      <c r="B315" s="35"/>
      <c r="C315" s="238" t="s">
        <v>651</v>
      </c>
      <c r="D315" s="238" t="s">
        <v>577</v>
      </c>
      <c r="E315" s="239" t="s">
        <v>652</v>
      </c>
      <c r="F315" s="240" t="s">
        <v>653</v>
      </c>
      <c r="G315" s="241" t="s">
        <v>145</v>
      </c>
      <c r="H315" s="242">
        <v>60</v>
      </c>
      <c r="I315" s="243"/>
      <c r="J315" s="244">
        <f>ROUND(I315*H315,2)</f>
        <v>0</v>
      </c>
      <c r="K315" s="240" t="s">
        <v>160</v>
      </c>
      <c r="L315" s="245"/>
      <c r="M315" s="246" t="s">
        <v>19</v>
      </c>
      <c r="N315" s="247" t="s">
        <v>43</v>
      </c>
      <c r="O315" s="64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2" t="s">
        <v>301</v>
      </c>
      <c r="AT315" s="192" t="s">
        <v>577</v>
      </c>
      <c r="AU315" s="192" t="s">
        <v>81</v>
      </c>
      <c r="AY315" s="17" t="s">
        <v>130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7" t="s">
        <v>77</v>
      </c>
      <c r="BK315" s="193">
        <f>ROUND(I315*H315,2)</f>
        <v>0</v>
      </c>
      <c r="BL315" s="17" t="s">
        <v>228</v>
      </c>
      <c r="BM315" s="192" t="s">
        <v>654</v>
      </c>
    </row>
    <row r="316" spans="2:51" s="12" customFormat="1" ht="12">
      <c r="B316" s="194"/>
      <c r="C316" s="195"/>
      <c r="D316" s="196" t="s">
        <v>139</v>
      </c>
      <c r="E316" s="195"/>
      <c r="F316" s="198" t="s">
        <v>655</v>
      </c>
      <c r="G316" s="195"/>
      <c r="H316" s="199">
        <v>60</v>
      </c>
      <c r="I316" s="200"/>
      <c r="J316" s="195"/>
      <c r="K316" s="195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139</v>
      </c>
      <c r="AU316" s="205" t="s">
        <v>81</v>
      </c>
      <c r="AV316" s="12" t="s">
        <v>81</v>
      </c>
      <c r="AW316" s="12" t="s">
        <v>4</v>
      </c>
      <c r="AX316" s="12" t="s">
        <v>77</v>
      </c>
      <c r="AY316" s="205" t="s">
        <v>130</v>
      </c>
    </row>
    <row r="317" spans="1:65" s="1" customFormat="1" ht="16.5" customHeight="1">
      <c r="A317" s="34"/>
      <c r="B317" s="35"/>
      <c r="C317" s="181" t="s">
        <v>656</v>
      </c>
      <c r="D317" s="181" t="s">
        <v>133</v>
      </c>
      <c r="E317" s="182" t="s">
        <v>657</v>
      </c>
      <c r="F317" s="183" t="s">
        <v>658</v>
      </c>
      <c r="G317" s="184" t="s">
        <v>153</v>
      </c>
      <c r="H317" s="185">
        <v>10.852</v>
      </c>
      <c r="I317" s="186"/>
      <c r="J317" s="187">
        <f>ROUND(I317*H317,2)</f>
        <v>0</v>
      </c>
      <c r="K317" s="183" t="s">
        <v>160</v>
      </c>
      <c r="L317" s="39"/>
      <c r="M317" s="188" t="s">
        <v>19</v>
      </c>
      <c r="N317" s="189" t="s">
        <v>43</v>
      </c>
      <c r="O317" s="64"/>
      <c r="P317" s="190">
        <f>O317*H317</f>
        <v>0</v>
      </c>
      <c r="Q317" s="190">
        <v>0.00021</v>
      </c>
      <c r="R317" s="190">
        <f>Q317*H317</f>
        <v>0.0022789200000000003</v>
      </c>
      <c r="S317" s="190">
        <v>0</v>
      </c>
      <c r="T317" s="191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2" t="s">
        <v>228</v>
      </c>
      <c r="AT317" s="192" t="s">
        <v>133</v>
      </c>
      <c r="AU317" s="192" t="s">
        <v>81</v>
      </c>
      <c r="AY317" s="17" t="s">
        <v>130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7" t="s">
        <v>77</v>
      </c>
      <c r="BK317" s="193">
        <f>ROUND(I317*H317,2)</f>
        <v>0</v>
      </c>
      <c r="BL317" s="17" t="s">
        <v>228</v>
      </c>
      <c r="BM317" s="192" t="s">
        <v>659</v>
      </c>
    </row>
    <row r="318" spans="2:51" s="12" customFormat="1" ht="12">
      <c r="B318" s="194"/>
      <c r="C318" s="195"/>
      <c r="D318" s="196" t="s">
        <v>139</v>
      </c>
      <c r="E318" s="197" t="s">
        <v>19</v>
      </c>
      <c r="F318" s="198" t="s">
        <v>660</v>
      </c>
      <c r="G318" s="195"/>
      <c r="H318" s="199">
        <v>10.852</v>
      </c>
      <c r="I318" s="200"/>
      <c r="J318" s="195"/>
      <c r="K318" s="195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139</v>
      </c>
      <c r="AU318" s="205" t="s">
        <v>81</v>
      </c>
      <c r="AV318" s="12" t="s">
        <v>81</v>
      </c>
      <c r="AW318" s="12" t="s">
        <v>33</v>
      </c>
      <c r="AX318" s="12" t="s">
        <v>77</v>
      </c>
      <c r="AY318" s="205" t="s">
        <v>130</v>
      </c>
    </row>
    <row r="319" spans="1:65" s="1" customFormat="1" ht="16.5" customHeight="1">
      <c r="A319" s="34"/>
      <c r="B319" s="35"/>
      <c r="C319" s="181" t="s">
        <v>661</v>
      </c>
      <c r="D319" s="181" t="s">
        <v>133</v>
      </c>
      <c r="E319" s="182" t="s">
        <v>662</v>
      </c>
      <c r="F319" s="183" t="s">
        <v>663</v>
      </c>
      <c r="G319" s="184" t="s">
        <v>153</v>
      </c>
      <c r="H319" s="185">
        <v>10.852</v>
      </c>
      <c r="I319" s="186"/>
      <c r="J319" s="187">
        <f>ROUND(I319*H319,2)</f>
        <v>0</v>
      </c>
      <c r="K319" s="183" t="s">
        <v>160</v>
      </c>
      <c r="L319" s="39"/>
      <c r="M319" s="188" t="s">
        <v>19</v>
      </c>
      <c r="N319" s="189" t="s">
        <v>43</v>
      </c>
      <c r="O319" s="64"/>
      <c r="P319" s="190">
        <f>O319*H319</f>
        <v>0</v>
      </c>
      <c r="Q319" s="190">
        <v>0.0002</v>
      </c>
      <c r="R319" s="190">
        <f>Q319*H319</f>
        <v>0.0021704000000000003</v>
      </c>
      <c r="S319" s="190">
        <v>0</v>
      </c>
      <c r="T319" s="191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2" t="s">
        <v>228</v>
      </c>
      <c r="AT319" s="192" t="s">
        <v>133</v>
      </c>
      <c r="AU319" s="192" t="s">
        <v>81</v>
      </c>
      <c r="AY319" s="17" t="s">
        <v>130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7" t="s">
        <v>77</v>
      </c>
      <c r="BK319" s="193">
        <f>ROUND(I319*H319,2)</f>
        <v>0</v>
      </c>
      <c r="BL319" s="17" t="s">
        <v>228</v>
      </c>
      <c r="BM319" s="192" t="s">
        <v>664</v>
      </c>
    </row>
    <row r="320" spans="1:65" s="1" customFormat="1" ht="16.5" customHeight="1">
      <c r="A320" s="34"/>
      <c r="B320" s="35"/>
      <c r="C320" s="181" t="s">
        <v>665</v>
      </c>
      <c r="D320" s="181" t="s">
        <v>133</v>
      </c>
      <c r="E320" s="182" t="s">
        <v>666</v>
      </c>
      <c r="F320" s="183" t="s">
        <v>667</v>
      </c>
      <c r="G320" s="184" t="s">
        <v>145</v>
      </c>
      <c r="H320" s="185">
        <v>15.8</v>
      </c>
      <c r="I320" s="186"/>
      <c r="J320" s="187">
        <f>ROUND(I320*H320,2)</f>
        <v>0</v>
      </c>
      <c r="K320" s="183" t="s">
        <v>19</v>
      </c>
      <c r="L320" s="39"/>
      <c r="M320" s="188" t="s">
        <v>19</v>
      </c>
      <c r="N320" s="189" t="s">
        <v>43</v>
      </c>
      <c r="O320" s="64"/>
      <c r="P320" s="190">
        <f>O320*H320</f>
        <v>0</v>
      </c>
      <c r="Q320" s="190">
        <v>0.00032</v>
      </c>
      <c r="R320" s="190">
        <f>Q320*H320</f>
        <v>0.005056000000000001</v>
      </c>
      <c r="S320" s="190">
        <v>0</v>
      </c>
      <c r="T320" s="191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2" t="s">
        <v>228</v>
      </c>
      <c r="AT320" s="192" t="s">
        <v>133</v>
      </c>
      <c r="AU320" s="192" t="s">
        <v>81</v>
      </c>
      <c r="AY320" s="17" t="s">
        <v>130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7" t="s">
        <v>77</v>
      </c>
      <c r="BK320" s="193">
        <f>ROUND(I320*H320,2)</f>
        <v>0</v>
      </c>
      <c r="BL320" s="17" t="s">
        <v>228</v>
      </c>
      <c r="BM320" s="192" t="s">
        <v>668</v>
      </c>
    </row>
    <row r="321" spans="1:65" s="1" customFormat="1" ht="24" customHeight="1">
      <c r="A321" s="34"/>
      <c r="B321" s="35"/>
      <c r="C321" s="181" t="s">
        <v>669</v>
      </c>
      <c r="D321" s="181" t="s">
        <v>133</v>
      </c>
      <c r="E321" s="182" t="s">
        <v>670</v>
      </c>
      <c r="F321" s="183" t="s">
        <v>671</v>
      </c>
      <c r="G321" s="184" t="s">
        <v>153</v>
      </c>
      <c r="H321" s="185">
        <v>10.852</v>
      </c>
      <c r="I321" s="186"/>
      <c r="J321" s="187">
        <f>ROUND(I321*H321,2)</f>
        <v>0</v>
      </c>
      <c r="K321" s="183" t="s">
        <v>160</v>
      </c>
      <c r="L321" s="39"/>
      <c r="M321" s="188" t="s">
        <v>19</v>
      </c>
      <c r="N321" s="189" t="s">
        <v>43</v>
      </c>
      <c r="O321" s="64"/>
      <c r="P321" s="190">
        <f>O321*H321</f>
        <v>0</v>
      </c>
      <c r="Q321" s="190">
        <v>0.0002</v>
      </c>
      <c r="R321" s="190">
        <f>Q321*H321</f>
        <v>0.0021704000000000003</v>
      </c>
      <c r="S321" s="190">
        <v>0</v>
      </c>
      <c r="T321" s="191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2" t="s">
        <v>228</v>
      </c>
      <c r="AT321" s="192" t="s">
        <v>133</v>
      </c>
      <c r="AU321" s="192" t="s">
        <v>81</v>
      </c>
      <c r="AY321" s="17" t="s">
        <v>130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7" t="s">
        <v>77</v>
      </c>
      <c r="BK321" s="193">
        <f>ROUND(I321*H321,2)</f>
        <v>0</v>
      </c>
      <c r="BL321" s="17" t="s">
        <v>228</v>
      </c>
      <c r="BM321" s="192" t="s">
        <v>672</v>
      </c>
    </row>
    <row r="322" spans="1:65" s="1" customFormat="1" ht="24" customHeight="1">
      <c r="A322" s="34"/>
      <c r="B322" s="35"/>
      <c r="C322" s="181" t="s">
        <v>673</v>
      </c>
      <c r="D322" s="181" t="s">
        <v>133</v>
      </c>
      <c r="E322" s="182" t="s">
        <v>674</v>
      </c>
      <c r="F322" s="183" t="s">
        <v>675</v>
      </c>
      <c r="G322" s="184" t="s">
        <v>153</v>
      </c>
      <c r="H322" s="185">
        <v>10.852</v>
      </c>
      <c r="I322" s="186"/>
      <c r="J322" s="187">
        <f>ROUND(I322*H322,2)</f>
        <v>0</v>
      </c>
      <c r="K322" s="183" t="s">
        <v>160</v>
      </c>
      <c r="L322" s="39"/>
      <c r="M322" s="188" t="s">
        <v>19</v>
      </c>
      <c r="N322" s="189" t="s">
        <v>43</v>
      </c>
      <c r="O322" s="64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2" t="s">
        <v>228</v>
      </c>
      <c r="AT322" s="192" t="s">
        <v>133</v>
      </c>
      <c r="AU322" s="192" t="s">
        <v>81</v>
      </c>
      <c r="AY322" s="17" t="s">
        <v>130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7" t="s">
        <v>77</v>
      </c>
      <c r="BK322" s="193">
        <f>ROUND(I322*H322,2)</f>
        <v>0</v>
      </c>
      <c r="BL322" s="17" t="s">
        <v>228</v>
      </c>
      <c r="BM322" s="192" t="s">
        <v>676</v>
      </c>
    </row>
    <row r="323" spans="2:63" s="11" customFormat="1" ht="25.9" customHeight="1">
      <c r="B323" s="165"/>
      <c r="C323" s="166"/>
      <c r="D323" s="167" t="s">
        <v>71</v>
      </c>
      <c r="E323" s="168" t="s">
        <v>677</v>
      </c>
      <c r="F323" s="168" t="s">
        <v>678</v>
      </c>
      <c r="G323" s="166"/>
      <c r="H323" s="166"/>
      <c r="I323" s="169"/>
      <c r="J323" s="170">
        <f>BK323</f>
        <v>0</v>
      </c>
      <c r="K323" s="166"/>
      <c r="L323" s="171"/>
      <c r="M323" s="172"/>
      <c r="N323" s="173"/>
      <c r="O323" s="173"/>
      <c r="P323" s="174">
        <f>P324+P326+P330</f>
        <v>0</v>
      </c>
      <c r="Q323" s="173"/>
      <c r="R323" s="174">
        <f>R324+R326+R330</f>
        <v>0</v>
      </c>
      <c r="S323" s="173"/>
      <c r="T323" s="175">
        <f>T324+T326+T330</f>
        <v>0</v>
      </c>
      <c r="AR323" s="176" t="s">
        <v>164</v>
      </c>
      <c r="AT323" s="177" t="s">
        <v>71</v>
      </c>
      <c r="AU323" s="177" t="s">
        <v>72</v>
      </c>
      <c r="AY323" s="176" t="s">
        <v>130</v>
      </c>
      <c r="BK323" s="178">
        <f>BK324+BK326+BK330</f>
        <v>0</v>
      </c>
    </row>
    <row r="324" spans="2:63" s="11" customFormat="1" ht="22.9" customHeight="1">
      <c r="B324" s="165"/>
      <c r="C324" s="166"/>
      <c r="D324" s="167" t="s">
        <v>71</v>
      </c>
      <c r="E324" s="179" t="s">
        <v>679</v>
      </c>
      <c r="F324" s="179" t="s">
        <v>680</v>
      </c>
      <c r="G324" s="166"/>
      <c r="H324" s="166"/>
      <c r="I324" s="169"/>
      <c r="J324" s="180">
        <f>BK324</f>
        <v>0</v>
      </c>
      <c r="K324" s="166"/>
      <c r="L324" s="171"/>
      <c r="M324" s="172"/>
      <c r="N324" s="173"/>
      <c r="O324" s="173"/>
      <c r="P324" s="174">
        <f>P325</f>
        <v>0</v>
      </c>
      <c r="Q324" s="173"/>
      <c r="R324" s="174">
        <f>R325</f>
        <v>0</v>
      </c>
      <c r="S324" s="173"/>
      <c r="T324" s="175">
        <f>T325</f>
        <v>0</v>
      </c>
      <c r="AR324" s="176" t="s">
        <v>164</v>
      </c>
      <c r="AT324" s="177" t="s">
        <v>71</v>
      </c>
      <c r="AU324" s="177" t="s">
        <v>77</v>
      </c>
      <c r="AY324" s="176" t="s">
        <v>130</v>
      </c>
      <c r="BK324" s="178">
        <f>BK325</f>
        <v>0</v>
      </c>
    </row>
    <row r="325" spans="1:65" s="1" customFormat="1" ht="16.5" customHeight="1">
      <c r="A325" s="34"/>
      <c r="B325" s="35"/>
      <c r="C325" s="181" t="s">
        <v>681</v>
      </c>
      <c r="D325" s="181" t="s">
        <v>133</v>
      </c>
      <c r="E325" s="182" t="s">
        <v>682</v>
      </c>
      <c r="F325" s="183" t="s">
        <v>683</v>
      </c>
      <c r="G325" s="184" t="s">
        <v>684</v>
      </c>
      <c r="H325" s="185">
        <v>1</v>
      </c>
      <c r="I325" s="186"/>
      <c r="J325" s="187">
        <f>ROUND(I325*H325,2)</f>
        <v>0</v>
      </c>
      <c r="K325" s="183" t="s">
        <v>19</v>
      </c>
      <c r="L325" s="39"/>
      <c r="M325" s="188" t="s">
        <v>19</v>
      </c>
      <c r="N325" s="189" t="s">
        <v>43</v>
      </c>
      <c r="O325" s="64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2" t="s">
        <v>685</v>
      </c>
      <c r="AT325" s="192" t="s">
        <v>133</v>
      </c>
      <c r="AU325" s="192" t="s">
        <v>81</v>
      </c>
      <c r="AY325" s="17" t="s">
        <v>130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7" t="s">
        <v>77</v>
      </c>
      <c r="BK325" s="193">
        <f>ROUND(I325*H325,2)</f>
        <v>0</v>
      </c>
      <c r="BL325" s="17" t="s">
        <v>685</v>
      </c>
      <c r="BM325" s="192" t="s">
        <v>686</v>
      </c>
    </row>
    <row r="326" spans="2:63" s="11" customFormat="1" ht="22.9" customHeight="1">
      <c r="B326" s="165"/>
      <c r="C326" s="166"/>
      <c r="D326" s="167" t="s">
        <v>71</v>
      </c>
      <c r="E326" s="179" t="s">
        <v>687</v>
      </c>
      <c r="F326" s="179" t="s">
        <v>688</v>
      </c>
      <c r="G326" s="166"/>
      <c r="H326" s="166"/>
      <c r="I326" s="169"/>
      <c r="J326" s="180">
        <f>BK326</f>
        <v>0</v>
      </c>
      <c r="K326" s="166"/>
      <c r="L326" s="171"/>
      <c r="M326" s="172"/>
      <c r="N326" s="173"/>
      <c r="O326" s="173"/>
      <c r="P326" s="174">
        <f>SUM(P327:P329)</f>
        <v>0</v>
      </c>
      <c r="Q326" s="173"/>
      <c r="R326" s="174">
        <f>SUM(R327:R329)</f>
        <v>0</v>
      </c>
      <c r="S326" s="173"/>
      <c r="T326" s="175">
        <f>SUM(T327:T329)</f>
        <v>0</v>
      </c>
      <c r="AR326" s="176" t="s">
        <v>164</v>
      </c>
      <c r="AT326" s="177" t="s">
        <v>71</v>
      </c>
      <c r="AU326" s="177" t="s">
        <v>77</v>
      </c>
      <c r="AY326" s="176" t="s">
        <v>130</v>
      </c>
      <c r="BK326" s="178">
        <f>SUM(BK327:BK329)</f>
        <v>0</v>
      </c>
    </row>
    <row r="327" spans="1:65" s="1" customFormat="1" ht="16.5" customHeight="1">
      <c r="A327" s="34"/>
      <c r="B327" s="35"/>
      <c r="C327" s="181" t="s">
        <v>689</v>
      </c>
      <c r="D327" s="181" t="s">
        <v>133</v>
      </c>
      <c r="E327" s="182" t="s">
        <v>690</v>
      </c>
      <c r="F327" s="183" t="s">
        <v>691</v>
      </c>
      <c r="G327" s="184" t="s">
        <v>221</v>
      </c>
      <c r="H327" s="185">
        <v>14</v>
      </c>
      <c r="I327" s="186"/>
      <c r="J327" s="187">
        <f>ROUND(I327*H327,2)</f>
        <v>0</v>
      </c>
      <c r="K327" s="183" t="s">
        <v>19</v>
      </c>
      <c r="L327" s="39"/>
      <c r="M327" s="188" t="s">
        <v>19</v>
      </c>
      <c r="N327" s="189" t="s">
        <v>43</v>
      </c>
      <c r="O327" s="64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2" t="s">
        <v>685</v>
      </c>
      <c r="AT327" s="192" t="s">
        <v>133</v>
      </c>
      <c r="AU327" s="192" t="s">
        <v>81</v>
      </c>
      <c r="AY327" s="17" t="s">
        <v>130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17" t="s">
        <v>77</v>
      </c>
      <c r="BK327" s="193">
        <f>ROUND(I327*H327,2)</f>
        <v>0</v>
      </c>
      <c r="BL327" s="17" t="s">
        <v>685</v>
      </c>
      <c r="BM327" s="192" t="s">
        <v>692</v>
      </c>
    </row>
    <row r="328" spans="1:65" s="1" customFormat="1" ht="16.5" customHeight="1">
      <c r="A328" s="34"/>
      <c r="B328" s="35"/>
      <c r="C328" s="181" t="s">
        <v>693</v>
      </c>
      <c r="D328" s="181" t="s">
        <v>133</v>
      </c>
      <c r="E328" s="182" t="s">
        <v>694</v>
      </c>
      <c r="F328" s="183" t="s">
        <v>695</v>
      </c>
      <c r="G328" s="184" t="s">
        <v>221</v>
      </c>
      <c r="H328" s="185">
        <v>14</v>
      </c>
      <c r="I328" s="186"/>
      <c r="J328" s="187">
        <f>ROUND(I328*H328,2)</f>
        <v>0</v>
      </c>
      <c r="K328" s="183" t="s">
        <v>19</v>
      </c>
      <c r="L328" s="39"/>
      <c r="M328" s="188" t="s">
        <v>19</v>
      </c>
      <c r="N328" s="189" t="s">
        <v>43</v>
      </c>
      <c r="O328" s="64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2" t="s">
        <v>685</v>
      </c>
      <c r="AT328" s="192" t="s">
        <v>133</v>
      </c>
      <c r="AU328" s="192" t="s">
        <v>81</v>
      </c>
      <c r="AY328" s="17" t="s">
        <v>130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7" t="s">
        <v>77</v>
      </c>
      <c r="BK328" s="193">
        <f>ROUND(I328*H328,2)</f>
        <v>0</v>
      </c>
      <c r="BL328" s="17" t="s">
        <v>685</v>
      </c>
      <c r="BM328" s="192" t="s">
        <v>696</v>
      </c>
    </row>
    <row r="329" spans="1:65" s="1" customFormat="1" ht="16.5" customHeight="1">
      <c r="A329" s="34"/>
      <c r="B329" s="35"/>
      <c r="C329" s="181" t="s">
        <v>697</v>
      </c>
      <c r="D329" s="181" t="s">
        <v>133</v>
      </c>
      <c r="E329" s="182" t="s">
        <v>698</v>
      </c>
      <c r="F329" s="183" t="s">
        <v>699</v>
      </c>
      <c r="G329" s="184" t="s">
        <v>684</v>
      </c>
      <c r="H329" s="185">
        <v>1</v>
      </c>
      <c r="I329" s="186"/>
      <c r="J329" s="187">
        <f>ROUND(I329*H329,2)</f>
        <v>0</v>
      </c>
      <c r="K329" s="183" t="s">
        <v>19</v>
      </c>
      <c r="L329" s="39"/>
      <c r="M329" s="188" t="s">
        <v>19</v>
      </c>
      <c r="N329" s="189" t="s">
        <v>43</v>
      </c>
      <c r="O329" s="64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2" t="s">
        <v>685</v>
      </c>
      <c r="AT329" s="192" t="s">
        <v>133</v>
      </c>
      <c r="AU329" s="192" t="s">
        <v>81</v>
      </c>
      <c r="AY329" s="17" t="s">
        <v>130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7" t="s">
        <v>77</v>
      </c>
      <c r="BK329" s="193">
        <f>ROUND(I329*H329,2)</f>
        <v>0</v>
      </c>
      <c r="BL329" s="17" t="s">
        <v>685</v>
      </c>
      <c r="BM329" s="192" t="s">
        <v>700</v>
      </c>
    </row>
    <row r="330" spans="2:63" s="11" customFormat="1" ht="22.9" customHeight="1">
      <c r="B330" s="165"/>
      <c r="C330" s="166"/>
      <c r="D330" s="167" t="s">
        <v>71</v>
      </c>
      <c r="E330" s="179" t="s">
        <v>701</v>
      </c>
      <c r="F330" s="179" t="s">
        <v>702</v>
      </c>
      <c r="G330" s="166"/>
      <c r="H330" s="166"/>
      <c r="I330" s="169"/>
      <c r="J330" s="180">
        <f>BK330</f>
        <v>0</v>
      </c>
      <c r="K330" s="166"/>
      <c r="L330" s="171"/>
      <c r="M330" s="172"/>
      <c r="N330" s="173"/>
      <c r="O330" s="173"/>
      <c r="P330" s="174">
        <f>P331</f>
        <v>0</v>
      </c>
      <c r="Q330" s="173"/>
      <c r="R330" s="174">
        <f>R331</f>
        <v>0</v>
      </c>
      <c r="S330" s="173"/>
      <c r="T330" s="175">
        <f>T331</f>
        <v>0</v>
      </c>
      <c r="AR330" s="176" t="s">
        <v>164</v>
      </c>
      <c r="AT330" s="177" t="s">
        <v>71</v>
      </c>
      <c r="AU330" s="177" t="s">
        <v>77</v>
      </c>
      <c r="AY330" s="176" t="s">
        <v>130</v>
      </c>
      <c r="BK330" s="178">
        <f>BK331</f>
        <v>0</v>
      </c>
    </row>
    <row r="331" spans="1:65" s="1" customFormat="1" ht="16.5" customHeight="1">
      <c r="A331" s="34"/>
      <c r="B331" s="35"/>
      <c r="C331" s="181" t="s">
        <v>703</v>
      </c>
      <c r="D331" s="181" t="s">
        <v>133</v>
      </c>
      <c r="E331" s="182" t="s">
        <v>704</v>
      </c>
      <c r="F331" s="183" t="s">
        <v>705</v>
      </c>
      <c r="G331" s="184" t="s">
        <v>684</v>
      </c>
      <c r="H331" s="185">
        <v>1</v>
      </c>
      <c r="I331" s="186"/>
      <c r="J331" s="187">
        <f>ROUND(I331*H331,2)</f>
        <v>0</v>
      </c>
      <c r="K331" s="183" t="s">
        <v>160</v>
      </c>
      <c r="L331" s="39"/>
      <c r="M331" s="248" t="s">
        <v>19</v>
      </c>
      <c r="N331" s="249" t="s">
        <v>43</v>
      </c>
      <c r="O331" s="250"/>
      <c r="P331" s="251">
        <f>O331*H331</f>
        <v>0</v>
      </c>
      <c r="Q331" s="251">
        <v>0</v>
      </c>
      <c r="R331" s="251">
        <f>Q331*H331</f>
        <v>0</v>
      </c>
      <c r="S331" s="251">
        <v>0</v>
      </c>
      <c r="T331" s="25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2" t="s">
        <v>685</v>
      </c>
      <c r="AT331" s="192" t="s">
        <v>133</v>
      </c>
      <c r="AU331" s="192" t="s">
        <v>81</v>
      </c>
      <c r="AY331" s="17" t="s">
        <v>130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17" t="s">
        <v>77</v>
      </c>
      <c r="BK331" s="193">
        <f>ROUND(I331*H331,2)</f>
        <v>0</v>
      </c>
      <c r="BL331" s="17" t="s">
        <v>685</v>
      </c>
      <c r="BM331" s="192" t="s">
        <v>706</v>
      </c>
    </row>
    <row r="332" spans="1:31" s="1" customFormat="1" ht="6.95" customHeight="1">
      <c r="A332" s="34"/>
      <c r="B332" s="47"/>
      <c r="C332" s="48"/>
      <c r="D332" s="48"/>
      <c r="E332" s="48"/>
      <c r="F332" s="48"/>
      <c r="G332" s="48"/>
      <c r="H332" s="48"/>
      <c r="I332" s="131"/>
      <c r="J332" s="48"/>
      <c r="K332" s="48"/>
      <c r="L332" s="39"/>
      <c r="M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</row>
  </sheetData>
  <sheetProtection password="CC03" sheet="1" objects="1" scenarios="1" formatColumns="0" formatRows="0" autoFilter="0"/>
  <autoFilter ref="C90:K331"/>
  <mergeCells count="6">
    <mergeCell ref="E46:H46"/>
    <mergeCell ref="E83:H83"/>
    <mergeCell ref="L2:V2"/>
    <mergeCell ref="E7:H7"/>
    <mergeCell ref="E16:H16"/>
    <mergeCell ref="E25:H2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BrestovskaBohumila</cp:lastModifiedBy>
  <dcterms:created xsi:type="dcterms:W3CDTF">2020-01-07T11:07:38Z</dcterms:created>
  <dcterms:modified xsi:type="dcterms:W3CDTF">2020-02-03T09:47:07Z</dcterms:modified>
  <cp:category/>
  <cp:version/>
  <cp:contentType/>
  <cp:contentStatus/>
</cp:coreProperties>
</file>