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30829 - Rozšíření prům..." sheetId="2" r:id="rId2"/>
    <sheet name="Pokyny pro vyplnění" sheetId="3" r:id="rId3"/>
  </sheets>
  <definedNames>
    <definedName name="_xlnm.Print_Titles" localSheetId="1">'20130829 - Rozšíření prům...'!$72:$72</definedName>
    <definedName name="_xlnm.Print_Titles" localSheetId="0">'Rekapitulace stavby'!$48:$48</definedName>
    <definedName name="_xlnm.Print_Area" localSheetId="1">'20130829 - Rozšíření prům...'!$C$4:$P$32,'20130829 - Rozšíření prům...'!$C$38:$Q$57,'20130829 - Rozšíření prům...'!$C$63:$R$263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<sst xmlns="http://schemas.openxmlformats.org/spreadsheetml/2006/main" count="2099" uniqueCount="510">
  <si>
    <t>Export VZ</t>
  </si>
  <si>
    <t>List obsahuje:</t>
  </si>
  <si>
    <t>2.0</t>
  </si>
  <si>
    <t>False</t>
  </si>
  <si>
    <t>{5D73A571-54FF-4B1E-B938-DC98C937669B}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</si>
  <si>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</si>
  <si>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</si>
  <si>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</si>
  <si>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</si>
  <si>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</si>
  <si>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</si>
  <si>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</si>
  <si>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</si>
  <si>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</si>
  <si>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</si>
  <si>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20130829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</si>
  <si>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</si>
  <si>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</si>
  <si>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průmyslové zóny Vrchlabí, Fotbalový areál, IO 07 Rozvody pro zavlažování</t>
  </si>
  <si>
    <t>KSO:</t>
  </si>
  <si>
    <t>CC-CZ:</t>
  </si>
  <si>
    <t>Místo:</t>
  </si>
  <si>
    <t xml:space="preserve"> </t>
  </si>
  <si>
    <t>Datum: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</si>
  <si>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</si>
  <si>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</si>
  <si>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</si>
  <si>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</si>
  <si>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</si>
  <si>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</si>
  <si>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</si>
  <si>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</si>
  <si>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</si>
  <si>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</si>
  <si>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</si>
  <si>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</si>
  <si>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</si>
  <si>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</si>
  <si>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</si>
  <si>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</si>
  <si>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</si>
  <si>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</si>
  <si>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</si>
  <si>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</si>
  <si>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</si>
  <si>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</si>
  <si>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</si>
  <si>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</si>
  <si>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</si>
  <si>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</si>
  <si>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</si>
  <si>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</si>
  <si>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</si>
  <si>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</si>
  <si>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</si>
  <si>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</si>
  <si>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</si>
  <si>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</si>
  <si>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</si>
  <si>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</si>
  <si>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</si>
  <si>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</si>
  <si>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</si>
  <si>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</si>
  <si>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</si>
  <si>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</si>
  <si>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</si>
  <si>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</si>
  <si>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</si>
  <si>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</si>
  <si>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</si>
  <si>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</si>
  <si>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</si>
  <si>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</si>
  <si>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</si>
  <si>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</si>
  <si>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</si>
  <si>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</si>
  <si>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</si>
  <si>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</si>
  <si>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2 -  Zakládání</t>
  </si>
  <si>
    <t xml:space="preserve">    4 -  Vodorovné konstrukce</t>
  </si>
  <si>
    <t xml:space="preserve">    8 -  Trubní vedení</t>
  </si>
  <si>
    <t xml:space="preserve">    9 -  Ostatní konstrukce a práce-bourání</t>
  </si>
  <si>
    <t xml:space="preserve">    99 - 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</si>
  <si>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</si>
  <si>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</si>
  <si>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</si>
  <si>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</si>
  <si>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</si>
  <si>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</si>
  <si>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</si>
  <si>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</si>
  <si>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</si>
  <si>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</si>
  <si>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</si>
  <si>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</si>
  <si>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</si>
  <si>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</si>
  <si>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</si>
  <si>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</si>
  <si>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</si>
  <si>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132201202</t>
  </si>
  <si>
    <t>Hloubení rýh š do 2000 mm v hornině tř. 3 objemu do 1000 m3</t>
  </si>
  <si>
    <t>m3</t>
  </si>
  <si>
    <t>CS ÚRS 2013 01</t>
  </si>
  <si>
    <t>4</t>
  </si>
  <si>
    <t>-109563647</t>
  </si>
  <si>
    <t>PP</t>
  </si>
  <si>
    <t>Odečteno digitálně z výkresové části PD</t>
  </si>
  <si>
    <t>VV</t>
  </si>
  <si>
    <t>1055*0,9</t>
  </si>
  <si>
    <t>132201209</t>
  </si>
  <si>
    <t>Příplatek za lepivost k hloubení rýh š do 2000 mm v hornině tř. 3</t>
  </si>
  <si>
    <t>-568625847</t>
  </si>
  <si>
    <t>3</t>
  </si>
  <si>
    <t>132401201</t>
  </si>
  <si>
    <t>Hloubení rýh š do 2000 mm v hornině tř. 5</t>
  </si>
  <si>
    <t>-293030910</t>
  </si>
  <si>
    <t>1055*0,1</t>
  </si>
  <si>
    <t>141721117</t>
  </si>
  <si>
    <t>Řízený zemní protlak hloubky do 6 m vnějšího průměru do 315 mm v hornině tř 1 až 4</t>
  </si>
  <si>
    <t>m</t>
  </si>
  <si>
    <t>1558969753</t>
  </si>
  <si>
    <t>Změřeno v situaci, startovací a cílová jáma řešena v jiné části PD</t>
  </si>
  <si>
    <t>26,1</t>
  </si>
  <si>
    <t>5</t>
  </si>
  <si>
    <t>M</t>
  </si>
  <si>
    <t>142261040</t>
  </si>
  <si>
    <t>trubka ocelová bezešvá hladká kruhová ČSN 411353.1 D273 tl 10,0 mm</t>
  </si>
  <si>
    <t>8</t>
  </si>
  <si>
    <t>-1205998372</t>
  </si>
  <si>
    <t>Poznámka k položce:
Hmotnost: 64,86 kg/m</t>
  </si>
  <si>
    <t>P</t>
  </si>
  <si>
    <t>26,10*1,05</t>
  </si>
  <si>
    <t>6</t>
  </si>
  <si>
    <t>151101101</t>
  </si>
  <si>
    <t>Zřízení příložného pažení a rozepření stěn rýh hl do 2 m</t>
  </si>
  <si>
    <t>m2</t>
  </si>
  <si>
    <t>266812988</t>
  </si>
  <si>
    <t>1332,7</t>
  </si>
  <si>
    <t>7</t>
  </si>
  <si>
    <t>151101111</t>
  </si>
  <si>
    <t>Odstranění příložného pažení a rozepření stěn rýh hl do 2 m</t>
  </si>
  <si>
    <t>-381361078</t>
  </si>
  <si>
    <t>161101101</t>
  </si>
  <si>
    <t>Svislé přemístění výkopku z horniny tř. 1 až 4 hl výkopu do 2,5 m</t>
  </si>
  <si>
    <t>1438338254</t>
  </si>
  <si>
    <t>9</t>
  </si>
  <si>
    <t>161101151</t>
  </si>
  <si>
    <t>Svislé přemístění výkopku z horniny tř. 5 až 7 hl výkopu do 2,5 m</t>
  </si>
  <si>
    <t>-1022834409</t>
  </si>
  <si>
    <t>10</t>
  </si>
  <si>
    <t>162401102</t>
  </si>
  <si>
    <t>Vodorovné přemístění do 2000 m výkopku/sypaniny z horniny tř. 1 až 4</t>
  </si>
  <si>
    <t>-1909157192</t>
  </si>
  <si>
    <t>Přebytečný výkopek</t>
  </si>
  <si>
    <t>770,2</t>
  </si>
  <si>
    <t>11</t>
  </si>
  <si>
    <t>167101102</t>
  </si>
  <si>
    <t>Nakládání výkopku z hornin tř. 1 až 4 přes 100 m3</t>
  </si>
  <si>
    <t>1254136333</t>
  </si>
  <si>
    <t>12</t>
  </si>
  <si>
    <t>171101105</t>
  </si>
  <si>
    <t>Uložení sypaniny z hornin soudržných do násypů zhutněných do 103 % PS</t>
  </si>
  <si>
    <t>1648232333</t>
  </si>
  <si>
    <t>Dle dispozice investora</t>
  </si>
  <si>
    <t>13</t>
  </si>
  <si>
    <t>174101101</t>
  </si>
  <si>
    <t>Zásyp jam, šachet rýh nebo kolem objektů sypaninou se zhutněním</t>
  </si>
  <si>
    <t>1909182994</t>
  </si>
  <si>
    <t>Zásyp výkopu vytěženou zeminou</t>
  </si>
  <si>
    <t>356*0,8</t>
  </si>
  <si>
    <t>14</t>
  </si>
  <si>
    <t>-390169519</t>
  </si>
  <si>
    <t>Zásyp výkopu štěrkodrtí</t>
  </si>
  <si>
    <t>356*0,2</t>
  </si>
  <si>
    <t>583441690</t>
  </si>
  <si>
    <t>štěrkodrť frakce 0-32 třída A</t>
  </si>
  <si>
    <t>t</t>
  </si>
  <si>
    <t>-1632895962</t>
  </si>
  <si>
    <t>71,20*1,9</t>
  </si>
  <si>
    <t>16</t>
  </si>
  <si>
    <t>212755214</t>
  </si>
  <si>
    <t>Trativody z drenážních trubek plastových flexibilních D 100 mm bez lože</t>
  </si>
  <si>
    <t>245770227</t>
  </si>
  <si>
    <t>Situace, podélný profil</t>
  </si>
  <si>
    <t>370</t>
  </si>
  <si>
    <t>17</t>
  </si>
  <si>
    <t>451573111</t>
  </si>
  <si>
    <t>Lože pod potrubí a obsyp otevřený výkop ze štěrkopísku</t>
  </si>
  <si>
    <t>-462694068</t>
  </si>
  <si>
    <t>608,2</t>
  </si>
  <si>
    <t>18</t>
  </si>
  <si>
    <t>871211121</t>
  </si>
  <si>
    <t>Montáž potrubí z trubek z tlakového polyetylénu otevřený výkop svařovaných vnější průměr 63 mm</t>
  </si>
  <si>
    <t>-1828476414</t>
  </si>
  <si>
    <t>500</t>
  </si>
  <si>
    <t>19</t>
  </si>
  <si>
    <t>286131130</t>
  </si>
  <si>
    <t>potrubí vodovodní PE100 PN16 SDR11 6 m, 100 m, 63 x 5,8 mm</t>
  </si>
  <si>
    <t>701494342</t>
  </si>
  <si>
    <t>500,00*1,05</t>
  </si>
  <si>
    <t>20</t>
  </si>
  <si>
    <t>871241121</t>
  </si>
  <si>
    <t>Montáž potrubí z trubek z tlakového polyetylénu otevřený výkop svařovaných vnější průměr 90 mm</t>
  </si>
  <si>
    <t>-717006876</t>
  </si>
  <si>
    <t>980</t>
  </si>
  <si>
    <t>286131150</t>
  </si>
  <si>
    <t>potrubí vodovodní PE100 PN16 SDR11 6 m, 12 m, 100 m, 90 x 8,2 mm</t>
  </si>
  <si>
    <t>1774400884</t>
  </si>
  <si>
    <t>980,00*1,05</t>
  </si>
  <si>
    <t>22</t>
  </si>
  <si>
    <t>871251121</t>
  </si>
  <si>
    <t>Montáž potrubí z trubek z tlakového polyetylénu otevřený výkop svařovaných vnější průměr 110 mm</t>
  </si>
  <si>
    <t>-33672176</t>
  </si>
  <si>
    <t>23</t>
  </si>
  <si>
    <t>286131160</t>
  </si>
  <si>
    <t>potrubí vodovodní PE100 PN16 SDR11 6 m, 12 m, 100 m, 110 x 10,0 mm</t>
  </si>
  <si>
    <t>1013611083</t>
  </si>
  <si>
    <t>12,00*1,05</t>
  </si>
  <si>
    <t>24</t>
  </si>
  <si>
    <t>871321121</t>
  </si>
  <si>
    <t>Montáž potrubí z trubek z tlakového polyetylénu otevřený výkop svařovaných vnější průměr 160 mm</t>
  </si>
  <si>
    <t>1354853724</t>
  </si>
  <si>
    <t>25</t>
  </si>
  <si>
    <t>286131180</t>
  </si>
  <si>
    <t>potrubí vodovodní PE100 PN16 SDR11 6 m, 12 m, 160 x 14,6 mm</t>
  </si>
  <si>
    <t>877127123</t>
  </si>
  <si>
    <t>370,00*1,05</t>
  </si>
  <si>
    <t>26</t>
  </si>
  <si>
    <t>871889119</t>
  </si>
  <si>
    <t>Ovládací kabel k postřikovačům,CYKY 3x1,5mm2</t>
  </si>
  <si>
    <t>-424078042</t>
  </si>
  <si>
    <t>Situace</t>
  </si>
  <si>
    <t>945*1,3</t>
  </si>
  <si>
    <t>27</t>
  </si>
  <si>
    <t>871889120</t>
  </si>
  <si>
    <t>Zavzdušňovací a odvzdušňovací ventil DN50, PN16 vč. navrtávacího pasu d160/DN50, zemní soupravy a poklopu</t>
  </si>
  <si>
    <t>ks</t>
  </si>
  <si>
    <t>1193006435</t>
  </si>
  <si>
    <t>Podélný profil</t>
  </si>
  <si>
    <t>28</t>
  </si>
  <si>
    <t>871889121</t>
  </si>
  <si>
    <t>Odkalovací hydrant DN50, PN16 vč. navrtávacího pasu d160/DN50, zemní soupravy a poklopu</t>
  </si>
  <si>
    <t>-351874355</t>
  </si>
  <si>
    <t>29</t>
  </si>
  <si>
    <t>871889122</t>
  </si>
  <si>
    <t>Postřikovač celokruhový el. ovl., vč. připojení na potrubí a montáže</t>
  </si>
  <si>
    <t>1061132332</t>
  </si>
  <si>
    <t>30</t>
  </si>
  <si>
    <t>871889123</t>
  </si>
  <si>
    <t>Postřikovač výsečový el. ovl., vč. připojení na potrubí a montáže</t>
  </si>
  <si>
    <t>352541786</t>
  </si>
  <si>
    <t>31</t>
  </si>
  <si>
    <t>871889124</t>
  </si>
  <si>
    <t>Postřikovač pojezdový</t>
  </si>
  <si>
    <t>-1462376937</t>
  </si>
  <si>
    <t>32</t>
  </si>
  <si>
    <t>871889125</t>
  </si>
  <si>
    <t>Ventilová šachtice VB1419</t>
  </si>
  <si>
    <t>1352959162</t>
  </si>
  <si>
    <t>33</t>
  </si>
  <si>
    <t>871889126</t>
  </si>
  <si>
    <t>Elektromagnetický ventil 150 PGA</t>
  </si>
  <si>
    <t>1227562113</t>
  </si>
  <si>
    <t>34</t>
  </si>
  <si>
    <t>871889127</t>
  </si>
  <si>
    <t>Hawle HAKU navrtávací pás 75x6/4"</t>
  </si>
  <si>
    <t>1382859012</t>
  </si>
  <si>
    <t>35</t>
  </si>
  <si>
    <t>871889128</t>
  </si>
  <si>
    <t>Kulový kohout ruční DN1"</t>
  </si>
  <si>
    <t>-1793018979</t>
  </si>
  <si>
    <t>36</t>
  </si>
  <si>
    <t>871889129</t>
  </si>
  <si>
    <t>Čidlo srážek</t>
  </si>
  <si>
    <t>-277958479</t>
  </si>
  <si>
    <t>Technická zpráva</t>
  </si>
  <si>
    <t>37</t>
  </si>
  <si>
    <t>871889130</t>
  </si>
  <si>
    <t>Řídící jednotka dodávka vč. zapojení a zprovoznění</t>
  </si>
  <si>
    <t>-1308444206</t>
  </si>
  <si>
    <t>38</t>
  </si>
  <si>
    <t>892241111</t>
  </si>
  <si>
    <t>Tlaková zkouška vodou potrubí do 80</t>
  </si>
  <si>
    <t>-1980010337</t>
  </si>
  <si>
    <t>39</t>
  </si>
  <si>
    <t>892271111</t>
  </si>
  <si>
    <t>Tlaková zkouška vodou potrubí DN 100 nebo 125</t>
  </si>
  <si>
    <t>58872554</t>
  </si>
  <si>
    <t>980+12</t>
  </si>
  <si>
    <t>40</t>
  </si>
  <si>
    <t>892351111</t>
  </si>
  <si>
    <t>Tlaková zkouška vodou potrubí DN 150 nebo 200</t>
  </si>
  <si>
    <t>285618141</t>
  </si>
  <si>
    <t>41</t>
  </si>
  <si>
    <t>210021063</t>
  </si>
  <si>
    <t>Osazení výstražné fólie z PVC</t>
  </si>
  <si>
    <t>64</t>
  </si>
  <si>
    <t>-1151296338</t>
  </si>
  <si>
    <t>700</t>
  </si>
  <si>
    <t>42</t>
  </si>
  <si>
    <t>693113070</t>
  </si>
  <si>
    <t>pás varovný POLYNET 284/1 š 40 cm</t>
  </si>
  <si>
    <t>128</t>
  </si>
  <si>
    <t>-1256477307</t>
  </si>
  <si>
    <t>700*1,05</t>
  </si>
  <si>
    <t>43</t>
  </si>
  <si>
    <t>744231110</t>
  </si>
  <si>
    <t>Montáž vodič Cu izolovaný sk.1 do 1 kV žíla 0,35-35 mm2 volně</t>
  </si>
  <si>
    <t>-710674995</t>
  </si>
  <si>
    <t>Signalizační vodič</t>
  </si>
  <si>
    <t>44</t>
  </si>
  <si>
    <t>341421570</t>
  </si>
  <si>
    <t>vodič silový s Cu jádrem 6 mm2</t>
  </si>
  <si>
    <t>-1698871933</t>
  </si>
  <si>
    <t>45</t>
  </si>
  <si>
    <t>871889131</t>
  </si>
  <si>
    <t>Zaškolení obsluhy zavlažovacího systému</t>
  </si>
  <si>
    <t>590279959</t>
  </si>
  <si>
    <t>46</t>
  </si>
  <si>
    <t>871889132</t>
  </si>
  <si>
    <t>Plastový sloupek pro osazení řídící jednotky</t>
  </si>
  <si>
    <t>905740409</t>
  </si>
  <si>
    <t>47</t>
  </si>
  <si>
    <t>871889134</t>
  </si>
  <si>
    <t>Dokumentace skutečného provedení stavby</t>
  </si>
  <si>
    <t>399597617</t>
  </si>
  <si>
    <t>48</t>
  </si>
  <si>
    <t>871889135</t>
  </si>
  <si>
    <t>Ostatní neuvedené, ale nutné k provedení díla dle dokumentace</t>
  </si>
  <si>
    <t>hod</t>
  </si>
  <si>
    <t>-527488953</t>
  </si>
  <si>
    <t>49</t>
  </si>
  <si>
    <t>998276101</t>
  </si>
  <si>
    <t>Přesun hmot pro trubní vedení z trub z plastických hmot otevřený výkop</t>
  </si>
  <si>
    <t>-1417388141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</si>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</sst>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right" vertical="center"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164" fontId="30" fillId="0" borderId="3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0" fillId="17" borderId="0" xfId="36" applyFill="1" applyAlignment="1">
      <alignment horizontal="left" vertical="top"/>
    </xf>
    <xf numFmtId="0" fontId="51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3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/>
    </xf>
    <xf numFmtId="164" fontId="30" fillId="18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7" fillId="19" borderId="28" xfId="0" applyFont="1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18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24" borderId="34" xfId="0" applyFont="1" applyFill="1" applyBorder="1" applyAlignment="1">
      <alignment horizontal="center" vertical="center"/>
    </xf>
    <xf numFmtId="49" fontId="0" fillId="24" borderId="34" xfId="0" applyNumberFormat="1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 wrapText="1"/>
    </xf>
    <xf numFmtId="164" fontId="0" fillId="24" borderId="34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7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8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164" fontId="29" fillId="2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19" borderId="0" xfId="0" applyFont="1" applyFill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left" vertical="center"/>
    </xf>
    <xf numFmtId="164" fontId="0" fillId="24" borderId="34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52" fillId="17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4" fontId="7" fillId="18" borderId="0" xfId="0" applyNumberFormat="1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57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3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5779.tmp" descr="C:\KROSplusData\System\Temp\rad557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338B.tmp" descr="C:\KROSplusData\System\Temp\radC338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B10" sqref="AB1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31" t="s">
        <v>338</v>
      </c>
      <c r="L1" s="131"/>
      <c r="M1" s="131"/>
      <c r="N1" s="131"/>
      <c r="O1" s="131"/>
      <c r="P1" s="131"/>
      <c r="Q1" s="131"/>
      <c r="R1" s="131"/>
      <c r="S1" s="131"/>
      <c r="T1" s="129"/>
      <c r="U1" s="129"/>
      <c r="V1" s="129"/>
      <c r="W1" s="131" t="s">
        <v>339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2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7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72" t="s">
        <v>6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10</v>
      </c>
    </row>
    <row r="4" spans="2:71" s="2" customFormat="1" ht="37.5" customHeight="1">
      <c r="B4" s="10"/>
      <c r="C4" s="249" t="s">
        <v>11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50"/>
      <c r="AS4" s="12" t="s">
        <v>12</v>
      </c>
      <c r="BE4" s="13" t="s">
        <v>13</v>
      </c>
      <c r="BS4" s="6" t="s">
        <v>7</v>
      </c>
    </row>
    <row r="5" spans="2:71" s="2" customFormat="1" ht="15" customHeight="1">
      <c r="B5" s="10"/>
      <c r="D5" s="14" t="s">
        <v>14</v>
      </c>
      <c r="K5" s="254">
        <v>20140128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Q5" s="11"/>
      <c r="BE5" s="251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255" t="s">
        <v>18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Q6" s="11"/>
      <c r="BE6" s="248"/>
      <c r="BS6" s="6" t="s">
        <v>7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248"/>
      <c r="BS7" s="6" t="s">
        <v>7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297">
        <v>41667</v>
      </c>
      <c r="AQ8" s="11"/>
      <c r="BE8" s="248"/>
      <c r="BS8" s="6" t="s">
        <v>7</v>
      </c>
    </row>
    <row r="9" spans="2:71" s="2" customFormat="1" ht="15" customHeight="1">
      <c r="B9" s="10"/>
      <c r="AQ9" s="11"/>
      <c r="BE9" s="248"/>
      <c r="BS9" s="6" t="s">
        <v>7</v>
      </c>
    </row>
    <row r="10" spans="2:71" s="2" customFormat="1" ht="15" customHeight="1">
      <c r="B10" s="10"/>
      <c r="D10" s="17" t="s">
        <v>24</v>
      </c>
      <c r="AK10" s="17" t="s">
        <v>25</v>
      </c>
      <c r="AN10" s="15"/>
      <c r="AQ10" s="11"/>
      <c r="BE10" s="248"/>
      <c r="BS10" s="6" t="s">
        <v>26</v>
      </c>
    </row>
    <row r="11" spans="2:71" s="2" customFormat="1" ht="19.5" customHeight="1">
      <c r="B11" s="10"/>
      <c r="E11" s="15" t="s">
        <v>22</v>
      </c>
      <c r="AK11" s="17" t="s">
        <v>27</v>
      </c>
      <c r="AN11" s="15"/>
      <c r="AQ11" s="11"/>
      <c r="BE11" s="248"/>
      <c r="BS11" s="6" t="s">
        <v>26</v>
      </c>
    </row>
    <row r="12" spans="2:71" s="2" customFormat="1" ht="7.5" customHeight="1">
      <c r="B12" s="10"/>
      <c r="AQ12" s="11"/>
      <c r="BE12" s="248"/>
      <c r="BS12" s="6" t="s">
        <v>26</v>
      </c>
    </row>
    <row r="13" spans="2:71" s="2" customFormat="1" ht="15" customHeight="1">
      <c r="B13" s="10"/>
      <c r="D13" s="17" t="s">
        <v>28</v>
      </c>
      <c r="AK13" s="17" t="s">
        <v>25</v>
      </c>
      <c r="AN13" s="18" t="s">
        <v>29</v>
      </c>
      <c r="AQ13" s="11"/>
      <c r="BE13" s="248"/>
      <c r="BS13" s="6" t="s">
        <v>26</v>
      </c>
    </row>
    <row r="14" spans="2:71" s="2" customFormat="1" ht="15.75" customHeight="1">
      <c r="B14" s="10"/>
      <c r="E14" s="256" t="s">
        <v>29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17" t="s">
        <v>27</v>
      </c>
      <c r="AN14" s="18" t="s">
        <v>29</v>
      </c>
      <c r="AQ14" s="11"/>
      <c r="BE14" s="248"/>
      <c r="BS14" s="6" t="s">
        <v>26</v>
      </c>
    </row>
    <row r="15" spans="2:71" s="2" customFormat="1" ht="7.5" customHeight="1">
      <c r="B15" s="10"/>
      <c r="AQ15" s="11"/>
      <c r="BE15" s="248"/>
      <c r="BS15" s="6" t="s">
        <v>3</v>
      </c>
    </row>
    <row r="16" spans="2:71" s="2" customFormat="1" ht="15" customHeight="1">
      <c r="B16" s="10"/>
      <c r="D16" s="17" t="s">
        <v>30</v>
      </c>
      <c r="AK16" s="17" t="s">
        <v>25</v>
      </c>
      <c r="AN16" s="15"/>
      <c r="AQ16" s="11"/>
      <c r="BE16" s="248"/>
      <c r="BS16" s="6" t="s">
        <v>3</v>
      </c>
    </row>
    <row r="17" spans="2:71" ht="19.5" customHeight="1">
      <c r="B17" s="10"/>
      <c r="E17" s="15" t="s">
        <v>22</v>
      </c>
      <c r="AK17" s="17" t="s">
        <v>27</v>
      </c>
      <c r="AN17" s="15"/>
      <c r="AQ17" s="11"/>
      <c r="BE17" s="24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BE18" s="24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32</v>
      </c>
      <c r="AQ19" s="11"/>
      <c r="BE19" s="24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26</v>
      </c>
    </row>
    <row r="20" spans="2:71" ht="15.75" customHeight="1">
      <c r="B20" s="10"/>
      <c r="E20" s="257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Q20" s="11"/>
      <c r="BE20" s="24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AQ21" s="11"/>
      <c r="BE21" s="248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48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8">
        <f>ROUNDUP($AG$50,2)</f>
        <v>0</v>
      </c>
      <c r="AL23" s="259"/>
      <c r="AM23" s="259"/>
      <c r="AN23" s="259"/>
      <c r="AO23" s="259"/>
      <c r="AQ23" s="23"/>
      <c r="BE23" s="252"/>
    </row>
    <row r="24" spans="2:57" s="6" customFormat="1" ht="7.5" customHeight="1">
      <c r="B24" s="20"/>
      <c r="AQ24" s="23"/>
      <c r="BE24" s="252"/>
    </row>
    <row r="25" spans="2:57" s="6" customFormat="1" ht="15" customHeight="1">
      <c r="B25" s="24"/>
      <c r="D25" s="25" t="s">
        <v>34</v>
      </c>
      <c r="F25" s="25" t="s">
        <v>35</v>
      </c>
      <c r="L25" s="260">
        <v>0.21</v>
      </c>
      <c r="M25" s="253"/>
      <c r="N25" s="253"/>
      <c r="O25" s="253"/>
      <c r="T25" s="27" t="s">
        <v>36</v>
      </c>
      <c r="W25" s="261">
        <f>ROUNDUP($AZ$50,2)</f>
        <v>0</v>
      </c>
      <c r="X25" s="253"/>
      <c r="Y25" s="253"/>
      <c r="Z25" s="253"/>
      <c r="AA25" s="253"/>
      <c r="AB25" s="253"/>
      <c r="AC25" s="253"/>
      <c r="AD25" s="253"/>
      <c r="AE25" s="253"/>
      <c r="AK25" s="261">
        <f>ROUNDUP($AV$50,1)</f>
        <v>0</v>
      </c>
      <c r="AL25" s="253"/>
      <c r="AM25" s="253"/>
      <c r="AN25" s="253"/>
      <c r="AO25" s="253"/>
      <c r="AQ25" s="28"/>
      <c r="BE25" s="253"/>
    </row>
    <row r="26" spans="2:57" s="6" customFormat="1" ht="15" customHeight="1">
      <c r="B26" s="24"/>
      <c r="F26" s="25" t="s">
        <v>37</v>
      </c>
      <c r="L26" s="260">
        <v>0.15</v>
      </c>
      <c r="M26" s="253"/>
      <c r="N26" s="253"/>
      <c r="O26" s="253"/>
      <c r="T26" s="27" t="s">
        <v>36</v>
      </c>
      <c r="W26" s="261">
        <f>ROUNDUP($BA$50,2)</f>
        <v>0</v>
      </c>
      <c r="X26" s="253"/>
      <c r="Y26" s="253"/>
      <c r="Z26" s="253"/>
      <c r="AA26" s="253"/>
      <c r="AB26" s="253"/>
      <c r="AC26" s="253"/>
      <c r="AD26" s="253"/>
      <c r="AE26" s="253"/>
      <c r="AK26" s="261">
        <f>ROUNDUP($AW$50,1)</f>
        <v>0</v>
      </c>
      <c r="AL26" s="253"/>
      <c r="AM26" s="253"/>
      <c r="AN26" s="253"/>
      <c r="AO26" s="253"/>
      <c r="AQ26" s="28"/>
      <c r="BE26" s="253"/>
    </row>
    <row r="27" spans="2:57" s="6" customFormat="1" ht="15" customHeight="1" hidden="1">
      <c r="B27" s="24"/>
      <c r="F27" s="25" t="s">
        <v>38</v>
      </c>
      <c r="L27" s="260">
        <v>0.21</v>
      </c>
      <c r="M27" s="253"/>
      <c r="N27" s="253"/>
      <c r="O27" s="253"/>
      <c r="T27" s="27" t="s">
        <v>36</v>
      </c>
      <c r="W27" s="261">
        <f>ROUNDUP($BB$50,2)</f>
        <v>0</v>
      </c>
      <c r="X27" s="253"/>
      <c r="Y27" s="253"/>
      <c r="Z27" s="253"/>
      <c r="AA27" s="253"/>
      <c r="AB27" s="253"/>
      <c r="AC27" s="253"/>
      <c r="AD27" s="253"/>
      <c r="AE27" s="253"/>
      <c r="AK27" s="261">
        <v>0</v>
      </c>
      <c r="AL27" s="253"/>
      <c r="AM27" s="253"/>
      <c r="AN27" s="253"/>
      <c r="AO27" s="253"/>
      <c r="AQ27" s="28"/>
      <c r="BE27" s="253"/>
    </row>
    <row r="28" spans="2:57" s="6" customFormat="1" ht="15" customHeight="1" hidden="1">
      <c r="B28" s="24"/>
      <c r="F28" s="25" t="s">
        <v>39</v>
      </c>
      <c r="L28" s="260">
        <v>0.15</v>
      </c>
      <c r="M28" s="253"/>
      <c r="N28" s="253"/>
      <c r="O28" s="253"/>
      <c r="T28" s="27" t="s">
        <v>36</v>
      </c>
      <c r="W28" s="261">
        <f>ROUNDUP($BC$50,2)</f>
        <v>0</v>
      </c>
      <c r="X28" s="253"/>
      <c r="Y28" s="253"/>
      <c r="Z28" s="253"/>
      <c r="AA28" s="253"/>
      <c r="AB28" s="253"/>
      <c r="AC28" s="253"/>
      <c r="AD28" s="253"/>
      <c r="AE28" s="253"/>
      <c r="AK28" s="261">
        <v>0</v>
      </c>
      <c r="AL28" s="253"/>
      <c r="AM28" s="253"/>
      <c r="AN28" s="253"/>
      <c r="AO28" s="253"/>
      <c r="AQ28" s="28"/>
      <c r="BE28" s="253"/>
    </row>
    <row r="29" spans="2:57" s="6" customFormat="1" ht="15" customHeight="1" hidden="1">
      <c r="B29" s="24"/>
      <c r="F29" s="25" t="s">
        <v>40</v>
      </c>
      <c r="L29" s="260">
        <v>0</v>
      </c>
      <c r="M29" s="253"/>
      <c r="N29" s="253"/>
      <c r="O29" s="253"/>
      <c r="T29" s="27" t="s">
        <v>36</v>
      </c>
      <c r="W29" s="261">
        <f>ROUNDUP($BD$50,2)</f>
        <v>0</v>
      </c>
      <c r="X29" s="253"/>
      <c r="Y29" s="253"/>
      <c r="Z29" s="253"/>
      <c r="AA29" s="253"/>
      <c r="AB29" s="253"/>
      <c r="AC29" s="253"/>
      <c r="AD29" s="253"/>
      <c r="AE29" s="253"/>
      <c r="AK29" s="261">
        <v>0</v>
      </c>
      <c r="AL29" s="253"/>
      <c r="AM29" s="253"/>
      <c r="AN29" s="253"/>
      <c r="AO29" s="253"/>
      <c r="AQ29" s="28"/>
      <c r="BE29" s="253"/>
    </row>
    <row r="30" spans="2:57" s="6" customFormat="1" ht="7.5" customHeight="1">
      <c r="B30" s="20"/>
      <c r="AQ30" s="23"/>
      <c r="BE30" s="252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267" t="s">
        <v>43</v>
      </c>
      <c r="Y31" s="268"/>
      <c r="Z31" s="268"/>
      <c r="AA31" s="268"/>
      <c r="AB31" s="268"/>
      <c r="AC31" s="31"/>
      <c r="AD31" s="31"/>
      <c r="AE31" s="31"/>
      <c r="AF31" s="31"/>
      <c r="AG31" s="31"/>
      <c r="AH31" s="31"/>
      <c r="AI31" s="31"/>
      <c r="AJ31" s="31"/>
      <c r="AK31" s="269">
        <f>ROUNDUP(SUM($AK$23:$AK$29),2)</f>
        <v>0</v>
      </c>
      <c r="AL31" s="268"/>
      <c r="AM31" s="268"/>
      <c r="AN31" s="268"/>
      <c r="AO31" s="270"/>
      <c r="AP31" s="29"/>
      <c r="AQ31" s="33"/>
      <c r="BE31" s="252"/>
    </row>
    <row r="32" spans="2:57" s="6" customFormat="1" ht="7.5" customHeight="1">
      <c r="B32" s="20"/>
      <c r="AQ32" s="23"/>
      <c r="BE32" s="252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49" t="s">
        <v>44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0"/>
    </row>
    <row r="39" spans="2:44" s="6" customFormat="1" ht="7.5" customHeight="1">
      <c r="B39" s="20"/>
      <c r="AR39" s="20"/>
    </row>
    <row r="40" spans="2:44" s="15" customFormat="1" ht="15" customHeight="1">
      <c r="B40" s="39"/>
      <c r="C40" s="17" t="s">
        <v>14</v>
      </c>
      <c r="L40" s="15">
        <f>$K$5</f>
        <v>20140128</v>
      </c>
      <c r="AR40" s="39"/>
    </row>
    <row r="41" spans="2:44" s="40" customFormat="1" ht="37.5" customHeight="1">
      <c r="B41" s="41"/>
      <c r="C41" s="40" t="s">
        <v>17</v>
      </c>
      <c r="L41" s="271" t="str">
        <f>$K$6</f>
        <v>Rozšíření průmyslové zóny Vrchlabí, Fotbalový areál, IO 07 Rozvody pro zavlažování</v>
      </c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R41" s="41"/>
    </row>
    <row r="42" spans="2:44" s="6" customFormat="1" ht="7.5" customHeight="1">
      <c r="B42" s="20"/>
      <c r="AR42" s="20"/>
    </row>
    <row r="43" spans="2:44" s="6" customFormat="1" ht="15.75" customHeight="1">
      <c r="B43" s="20"/>
      <c r="C43" s="17" t="s">
        <v>21</v>
      </c>
      <c r="L43" s="42" t="str">
        <f>IF($K$8="","",$K$8)</f>
        <v> </v>
      </c>
      <c r="AI43" s="17" t="s">
        <v>23</v>
      </c>
      <c r="AM43" s="43">
        <f>IF($AN$8="","",$AN$8)</f>
        <v>41667</v>
      </c>
      <c r="AR43" s="20"/>
    </row>
    <row r="44" spans="2:44" s="6" customFormat="1" ht="7.5" customHeight="1">
      <c r="B44" s="20"/>
      <c r="AR44" s="20"/>
    </row>
    <row r="45" spans="2:56" s="6" customFormat="1" ht="18.75" customHeight="1">
      <c r="B45" s="20"/>
      <c r="C45" s="17" t="s">
        <v>24</v>
      </c>
      <c r="L45" s="15" t="str">
        <f>IF($E$11="","",$E$11)</f>
        <v> </v>
      </c>
      <c r="AI45" s="17" t="s">
        <v>30</v>
      </c>
      <c r="AM45" s="254" t="str">
        <f>IF($E$17="","",$E$17)</f>
        <v> </v>
      </c>
      <c r="AN45" s="252"/>
      <c r="AO45" s="252"/>
      <c r="AP45" s="252"/>
      <c r="AR45" s="20"/>
      <c r="AS45" s="262" t="s">
        <v>45</v>
      </c>
      <c r="AT45" s="263"/>
      <c r="AU45" s="44"/>
      <c r="AV45" s="44"/>
      <c r="AW45" s="44"/>
      <c r="AX45" s="44"/>
      <c r="AY45" s="44"/>
      <c r="AZ45" s="44"/>
      <c r="BA45" s="44"/>
      <c r="BB45" s="44"/>
      <c r="BC45" s="44"/>
      <c r="BD45" s="45"/>
    </row>
    <row r="46" spans="2:56" s="6" customFormat="1" ht="15.75" customHeight="1">
      <c r="B46" s="20"/>
      <c r="C46" s="17" t="s">
        <v>28</v>
      </c>
      <c r="L46" s="15">
        <f>IF($E$14="Vyplň údaj","",$E$14)</f>
      </c>
      <c r="AR46" s="20"/>
      <c r="AS46" s="264"/>
      <c r="AT46" s="252"/>
      <c r="BD46" s="47"/>
    </row>
    <row r="47" spans="2:56" s="6" customFormat="1" ht="12" customHeight="1">
      <c r="B47" s="20"/>
      <c r="AR47" s="20"/>
      <c r="AS47" s="264"/>
      <c r="AT47" s="252"/>
      <c r="BD47" s="47"/>
    </row>
    <row r="48" spans="2:57" s="6" customFormat="1" ht="30" customHeight="1">
      <c r="B48" s="20"/>
      <c r="C48" s="273" t="s">
        <v>46</v>
      </c>
      <c r="D48" s="268"/>
      <c r="E48" s="268"/>
      <c r="F48" s="268"/>
      <c r="G48" s="268"/>
      <c r="H48" s="31"/>
      <c r="I48" s="231" t="s">
        <v>47</v>
      </c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32" t="s">
        <v>48</v>
      </c>
      <c r="AH48" s="268"/>
      <c r="AI48" s="268"/>
      <c r="AJ48" s="268"/>
      <c r="AK48" s="268"/>
      <c r="AL48" s="268"/>
      <c r="AM48" s="268"/>
      <c r="AN48" s="231" t="s">
        <v>49</v>
      </c>
      <c r="AO48" s="268"/>
      <c r="AP48" s="268"/>
      <c r="AQ48" s="48" t="s">
        <v>50</v>
      </c>
      <c r="AR48" s="20"/>
      <c r="AS48" s="49" t="s">
        <v>51</v>
      </c>
      <c r="AT48" s="50" t="s">
        <v>52</v>
      </c>
      <c r="AU48" s="50" t="s">
        <v>53</v>
      </c>
      <c r="AV48" s="50" t="s">
        <v>54</v>
      </c>
      <c r="AW48" s="50" t="s">
        <v>55</v>
      </c>
      <c r="AX48" s="50" t="s">
        <v>56</v>
      </c>
      <c r="AY48" s="50" t="s">
        <v>57</v>
      </c>
      <c r="AZ48" s="50" t="s">
        <v>58</v>
      </c>
      <c r="BA48" s="50" t="s">
        <v>59</v>
      </c>
      <c r="BB48" s="50" t="s">
        <v>60</v>
      </c>
      <c r="BC48" s="50" t="s">
        <v>61</v>
      </c>
      <c r="BD48" s="51" t="s">
        <v>62</v>
      </c>
      <c r="BE48" s="52"/>
    </row>
    <row r="49" spans="2:56" s="6" customFormat="1" ht="12" customHeight="1">
      <c r="B49" s="20"/>
      <c r="AR49" s="20"/>
      <c r="AS49" s="53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76" s="40" customFormat="1" ht="33" customHeight="1">
      <c r="B50" s="41"/>
      <c r="C50" s="54" t="s">
        <v>63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65">
        <f>ROUNDUP($AG$51,2)</f>
        <v>0</v>
      </c>
      <c r="AH50" s="266"/>
      <c r="AI50" s="266"/>
      <c r="AJ50" s="266"/>
      <c r="AK50" s="266"/>
      <c r="AL50" s="266"/>
      <c r="AM50" s="266"/>
      <c r="AN50" s="265">
        <f>ROUNDUP(SUM($AG$50,$AT$50),2)</f>
        <v>0</v>
      </c>
      <c r="AO50" s="266"/>
      <c r="AP50" s="266"/>
      <c r="AQ50" s="55"/>
      <c r="AR50" s="41"/>
      <c r="AS50" s="56">
        <f>ROUNDUP($AS$51,2)</f>
        <v>0</v>
      </c>
      <c r="AT50" s="57">
        <f>ROUNDUP(SUM($AV$50:$AW$50),1)</f>
        <v>0</v>
      </c>
      <c r="AU50" s="58">
        <f>ROUNDUP($AU$51,5)</f>
        <v>0</v>
      </c>
      <c r="AV50" s="57">
        <f>ROUNDUP($AZ$50*$L$25,2)</f>
        <v>0</v>
      </c>
      <c r="AW50" s="57">
        <f>ROUNDUP($BA$50*$L$26,2)</f>
        <v>0</v>
      </c>
      <c r="AX50" s="57">
        <f>ROUNDUP($BB$50*$L$25,2)</f>
        <v>0</v>
      </c>
      <c r="AY50" s="57">
        <f>ROUNDUP($BC$50*$L$26,2)</f>
        <v>0</v>
      </c>
      <c r="AZ50" s="57">
        <f>ROUNDUP($AZ$51,2)</f>
        <v>0</v>
      </c>
      <c r="BA50" s="57">
        <f>ROUNDUP($BA$51,2)</f>
        <v>0</v>
      </c>
      <c r="BB50" s="57">
        <f>ROUNDUP($BB$51,2)</f>
        <v>0</v>
      </c>
      <c r="BC50" s="57">
        <f>ROUNDUP($BC$51,2)</f>
        <v>0</v>
      </c>
      <c r="BD50" s="59">
        <f>ROUNDUP($BD$51,2)</f>
        <v>0</v>
      </c>
      <c r="BS50" s="40" t="s">
        <v>64</v>
      </c>
      <c r="BT50" s="40" t="s">
        <v>65</v>
      </c>
      <c r="BV50" s="40" t="s">
        <v>66</v>
      </c>
      <c r="BW50" s="40" t="s">
        <v>4</v>
      </c>
      <c r="BX50" s="40" t="s">
        <v>67</v>
      </c>
    </row>
    <row r="51" spans="1:76" s="60" customFormat="1" ht="28.5" customHeight="1">
      <c r="A51" s="127" t="s">
        <v>340</v>
      </c>
      <c r="B51" s="61"/>
      <c r="C51" s="62"/>
      <c r="D51" s="235" t="s">
        <v>15</v>
      </c>
      <c r="E51" s="236"/>
      <c r="F51" s="236"/>
      <c r="G51" s="236"/>
      <c r="H51" s="236"/>
      <c r="I51" s="62"/>
      <c r="J51" s="235" t="s">
        <v>18</v>
      </c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3">
        <f>'20130829 - Rozšíření prům...'!$M$24</f>
        <v>0</v>
      </c>
      <c r="AH51" s="234"/>
      <c r="AI51" s="234"/>
      <c r="AJ51" s="234"/>
      <c r="AK51" s="234"/>
      <c r="AL51" s="234"/>
      <c r="AM51" s="234"/>
      <c r="AN51" s="233">
        <f>ROUNDUP(SUM($AG$51,$AT$51),2)</f>
        <v>0</v>
      </c>
      <c r="AO51" s="234"/>
      <c r="AP51" s="234"/>
      <c r="AQ51" s="63" t="s">
        <v>68</v>
      </c>
      <c r="AR51" s="61"/>
      <c r="AS51" s="64">
        <v>0</v>
      </c>
      <c r="AT51" s="65">
        <f>ROUNDUP(SUM($AV$51:$AW$51),1)</f>
        <v>0</v>
      </c>
      <c r="AU51" s="66">
        <f>'20130829 - Rozšíření prům...'!$W$73</f>
        <v>0</v>
      </c>
      <c r="AV51" s="65">
        <f>'20130829 - Rozšíření prům...'!$M$26</f>
        <v>0</v>
      </c>
      <c r="AW51" s="65">
        <f>'20130829 - Rozšíření prům...'!$M$27</f>
        <v>0</v>
      </c>
      <c r="AX51" s="65">
        <f>'20130829 - Rozšíření prům...'!$M$28</f>
        <v>0</v>
      </c>
      <c r="AY51" s="65">
        <f>'20130829 - Rozšíření prům...'!$M$29</f>
        <v>0</v>
      </c>
      <c r="AZ51" s="65">
        <f>'20130829 - Rozšíření prům...'!$H$26</f>
        <v>0</v>
      </c>
      <c r="BA51" s="65">
        <f>'20130829 - Rozšíření prům...'!$H$27</f>
        <v>0</v>
      </c>
      <c r="BB51" s="65">
        <f>'20130829 - Rozšíření prům...'!$H$28</f>
        <v>0</v>
      </c>
      <c r="BC51" s="65">
        <f>'20130829 - Rozšíření prům...'!$H$29</f>
        <v>0</v>
      </c>
      <c r="BD51" s="67">
        <f>'20130829 - Rozšíření prům...'!$H$30</f>
        <v>0</v>
      </c>
      <c r="BT51" s="60" t="s">
        <v>9</v>
      </c>
      <c r="BU51" s="60" t="s">
        <v>69</v>
      </c>
      <c r="BV51" s="60" t="s">
        <v>66</v>
      </c>
      <c r="BW51" s="60" t="s">
        <v>4</v>
      </c>
      <c r="BX51" s="60" t="s">
        <v>67</v>
      </c>
    </row>
    <row r="52" spans="2:44" s="6" customFormat="1" ht="30.75" customHeight="1">
      <c r="B52" s="20"/>
      <c r="AR52" s="20"/>
    </row>
    <row r="53" spans="2:44" s="6" customFormat="1" ht="7.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20"/>
    </row>
  </sheetData>
  <sheetProtection/>
  <mergeCells count="40">
    <mergeCell ref="AN51:AP51"/>
    <mergeCell ref="AG51:AM51"/>
    <mergeCell ref="D51:H51"/>
    <mergeCell ref="J51:AF51"/>
    <mergeCell ref="AR2:BE2"/>
    <mergeCell ref="C48:G48"/>
    <mergeCell ref="I48:AF48"/>
    <mergeCell ref="AG48:AM48"/>
    <mergeCell ref="AN48:AP48"/>
    <mergeCell ref="AN50:AP50"/>
    <mergeCell ref="X31:AB31"/>
    <mergeCell ref="AK31:AO31"/>
    <mergeCell ref="C38:AQ38"/>
    <mergeCell ref="L41:AO41"/>
    <mergeCell ref="AM45:AP45"/>
    <mergeCell ref="AG50:AM50"/>
    <mergeCell ref="L27:O27"/>
    <mergeCell ref="W27:AE27"/>
    <mergeCell ref="AK27:AO27"/>
    <mergeCell ref="AS45:AT47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20130829 - Rozšíření prům...'!C2" tooltip="20130829 - Rozšíření prům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"/>
  <sheetViews>
    <sheetView showGridLines="0" tabSelected="1" zoomScalePageLayoutView="0" workbookViewId="0" topLeftCell="A1">
      <pane ySplit="1" topLeftCell="BM196" activePane="bottomLeft" state="frozen"/>
      <selection pane="topLeft" activeCell="A1" sqref="A1"/>
      <selection pane="bottomLeft" activeCell="L206" sqref="L20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341</v>
      </c>
      <c r="G1" s="131"/>
      <c r="H1" s="286" t="s">
        <v>342</v>
      </c>
      <c r="I1" s="286"/>
      <c r="J1" s="286"/>
      <c r="K1" s="286"/>
      <c r="L1" s="131" t="s">
        <v>343</v>
      </c>
      <c r="M1" s="131"/>
      <c r="N1" s="129"/>
      <c r="O1" s="130" t="s">
        <v>70</v>
      </c>
      <c r="P1" s="129"/>
      <c r="Q1" s="129"/>
      <c r="R1" s="129"/>
      <c r="S1" s="131" t="s">
        <v>344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7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72" t="s">
        <v>6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249" t="s">
        <v>72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50"/>
      <c r="T4" s="12" t="s">
        <v>12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0"/>
      <c r="D6" s="40" t="s">
        <v>17</v>
      </c>
      <c r="F6" s="271" t="s">
        <v>18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0"/>
      <c r="D9" s="17" t="s">
        <v>21</v>
      </c>
      <c r="F9" s="15" t="s">
        <v>22</v>
      </c>
      <c r="M9" s="17" t="s">
        <v>23</v>
      </c>
      <c r="O9" s="237">
        <f>'Rekapitulace stavby'!$AN$8</f>
        <v>41667</v>
      </c>
      <c r="P9" s="252"/>
      <c r="R9" s="23"/>
    </row>
    <row r="10" spans="2:18" s="6" customFormat="1" ht="12" customHeight="1">
      <c r="B10" s="20"/>
      <c r="R10" s="23"/>
    </row>
    <row r="11" spans="2:18" s="6" customFormat="1" ht="15" customHeight="1">
      <c r="B11" s="20"/>
      <c r="D11" s="17" t="s">
        <v>24</v>
      </c>
      <c r="M11" s="17" t="s">
        <v>25</v>
      </c>
      <c r="O11" s="254"/>
      <c r="P11" s="252"/>
      <c r="R11" s="23"/>
    </row>
    <row r="12" spans="2:18" s="6" customFormat="1" ht="18.75" customHeight="1">
      <c r="B12" s="20"/>
      <c r="E12" s="15" t="s">
        <v>22</v>
      </c>
      <c r="M12" s="17" t="s">
        <v>27</v>
      </c>
      <c r="O12" s="254"/>
      <c r="P12" s="252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7" t="s">
        <v>28</v>
      </c>
      <c r="M14" s="17" t="s">
        <v>25</v>
      </c>
      <c r="O14" s="254" t="str">
        <f>IF('Rekapitulace stavby'!$AN$13="","",'Rekapitulace stavby'!$AN$13)</f>
        <v>Vyplň údaj</v>
      </c>
      <c r="P14" s="252"/>
      <c r="R14" s="23"/>
    </row>
    <row r="15" spans="2:18" s="6" customFormat="1" ht="18.75" customHeight="1">
      <c r="B15" s="20"/>
      <c r="E15" s="15" t="str">
        <f>IF('Rekapitulace stavby'!$E$14="","",'Rekapitulace stavby'!$E$14)</f>
        <v>Vyplň údaj</v>
      </c>
      <c r="M15" s="17" t="s">
        <v>27</v>
      </c>
      <c r="O15" s="254" t="str">
        <f>IF('Rekapitulace stavby'!$AN$14="","",'Rekapitulace stavby'!$AN$14)</f>
        <v>Vyplň údaj</v>
      </c>
      <c r="P15" s="252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7" t="s">
        <v>30</v>
      </c>
      <c r="M17" s="17" t="s">
        <v>25</v>
      </c>
      <c r="O17" s="254"/>
      <c r="P17" s="252"/>
      <c r="R17" s="23"/>
    </row>
    <row r="18" spans="2:18" s="6" customFormat="1" ht="18.75" customHeight="1">
      <c r="B18" s="20"/>
      <c r="E18" s="15" t="s">
        <v>22</v>
      </c>
      <c r="M18" s="17" t="s">
        <v>27</v>
      </c>
      <c r="O18" s="254"/>
      <c r="P18" s="252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7" t="s">
        <v>32</v>
      </c>
      <c r="R20" s="23"/>
    </row>
    <row r="21" spans="2:18" s="68" customFormat="1" ht="15.75" customHeight="1">
      <c r="B21" s="69"/>
      <c r="E21" s="25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R21" s="70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R23" s="23"/>
    </row>
    <row r="24" spans="2:18" s="6" customFormat="1" ht="26.25" customHeight="1">
      <c r="B24" s="20"/>
      <c r="D24" s="71" t="s">
        <v>33</v>
      </c>
      <c r="M24" s="265">
        <f>ROUNDUP($N$73,2)</f>
        <v>0</v>
      </c>
      <c r="N24" s="252"/>
      <c r="O24" s="252"/>
      <c r="P24" s="252"/>
      <c r="R24" s="23"/>
    </row>
    <row r="25" spans="2:18" s="6" customFormat="1" ht="7.5" customHeight="1">
      <c r="B25" s="20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72" t="s">
        <v>36</v>
      </c>
      <c r="H26" s="239">
        <f>SUM($BE$73:$BE$263)</f>
        <v>0</v>
      </c>
      <c r="I26" s="252"/>
      <c r="J26" s="252"/>
      <c r="M26" s="239">
        <f>SUM($BE$73:$BE$263)*$F$26</f>
        <v>0</v>
      </c>
      <c r="N26" s="252"/>
      <c r="O26" s="252"/>
      <c r="P26" s="252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72" t="s">
        <v>36</v>
      </c>
      <c r="H27" s="239">
        <f>SUM($BF$73:$BF$263)</f>
        <v>0</v>
      </c>
      <c r="I27" s="252"/>
      <c r="J27" s="252"/>
      <c r="M27" s="239">
        <f>SUM($BF$73:$BF$263)*$F$27</f>
        <v>0</v>
      </c>
      <c r="N27" s="252"/>
      <c r="O27" s="252"/>
      <c r="P27" s="252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72" t="s">
        <v>36</v>
      </c>
      <c r="H28" s="239">
        <f>SUM($BG$73:$BG$263)</f>
        <v>0</v>
      </c>
      <c r="I28" s="252"/>
      <c r="J28" s="252"/>
      <c r="M28" s="239">
        <v>0</v>
      </c>
      <c r="N28" s="252"/>
      <c r="O28" s="252"/>
      <c r="P28" s="252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72" t="s">
        <v>36</v>
      </c>
      <c r="H29" s="239">
        <f>SUM($BH$73:$BH$263)</f>
        <v>0</v>
      </c>
      <c r="I29" s="252"/>
      <c r="J29" s="252"/>
      <c r="M29" s="239">
        <v>0</v>
      </c>
      <c r="N29" s="252"/>
      <c r="O29" s="252"/>
      <c r="P29" s="252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72" t="s">
        <v>36</v>
      </c>
      <c r="H30" s="239">
        <f>SUM($BI$73:$BI$263)</f>
        <v>0</v>
      </c>
      <c r="I30" s="252"/>
      <c r="J30" s="252"/>
      <c r="M30" s="239">
        <v>0</v>
      </c>
      <c r="N30" s="252"/>
      <c r="O30" s="252"/>
      <c r="P30" s="252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3" t="s">
        <v>42</v>
      </c>
      <c r="H32" s="32" t="s">
        <v>43</v>
      </c>
      <c r="I32" s="31"/>
      <c r="J32" s="31"/>
      <c r="K32" s="31"/>
      <c r="L32" s="269">
        <f>ROUNDUP(SUM($M$24:$M$30),2)</f>
        <v>0</v>
      </c>
      <c r="M32" s="268"/>
      <c r="N32" s="268"/>
      <c r="O32" s="268"/>
      <c r="P32" s="270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4"/>
    </row>
    <row r="38" spans="2:18" s="6" customFormat="1" ht="37.5" customHeight="1">
      <c r="B38" s="20"/>
      <c r="C38" s="249" t="s">
        <v>73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40"/>
    </row>
    <row r="39" spans="2:18" s="6" customFormat="1" ht="7.5" customHeight="1">
      <c r="B39" s="20"/>
      <c r="R39" s="23"/>
    </row>
    <row r="40" spans="2:18" s="6" customFormat="1" ht="37.5" customHeight="1">
      <c r="B40" s="20"/>
      <c r="C40" s="40" t="s">
        <v>17</v>
      </c>
      <c r="F40" s="271" t="str">
        <f>$F$6</f>
        <v>Rozšíření průmyslové zóny Vrchlabí, Fotbalový areál, IO 07 Rozvody pro zavlažování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7" t="s">
        <v>21</v>
      </c>
      <c r="F42" s="15" t="str">
        <f>$F$9</f>
        <v> </v>
      </c>
      <c r="K42" s="17" t="s">
        <v>23</v>
      </c>
      <c r="M42" s="237">
        <f>IF($O$9="","",$O$9)</f>
        <v>41667</v>
      </c>
      <c r="N42" s="252"/>
      <c r="O42" s="252"/>
      <c r="P42" s="252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7" t="s">
        <v>24</v>
      </c>
      <c r="F44" s="15" t="str">
        <f>$E$12</f>
        <v> </v>
      </c>
      <c r="K44" s="17" t="s">
        <v>30</v>
      </c>
      <c r="M44" s="254" t="str">
        <f>$E$18</f>
        <v> </v>
      </c>
      <c r="N44" s="252"/>
      <c r="O44" s="252"/>
      <c r="P44" s="252"/>
      <c r="Q44" s="252"/>
      <c r="R44" s="23"/>
    </row>
    <row r="45" spans="2:18" s="6" customFormat="1" ht="15" customHeight="1">
      <c r="B45" s="20"/>
      <c r="C45" s="17" t="s">
        <v>28</v>
      </c>
      <c r="F45" s="15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241" t="s">
        <v>74</v>
      </c>
      <c r="D47" s="242"/>
      <c r="E47" s="242"/>
      <c r="F47" s="242"/>
      <c r="G47" s="242"/>
      <c r="H47" s="29"/>
      <c r="I47" s="29"/>
      <c r="J47" s="29"/>
      <c r="K47" s="29"/>
      <c r="L47" s="29"/>
      <c r="M47" s="29"/>
      <c r="N47" s="241" t="s">
        <v>75</v>
      </c>
      <c r="O47" s="242"/>
      <c r="P47" s="242"/>
      <c r="Q47" s="242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4" t="s">
        <v>76</v>
      </c>
      <c r="N49" s="265">
        <f>ROUNDUP($N$73,2)</f>
        <v>0</v>
      </c>
      <c r="O49" s="252"/>
      <c r="P49" s="252"/>
      <c r="Q49" s="252"/>
      <c r="R49" s="23"/>
      <c r="AU49" s="6" t="s">
        <v>77</v>
      </c>
    </row>
    <row r="50" spans="2:18" s="75" customFormat="1" ht="25.5" customHeight="1">
      <c r="B50" s="76"/>
      <c r="D50" s="77" t="s">
        <v>78</v>
      </c>
      <c r="N50" s="243">
        <f>ROUNDUP($N$74,2)</f>
        <v>0</v>
      </c>
      <c r="O50" s="212"/>
      <c r="P50" s="212"/>
      <c r="Q50" s="212"/>
      <c r="R50" s="78"/>
    </row>
    <row r="51" spans="2:18" s="79" customFormat="1" ht="21" customHeight="1">
      <c r="B51" s="80"/>
      <c r="D51" s="81" t="s">
        <v>79</v>
      </c>
      <c r="N51" s="213">
        <f>ROUNDUP($N$75,2)</f>
        <v>0</v>
      </c>
      <c r="O51" s="212"/>
      <c r="P51" s="212"/>
      <c r="Q51" s="212"/>
      <c r="R51" s="82"/>
    </row>
    <row r="52" spans="2:18" s="79" customFormat="1" ht="21" customHeight="1">
      <c r="B52" s="80"/>
      <c r="D52" s="81" t="s">
        <v>80</v>
      </c>
      <c r="N52" s="213">
        <f>ROUNDUP($N$137,2)</f>
        <v>0</v>
      </c>
      <c r="O52" s="212"/>
      <c r="P52" s="212"/>
      <c r="Q52" s="212"/>
      <c r="R52" s="82"/>
    </row>
    <row r="53" spans="2:18" s="79" customFormat="1" ht="21" customHeight="1">
      <c r="B53" s="80"/>
      <c r="D53" s="81" t="s">
        <v>81</v>
      </c>
      <c r="N53" s="213">
        <f>ROUNDUP($N$142,2)</f>
        <v>0</v>
      </c>
      <c r="O53" s="212"/>
      <c r="P53" s="212"/>
      <c r="Q53" s="212"/>
      <c r="R53" s="82"/>
    </row>
    <row r="54" spans="2:18" s="79" customFormat="1" ht="21" customHeight="1">
      <c r="B54" s="80"/>
      <c r="D54" s="81" t="s">
        <v>82</v>
      </c>
      <c r="N54" s="213">
        <f>ROUNDUP($N$147,2)</f>
        <v>0</v>
      </c>
      <c r="O54" s="212"/>
      <c r="P54" s="212"/>
      <c r="Q54" s="212"/>
      <c r="R54" s="82"/>
    </row>
    <row r="55" spans="2:18" s="79" customFormat="1" ht="21" customHeight="1">
      <c r="B55" s="80"/>
      <c r="D55" s="81" t="s">
        <v>83</v>
      </c>
      <c r="N55" s="213">
        <f>ROUNDUP($N$231,2)</f>
        <v>0</v>
      </c>
      <c r="O55" s="212"/>
      <c r="P55" s="212"/>
      <c r="Q55" s="212"/>
      <c r="R55" s="82"/>
    </row>
    <row r="56" spans="2:18" s="79" customFormat="1" ht="21" customHeight="1">
      <c r="B56" s="80"/>
      <c r="D56" s="81" t="s">
        <v>84</v>
      </c>
      <c r="N56" s="213">
        <f>ROUNDUP($N$261,2)</f>
        <v>0</v>
      </c>
      <c r="O56" s="212"/>
      <c r="P56" s="212"/>
      <c r="Q56" s="212"/>
      <c r="R56" s="82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249" t="s">
        <v>85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0"/>
    </row>
    <row r="64" spans="2:19" s="6" customFormat="1" ht="7.5" customHeight="1">
      <c r="B64" s="20"/>
      <c r="S64" s="20"/>
    </row>
    <row r="65" spans="2:19" s="6" customFormat="1" ht="37.5" customHeight="1">
      <c r="B65" s="20"/>
      <c r="C65" s="40" t="s">
        <v>17</v>
      </c>
      <c r="F65" s="271" t="str">
        <f>$F$6</f>
        <v>Rozšíření průmyslové zóny Vrchlabí, Fotbalový areál, IO 07 Rozvody pro zavlažování</v>
      </c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S65" s="20"/>
    </row>
    <row r="66" spans="2:19" s="6" customFormat="1" ht="7.5" customHeight="1">
      <c r="B66" s="20"/>
      <c r="S66" s="20"/>
    </row>
    <row r="67" spans="2:19" s="6" customFormat="1" ht="18.75" customHeight="1">
      <c r="B67" s="20"/>
      <c r="C67" s="17" t="s">
        <v>21</v>
      </c>
      <c r="F67" s="15" t="str">
        <f>$F$9</f>
        <v> </v>
      </c>
      <c r="K67" s="17" t="s">
        <v>23</v>
      </c>
      <c r="M67" s="237">
        <f>IF($O$9="","",$O$9)</f>
        <v>41667</v>
      </c>
      <c r="N67" s="252"/>
      <c r="O67" s="252"/>
      <c r="P67" s="252"/>
      <c r="S67" s="20"/>
    </row>
    <row r="68" spans="2:19" s="6" customFormat="1" ht="7.5" customHeight="1">
      <c r="B68" s="20"/>
      <c r="S68" s="20"/>
    </row>
    <row r="69" spans="2:19" s="6" customFormat="1" ht="15.75" customHeight="1">
      <c r="B69" s="20"/>
      <c r="C69" s="17" t="s">
        <v>24</v>
      </c>
      <c r="F69" s="15" t="str">
        <f>$E$12</f>
        <v> </v>
      </c>
      <c r="K69" s="17" t="s">
        <v>30</v>
      </c>
      <c r="M69" s="254" t="str">
        <f>$E$18</f>
        <v> </v>
      </c>
      <c r="N69" s="252"/>
      <c r="O69" s="252"/>
      <c r="P69" s="252"/>
      <c r="Q69" s="252"/>
      <c r="S69" s="20"/>
    </row>
    <row r="70" spans="2:19" s="6" customFormat="1" ht="15" customHeight="1">
      <c r="B70" s="20"/>
      <c r="C70" s="17" t="s">
        <v>28</v>
      </c>
      <c r="F70" s="15" t="str">
        <f>IF($E$15="","",$E$15)</f>
        <v>Vyplň údaj</v>
      </c>
      <c r="S70" s="20"/>
    </row>
    <row r="71" spans="2:19" s="6" customFormat="1" ht="11.25" customHeight="1">
      <c r="B71" s="20"/>
      <c r="S71" s="20"/>
    </row>
    <row r="72" spans="2:27" s="83" customFormat="1" ht="30" customHeight="1">
      <c r="B72" s="84"/>
      <c r="C72" s="85" t="s">
        <v>86</v>
      </c>
      <c r="D72" s="86" t="s">
        <v>50</v>
      </c>
      <c r="E72" s="86" t="s">
        <v>46</v>
      </c>
      <c r="F72" s="214" t="s">
        <v>87</v>
      </c>
      <c r="G72" s="215"/>
      <c r="H72" s="215"/>
      <c r="I72" s="215"/>
      <c r="J72" s="86" t="s">
        <v>88</v>
      </c>
      <c r="K72" s="86" t="s">
        <v>89</v>
      </c>
      <c r="L72" s="214" t="s">
        <v>90</v>
      </c>
      <c r="M72" s="215"/>
      <c r="N72" s="214" t="s">
        <v>91</v>
      </c>
      <c r="O72" s="215"/>
      <c r="P72" s="215"/>
      <c r="Q72" s="215"/>
      <c r="R72" s="87" t="s">
        <v>92</v>
      </c>
      <c r="S72" s="84"/>
      <c r="T72" s="49" t="s">
        <v>93</v>
      </c>
      <c r="U72" s="50" t="s">
        <v>34</v>
      </c>
      <c r="V72" s="50" t="s">
        <v>94</v>
      </c>
      <c r="W72" s="50" t="s">
        <v>95</v>
      </c>
      <c r="X72" s="50" t="s">
        <v>96</v>
      </c>
      <c r="Y72" s="50" t="s">
        <v>97</v>
      </c>
      <c r="Z72" s="50" t="s">
        <v>98</v>
      </c>
      <c r="AA72" s="51" t="s">
        <v>99</v>
      </c>
    </row>
    <row r="73" spans="2:63" s="6" customFormat="1" ht="30" customHeight="1">
      <c r="B73" s="20"/>
      <c r="C73" s="54" t="s">
        <v>76</v>
      </c>
      <c r="N73" s="287">
        <f>$BK$73</f>
        <v>0</v>
      </c>
      <c r="O73" s="252"/>
      <c r="P73" s="252"/>
      <c r="Q73" s="252"/>
      <c r="S73" s="20"/>
      <c r="T73" s="53"/>
      <c r="U73" s="44"/>
      <c r="V73" s="44"/>
      <c r="W73" s="88">
        <f>$W$74</f>
        <v>0</v>
      </c>
      <c r="X73" s="44"/>
      <c r="Y73" s="88">
        <f>$Y$74</f>
        <v>144.93901999999997</v>
      </c>
      <c r="Z73" s="44"/>
      <c r="AA73" s="89">
        <f>$AA$74</f>
        <v>0</v>
      </c>
      <c r="AT73" s="6" t="s">
        <v>64</v>
      </c>
      <c r="AU73" s="6" t="s">
        <v>77</v>
      </c>
      <c r="BK73" s="90">
        <f>$BK$74</f>
        <v>0</v>
      </c>
    </row>
    <row r="74" spans="2:63" s="91" customFormat="1" ht="37.5" customHeight="1">
      <c r="B74" s="92"/>
      <c r="D74" s="93" t="s">
        <v>78</v>
      </c>
      <c r="N74" s="288">
        <f>$BK$74</f>
        <v>0</v>
      </c>
      <c r="O74" s="285"/>
      <c r="P74" s="285"/>
      <c r="Q74" s="285"/>
      <c r="S74" s="92"/>
      <c r="T74" s="95"/>
      <c r="W74" s="96">
        <f>$W$75+$W$137+$W$142+$W$147+$W$231+$W$261</f>
        <v>0</v>
      </c>
      <c r="Y74" s="96">
        <f>$Y$75+$Y$137+$Y$142+$Y$147+$Y$231+$Y$261</f>
        <v>144.93901999999997</v>
      </c>
      <c r="AA74" s="97">
        <f>$AA$75+$AA$137+$AA$142+$AA$147+$AA$231+$AA$261</f>
        <v>0</v>
      </c>
      <c r="AR74" s="94" t="s">
        <v>9</v>
      </c>
      <c r="AT74" s="94" t="s">
        <v>64</v>
      </c>
      <c r="AU74" s="94" t="s">
        <v>65</v>
      </c>
      <c r="AY74" s="94" t="s">
        <v>100</v>
      </c>
      <c r="BK74" s="98">
        <f>$BK$75+$BK$137+$BK$142+$BK$147+$BK$231+$BK$261</f>
        <v>0</v>
      </c>
    </row>
    <row r="75" spans="2:63" s="91" customFormat="1" ht="21" customHeight="1">
      <c r="B75" s="92"/>
      <c r="D75" s="99" t="s">
        <v>79</v>
      </c>
      <c r="N75" s="284">
        <f>$BK$75</f>
        <v>0</v>
      </c>
      <c r="O75" s="285"/>
      <c r="P75" s="285"/>
      <c r="Q75" s="285"/>
      <c r="S75" s="92"/>
      <c r="T75" s="95"/>
      <c r="W75" s="96">
        <f>SUM($W$76:$W$136)</f>
        <v>0</v>
      </c>
      <c r="Y75" s="96">
        <f>SUM($Y$76:$Y$136)</f>
        <v>139.281907</v>
      </c>
      <c r="AA75" s="97">
        <f>SUM($AA$76:$AA$136)</f>
        <v>0</v>
      </c>
      <c r="AR75" s="94" t="s">
        <v>9</v>
      </c>
      <c r="AT75" s="94" t="s">
        <v>64</v>
      </c>
      <c r="AU75" s="94" t="s">
        <v>9</v>
      </c>
      <c r="AY75" s="94" t="s">
        <v>100</v>
      </c>
      <c r="BK75" s="98">
        <f>SUM($BK$76:$BK$136)</f>
        <v>0</v>
      </c>
    </row>
    <row r="76" spans="2:65" s="6" customFormat="1" ht="27" customHeight="1">
      <c r="B76" s="20"/>
      <c r="C76" s="100" t="s">
        <v>9</v>
      </c>
      <c r="D76" s="100" t="s">
        <v>101</v>
      </c>
      <c r="E76" s="101" t="s">
        <v>102</v>
      </c>
      <c r="F76" s="216" t="s">
        <v>103</v>
      </c>
      <c r="G76" s="217"/>
      <c r="H76" s="217"/>
      <c r="I76" s="217"/>
      <c r="J76" s="103" t="s">
        <v>104</v>
      </c>
      <c r="K76" s="104">
        <v>949.5</v>
      </c>
      <c r="L76" s="218"/>
      <c r="M76" s="217"/>
      <c r="N76" s="219">
        <f>ROUND($L$76*$K$76,0)</f>
        <v>0</v>
      </c>
      <c r="O76" s="217"/>
      <c r="P76" s="217"/>
      <c r="Q76" s="217"/>
      <c r="R76" s="102" t="s">
        <v>105</v>
      </c>
      <c r="S76" s="20"/>
      <c r="T76" s="105"/>
      <c r="U76" s="106" t="s">
        <v>35</v>
      </c>
      <c r="X76" s="107">
        <v>0</v>
      </c>
      <c r="Y76" s="107">
        <f>$X$76*$K$76</f>
        <v>0</v>
      </c>
      <c r="Z76" s="107">
        <v>0</v>
      </c>
      <c r="AA76" s="108">
        <f>$Z$76*$K$76</f>
        <v>0</v>
      </c>
      <c r="AR76" s="68" t="s">
        <v>106</v>
      </c>
      <c r="AT76" s="68" t="s">
        <v>101</v>
      </c>
      <c r="AU76" s="68" t="s">
        <v>71</v>
      </c>
      <c r="AY76" s="6" t="s">
        <v>100</v>
      </c>
      <c r="BE76" s="109">
        <f>IF($U$76="základní",$N$76,0)</f>
        <v>0</v>
      </c>
      <c r="BF76" s="109">
        <f>IF($U$76="snížená",$N$76,0)</f>
        <v>0</v>
      </c>
      <c r="BG76" s="109">
        <f>IF($U$76="zákl. přenesená",$N$76,0)</f>
        <v>0</v>
      </c>
      <c r="BH76" s="109">
        <f>IF($U$76="sníž. přenesená",$N$76,0)</f>
        <v>0</v>
      </c>
      <c r="BI76" s="109">
        <f>IF($U$76="nulová",$N$76,0)</f>
        <v>0</v>
      </c>
      <c r="BJ76" s="68" t="s">
        <v>9</v>
      </c>
      <c r="BK76" s="109">
        <f>ROUND($L$76*$K$76,0)</f>
        <v>0</v>
      </c>
      <c r="BL76" s="68" t="s">
        <v>106</v>
      </c>
      <c r="BM76" s="68" t="s">
        <v>107</v>
      </c>
    </row>
    <row r="77" spans="2:47" s="6" customFormat="1" ht="16.5" customHeight="1">
      <c r="B77" s="20"/>
      <c r="F77" s="220" t="s">
        <v>103</v>
      </c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0"/>
      <c r="T77" s="46"/>
      <c r="AA77" s="47"/>
      <c r="AT77" s="6" t="s">
        <v>108</v>
      </c>
      <c r="AU77" s="6" t="s">
        <v>71</v>
      </c>
    </row>
    <row r="78" spans="2:51" s="6" customFormat="1" ht="15.75" customHeight="1">
      <c r="B78" s="110"/>
      <c r="E78" s="111"/>
      <c r="F78" s="221" t="s">
        <v>109</v>
      </c>
      <c r="G78" s="222"/>
      <c r="H78" s="222"/>
      <c r="I78" s="222"/>
      <c r="K78" s="111"/>
      <c r="S78" s="110"/>
      <c r="T78" s="112"/>
      <c r="AA78" s="113"/>
      <c r="AT78" s="111" t="s">
        <v>110</v>
      </c>
      <c r="AU78" s="111" t="s">
        <v>71</v>
      </c>
      <c r="AV78" s="111" t="s">
        <v>9</v>
      </c>
      <c r="AW78" s="111" t="s">
        <v>77</v>
      </c>
      <c r="AX78" s="111" t="s">
        <v>65</v>
      </c>
      <c r="AY78" s="111" t="s">
        <v>100</v>
      </c>
    </row>
    <row r="79" spans="2:51" s="6" customFormat="1" ht="15.75" customHeight="1">
      <c r="B79" s="114"/>
      <c r="E79" s="115"/>
      <c r="F79" s="223" t="s">
        <v>111</v>
      </c>
      <c r="G79" s="224"/>
      <c r="H79" s="224"/>
      <c r="I79" s="224"/>
      <c r="K79" s="116">
        <v>949.5</v>
      </c>
      <c r="S79" s="114"/>
      <c r="T79" s="117"/>
      <c r="AA79" s="118"/>
      <c r="AT79" s="115" t="s">
        <v>110</v>
      </c>
      <c r="AU79" s="115" t="s">
        <v>71</v>
      </c>
      <c r="AV79" s="115" t="s">
        <v>71</v>
      </c>
      <c r="AW79" s="115" t="s">
        <v>77</v>
      </c>
      <c r="AX79" s="115" t="s">
        <v>9</v>
      </c>
      <c r="AY79" s="115" t="s">
        <v>100</v>
      </c>
    </row>
    <row r="80" spans="2:65" s="6" customFormat="1" ht="27" customHeight="1">
      <c r="B80" s="20"/>
      <c r="C80" s="100" t="s">
        <v>71</v>
      </c>
      <c r="D80" s="100" t="s">
        <v>101</v>
      </c>
      <c r="E80" s="101" t="s">
        <v>112</v>
      </c>
      <c r="F80" s="216" t="s">
        <v>113</v>
      </c>
      <c r="G80" s="217"/>
      <c r="H80" s="217"/>
      <c r="I80" s="217"/>
      <c r="J80" s="103" t="s">
        <v>104</v>
      </c>
      <c r="K80" s="104">
        <v>949.5</v>
      </c>
      <c r="L80" s="218"/>
      <c r="M80" s="217"/>
      <c r="N80" s="219">
        <f>ROUND($L$80*$K$80,0)</f>
        <v>0</v>
      </c>
      <c r="O80" s="217"/>
      <c r="P80" s="217"/>
      <c r="Q80" s="217"/>
      <c r="R80" s="102" t="s">
        <v>105</v>
      </c>
      <c r="S80" s="20"/>
      <c r="T80" s="105"/>
      <c r="U80" s="106" t="s">
        <v>35</v>
      </c>
      <c r="X80" s="107">
        <v>0</v>
      </c>
      <c r="Y80" s="107">
        <f>$X$80*$K$80</f>
        <v>0</v>
      </c>
      <c r="Z80" s="107">
        <v>0</v>
      </c>
      <c r="AA80" s="108">
        <f>$Z$80*$K$80</f>
        <v>0</v>
      </c>
      <c r="AR80" s="68" t="s">
        <v>106</v>
      </c>
      <c r="AT80" s="68" t="s">
        <v>101</v>
      </c>
      <c r="AU80" s="68" t="s">
        <v>71</v>
      </c>
      <c r="AY80" s="6" t="s">
        <v>100</v>
      </c>
      <c r="BE80" s="109">
        <f>IF($U$80="základní",$N$80,0)</f>
        <v>0</v>
      </c>
      <c r="BF80" s="109">
        <f>IF($U$80="snížená",$N$80,0)</f>
        <v>0</v>
      </c>
      <c r="BG80" s="109">
        <f>IF($U$80="zákl. přenesená",$N$80,0)</f>
        <v>0</v>
      </c>
      <c r="BH80" s="109">
        <f>IF($U$80="sníž. přenesená",$N$80,0)</f>
        <v>0</v>
      </c>
      <c r="BI80" s="109">
        <f>IF($U$80="nulová",$N$80,0)</f>
        <v>0</v>
      </c>
      <c r="BJ80" s="68" t="s">
        <v>9</v>
      </c>
      <c r="BK80" s="109">
        <f>ROUND($L$80*$K$80,0)</f>
        <v>0</v>
      </c>
      <c r="BL80" s="68" t="s">
        <v>106</v>
      </c>
      <c r="BM80" s="68" t="s">
        <v>114</v>
      </c>
    </row>
    <row r="81" spans="2:47" s="6" customFormat="1" ht="16.5" customHeight="1">
      <c r="B81" s="20"/>
      <c r="F81" s="220" t="s">
        <v>113</v>
      </c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0"/>
      <c r="T81" s="46"/>
      <c r="AA81" s="47"/>
      <c r="AT81" s="6" t="s">
        <v>108</v>
      </c>
      <c r="AU81" s="6" t="s">
        <v>71</v>
      </c>
    </row>
    <row r="82" spans="2:65" s="6" customFormat="1" ht="15.75" customHeight="1">
      <c r="B82" s="20"/>
      <c r="C82" s="100" t="s">
        <v>115</v>
      </c>
      <c r="D82" s="100" t="s">
        <v>101</v>
      </c>
      <c r="E82" s="101" t="s">
        <v>116</v>
      </c>
      <c r="F82" s="216" t="s">
        <v>117</v>
      </c>
      <c r="G82" s="217"/>
      <c r="H82" s="217"/>
      <c r="I82" s="217"/>
      <c r="J82" s="103" t="s">
        <v>104</v>
      </c>
      <c r="K82" s="104">
        <v>105.5</v>
      </c>
      <c r="L82" s="218"/>
      <c r="M82" s="217"/>
      <c r="N82" s="219">
        <f>ROUND($L$82*$K$82,0)</f>
        <v>0</v>
      </c>
      <c r="O82" s="217"/>
      <c r="P82" s="217"/>
      <c r="Q82" s="217"/>
      <c r="R82" s="102" t="s">
        <v>105</v>
      </c>
      <c r="S82" s="20"/>
      <c r="T82" s="105"/>
      <c r="U82" s="106" t="s">
        <v>35</v>
      </c>
      <c r="X82" s="107">
        <v>0.01046</v>
      </c>
      <c r="Y82" s="107">
        <f>$X$82*$K$82</f>
        <v>1.1035300000000001</v>
      </c>
      <c r="Z82" s="107">
        <v>0</v>
      </c>
      <c r="AA82" s="108">
        <f>$Z$82*$K$82</f>
        <v>0</v>
      </c>
      <c r="AR82" s="68" t="s">
        <v>106</v>
      </c>
      <c r="AT82" s="68" t="s">
        <v>101</v>
      </c>
      <c r="AU82" s="68" t="s">
        <v>71</v>
      </c>
      <c r="AY82" s="6" t="s">
        <v>100</v>
      </c>
      <c r="BE82" s="109">
        <f>IF($U$82="základní",$N$82,0)</f>
        <v>0</v>
      </c>
      <c r="BF82" s="109">
        <f>IF($U$82="snížená",$N$82,0)</f>
        <v>0</v>
      </c>
      <c r="BG82" s="109">
        <f>IF($U$82="zákl. přenesená",$N$82,0)</f>
        <v>0</v>
      </c>
      <c r="BH82" s="109">
        <f>IF($U$82="sníž. přenesená",$N$82,0)</f>
        <v>0</v>
      </c>
      <c r="BI82" s="109">
        <f>IF($U$82="nulová",$N$82,0)</f>
        <v>0</v>
      </c>
      <c r="BJ82" s="68" t="s">
        <v>9</v>
      </c>
      <c r="BK82" s="109">
        <f>ROUND($L$82*$K$82,0)</f>
        <v>0</v>
      </c>
      <c r="BL82" s="68" t="s">
        <v>106</v>
      </c>
      <c r="BM82" s="68" t="s">
        <v>118</v>
      </c>
    </row>
    <row r="83" spans="2:47" s="6" customFormat="1" ht="16.5" customHeight="1">
      <c r="B83" s="20"/>
      <c r="F83" s="220" t="s">
        <v>117</v>
      </c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0"/>
      <c r="T83" s="46"/>
      <c r="AA83" s="47"/>
      <c r="AT83" s="6" t="s">
        <v>108</v>
      </c>
      <c r="AU83" s="6" t="s">
        <v>71</v>
      </c>
    </row>
    <row r="84" spans="2:51" s="6" customFormat="1" ht="15.75" customHeight="1">
      <c r="B84" s="110"/>
      <c r="E84" s="111"/>
      <c r="F84" s="221" t="s">
        <v>109</v>
      </c>
      <c r="G84" s="222"/>
      <c r="H84" s="222"/>
      <c r="I84" s="222"/>
      <c r="K84" s="111"/>
      <c r="S84" s="110"/>
      <c r="T84" s="112"/>
      <c r="AA84" s="113"/>
      <c r="AT84" s="111" t="s">
        <v>110</v>
      </c>
      <c r="AU84" s="111" t="s">
        <v>71</v>
      </c>
      <c r="AV84" s="111" t="s">
        <v>9</v>
      </c>
      <c r="AW84" s="111" t="s">
        <v>77</v>
      </c>
      <c r="AX84" s="111" t="s">
        <v>65</v>
      </c>
      <c r="AY84" s="111" t="s">
        <v>100</v>
      </c>
    </row>
    <row r="85" spans="2:51" s="6" customFormat="1" ht="15.75" customHeight="1">
      <c r="B85" s="114"/>
      <c r="E85" s="115"/>
      <c r="F85" s="223" t="s">
        <v>119</v>
      </c>
      <c r="G85" s="224"/>
      <c r="H85" s="224"/>
      <c r="I85" s="224"/>
      <c r="K85" s="116">
        <v>105.5</v>
      </c>
      <c r="S85" s="114"/>
      <c r="T85" s="117"/>
      <c r="AA85" s="118"/>
      <c r="AT85" s="115" t="s">
        <v>110</v>
      </c>
      <c r="AU85" s="115" t="s">
        <v>71</v>
      </c>
      <c r="AV85" s="115" t="s">
        <v>71</v>
      </c>
      <c r="AW85" s="115" t="s">
        <v>77</v>
      </c>
      <c r="AX85" s="115" t="s">
        <v>9</v>
      </c>
      <c r="AY85" s="115" t="s">
        <v>100</v>
      </c>
    </row>
    <row r="86" spans="2:65" s="6" customFormat="1" ht="27" customHeight="1">
      <c r="B86" s="20"/>
      <c r="C86" s="100" t="s">
        <v>106</v>
      </c>
      <c r="D86" s="100" t="s">
        <v>101</v>
      </c>
      <c r="E86" s="101" t="s">
        <v>120</v>
      </c>
      <c r="F86" s="216" t="s">
        <v>121</v>
      </c>
      <c r="G86" s="217"/>
      <c r="H86" s="217"/>
      <c r="I86" s="217"/>
      <c r="J86" s="103" t="s">
        <v>122</v>
      </c>
      <c r="K86" s="104">
        <v>26.1</v>
      </c>
      <c r="L86" s="218"/>
      <c r="M86" s="217"/>
      <c r="N86" s="219">
        <f>ROUND($L$86*$K$86,0)</f>
        <v>0</v>
      </c>
      <c r="O86" s="217"/>
      <c r="P86" s="217"/>
      <c r="Q86" s="217"/>
      <c r="R86" s="102" t="s">
        <v>105</v>
      </c>
      <c r="S86" s="20"/>
      <c r="T86" s="105"/>
      <c r="U86" s="106" t="s">
        <v>35</v>
      </c>
      <c r="X86" s="107">
        <v>0</v>
      </c>
      <c r="Y86" s="107">
        <f>$X$86*$K$86</f>
        <v>0</v>
      </c>
      <c r="Z86" s="107">
        <v>0</v>
      </c>
      <c r="AA86" s="108">
        <f>$Z$86*$K$86</f>
        <v>0</v>
      </c>
      <c r="AR86" s="68" t="s">
        <v>106</v>
      </c>
      <c r="AT86" s="68" t="s">
        <v>101</v>
      </c>
      <c r="AU86" s="68" t="s">
        <v>71</v>
      </c>
      <c r="AY86" s="6" t="s">
        <v>100</v>
      </c>
      <c r="BE86" s="109">
        <f>IF($U$86="základní",$N$86,0)</f>
        <v>0</v>
      </c>
      <c r="BF86" s="109">
        <f>IF($U$86="snížená",$N$86,0)</f>
        <v>0</v>
      </c>
      <c r="BG86" s="109">
        <f>IF($U$86="zákl. přenesená",$N$86,0)</f>
        <v>0</v>
      </c>
      <c r="BH86" s="109">
        <f>IF($U$86="sníž. přenesená",$N$86,0)</f>
        <v>0</v>
      </c>
      <c r="BI86" s="109">
        <f>IF($U$86="nulová",$N$86,0)</f>
        <v>0</v>
      </c>
      <c r="BJ86" s="68" t="s">
        <v>9</v>
      </c>
      <c r="BK86" s="109">
        <f>ROUND($L$86*$K$86,0)</f>
        <v>0</v>
      </c>
      <c r="BL86" s="68" t="s">
        <v>106</v>
      </c>
      <c r="BM86" s="68" t="s">
        <v>123</v>
      </c>
    </row>
    <row r="87" spans="2:47" s="6" customFormat="1" ht="16.5" customHeight="1">
      <c r="B87" s="20"/>
      <c r="F87" s="220" t="s">
        <v>121</v>
      </c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0"/>
      <c r="T87" s="46"/>
      <c r="AA87" s="47"/>
      <c r="AT87" s="6" t="s">
        <v>108</v>
      </c>
      <c r="AU87" s="6" t="s">
        <v>71</v>
      </c>
    </row>
    <row r="88" spans="2:51" s="6" customFormat="1" ht="27" customHeight="1">
      <c r="B88" s="110"/>
      <c r="E88" s="111"/>
      <c r="F88" s="221" t="s">
        <v>124</v>
      </c>
      <c r="G88" s="222"/>
      <c r="H88" s="222"/>
      <c r="I88" s="222"/>
      <c r="K88" s="111"/>
      <c r="S88" s="110"/>
      <c r="T88" s="112"/>
      <c r="AA88" s="113"/>
      <c r="AT88" s="111" t="s">
        <v>110</v>
      </c>
      <c r="AU88" s="111" t="s">
        <v>71</v>
      </c>
      <c r="AV88" s="111" t="s">
        <v>9</v>
      </c>
      <c r="AW88" s="111" t="s">
        <v>77</v>
      </c>
      <c r="AX88" s="111" t="s">
        <v>65</v>
      </c>
      <c r="AY88" s="111" t="s">
        <v>100</v>
      </c>
    </row>
    <row r="89" spans="2:51" s="6" customFormat="1" ht="15.75" customHeight="1">
      <c r="B89" s="114"/>
      <c r="E89" s="115"/>
      <c r="F89" s="223" t="s">
        <v>125</v>
      </c>
      <c r="G89" s="224"/>
      <c r="H89" s="224"/>
      <c r="I89" s="224"/>
      <c r="K89" s="116">
        <v>26.1</v>
      </c>
      <c r="S89" s="114"/>
      <c r="T89" s="117"/>
      <c r="AA89" s="118"/>
      <c r="AT89" s="115" t="s">
        <v>110</v>
      </c>
      <c r="AU89" s="115" t="s">
        <v>71</v>
      </c>
      <c r="AV89" s="115" t="s">
        <v>71</v>
      </c>
      <c r="AW89" s="115" t="s">
        <v>77</v>
      </c>
      <c r="AX89" s="115" t="s">
        <v>9</v>
      </c>
      <c r="AY89" s="115" t="s">
        <v>100</v>
      </c>
    </row>
    <row r="90" spans="2:65" s="6" customFormat="1" ht="27" customHeight="1">
      <c r="B90" s="20"/>
      <c r="C90" s="119" t="s">
        <v>126</v>
      </c>
      <c r="D90" s="119" t="s">
        <v>127</v>
      </c>
      <c r="E90" s="120" t="s">
        <v>128</v>
      </c>
      <c r="F90" s="208" t="s">
        <v>129</v>
      </c>
      <c r="G90" s="209"/>
      <c r="H90" s="209"/>
      <c r="I90" s="209"/>
      <c r="J90" s="121" t="s">
        <v>122</v>
      </c>
      <c r="K90" s="122">
        <v>27.41</v>
      </c>
      <c r="L90" s="210"/>
      <c r="M90" s="209"/>
      <c r="N90" s="211">
        <f>ROUND($L$90*$K$90,0)</f>
        <v>0</v>
      </c>
      <c r="O90" s="217"/>
      <c r="P90" s="217"/>
      <c r="Q90" s="217"/>
      <c r="R90" s="102" t="s">
        <v>105</v>
      </c>
      <c r="S90" s="20"/>
      <c r="T90" s="105"/>
      <c r="U90" s="106" t="s">
        <v>35</v>
      </c>
      <c r="X90" s="107">
        <v>0.0649</v>
      </c>
      <c r="Y90" s="107">
        <f>$X$90*$K$90</f>
        <v>1.778909</v>
      </c>
      <c r="Z90" s="107">
        <v>0</v>
      </c>
      <c r="AA90" s="108">
        <f>$Z$90*$K$90</f>
        <v>0</v>
      </c>
      <c r="AR90" s="68" t="s">
        <v>130</v>
      </c>
      <c r="AT90" s="68" t="s">
        <v>127</v>
      </c>
      <c r="AU90" s="68" t="s">
        <v>71</v>
      </c>
      <c r="AY90" s="6" t="s">
        <v>100</v>
      </c>
      <c r="BE90" s="109">
        <f>IF($U$90="základní",$N$90,0)</f>
        <v>0</v>
      </c>
      <c r="BF90" s="109">
        <f>IF($U$90="snížená",$N$90,0)</f>
        <v>0</v>
      </c>
      <c r="BG90" s="109">
        <f>IF($U$90="zákl. přenesená",$N$90,0)</f>
        <v>0</v>
      </c>
      <c r="BH90" s="109">
        <f>IF($U$90="sníž. přenesená",$N$90,0)</f>
        <v>0</v>
      </c>
      <c r="BI90" s="109">
        <f>IF($U$90="nulová",$N$90,0)</f>
        <v>0</v>
      </c>
      <c r="BJ90" s="68" t="s">
        <v>9</v>
      </c>
      <c r="BK90" s="109">
        <f>ROUND($L$90*$K$90,0)</f>
        <v>0</v>
      </c>
      <c r="BL90" s="68" t="s">
        <v>106</v>
      </c>
      <c r="BM90" s="68" t="s">
        <v>131</v>
      </c>
    </row>
    <row r="91" spans="2:47" s="6" customFormat="1" ht="16.5" customHeight="1">
      <c r="B91" s="20"/>
      <c r="F91" s="220" t="s">
        <v>129</v>
      </c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0"/>
      <c r="T91" s="46"/>
      <c r="AA91" s="47"/>
      <c r="AT91" s="6" t="s">
        <v>108</v>
      </c>
      <c r="AU91" s="6" t="s">
        <v>71</v>
      </c>
    </row>
    <row r="92" spans="2:47" s="6" customFormat="1" ht="27" customHeight="1">
      <c r="B92" s="20"/>
      <c r="F92" s="274" t="s">
        <v>132</v>
      </c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0"/>
      <c r="T92" s="46"/>
      <c r="AA92" s="47"/>
      <c r="AT92" s="6" t="s">
        <v>133</v>
      </c>
      <c r="AU92" s="6" t="s">
        <v>71</v>
      </c>
    </row>
    <row r="93" spans="2:51" s="6" customFormat="1" ht="15.75" customHeight="1">
      <c r="B93" s="114"/>
      <c r="E93" s="115"/>
      <c r="F93" s="223" t="s">
        <v>134</v>
      </c>
      <c r="G93" s="224"/>
      <c r="H93" s="224"/>
      <c r="I93" s="224"/>
      <c r="K93" s="116">
        <v>27.41</v>
      </c>
      <c r="S93" s="114"/>
      <c r="T93" s="117"/>
      <c r="AA93" s="118"/>
      <c r="AT93" s="115" t="s">
        <v>110</v>
      </c>
      <c r="AU93" s="115" t="s">
        <v>71</v>
      </c>
      <c r="AV93" s="115" t="s">
        <v>71</v>
      </c>
      <c r="AW93" s="115" t="s">
        <v>77</v>
      </c>
      <c r="AX93" s="115" t="s">
        <v>9</v>
      </c>
      <c r="AY93" s="115" t="s">
        <v>100</v>
      </c>
    </row>
    <row r="94" spans="2:65" s="6" customFormat="1" ht="27" customHeight="1">
      <c r="B94" s="20"/>
      <c r="C94" s="100" t="s">
        <v>135</v>
      </c>
      <c r="D94" s="100" t="s">
        <v>101</v>
      </c>
      <c r="E94" s="101" t="s">
        <v>136</v>
      </c>
      <c r="F94" s="216" t="s">
        <v>137</v>
      </c>
      <c r="G94" s="217"/>
      <c r="H94" s="217"/>
      <c r="I94" s="217"/>
      <c r="J94" s="103" t="s">
        <v>138</v>
      </c>
      <c r="K94" s="104">
        <v>1332.7</v>
      </c>
      <c r="L94" s="218"/>
      <c r="M94" s="217"/>
      <c r="N94" s="219">
        <f>ROUND($L$94*$K$94,0)</f>
        <v>0</v>
      </c>
      <c r="O94" s="217"/>
      <c r="P94" s="217"/>
      <c r="Q94" s="217"/>
      <c r="R94" s="102" t="s">
        <v>105</v>
      </c>
      <c r="S94" s="20"/>
      <c r="T94" s="105"/>
      <c r="U94" s="106" t="s">
        <v>35</v>
      </c>
      <c r="X94" s="107">
        <v>0.00084</v>
      </c>
      <c r="Y94" s="107">
        <f>$X$94*$K$94</f>
        <v>1.1194680000000001</v>
      </c>
      <c r="Z94" s="107">
        <v>0</v>
      </c>
      <c r="AA94" s="108">
        <f>$Z$94*$K$94</f>
        <v>0</v>
      </c>
      <c r="AR94" s="68" t="s">
        <v>106</v>
      </c>
      <c r="AT94" s="68" t="s">
        <v>101</v>
      </c>
      <c r="AU94" s="68" t="s">
        <v>71</v>
      </c>
      <c r="AY94" s="6" t="s">
        <v>100</v>
      </c>
      <c r="BE94" s="109">
        <f>IF($U$94="základní",$N$94,0)</f>
        <v>0</v>
      </c>
      <c r="BF94" s="109">
        <f>IF($U$94="snížená",$N$94,0)</f>
        <v>0</v>
      </c>
      <c r="BG94" s="109">
        <f>IF($U$94="zákl. přenesená",$N$94,0)</f>
        <v>0</v>
      </c>
      <c r="BH94" s="109">
        <f>IF($U$94="sníž. přenesená",$N$94,0)</f>
        <v>0</v>
      </c>
      <c r="BI94" s="109">
        <f>IF($U$94="nulová",$N$94,0)</f>
        <v>0</v>
      </c>
      <c r="BJ94" s="68" t="s">
        <v>9</v>
      </c>
      <c r="BK94" s="109">
        <f>ROUND($L$94*$K$94,0)</f>
        <v>0</v>
      </c>
      <c r="BL94" s="68" t="s">
        <v>106</v>
      </c>
      <c r="BM94" s="68" t="s">
        <v>139</v>
      </c>
    </row>
    <row r="95" spans="2:47" s="6" customFormat="1" ht="16.5" customHeight="1">
      <c r="B95" s="20"/>
      <c r="F95" s="220" t="s">
        <v>137</v>
      </c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0"/>
      <c r="T95" s="46"/>
      <c r="AA95" s="47"/>
      <c r="AT95" s="6" t="s">
        <v>108</v>
      </c>
      <c r="AU95" s="6" t="s">
        <v>71</v>
      </c>
    </row>
    <row r="96" spans="2:51" s="6" customFormat="1" ht="15.75" customHeight="1">
      <c r="B96" s="110"/>
      <c r="E96" s="111"/>
      <c r="F96" s="221" t="s">
        <v>109</v>
      </c>
      <c r="G96" s="222"/>
      <c r="H96" s="222"/>
      <c r="I96" s="222"/>
      <c r="K96" s="111"/>
      <c r="S96" s="110"/>
      <c r="T96" s="112"/>
      <c r="AA96" s="113"/>
      <c r="AT96" s="111" t="s">
        <v>110</v>
      </c>
      <c r="AU96" s="111" t="s">
        <v>71</v>
      </c>
      <c r="AV96" s="111" t="s">
        <v>9</v>
      </c>
      <c r="AW96" s="111" t="s">
        <v>77</v>
      </c>
      <c r="AX96" s="111" t="s">
        <v>65</v>
      </c>
      <c r="AY96" s="111" t="s">
        <v>100</v>
      </c>
    </row>
    <row r="97" spans="2:51" s="6" customFormat="1" ht="15.75" customHeight="1">
      <c r="B97" s="114"/>
      <c r="E97" s="115"/>
      <c r="F97" s="223" t="s">
        <v>140</v>
      </c>
      <c r="G97" s="224"/>
      <c r="H97" s="224"/>
      <c r="I97" s="224"/>
      <c r="K97" s="116">
        <v>1332.7</v>
      </c>
      <c r="S97" s="114"/>
      <c r="T97" s="117"/>
      <c r="AA97" s="118"/>
      <c r="AT97" s="115" t="s">
        <v>110</v>
      </c>
      <c r="AU97" s="115" t="s">
        <v>71</v>
      </c>
      <c r="AV97" s="115" t="s">
        <v>71</v>
      </c>
      <c r="AW97" s="115" t="s">
        <v>77</v>
      </c>
      <c r="AX97" s="115" t="s">
        <v>9</v>
      </c>
      <c r="AY97" s="115" t="s">
        <v>100</v>
      </c>
    </row>
    <row r="98" spans="2:65" s="6" customFormat="1" ht="27" customHeight="1">
      <c r="B98" s="20"/>
      <c r="C98" s="100" t="s">
        <v>141</v>
      </c>
      <c r="D98" s="100" t="s">
        <v>101</v>
      </c>
      <c r="E98" s="101" t="s">
        <v>142</v>
      </c>
      <c r="F98" s="216" t="s">
        <v>143</v>
      </c>
      <c r="G98" s="217"/>
      <c r="H98" s="217"/>
      <c r="I98" s="217"/>
      <c r="J98" s="103" t="s">
        <v>138</v>
      </c>
      <c r="K98" s="104">
        <v>1332.7</v>
      </c>
      <c r="L98" s="218"/>
      <c r="M98" s="217"/>
      <c r="N98" s="219">
        <f>ROUND($L$98*$K$98,0)</f>
        <v>0</v>
      </c>
      <c r="O98" s="217"/>
      <c r="P98" s="217"/>
      <c r="Q98" s="217"/>
      <c r="R98" s="102" t="s">
        <v>105</v>
      </c>
      <c r="S98" s="20"/>
      <c r="T98" s="105"/>
      <c r="U98" s="106" t="s">
        <v>35</v>
      </c>
      <c r="X98" s="107">
        <v>0</v>
      </c>
      <c r="Y98" s="107">
        <f>$X$98*$K$98</f>
        <v>0</v>
      </c>
      <c r="Z98" s="107">
        <v>0</v>
      </c>
      <c r="AA98" s="108">
        <f>$Z$98*$K$98</f>
        <v>0</v>
      </c>
      <c r="AR98" s="68" t="s">
        <v>106</v>
      </c>
      <c r="AT98" s="68" t="s">
        <v>101</v>
      </c>
      <c r="AU98" s="68" t="s">
        <v>71</v>
      </c>
      <c r="AY98" s="6" t="s">
        <v>100</v>
      </c>
      <c r="BE98" s="109">
        <f>IF($U$98="základní",$N$98,0)</f>
        <v>0</v>
      </c>
      <c r="BF98" s="109">
        <f>IF($U$98="snížená",$N$98,0)</f>
        <v>0</v>
      </c>
      <c r="BG98" s="109">
        <f>IF($U$98="zákl. přenesená",$N$98,0)</f>
        <v>0</v>
      </c>
      <c r="BH98" s="109">
        <f>IF($U$98="sníž. přenesená",$N$98,0)</f>
        <v>0</v>
      </c>
      <c r="BI98" s="109">
        <f>IF($U$98="nulová",$N$98,0)</f>
        <v>0</v>
      </c>
      <c r="BJ98" s="68" t="s">
        <v>9</v>
      </c>
      <c r="BK98" s="109">
        <f>ROUND($L$98*$K$98,0)</f>
        <v>0</v>
      </c>
      <c r="BL98" s="68" t="s">
        <v>106</v>
      </c>
      <c r="BM98" s="68" t="s">
        <v>144</v>
      </c>
    </row>
    <row r="99" spans="2:47" s="6" customFormat="1" ht="16.5" customHeight="1">
      <c r="B99" s="20"/>
      <c r="F99" s="220" t="s">
        <v>143</v>
      </c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0"/>
      <c r="T99" s="46"/>
      <c r="AA99" s="47"/>
      <c r="AT99" s="6" t="s">
        <v>108</v>
      </c>
      <c r="AU99" s="6" t="s">
        <v>71</v>
      </c>
    </row>
    <row r="100" spans="2:65" s="6" customFormat="1" ht="27" customHeight="1">
      <c r="B100" s="20"/>
      <c r="C100" s="100" t="s">
        <v>130</v>
      </c>
      <c r="D100" s="100" t="s">
        <v>101</v>
      </c>
      <c r="E100" s="101" t="s">
        <v>145</v>
      </c>
      <c r="F100" s="216" t="s">
        <v>146</v>
      </c>
      <c r="G100" s="217"/>
      <c r="H100" s="217"/>
      <c r="I100" s="217"/>
      <c r="J100" s="103" t="s">
        <v>104</v>
      </c>
      <c r="K100" s="104">
        <v>949.5</v>
      </c>
      <c r="L100" s="218"/>
      <c r="M100" s="217"/>
      <c r="N100" s="219">
        <f>ROUND($L$100*$K$100,0)</f>
        <v>0</v>
      </c>
      <c r="O100" s="217"/>
      <c r="P100" s="217"/>
      <c r="Q100" s="217"/>
      <c r="R100" s="102" t="s">
        <v>105</v>
      </c>
      <c r="S100" s="20"/>
      <c r="T100" s="105"/>
      <c r="U100" s="106" t="s">
        <v>35</v>
      </c>
      <c r="X100" s="107">
        <v>0</v>
      </c>
      <c r="Y100" s="107">
        <f>$X$100*$K$100</f>
        <v>0</v>
      </c>
      <c r="Z100" s="107">
        <v>0</v>
      </c>
      <c r="AA100" s="108">
        <f>$Z$100*$K$100</f>
        <v>0</v>
      </c>
      <c r="AR100" s="68" t="s">
        <v>106</v>
      </c>
      <c r="AT100" s="68" t="s">
        <v>101</v>
      </c>
      <c r="AU100" s="68" t="s">
        <v>71</v>
      </c>
      <c r="AY100" s="6" t="s">
        <v>100</v>
      </c>
      <c r="BE100" s="109">
        <f>IF($U$100="základní",$N$100,0)</f>
        <v>0</v>
      </c>
      <c r="BF100" s="109">
        <f>IF($U$100="snížená",$N$100,0)</f>
        <v>0</v>
      </c>
      <c r="BG100" s="109">
        <f>IF($U$100="zákl. přenesená",$N$100,0)</f>
        <v>0</v>
      </c>
      <c r="BH100" s="109">
        <f>IF($U$100="sníž. přenesená",$N$100,0)</f>
        <v>0</v>
      </c>
      <c r="BI100" s="109">
        <f>IF($U$100="nulová",$N$100,0)</f>
        <v>0</v>
      </c>
      <c r="BJ100" s="68" t="s">
        <v>9</v>
      </c>
      <c r="BK100" s="109">
        <f>ROUND($L$100*$K$100,0)</f>
        <v>0</v>
      </c>
      <c r="BL100" s="68" t="s">
        <v>106</v>
      </c>
      <c r="BM100" s="68" t="s">
        <v>147</v>
      </c>
    </row>
    <row r="101" spans="2:47" s="6" customFormat="1" ht="16.5" customHeight="1">
      <c r="B101" s="20"/>
      <c r="F101" s="220" t="s">
        <v>146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0"/>
      <c r="T101" s="46"/>
      <c r="AA101" s="47"/>
      <c r="AT101" s="6" t="s">
        <v>108</v>
      </c>
      <c r="AU101" s="6" t="s">
        <v>71</v>
      </c>
    </row>
    <row r="102" spans="2:51" s="6" customFormat="1" ht="15.75" customHeight="1">
      <c r="B102" s="110"/>
      <c r="E102" s="111"/>
      <c r="F102" s="221" t="s">
        <v>109</v>
      </c>
      <c r="G102" s="222"/>
      <c r="H102" s="222"/>
      <c r="I102" s="222"/>
      <c r="K102" s="111"/>
      <c r="S102" s="110"/>
      <c r="T102" s="112"/>
      <c r="AA102" s="113"/>
      <c r="AT102" s="111" t="s">
        <v>110</v>
      </c>
      <c r="AU102" s="111" t="s">
        <v>71</v>
      </c>
      <c r="AV102" s="111" t="s">
        <v>9</v>
      </c>
      <c r="AW102" s="111" t="s">
        <v>77</v>
      </c>
      <c r="AX102" s="111" t="s">
        <v>65</v>
      </c>
      <c r="AY102" s="111" t="s">
        <v>100</v>
      </c>
    </row>
    <row r="103" spans="2:51" s="6" customFormat="1" ht="15.75" customHeight="1">
      <c r="B103" s="114"/>
      <c r="E103" s="115"/>
      <c r="F103" s="223" t="s">
        <v>111</v>
      </c>
      <c r="G103" s="224"/>
      <c r="H103" s="224"/>
      <c r="I103" s="224"/>
      <c r="K103" s="116">
        <v>949.5</v>
      </c>
      <c r="S103" s="114"/>
      <c r="T103" s="117"/>
      <c r="AA103" s="118"/>
      <c r="AT103" s="115" t="s">
        <v>110</v>
      </c>
      <c r="AU103" s="115" t="s">
        <v>71</v>
      </c>
      <c r="AV103" s="115" t="s">
        <v>71</v>
      </c>
      <c r="AW103" s="115" t="s">
        <v>77</v>
      </c>
      <c r="AX103" s="115" t="s">
        <v>9</v>
      </c>
      <c r="AY103" s="115" t="s">
        <v>100</v>
      </c>
    </row>
    <row r="104" spans="2:65" s="6" customFormat="1" ht="27" customHeight="1">
      <c r="B104" s="20"/>
      <c r="C104" s="100" t="s">
        <v>148</v>
      </c>
      <c r="D104" s="100" t="s">
        <v>101</v>
      </c>
      <c r="E104" s="101" t="s">
        <v>149</v>
      </c>
      <c r="F104" s="216" t="s">
        <v>150</v>
      </c>
      <c r="G104" s="217"/>
      <c r="H104" s="217"/>
      <c r="I104" s="217"/>
      <c r="J104" s="103" t="s">
        <v>104</v>
      </c>
      <c r="K104" s="104">
        <v>105.5</v>
      </c>
      <c r="L104" s="218"/>
      <c r="M104" s="217"/>
      <c r="N104" s="219">
        <f>ROUND($L$104*$K$104,0)</f>
        <v>0</v>
      </c>
      <c r="O104" s="217"/>
      <c r="P104" s="217"/>
      <c r="Q104" s="217"/>
      <c r="R104" s="102" t="s">
        <v>105</v>
      </c>
      <c r="S104" s="20"/>
      <c r="T104" s="105"/>
      <c r="U104" s="106" t="s">
        <v>35</v>
      </c>
      <c r="X104" s="107">
        <v>0</v>
      </c>
      <c r="Y104" s="107">
        <f>$X$104*$K$104</f>
        <v>0</v>
      </c>
      <c r="Z104" s="107">
        <v>0</v>
      </c>
      <c r="AA104" s="108">
        <f>$Z$104*$K$104</f>
        <v>0</v>
      </c>
      <c r="AR104" s="68" t="s">
        <v>106</v>
      </c>
      <c r="AT104" s="68" t="s">
        <v>101</v>
      </c>
      <c r="AU104" s="68" t="s">
        <v>71</v>
      </c>
      <c r="AY104" s="6" t="s">
        <v>100</v>
      </c>
      <c r="BE104" s="109">
        <f>IF($U$104="základní",$N$104,0)</f>
        <v>0</v>
      </c>
      <c r="BF104" s="109">
        <f>IF($U$104="snížená",$N$104,0)</f>
        <v>0</v>
      </c>
      <c r="BG104" s="109">
        <f>IF($U$104="zákl. přenesená",$N$104,0)</f>
        <v>0</v>
      </c>
      <c r="BH104" s="109">
        <f>IF($U$104="sníž. přenesená",$N$104,0)</f>
        <v>0</v>
      </c>
      <c r="BI104" s="109">
        <f>IF($U$104="nulová",$N$104,0)</f>
        <v>0</v>
      </c>
      <c r="BJ104" s="68" t="s">
        <v>9</v>
      </c>
      <c r="BK104" s="109">
        <f>ROUND($L$104*$K$104,0)</f>
        <v>0</v>
      </c>
      <c r="BL104" s="68" t="s">
        <v>106</v>
      </c>
      <c r="BM104" s="68" t="s">
        <v>151</v>
      </c>
    </row>
    <row r="105" spans="2:47" s="6" customFormat="1" ht="16.5" customHeight="1">
      <c r="B105" s="20"/>
      <c r="F105" s="220" t="s">
        <v>150</v>
      </c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0"/>
      <c r="T105" s="46"/>
      <c r="AA105" s="47"/>
      <c r="AT105" s="6" t="s">
        <v>108</v>
      </c>
      <c r="AU105" s="6" t="s">
        <v>71</v>
      </c>
    </row>
    <row r="106" spans="2:51" s="6" customFormat="1" ht="15.75" customHeight="1">
      <c r="B106" s="110"/>
      <c r="E106" s="111"/>
      <c r="F106" s="221" t="s">
        <v>109</v>
      </c>
      <c r="G106" s="222"/>
      <c r="H106" s="222"/>
      <c r="I106" s="222"/>
      <c r="K106" s="111"/>
      <c r="S106" s="110"/>
      <c r="T106" s="112"/>
      <c r="AA106" s="113"/>
      <c r="AT106" s="111" t="s">
        <v>110</v>
      </c>
      <c r="AU106" s="111" t="s">
        <v>71</v>
      </c>
      <c r="AV106" s="111" t="s">
        <v>9</v>
      </c>
      <c r="AW106" s="111" t="s">
        <v>77</v>
      </c>
      <c r="AX106" s="111" t="s">
        <v>65</v>
      </c>
      <c r="AY106" s="111" t="s">
        <v>100</v>
      </c>
    </row>
    <row r="107" spans="2:51" s="6" customFormat="1" ht="15.75" customHeight="1">
      <c r="B107" s="114"/>
      <c r="E107" s="115"/>
      <c r="F107" s="223" t="s">
        <v>119</v>
      </c>
      <c r="G107" s="224"/>
      <c r="H107" s="224"/>
      <c r="I107" s="224"/>
      <c r="K107" s="116">
        <v>105.5</v>
      </c>
      <c r="S107" s="114"/>
      <c r="T107" s="117"/>
      <c r="AA107" s="118"/>
      <c r="AT107" s="115" t="s">
        <v>110</v>
      </c>
      <c r="AU107" s="115" t="s">
        <v>71</v>
      </c>
      <c r="AV107" s="115" t="s">
        <v>71</v>
      </c>
      <c r="AW107" s="115" t="s">
        <v>77</v>
      </c>
      <c r="AX107" s="115" t="s">
        <v>9</v>
      </c>
      <c r="AY107" s="115" t="s">
        <v>100</v>
      </c>
    </row>
    <row r="108" spans="2:65" s="6" customFormat="1" ht="27" customHeight="1">
      <c r="B108" s="20"/>
      <c r="C108" s="100" t="s">
        <v>152</v>
      </c>
      <c r="D108" s="100" t="s">
        <v>101</v>
      </c>
      <c r="E108" s="101" t="s">
        <v>153</v>
      </c>
      <c r="F108" s="216" t="s">
        <v>154</v>
      </c>
      <c r="G108" s="217"/>
      <c r="H108" s="217"/>
      <c r="I108" s="217"/>
      <c r="J108" s="103" t="s">
        <v>104</v>
      </c>
      <c r="K108" s="104">
        <v>770.2</v>
      </c>
      <c r="L108" s="218"/>
      <c r="M108" s="217"/>
      <c r="N108" s="219">
        <f>ROUND($L$108*$K$108,0)</f>
        <v>0</v>
      </c>
      <c r="O108" s="217"/>
      <c r="P108" s="217"/>
      <c r="Q108" s="217"/>
      <c r="R108" s="102" t="s">
        <v>105</v>
      </c>
      <c r="S108" s="20"/>
      <c r="T108" s="105"/>
      <c r="U108" s="106" t="s">
        <v>35</v>
      </c>
      <c r="X108" s="107">
        <v>0</v>
      </c>
      <c r="Y108" s="107">
        <f>$X$108*$K$108</f>
        <v>0</v>
      </c>
      <c r="Z108" s="107">
        <v>0</v>
      </c>
      <c r="AA108" s="108">
        <f>$Z$108*$K$108</f>
        <v>0</v>
      </c>
      <c r="AR108" s="68" t="s">
        <v>106</v>
      </c>
      <c r="AT108" s="68" t="s">
        <v>101</v>
      </c>
      <c r="AU108" s="68" t="s">
        <v>71</v>
      </c>
      <c r="AY108" s="6" t="s">
        <v>100</v>
      </c>
      <c r="BE108" s="109">
        <f>IF($U$108="základní",$N$108,0)</f>
        <v>0</v>
      </c>
      <c r="BF108" s="109">
        <f>IF($U$108="snížená",$N$108,0)</f>
        <v>0</v>
      </c>
      <c r="BG108" s="109">
        <f>IF($U$108="zákl. přenesená",$N$108,0)</f>
        <v>0</v>
      </c>
      <c r="BH108" s="109">
        <f>IF($U$108="sníž. přenesená",$N$108,0)</f>
        <v>0</v>
      </c>
      <c r="BI108" s="109">
        <f>IF($U$108="nulová",$N$108,0)</f>
        <v>0</v>
      </c>
      <c r="BJ108" s="68" t="s">
        <v>9</v>
      </c>
      <c r="BK108" s="109">
        <f>ROUND($L$108*$K$108,0)</f>
        <v>0</v>
      </c>
      <c r="BL108" s="68" t="s">
        <v>106</v>
      </c>
      <c r="BM108" s="68" t="s">
        <v>155</v>
      </c>
    </row>
    <row r="109" spans="2:47" s="6" customFormat="1" ht="16.5" customHeight="1">
      <c r="B109" s="20"/>
      <c r="F109" s="220" t="s">
        <v>154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0"/>
      <c r="T109" s="46"/>
      <c r="AA109" s="47"/>
      <c r="AT109" s="6" t="s">
        <v>108</v>
      </c>
      <c r="AU109" s="6" t="s">
        <v>71</v>
      </c>
    </row>
    <row r="110" spans="2:51" s="6" customFormat="1" ht="15.75" customHeight="1">
      <c r="B110" s="110"/>
      <c r="E110" s="111"/>
      <c r="F110" s="221" t="s">
        <v>109</v>
      </c>
      <c r="G110" s="222"/>
      <c r="H110" s="222"/>
      <c r="I110" s="222"/>
      <c r="K110" s="111"/>
      <c r="S110" s="110"/>
      <c r="T110" s="112"/>
      <c r="AA110" s="113"/>
      <c r="AT110" s="111" t="s">
        <v>110</v>
      </c>
      <c r="AU110" s="111" t="s">
        <v>71</v>
      </c>
      <c r="AV110" s="111" t="s">
        <v>9</v>
      </c>
      <c r="AW110" s="111" t="s">
        <v>77</v>
      </c>
      <c r="AX110" s="111" t="s">
        <v>65</v>
      </c>
      <c r="AY110" s="111" t="s">
        <v>100</v>
      </c>
    </row>
    <row r="111" spans="2:51" s="6" customFormat="1" ht="15.75" customHeight="1">
      <c r="B111" s="110"/>
      <c r="E111" s="111"/>
      <c r="F111" s="221" t="s">
        <v>156</v>
      </c>
      <c r="G111" s="222"/>
      <c r="H111" s="222"/>
      <c r="I111" s="222"/>
      <c r="K111" s="111"/>
      <c r="S111" s="110"/>
      <c r="T111" s="112"/>
      <c r="AA111" s="113"/>
      <c r="AT111" s="111" t="s">
        <v>110</v>
      </c>
      <c r="AU111" s="111" t="s">
        <v>71</v>
      </c>
      <c r="AV111" s="111" t="s">
        <v>9</v>
      </c>
      <c r="AW111" s="111" t="s">
        <v>77</v>
      </c>
      <c r="AX111" s="111" t="s">
        <v>65</v>
      </c>
      <c r="AY111" s="111" t="s">
        <v>100</v>
      </c>
    </row>
    <row r="112" spans="2:51" s="6" customFormat="1" ht="15.75" customHeight="1">
      <c r="B112" s="114"/>
      <c r="E112" s="115"/>
      <c r="F112" s="223" t="s">
        <v>157</v>
      </c>
      <c r="G112" s="224"/>
      <c r="H112" s="224"/>
      <c r="I112" s="224"/>
      <c r="K112" s="116">
        <v>770.2</v>
      </c>
      <c r="S112" s="114"/>
      <c r="T112" s="117"/>
      <c r="AA112" s="118"/>
      <c r="AT112" s="115" t="s">
        <v>110</v>
      </c>
      <c r="AU112" s="115" t="s">
        <v>71</v>
      </c>
      <c r="AV112" s="115" t="s">
        <v>71</v>
      </c>
      <c r="AW112" s="115" t="s">
        <v>77</v>
      </c>
      <c r="AX112" s="115" t="s">
        <v>9</v>
      </c>
      <c r="AY112" s="115" t="s">
        <v>100</v>
      </c>
    </row>
    <row r="113" spans="2:65" s="6" customFormat="1" ht="27" customHeight="1">
      <c r="B113" s="20"/>
      <c r="C113" s="100" t="s">
        <v>158</v>
      </c>
      <c r="D113" s="100" t="s">
        <v>101</v>
      </c>
      <c r="E113" s="101" t="s">
        <v>159</v>
      </c>
      <c r="F113" s="216" t="s">
        <v>160</v>
      </c>
      <c r="G113" s="217"/>
      <c r="H113" s="217"/>
      <c r="I113" s="217"/>
      <c r="J113" s="103" t="s">
        <v>104</v>
      </c>
      <c r="K113" s="104">
        <v>770.2</v>
      </c>
      <c r="L113" s="218"/>
      <c r="M113" s="217"/>
      <c r="N113" s="219">
        <f>ROUND($L$113*$K$113,0)</f>
        <v>0</v>
      </c>
      <c r="O113" s="217"/>
      <c r="P113" s="217"/>
      <c r="Q113" s="217"/>
      <c r="R113" s="102" t="s">
        <v>105</v>
      </c>
      <c r="S113" s="20"/>
      <c r="T113" s="105"/>
      <c r="U113" s="106" t="s">
        <v>35</v>
      </c>
      <c r="X113" s="107">
        <v>0</v>
      </c>
      <c r="Y113" s="107">
        <f>$X$113*$K$113</f>
        <v>0</v>
      </c>
      <c r="Z113" s="107">
        <v>0</v>
      </c>
      <c r="AA113" s="108">
        <f>$Z$113*$K$113</f>
        <v>0</v>
      </c>
      <c r="AR113" s="68" t="s">
        <v>106</v>
      </c>
      <c r="AT113" s="68" t="s">
        <v>101</v>
      </c>
      <c r="AU113" s="68" t="s">
        <v>71</v>
      </c>
      <c r="AY113" s="6" t="s">
        <v>100</v>
      </c>
      <c r="BE113" s="109">
        <f>IF($U$113="základní",$N$113,0)</f>
        <v>0</v>
      </c>
      <c r="BF113" s="109">
        <f>IF($U$113="snížená",$N$113,0)</f>
        <v>0</v>
      </c>
      <c r="BG113" s="109">
        <f>IF($U$113="zákl. přenesená",$N$113,0)</f>
        <v>0</v>
      </c>
      <c r="BH113" s="109">
        <f>IF($U$113="sníž. přenesená",$N$113,0)</f>
        <v>0</v>
      </c>
      <c r="BI113" s="109">
        <f>IF($U$113="nulová",$N$113,0)</f>
        <v>0</v>
      </c>
      <c r="BJ113" s="68" t="s">
        <v>9</v>
      </c>
      <c r="BK113" s="109">
        <f>ROUND($L$113*$K$113,0)</f>
        <v>0</v>
      </c>
      <c r="BL113" s="68" t="s">
        <v>106</v>
      </c>
      <c r="BM113" s="68" t="s">
        <v>161</v>
      </c>
    </row>
    <row r="114" spans="2:47" s="6" customFormat="1" ht="16.5" customHeight="1">
      <c r="B114" s="20"/>
      <c r="F114" s="220" t="s">
        <v>160</v>
      </c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0"/>
      <c r="T114" s="46"/>
      <c r="AA114" s="47"/>
      <c r="AT114" s="6" t="s">
        <v>108</v>
      </c>
      <c r="AU114" s="6" t="s">
        <v>71</v>
      </c>
    </row>
    <row r="115" spans="2:51" s="6" customFormat="1" ht="15.75" customHeight="1">
      <c r="B115" s="110"/>
      <c r="E115" s="111"/>
      <c r="F115" s="221" t="s">
        <v>109</v>
      </c>
      <c r="G115" s="222"/>
      <c r="H115" s="222"/>
      <c r="I115" s="222"/>
      <c r="K115" s="111"/>
      <c r="S115" s="110"/>
      <c r="T115" s="112"/>
      <c r="AA115" s="113"/>
      <c r="AT115" s="111" t="s">
        <v>110</v>
      </c>
      <c r="AU115" s="111" t="s">
        <v>71</v>
      </c>
      <c r="AV115" s="111" t="s">
        <v>9</v>
      </c>
      <c r="AW115" s="111" t="s">
        <v>77</v>
      </c>
      <c r="AX115" s="111" t="s">
        <v>65</v>
      </c>
      <c r="AY115" s="111" t="s">
        <v>100</v>
      </c>
    </row>
    <row r="116" spans="2:51" s="6" customFormat="1" ht="15.75" customHeight="1">
      <c r="B116" s="110"/>
      <c r="E116" s="111"/>
      <c r="F116" s="221" t="s">
        <v>156</v>
      </c>
      <c r="G116" s="222"/>
      <c r="H116" s="222"/>
      <c r="I116" s="222"/>
      <c r="K116" s="111"/>
      <c r="S116" s="110"/>
      <c r="T116" s="112"/>
      <c r="AA116" s="113"/>
      <c r="AT116" s="111" t="s">
        <v>110</v>
      </c>
      <c r="AU116" s="111" t="s">
        <v>71</v>
      </c>
      <c r="AV116" s="111" t="s">
        <v>9</v>
      </c>
      <c r="AW116" s="111" t="s">
        <v>77</v>
      </c>
      <c r="AX116" s="111" t="s">
        <v>65</v>
      </c>
      <c r="AY116" s="111" t="s">
        <v>100</v>
      </c>
    </row>
    <row r="117" spans="2:51" s="6" customFormat="1" ht="15.75" customHeight="1">
      <c r="B117" s="114"/>
      <c r="E117" s="115"/>
      <c r="F117" s="223" t="s">
        <v>157</v>
      </c>
      <c r="G117" s="224"/>
      <c r="H117" s="224"/>
      <c r="I117" s="224"/>
      <c r="K117" s="116">
        <v>770.2</v>
      </c>
      <c r="S117" s="114"/>
      <c r="T117" s="117"/>
      <c r="AA117" s="118"/>
      <c r="AT117" s="115" t="s">
        <v>110</v>
      </c>
      <c r="AU117" s="115" t="s">
        <v>71</v>
      </c>
      <c r="AV117" s="115" t="s">
        <v>71</v>
      </c>
      <c r="AW117" s="115" t="s">
        <v>77</v>
      </c>
      <c r="AX117" s="115" t="s">
        <v>9</v>
      </c>
      <c r="AY117" s="115" t="s">
        <v>100</v>
      </c>
    </row>
    <row r="118" spans="2:65" s="6" customFormat="1" ht="27" customHeight="1">
      <c r="B118" s="20"/>
      <c r="C118" s="100" t="s">
        <v>162</v>
      </c>
      <c r="D118" s="100" t="s">
        <v>101</v>
      </c>
      <c r="E118" s="101" t="s">
        <v>163</v>
      </c>
      <c r="F118" s="216" t="s">
        <v>164</v>
      </c>
      <c r="G118" s="217"/>
      <c r="H118" s="217"/>
      <c r="I118" s="217"/>
      <c r="J118" s="103" t="s">
        <v>104</v>
      </c>
      <c r="K118" s="104">
        <v>770.2</v>
      </c>
      <c r="L118" s="218"/>
      <c r="M118" s="217"/>
      <c r="N118" s="219">
        <f>ROUND($L$118*$K$118,0)</f>
        <v>0</v>
      </c>
      <c r="O118" s="217"/>
      <c r="P118" s="217"/>
      <c r="Q118" s="217"/>
      <c r="R118" s="102" t="s">
        <v>105</v>
      </c>
      <c r="S118" s="20"/>
      <c r="T118" s="105"/>
      <c r="U118" s="106" t="s">
        <v>35</v>
      </c>
      <c r="X118" s="107">
        <v>0</v>
      </c>
      <c r="Y118" s="107">
        <f>$X$118*$K$118</f>
        <v>0</v>
      </c>
      <c r="Z118" s="107">
        <v>0</v>
      </c>
      <c r="AA118" s="108">
        <f>$Z$118*$K$118</f>
        <v>0</v>
      </c>
      <c r="AR118" s="68" t="s">
        <v>106</v>
      </c>
      <c r="AT118" s="68" t="s">
        <v>101</v>
      </c>
      <c r="AU118" s="68" t="s">
        <v>71</v>
      </c>
      <c r="AY118" s="6" t="s">
        <v>100</v>
      </c>
      <c r="BE118" s="109">
        <f>IF($U$118="základní",$N$118,0)</f>
        <v>0</v>
      </c>
      <c r="BF118" s="109">
        <f>IF($U$118="snížená",$N$118,0)</f>
        <v>0</v>
      </c>
      <c r="BG118" s="109">
        <f>IF($U$118="zákl. přenesená",$N$118,0)</f>
        <v>0</v>
      </c>
      <c r="BH118" s="109">
        <f>IF($U$118="sníž. přenesená",$N$118,0)</f>
        <v>0</v>
      </c>
      <c r="BI118" s="109">
        <f>IF($U$118="nulová",$N$118,0)</f>
        <v>0</v>
      </c>
      <c r="BJ118" s="68" t="s">
        <v>9</v>
      </c>
      <c r="BK118" s="109">
        <f>ROUND($L$118*$K$118,0)</f>
        <v>0</v>
      </c>
      <c r="BL118" s="68" t="s">
        <v>106</v>
      </c>
      <c r="BM118" s="68" t="s">
        <v>165</v>
      </c>
    </row>
    <row r="119" spans="2:47" s="6" customFormat="1" ht="16.5" customHeight="1">
      <c r="B119" s="20"/>
      <c r="F119" s="220" t="s">
        <v>164</v>
      </c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0"/>
      <c r="T119" s="46"/>
      <c r="AA119" s="47"/>
      <c r="AT119" s="6" t="s">
        <v>108</v>
      </c>
      <c r="AU119" s="6" t="s">
        <v>71</v>
      </c>
    </row>
    <row r="120" spans="2:51" s="6" customFormat="1" ht="15.75" customHeight="1">
      <c r="B120" s="110"/>
      <c r="E120" s="111"/>
      <c r="F120" s="221" t="s">
        <v>109</v>
      </c>
      <c r="G120" s="222"/>
      <c r="H120" s="222"/>
      <c r="I120" s="222"/>
      <c r="K120" s="111"/>
      <c r="S120" s="110"/>
      <c r="T120" s="112"/>
      <c r="AA120" s="113"/>
      <c r="AT120" s="111" t="s">
        <v>110</v>
      </c>
      <c r="AU120" s="111" t="s">
        <v>71</v>
      </c>
      <c r="AV120" s="111" t="s">
        <v>9</v>
      </c>
      <c r="AW120" s="111" t="s">
        <v>77</v>
      </c>
      <c r="AX120" s="111" t="s">
        <v>65</v>
      </c>
      <c r="AY120" s="111" t="s">
        <v>100</v>
      </c>
    </row>
    <row r="121" spans="2:51" s="6" customFormat="1" ht="15.75" customHeight="1">
      <c r="B121" s="110"/>
      <c r="E121" s="111"/>
      <c r="F121" s="221" t="s">
        <v>156</v>
      </c>
      <c r="G121" s="222"/>
      <c r="H121" s="222"/>
      <c r="I121" s="222"/>
      <c r="K121" s="111"/>
      <c r="S121" s="110"/>
      <c r="T121" s="112"/>
      <c r="AA121" s="113"/>
      <c r="AT121" s="111" t="s">
        <v>110</v>
      </c>
      <c r="AU121" s="111" t="s">
        <v>71</v>
      </c>
      <c r="AV121" s="111" t="s">
        <v>9</v>
      </c>
      <c r="AW121" s="111" t="s">
        <v>77</v>
      </c>
      <c r="AX121" s="111" t="s">
        <v>65</v>
      </c>
      <c r="AY121" s="111" t="s">
        <v>100</v>
      </c>
    </row>
    <row r="122" spans="2:51" s="6" customFormat="1" ht="15.75" customHeight="1">
      <c r="B122" s="110"/>
      <c r="E122" s="111"/>
      <c r="F122" s="221" t="s">
        <v>166</v>
      </c>
      <c r="G122" s="222"/>
      <c r="H122" s="222"/>
      <c r="I122" s="222"/>
      <c r="K122" s="111"/>
      <c r="S122" s="110"/>
      <c r="T122" s="112"/>
      <c r="AA122" s="113"/>
      <c r="AT122" s="111" t="s">
        <v>110</v>
      </c>
      <c r="AU122" s="111" t="s">
        <v>71</v>
      </c>
      <c r="AV122" s="111" t="s">
        <v>9</v>
      </c>
      <c r="AW122" s="111" t="s">
        <v>77</v>
      </c>
      <c r="AX122" s="111" t="s">
        <v>65</v>
      </c>
      <c r="AY122" s="111" t="s">
        <v>100</v>
      </c>
    </row>
    <row r="123" spans="2:51" s="6" customFormat="1" ht="15.75" customHeight="1">
      <c r="B123" s="114"/>
      <c r="E123" s="115"/>
      <c r="F123" s="223" t="s">
        <v>157</v>
      </c>
      <c r="G123" s="224"/>
      <c r="H123" s="224"/>
      <c r="I123" s="224"/>
      <c r="K123" s="116">
        <v>770.2</v>
      </c>
      <c r="S123" s="114"/>
      <c r="T123" s="117"/>
      <c r="AA123" s="118"/>
      <c r="AT123" s="115" t="s">
        <v>110</v>
      </c>
      <c r="AU123" s="115" t="s">
        <v>71</v>
      </c>
      <c r="AV123" s="115" t="s">
        <v>71</v>
      </c>
      <c r="AW123" s="115" t="s">
        <v>77</v>
      </c>
      <c r="AX123" s="115" t="s">
        <v>9</v>
      </c>
      <c r="AY123" s="115" t="s">
        <v>100</v>
      </c>
    </row>
    <row r="124" spans="2:65" s="6" customFormat="1" ht="27" customHeight="1">
      <c r="B124" s="20"/>
      <c r="C124" s="100" t="s">
        <v>167</v>
      </c>
      <c r="D124" s="100" t="s">
        <v>101</v>
      </c>
      <c r="E124" s="101" t="s">
        <v>168</v>
      </c>
      <c r="F124" s="216" t="s">
        <v>169</v>
      </c>
      <c r="G124" s="217"/>
      <c r="H124" s="217"/>
      <c r="I124" s="217"/>
      <c r="J124" s="103" t="s">
        <v>104</v>
      </c>
      <c r="K124" s="104">
        <v>284.8</v>
      </c>
      <c r="L124" s="218"/>
      <c r="M124" s="217"/>
      <c r="N124" s="219">
        <f>ROUND($L$124*$K$124,0)</f>
        <v>0</v>
      </c>
      <c r="O124" s="217"/>
      <c r="P124" s="217"/>
      <c r="Q124" s="217"/>
      <c r="R124" s="102" t="s">
        <v>105</v>
      </c>
      <c r="S124" s="20"/>
      <c r="T124" s="105"/>
      <c r="U124" s="106" t="s">
        <v>35</v>
      </c>
      <c r="X124" s="107">
        <v>0</v>
      </c>
      <c r="Y124" s="107">
        <f>$X$124*$K$124</f>
        <v>0</v>
      </c>
      <c r="Z124" s="107">
        <v>0</v>
      </c>
      <c r="AA124" s="108">
        <f>$Z$124*$K$124</f>
        <v>0</v>
      </c>
      <c r="AR124" s="68" t="s">
        <v>106</v>
      </c>
      <c r="AT124" s="68" t="s">
        <v>101</v>
      </c>
      <c r="AU124" s="68" t="s">
        <v>71</v>
      </c>
      <c r="AY124" s="6" t="s">
        <v>100</v>
      </c>
      <c r="BE124" s="109">
        <f>IF($U$124="základní",$N$124,0)</f>
        <v>0</v>
      </c>
      <c r="BF124" s="109">
        <f>IF($U$124="snížená",$N$124,0)</f>
        <v>0</v>
      </c>
      <c r="BG124" s="109">
        <f>IF($U$124="zákl. přenesená",$N$124,0)</f>
        <v>0</v>
      </c>
      <c r="BH124" s="109">
        <f>IF($U$124="sníž. přenesená",$N$124,0)</f>
        <v>0</v>
      </c>
      <c r="BI124" s="109">
        <f>IF($U$124="nulová",$N$124,0)</f>
        <v>0</v>
      </c>
      <c r="BJ124" s="68" t="s">
        <v>9</v>
      </c>
      <c r="BK124" s="109">
        <f>ROUND($L$124*$K$124,0)</f>
        <v>0</v>
      </c>
      <c r="BL124" s="68" t="s">
        <v>106</v>
      </c>
      <c r="BM124" s="68" t="s">
        <v>170</v>
      </c>
    </row>
    <row r="125" spans="2:47" s="6" customFormat="1" ht="16.5" customHeight="1">
      <c r="B125" s="20"/>
      <c r="F125" s="220" t="s">
        <v>169</v>
      </c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0"/>
      <c r="T125" s="46"/>
      <c r="AA125" s="47"/>
      <c r="AT125" s="6" t="s">
        <v>108</v>
      </c>
      <c r="AU125" s="6" t="s">
        <v>71</v>
      </c>
    </row>
    <row r="126" spans="2:51" s="6" customFormat="1" ht="15.75" customHeight="1">
      <c r="B126" s="110"/>
      <c r="E126" s="111"/>
      <c r="F126" s="221" t="s">
        <v>109</v>
      </c>
      <c r="G126" s="222"/>
      <c r="H126" s="222"/>
      <c r="I126" s="222"/>
      <c r="K126" s="111"/>
      <c r="S126" s="110"/>
      <c r="T126" s="112"/>
      <c r="AA126" s="113"/>
      <c r="AT126" s="111" t="s">
        <v>110</v>
      </c>
      <c r="AU126" s="111" t="s">
        <v>71</v>
      </c>
      <c r="AV126" s="111" t="s">
        <v>9</v>
      </c>
      <c r="AW126" s="111" t="s">
        <v>77</v>
      </c>
      <c r="AX126" s="111" t="s">
        <v>65</v>
      </c>
      <c r="AY126" s="111" t="s">
        <v>100</v>
      </c>
    </row>
    <row r="127" spans="2:51" s="6" customFormat="1" ht="15.75" customHeight="1">
      <c r="B127" s="110"/>
      <c r="E127" s="111"/>
      <c r="F127" s="221" t="s">
        <v>171</v>
      </c>
      <c r="G127" s="222"/>
      <c r="H127" s="222"/>
      <c r="I127" s="222"/>
      <c r="K127" s="111"/>
      <c r="S127" s="110"/>
      <c r="T127" s="112"/>
      <c r="AA127" s="113"/>
      <c r="AT127" s="111" t="s">
        <v>110</v>
      </c>
      <c r="AU127" s="111" t="s">
        <v>71</v>
      </c>
      <c r="AV127" s="111" t="s">
        <v>9</v>
      </c>
      <c r="AW127" s="111" t="s">
        <v>77</v>
      </c>
      <c r="AX127" s="111" t="s">
        <v>65</v>
      </c>
      <c r="AY127" s="111" t="s">
        <v>100</v>
      </c>
    </row>
    <row r="128" spans="2:51" s="6" customFormat="1" ht="15.75" customHeight="1">
      <c r="B128" s="114"/>
      <c r="E128" s="115"/>
      <c r="F128" s="223" t="s">
        <v>172</v>
      </c>
      <c r="G128" s="224"/>
      <c r="H128" s="224"/>
      <c r="I128" s="224"/>
      <c r="K128" s="116">
        <v>284.8</v>
      </c>
      <c r="S128" s="114"/>
      <c r="T128" s="117"/>
      <c r="AA128" s="118"/>
      <c r="AT128" s="115" t="s">
        <v>110</v>
      </c>
      <c r="AU128" s="115" t="s">
        <v>71</v>
      </c>
      <c r="AV128" s="115" t="s">
        <v>71</v>
      </c>
      <c r="AW128" s="115" t="s">
        <v>77</v>
      </c>
      <c r="AX128" s="115" t="s">
        <v>9</v>
      </c>
      <c r="AY128" s="115" t="s">
        <v>100</v>
      </c>
    </row>
    <row r="129" spans="2:65" s="6" customFormat="1" ht="27" customHeight="1">
      <c r="B129" s="20"/>
      <c r="C129" s="100" t="s">
        <v>173</v>
      </c>
      <c r="D129" s="100" t="s">
        <v>101</v>
      </c>
      <c r="E129" s="101" t="s">
        <v>168</v>
      </c>
      <c r="F129" s="216" t="s">
        <v>169</v>
      </c>
      <c r="G129" s="217"/>
      <c r="H129" s="217"/>
      <c r="I129" s="217"/>
      <c r="J129" s="103" t="s">
        <v>104</v>
      </c>
      <c r="K129" s="104">
        <v>71.2</v>
      </c>
      <c r="L129" s="218"/>
      <c r="M129" s="217"/>
      <c r="N129" s="219">
        <f>ROUND($L$129*$K$129,0)</f>
        <v>0</v>
      </c>
      <c r="O129" s="217"/>
      <c r="P129" s="217"/>
      <c r="Q129" s="217"/>
      <c r="R129" s="102" t="s">
        <v>105</v>
      </c>
      <c r="S129" s="20"/>
      <c r="T129" s="105"/>
      <c r="U129" s="106" t="s">
        <v>35</v>
      </c>
      <c r="X129" s="107">
        <v>0</v>
      </c>
      <c r="Y129" s="107">
        <f>$X$129*$K$129</f>
        <v>0</v>
      </c>
      <c r="Z129" s="107">
        <v>0</v>
      </c>
      <c r="AA129" s="108">
        <f>$Z$129*$K$129</f>
        <v>0</v>
      </c>
      <c r="AR129" s="68" t="s">
        <v>106</v>
      </c>
      <c r="AT129" s="68" t="s">
        <v>101</v>
      </c>
      <c r="AU129" s="68" t="s">
        <v>71</v>
      </c>
      <c r="AY129" s="6" t="s">
        <v>100</v>
      </c>
      <c r="BE129" s="109">
        <f>IF($U$129="základní",$N$129,0)</f>
        <v>0</v>
      </c>
      <c r="BF129" s="109">
        <f>IF($U$129="snížená",$N$129,0)</f>
        <v>0</v>
      </c>
      <c r="BG129" s="109">
        <f>IF($U$129="zákl. přenesená",$N$129,0)</f>
        <v>0</v>
      </c>
      <c r="BH129" s="109">
        <f>IF($U$129="sníž. přenesená",$N$129,0)</f>
        <v>0</v>
      </c>
      <c r="BI129" s="109">
        <f>IF($U$129="nulová",$N$129,0)</f>
        <v>0</v>
      </c>
      <c r="BJ129" s="68" t="s">
        <v>9</v>
      </c>
      <c r="BK129" s="109">
        <f>ROUND($L$129*$K$129,0)</f>
        <v>0</v>
      </c>
      <c r="BL129" s="68" t="s">
        <v>106</v>
      </c>
      <c r="BM129" s="68" t="s">
        <v>174</v>
      </c>
    </row>
    <row r="130" spans="2:47" s="6" customFormat="1" ht="16.5" customHeight="1">
      <c r="B130" s="20"/>
      <c r="F130" s="220" t="s">
        <v>169</v>
      </c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0"/>
      <c r="T130" s="46"/>
      <c r="AA130" s="47"/>
      <c r="AT130" s="6" t="s">
        <v>108</v>
      </c>
      <c r="AU130" s="6" t="s">
        <v>71</v>
      </c>
    </row>
    <row r="131" spans="2:51" s="6" customFormat="1" ht="15.75" customHeight="1">
      <c r="B131" s="110"/>
      <c r="E131" s="111"/>
      <c r="F131" s="221" t="s">
        <v>109</v>
      </c>
      <c r="G131" s="222"/>
      <c r="H131" s="222"/>
      <c r="I131" s="222"/>
      <c r="K131" s="111"/>
      <c r="S131" s="110"/>
      <c r="T131" s="112"/>
      <c r="AA131" s="113"/>
      <c r="AT131" s="111" t="s">
        <v>110</v>
      </c>
      <c r="AU131" s="111" t="s">
        <v>71</v>
      </c>
      <c r="AV131" s="111" t="s">
        <v>9</v>
      </c>
      <c r="AW131" s="111" t="s">
        <v>77</v>
      </c>
      <c r="AX131" s="111" t="s">
        <v>65</v>
      </c>
      <c r="AY131" s="111" t="s">
        <v>100</v>
      </c>
    </row>
    <row r="132" spans="2:51" s="6" customFormat="1" ht="15.75" customHeight="1">
      <c r="B132" s="110"/>
      <c r="E132" s="111"/>
      <c r="F132" s="221" t="s">
        <v>175</v>
      </c>
      <c r="G132" s="222"/>
      <c r="H132" s="222"/>
      <c r="I132" s="222"/>
      <c r="K132" s="111"/>
      <c r="S132" s="110"/>
      <c r="T132" s="112"/>
      <c r="AA132" s="113"/>
      <c r="AT132" s="111" t="s">
        <v>110</v>
      </c>
      <c r="AU132" s="111" t="s">
        <v>71</v>
      </c>
      <c r="AV132" s="111" t="s">
        <v>9</v>
      </c>
      <c r="AW132" s="111" t="s">
        <v>77</v>
      </c>
      <c r="AX132" s="111" t="s">
        <v>65</v>
      </c>
      <c r="AY132" s="111" t="s">
        <v>100</v>
      </c>
    </row>
    <row r="133" spans="2:51" s="6" customFormat="1" ht="15.75" customHeight="1">
      <c r="B133" s="114"/>
      <c r="E133" s="115"/>
      <c r="F133" s="223" t="s">
        <v>176</v>
      </c>
      <c r="G133" s="224"/>
      <c r="H133" s="224"/>
      <c r="I133" s="224"/>
      <c r="K133" s="116">
        <v>71.2</v>
      </c>
      <c r="S133" s="114"/>
      <c r="T133" s="117"/>
      <c r="AA133" s="118"/>
      <c r="AT133" s="115" t="s">
        <v>110</v>
      </c>
      <c r="AU133" s="115" t="s">
        <v>71</v>
      </c>
      <c r="AV133" s="115" t="s">
        <v>71</v>
      </c>
      <c r="AW133" s="115" t="s">
        <v>77</v>
      </c>
      <c r="AX133" s="115" t="s">
        <v>9</v>
      </c>
      <c r="AY133" s="115" t="s">
        <v>100</v>
      </c>
    </row>
    <row r="134" spans="2:65" s="6" customFormat="1" ht="15.75" customHeight="1">
      <c r="B134" s="20"/>
      <c r="C134" s="119" t="s">
        <v>10</v>
      </c>
      <c r="D134" s="119" t="s">
        <v>127</v>
      </c>
      <c r="E134" s="120" t="s">
        <v>177</v>
      </c>
      <c r="F134" s="208" t="s">
        <v>178</v>
      </c>
      <c r="G134" s="209"/>
      <c r="H134" s="209"/>
      <c r="I134" s="209"/>
      <c r="J134" s="121" t="s">
        <v>179</v>
      </c>
      <c r="K134" s="122">
        <v>135.28</v>
      </c>
      <c r="L134" s="210"/>
      <c r="M134" s="209"/>
      <c r="N134" s="211">
        <f>ROUND($L$134*$K$134,0)</f>
        <v>0</v>
      </c>
      <c r="O134" s="217"/>
      <c r="P134" s="217"/>
      <c r="Q134" s="217"/>
      <c r="R134" s="102" t="s">
        <v>105</v>
      </c>
      <c r="S134" s="20"/>
      <c r="T134" s="105"/>
      <c r="U134" s="106" t="s">
        <v>35</v>
      </c>
      <c r="X134" s="107">
        <v>1</v>
      </c>
      <c r="Y134" s="107">
        <f>$X$134*$K$134</f>
        <v>135.28</v>
      </c>
      <c r="Z134" s="107">
        <v>0</v>
      </c>
      <c r="AA134" s="108">
        <f>$Z$134*$K$134</f>
        <v>0</v>
      </c>
      <c r="AR134" s="68" t="s">
        <v>130</v>
      </c>
      <c r="AT134" s="68" t="s">
        <v>127</v>
      </c>
      <c r="AU134" s="68" t="s">
        <v>71</v>
      </c>
      <c r="AY134" s="6" t="s">
        <v>100</v>
      </c>
      <c r="BE134" s="109">
        <f>IF($U$134="základní",$N$134,0)</f>
        <v>0</v>
      </c>
      <c r="BF134" s="109">
        <f>IF($U$134="snížená",$N$134,0)</f>
        <v>0</v>
      </c>
      <c r="BG134" s="109">
        <f>IF($U$134="zákl. přenesená",$N$134,0)</f>
        <v>0</v>
      </c>
      <c r="BH134" s="109">
        <f>IF($U$134="sníž. přenesená",$N$134,0)</f>
        <v>0</v>
      </c>
      <c r="BI134" s="109">
        <f>IF($U$134="nulová",$N$134,0)</f>
        <v>0</v>
      </c>
      <c r="BJ134" s="68" t="s">
        <v>9</v>
      </c>
      <c r="BK134" s="109">
        <f>ROUND($L$134*$K$134,0)</f>
        <v>0</v>
      </c>
      <c r="BL134" s="68" t="s">
        <v>106</v>
      </c>
      <c r="BM134" s="68" t="s">
        <v>180</v>
      </c>
    </row>
    <row r="135" spans="2:47" s="6" customFormat="1" ht="16.5" customHeight="1">
      <c r="B135" s="20"/>
      <c r="F135" s="220" t="s">
        <v>178</v>
      </c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0"/>
      <c r="T135" s="46"/>
      <c r="AA135" s="47"/>
      <c r="AT135" s="6" t="s">
        <v>108</v>
      </c>
      <c r="AU135" s="6" t="s">
        <v>71</v>
      </c>
    </row>
    <row r="136" spans="2:51" s="6" customFormat="1" ht="15.75" customHeight="1">
      <c r="B136" s="114"/>
      <c r="E136" s="115"/>
      <c r="F136" s="223" t="s">
        <v>181</v>
      </c>
      <c r="G136" s="224"/>
      <c r="H136" s="224"/>
      <c r="I136" s="224"/>
      <c r="K136" s="116">
        <v>135.28</v>
      </c>
      <c r="S136" s="114"/>
      <c r="T136" s="117"/>
      <c r="AA136" s="118"/>
      <c r="AT136" s="115" t="s">
        <v>110</v>
      </c>
      <c r="AU136" s="115" t="s">
        <v>71</v>
      </c>
      <c r="AV136" s="115" t="s">
        <v>71</v>
      </c>
      <c r="AW136" s="115" t="s">
        <v>77</v>
      </c>
      <c r="AX136" s="115" t="s">
        <v>9</v>
      </c>
      <c r="AY136" s="115" t="s">
        <v>100</v>
      </c>
    </row>
    <row r="137" spans="2:63" s="91" customFormat="1" ht="30.75" customHeight="1">
      <c r="B137" s="92"/>
      <c r="D137" s="99" t="s">
        <v>80</v>
      </c>
      <c r="N137" s="284">
        <f>$BK$137</f>
        <v>0</v>
      </c>
      <c r="O137" s="285"/>
      <c r="P137" s="285"/>
      <c r="Q137" s="285"/>
      <c r="S137" s="92"/>
      <c r="T137" s="95"/>
      <c r="W137" s="96">
        <f>SUM($W$138:$W$141)</f>
        <v>0</v>
      </c>
      <c r="Y137" s="96">
        <f>SUM($Y$138:$Y$141)</f>
        <v>0.1813</v>
      </c>
      <c r="AA137" s="97">
        <f>SUM($AA$138:$AA$141)</f>
        <v>0</v>
      </c>
      <c r="AR137" s="94" t="s">
        <v>9</v>
      </c>
      <c r="AT137" s="94" t="s">
        <v>64</v>
      </c>
      <c r="AU137" s="94" t="s">
        <v>9</v>
      </c>
      <c r="AY137" s="94" t="s">
        <v>100</v>
      </c>
      <c r="BK137" s="98">
        <f>SUM($BK$138:$BK$141)</f>
        <v>0</v>
      </c>
    </row>
    <row r="138" spans="2:65" s="6" customFormat="1" ht="27" customHeight="1">
      <c r="B138" s="20"/>
      <c r="C138" s="100" t="s">
        <v>182</v>
      </c>
      <c r="D138" s="100" t="s">
        <v>101</v>
      </c>
      <c r="E138" s="101" t="s">
        <v>183</v>
      </c>
      <c r="F138" s="216" t="s">
        <v>184</v>
      </c>
      <c r="G138" s="217"/>
      <c r="H138" s="217"/>
      <c r="I138" s="217"/>
      <c r="J138" s="103" t="s">
        <v>122</v>
      </c>
      <c r="K138" s="104">
        <v>370</v>
      </c>
      <c r="L138" s="218"/>
      <c r="M138" s="217"/>
      <c r="N138" s="219">
        <f>ROUND($L$138*$K$138,0)</f>
        <v>0</v>
      </c>
      <c r="O138" s="217"/>
      <c r="P138" s="217"/>
      <c r="Q138" s="217"/>
      <c r="R138" s="102" t="s">
        <v>105</v>
      </c>
      <c r="S138" s="20"/>
      <c r="T138" s="105"/>
      <c r="U138" s="106" t="s">
        <v>35</v>
      </c>
      <c r="X138" s="107">
        <v>0.00049</v>
      </c>
      <c r="Y138" s="107">
        <f>$X$138*$K$138</f>
        <v>0.1813</v>
      </c>
      <c r="Z138" s="107">
        <v>0</v>
      </c>
      <c r="AA138" s="108">
        <f>$Z$138*$K$138</f>
        <v>0</v>
      </c>
      <c r="AR138" s="68" t="s">
        <v>106</v>
      </c>
      <c r="AT138" s="68" t="s">
        <v>101</v>
      </c>
      <c r="AU138" s="68" t="s">
        <v>71</v>
      </c>
      <c r="AY138" s="6" t="s">
        <v>100</v>
      </c>
      <c r="BE138" s="109">
        <f>IF($U$138="základní",$N$138,0)</f>
        <v>0</v>
      </c>
      <c r="BF138" s="109">
        <f>IF($U$138="snížená",$N$138,0)</f>
        <v>0</v>
      </c>
      <c r="BG138" s="109">
        <f>IF($U$138="zákl. přenesená",$N$138,0)</f>
        <v>0</v>
      </c>
      <c r="BH138" s="109">
        <f>IF($U$138="sníž. přenesená",$N$138,0)</f>
        <v>0</v>
      </c>
      <c r="BI138" s="109">
        <f>IF($U$138="nulová",$N$138,0)</f>
        <v>0</v>
      </c>
      <c r="BJ138" s="68" t="s">
        <v>9</v>
      </c>
      <c r="BK138" s="109">
        <f>ROUND($L$138*$K$138,0)</f>
        <v>0</v>
      </c>
      <c r="BL138" s="68" t="s">
        <v>106</v>
      </c>
      <c r="BM138" s="68" t="s">
        <v>185</v>
      </c>
    </row>
    <row r="139" spans="2:47" s="6" customFormat="1" ht="16.5" customHeight="1">
      <c r="B139" s="20"/>
      <c r="F139" s="220" t="s">
        <v>184</v>
      </c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0"/>
      <c r="T139" s="46"/>
      <c r="AA139" s="47"/>
      <c r="AT139" s="6" t="s">
        <v>108</v>
      </c>
      <c r="AU139" s="6" t="s">
        <v>71</v>
      </c>
    </row>
    <row r="140" spans="2:51" s="6" customFormat="1" ht="15.75" customHeight="1">
      <c r="B140" s="110"/>
      <c r="E140" s="111"/>
      <c r="F140" s="221" t="s">
        <v>186</v>
      </c>
      <c r="G140" s="222"/>
      <c r="H140" s="222"/>
      <c r="I140" s="222"/>
      <c r="K140" s="111"/>
      <c r="S140" s="110"/>
      <c r="T140" s="112"/>
      <c r="AA140" s="113"/>
      <c r="AT140" s="111" t="s">
        <v>110</v>
      </c>
      <c r="AU140" s="111" t="s">
        <v>71</v>
      </c>
      <c r="AV140" s="111" t="s">
        <v>9</v>
      </c>
      <c r="AW140" s="111" t="s">
        <v>77</v>
      </c>
      <c r="AX140" s="111" t="s">
        <v>65</v>
      </c>
      <c r="AY140" s="111" t="s">
        <v>100</v>
      </c>
    </row>
    <row r="141" spans="2:51" s="6" customFormat="1" ht="15.75" customHeight="1">
      <c r="B141" s="114"/>
      <c r="E141" s="115"/>
      <c r="F141" s="223" t="s">
        <v>187</v>
      </c>
      <c r="G141" s="224"/>
      <c r="H141" s="224"/>
      <c r="I141" s="224"/>
      <c r="K141" s="116">
        <v>370</v>
      </c>
      <c r="S141" s="114"/>
      <c r="T141" s="117"/>
      <c r="AA141" s="118"/>
      <c r="AT141" s="115" t="s">
        <v>110</v>
      </c>
      <c r="AU141" s="115" t="s">
        <v>71</v>
      </c>
      <c r="AV141" s="115" t="s">
        <v>71</v>
      </c>
      <c r="AW141" s="115" t="s">
        <v>77</v>
      </c>
      <c r="AX141" s="115" t="s">
        <v>9</v>
      </c>
      <c r="AY141" s="115" t="s">
        <v>100</v>
      </c>
    </row>
    <row r="142" spans="2:63" s="91" customFormat="1" ht="30.75" customHeight="1">
      <c r="B142" s="92"/>
      <c r="D142" s="99" t="s">
        <v>81</v>
      </c>
      <c r="N142" s="284">
        <f>$BK$142</f>
        <v>0</v>
      </c>
      <c r="O142" s="285"/>
      <c r="P142" s="285"/>
      <c r="Q142" s="285"/>
      <c r="S142" s="92"/>
      <c r="T142" s="95"/>
      <c r="W142" s="96">
        <f>SUM($W$143:$W$146)</f>
        <v>0</v>
      </c>
      <c r="Y142" s="96">
        <f>SUM($Y$143:$Y$146)</f>
        <v>0</v>
      </c>
      <c r="AA142" s="97">
        <f>SUM($AA$143:$AA$146)</f>
        <v>0</v>
      </c>
      <c r="AR142" s="94" t="s">
        <v>9</v>
      </c>
      <c r="AT142" s="94" t="s">
        <v>64</v>
      </c>
      <c r="AU142" s="94" t="s">
        <v>9</v>
      </c>
      <c r="AY142" s="94" t="s">
        <v>100</v>
      </c>
      <c r="BK142" s="98">
        <f>SUM($BK$143:$BK$146)</f>
        <v>0</v>
      </c>
    </row>
    <row r="143" spans="2:65" s="6" customFormat="1" ht="27" customHeight="1">
      <c r="B143" s="20"/>
      <c r="C143" s="100" t="s">
        <v>188</v>
      </c>
      <c r="D143" s="100" t="s">
        <v>101</v>
      </c>
      <c r="E143" s="101" t="s">
        <v>189</v>
      </c>
      <c r="F143" s="216" t="s">
        <v>190</v>
      </c>
      <c r="G143" s="217"/>
      <c r="H143" s="217"/>
      <c r="I143" s="217"/>
      <c r="J143" s="103" t="s">
        <v>104</v>
      </c>
      <c r="K143" s="104">
        <v>608.2</v>
      </c>
      <c r="L143" s="218"/>
      <c r="M143" s="217"/>
      <c r="N143" s="219">
        <f>ROUND($L$143*$K$143,0)</f>
        <v>0</v>
      </c>
      <c r="O143" s="217"/>
      <c r="P143" s="217"/>
      <c r="Q143" s="217"/>
      <c r="R143" s="102" t="s">
        <v>105</v>
      </c>
      <c r="S143" s="20"/>
      <c r="T143" s="105"/>
      <c r="U143" s="106" t="s">
        <v>35</v>
      </c>
      <c r="X143" s="107">
        <v>0</v>
      </c>
      <c r="Y143" s="107">
        <f>$X$143*$K$143</f>
        <v>0</v>
      </c>
      <c r="Z143" s="107">
        <v>0</v>
      </c>
      <c r="AA143" s="108">
        <f>$Z$143*$K$143</f>
        <v>0</v>
      </c>
      <c r="AR143" s="68" t="s">
        <v>106</v>
      </c>
      <c r="AT143" s="68" t="s">
        <v>101</v>
      </c>
      <c r="AU143" s="68" t="s">
        <v>71</v>
      </c>
      <c r="AY143" s="6" t="s">
        <v>100</v>
      </c>
      <c r="BE143" s="109">
        <f>IF($U$143="základní",$N$143,0)</f>
        <v>0</v>
      </c>
      <c r="BF143" s="109">
        <f>IF($U$143="snížená",$N$143,0)</f>
        <v>0</v>
      </c>
      <c r="BG143" s="109">
        <f>IF($U$143="zákl. přenesená",$N$143,0)</f>
        <v>0</v>
      </c>
      <c r="BH143" s="109">
        <f>IF($U$143="sníž. přenesená",$N$143,0)</f>
        <v>0</v>
      </c>
      <c r="BI143" s="109">
        <f>IF($U$143="nulová",$N$143,0)</f>
        <v>0</v>
      </c>
      <c r="BJ143" s="68" t="s">
        <v>9</v>
      </c>
      <c r="BK143" s="109">
        <f>ROUND($L$143*$K$143,0)</f>
        <v>0</v>
      </c>
      <c r="BL143" s="68" t="s">
        <v>106</v>
      </c>
      <c r="BM143" s="68" t="s">
        <v>191</v>
      </c>
    </row>
    <row r="144" spans="2:47" s="6" customFormat="1" ht="16.5" customHeight="1">
      <c r="B144" s="20"/>
      <c r="F144" s="220" t="s">
        <v>190</v>
      </c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0"/>
      <c r="T144" s="46"/>
      <c r="AA144" s="47"/>
      <c r="AT144" s="6" t="s">
        <v>108</v>
      </c>
      <c r="AU144" s="6" t="s">
        <v>71</v>
      </c>
    </row>
    <row r="145" spans="2:51" s="6" customFormat="1" ht="15.75" customHeight="1">
      <c r="B145" s="110"/>
      <c r="E145" s="111"/>
      <c r="F145" s="221" t="s">
        <v>109</v>
      </c>
      <c r="G145" s="222"/>
      <c r="H145" s="222"/>
      <c r="I145" s="222"/>
      <c r="K145" s="111"/>
      <c r="S145" s="110"/>
      <c r="T145" s="112"/>
      <c r="AA145" s="113"/>
      <c r="AT145" s="111" t="s">
        <v>110</v>
      </c>
      <c r="AU145" s="111" t="s">
        <v>71</v>
      </c>
      <c r="AV145" s="111" t="s">
        <v>9</v>
      </c>
      <c r="AW145" s="111" t="s">
        <v>77</v>
      </c>
      <c r="AX145" s="111" t="s">
        <v>65</v>
      </c>
      <c r="AY145" s="111" t="s">
        <v>100</v>
      </c>
    </row>
    <row r="146" spans="2:51" s="6" customFormat="1" ht="15.75" customHeight="1">
      <c r="B146" s="114"/>
      <c r="E146" s="115"/>
      <c r="F146" s="223" t="s">
        <v>192</v>
      </c>
      <c r="G146" s="224"/>
      <c r="H146" s="224"/>
      <c r="I146" s="224"/>
      <c r="K146" s="116">
        <v>608.2</v>
      </c>
      <c r="S146" s="114"/>
      <c r="T146" s="117"/>
      <c r="AA146" s="118"/>
      <c r="AT146" s="115" t="s">
        <v>110</v>
      </c>
      <c r="AU146" s="115" t="s">
        <v>71</v>
      </c>
      <c r="AV146" s="115" t="s">
        <v>71</v>
      </c>
      <c r="AW146" s="115" t="s">
        <v>77</v>
      </c>
      <c r="AX146" s="115" t="s">
        <v>9</v>
      </c>
      <c r="AY146" s="115" t="s">
        <v>100</v>
      </c>
    </row>
    <row r="147" spans="2:63" s="91" customFormat="1" ht="30.75" customHeight="1">
      <c r="B147" s="92"/>
      <c r="D147" s="99" t="s">
        <v>82</v>
      </c>
      <c r="N147" s="284">
        <f>$BK$147</f>
        <v>0</v>
      </c>
      <c r="O147" s="285"/>
      <c r="P147" s="285"/>
      <c r="Q147" s="285"/>
      <c r="S147" s="92"/>
      <c r="T147" s="95"/>
      <c r="W147" s="96">
        <f>SUM($W$148:$W$230)</f>
        <v>0</v>
      </c>
      <c r="Y147" s="96">
        <f>SUM($Y$148:$Y$230)</f>
        <v>5.343513</v>
      </c>
      <c r="AA147" s="97">
        <f>SUM($AA$148:$AA$230)</f>
        <v>0</v>
      </c>
      <c r="AR147" s="94" t="s">
        <v>9</v>
      </c>
      <c r="AT147" s="94" t="s">
        <v>64</v>
      </c>
      <c r="AU147" s="94" t="s">
        <v>9</v>
      </c>
      <c r="AY147" s="94" t="s">
        <v>100</v>
      </c>
      <c r="BK147" s="98">
        <f>SUM($BK$148:$BK$230)</f>
        <v>0</v>
      </c>
    </row>
    <row r="148" spans="2:65" s="6" customFormat="1" ht="39" customHeight="1">
      <c r="B148" s="20"/>
      <c r="C148" s="100" t="s">
        <v>193</v>
      </c>
      <c r="D148" s="100" t="s">
        <v>101</v>
      </c>
      <c r="E148" s="101" t="s">
        <v>194</v>
      </c>
      <c r="F148" s="216" t="s">
        <v>195</v>
      </c>
      <c r="G148" s="217"/>
      <c r="H148" s="217"/>
      <c r="I148" s="217"/>
      <c r="J148" s="103" t="s">
        <v>122</v>
      </c>
      <c r="K148" s="104">
        <v>500</v>
      </c>
      <c r="L148" s="218"/>
      <c r="M148" s="217"/>
      <c r="N148" s="219">
        <f>ROUND($L$148*$K$148,0)</f>
        <v>0</v>
      </c>
      <c r="O148" s="217"/>
      <c r="P148" s="217"/>
      <c r="Q148" s="217"/>
      <c r="R148" s="102" t="s">
        <v>105</v>
      </c>
      <c r="S148" s="20"/>
      <c r="T148" s="105"/>
      <c r="U148" s="106" t="s">
        <v>35</v>
      </c>
      <c r="X148" s="107">
        <v>0</v>
      </c>
      <c r="Y148" s="107">
        <f>$X$148*$K$148</f>
        <v>0</v>
      </c>
      <c r="Z148" s="107">
        <v>0</v>
      </c>
      <c r="AA148" s="108">
        <f>$Z$148*$K$148</f>
        <v>0</v>
      </c>
      <c r="AR148" s="68" t="s">
        <v>106</v>
      </c>
      <c r="AT148" s="68" t="s">
        <v>101</v>
      </c>
      <c r="AU148" s="68" t="s">
        <v>71</v>
      </c>
      <c r="AY148" s="6" t="s">
        <v>100</v>
      </c>
      <c r="BE148" s="109">
        <f>IF($U$148="základní",$N$148,0)</f>
        <v>0</v>
      </c>
      <c r="BF148" s="109">
        <f>IF($U$148="snížená",$N$148,0)</f>
        <v>0</v>
      </c>
      <c r="BG148" s="109">
        <f>IF($U$148="zákl. přenesená",$N$148,0)</f>
        <v>0</v>
      </c>
      <c r="BH148" s="109">
        <f>IF($U$148="sníž. přenesená",$N$148,0)</f>
        <v>0</v>
      </c>
      <c r="BI148" s="109">
        <f>IF($U$148="nulová",$N$148,0)</f>
        <v>0</v>
      </c>
      <c r="BJ148" s="68" t="s">
        <v>9</v>
      </c>
      <c r="BK148" s="109">
        <f>ROUND($L$148*$K$148,0)</f>
        <v>0</v>
      </c>
      <c r="BL148" s="68" t="s">
        <v>106</v>
      </c>
      <c r="BM148" s="68" t="s">
        <v>196</v>
      </c>
    </row>
    <row r="149" spans="2:47" s="6" customFormat="1" ht="16.5" customHeight="1">
      <c r="B149" s="20"/>
      <c r="F149" s="220" t="s">
        <v>195</v>
      </c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0"/>
      <c r="T149" s="46"/>
      <c r="AA149" s="47"/>
      <c r="AT149" s="6" t="s">
        <v>108</v>
      </c>
      <c r="AU149" s="6" t="s">
        <v>71</v>
      </c>
    </row>
    <row r="150" spans="2:51" s="6" customFormat="1" ht="15.75" customHeight="1">
      <c r="B150" s="110"/>
      <c r="E150" s="111"/>
      <c r="F150" s="221" t="s">
        <v>186</v>
      </c>
      <c r="G150" s="222"/>
      <c r="H150" s="222"/>
      <c r="I150" s="222"/>
      <c r="K150" s="111"/>
      <c r="S150" s="110"/>
      <c r="T150" s="112"/>
      <c r="AA150" s="113"/>
      <c r="AT150" s="111" t="s">
        <v>110</v>
      </c>
      <c r="AU150" s="111" t="s">
        <v>71</v>
      </c>
      <c r="AV150" s="111" t="s">
        <v>9</v>
      </c>
      <c r="AW150" s="111" t="s">
        <v>77</v>
      </c>
      <c r="AX150" s="111" t="s">
        <v>65</v>
      </c>
      <c r="AY150" s="111" t="s">
        <v>100</v>
      </c>
    </row>
    <row r="151" spans="2:51" s="6" customFormat="1" ht="15.75" customHeight="1">
      <c r="B151" s="114"/>
      <c r="E151" s="115"/>
      <c r="F151" s="223" t="s">
        <v>197</v>
      </c>
      <c r="G151" s="224"/>
      <c r="H151" s="224"/>
      <c r="I151" s="224"/>
      <c r="K151" s="116">
        <v>500</v>
      </c>
      <c r="S151" s="114"/>
      <c r="T151" s="117"/>
      <c r="AA151" s="118"/>
      <c r="AT151" s="115" t="s">
        <v>110</v>
      </c>
      <c r="AU151" s="115" t="s">
        <v>71</v>
      </c>
      <c r="AV151" s="115" t="s">
        <v>71</v>
      </c>
      <c r="AW151" s="115" t="s">
        <v>77</v>
      </c>
      <c r="AX151" s="115" t="s">
        <v>9</v>
      </c>
      <c r="AY151" s="115" t="s">
        <v>100</v>
      </c>
    </row>
    <row r="152" spans="2:65" s="6" customFormat="1" ht="27" customHeight="1">
      <c r="B152" s="20"/>
      <c r="C152" s="119" t="s">
        <v>198</v>
      </c>
      <c r="D152" s="119" t="s">
        <v>127</v>
      </c>
      <c r="E152" s="120" t="s">
        <v>199</v>
      </c>
      <c r="F152" s="208" t="s">
        <v>200</v>
      </c>
      <c r="G152" s="209"/>
      <c r="H152" s="209"/>
      <c r="I152" s="209"/>
      <c r="J152" s="121" t="s">
        <v>122</v>
      </c>
      <c r="K152" s="122">
        <v>525</v>
      </c>
      <c r="L152" s="210"/>
      <c r="M152" s="209"/>
      <c r="N152" s="211">
        <f>ROUND($L$152*$K$152,0)</f>
        <v>0</v>
      </c>
      <c r="O152" s="217"/>
      <c r="P152" s="217"/>
      <c r="Q152" s="217"/>
      <c r="R152" s="102" t="s">
        <v>105</v>
      </c>
      <c r="S152" s="20"/>
      <c r="T152" s="105"/>
      <c r="U152" s="106" t="s">
        <v>35</v>
      </c>
      <c r="X152" s="107">
        <v>0.00106</v>
      </c>
      <c r="Y152" s="107">
        <f>$X$152*$K$152</f>
        <v>0.5565</v>
      </c>
      <c r="Z152" s="107">
        <v>0</v>
      </c>
      <c r="AA152" s="108">
        <f>$Z$152*$K$152</f>
        <v>0</v>
      </c>
      <c r="AR152" s="68" t="s">
        <v>130</v>
      </c>
      <c r="AT152" s="68" t="s">
        <v>127</v>
      </c>
      <c r="AU152" s="68" t="s">
        <v>71</v>
      </c>
      <c r="AY152" s="6" t="s">
        <v>100</v>
      </c>
      <c r="BE152" s="109">
        <f>IF($U$152="základní",$N$152,0)</f>
        <v>0</v>
      </c>
      <c r="BF152" s="109">
        <f>IF($U$152="snížená",$N$152,0)</f>
        <v>0</v>
      </c>
      <c r="BG152" s="109">
        <f>IF($U$152="zákl. přenesená",$N$152,0)</f>
        <v>0</v>
      </c>
      <c r="BH152" s="109">
        <f>IF($U$152="sníž. přenesená",$N$152,0)</f>
        <v>0</v>
      </c>
      <c r="BI152" s="109">
        <f>IF($U$152="nulová",$N$152,0)</f>
        <v>0</v>
      </c>
      <c r="BJ152" s="68" t="s">
        <v>9</v>
      </c>
      <c r="BK152" s="109">
        <f>ROUND($L$152*$K$152,0)</f>
        <v>0</v>
      </c>
      <c r="BL152" s="68" t="s">
        <v>106</v>
      </c>
      <c r="BM152" s="68" t="s">
        <v>201</v>
      </c>
    </row>
    <row r="153" spans="2:47" s="6" customFormat="1" ht="16.5" customHeight="1">
      <c r="B153" s="20"/>
      <c r="F153" s="220" t="s">
        <v>200</v>
      </c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0"/>
      <c r="T153" s="46"/>
      <c r="AA153" s="47"/>
      <c r="AT153" s="6" t="s">
        <v>108</v>
      </c>
      <c r="AU153" s="6" t="s">
        <v>71</v>
      </c>
    </row>
    <row r="154" spans="2:51" s="6" customFormat="1" ht="15.75" customHeight="1">
      <c r="B154" s="114"/>
      <c r="E154" s="115"/>
      <c r="F154" s="223" t="s">
        <v>202</v>
      </c>
      <c r="G154" s="224"/>
      <c r="H154" s="224"/>
      <c r="I154" s="224"/>
      <c r="K154" s="116">
        <v>525</v>
      </c>
      <c r="S154" s="114"/>
      <c r="T154" s="117"/>
      <c r="AA154" s="118"/>
      <c r="AT154" s="115" t="s">
        <v>110</v>
      </c>
      <c r="AU154" s="115" t="s">
        <v>71</v>
      </c>
      <c r="AV154" s="115" t="s">
        <v>71</v>
      </c>
      <c r="AW154" s="115" t="s">
        <v>77</v>
      </c>
      <c r="AX154" s="115" t="s">
        <v>9</v>
      </c>
      <c r="AY154" s="115" t="s">
        <v>100</v>
      </c>
    </row>
    <row r="155" spans="2:65" s="6" customFormat="1" ht="39" customHeight="1">
      <c r="B155" s="20"/>
      <c r="C155" s="100" t="s">
        <v>203</v>
      </c>
      <c r="D155" s="100" t="s">
        <v>101</v>
      </c>
      <c r="E155" s="101" t="s">
        <v>204</v>
      </c>
      <c r="F155" s="216" t="s">
        <v>205</v>
      </c>
      <c r="G155" s="217"/>
      <c r="H155" s="217"/>
      <c r="I155" s="217"/>
      <c r="J155" s="103" t="s">
        <v>122</v>
      </c>
      <c r="K155" s="104">
        <v>980</v>
      </c>
      <c r="L155" s="218"/>
      <c r="M155" s="217"/>
      <c r="N155" s="219">
        <f>ROUND($L$155*$K$155,0)</f>
        <v>0</v>
      </c>
      <c r="O155" s="217"/>
      <c r="P155" s="217"/>
      <c r="Q155" s="217"/>
      <c r="R155" s="102" t="s">
        <v>105</v>
      </c>
      <c r="S155" s="20"/>
      <c r="T155" s="105"/>
      <c r="U155" s="106" t="s">
        <v>35</v>
      </c>
      <c r="X155" s="107">
        <v>0</v>
      </c>
      <c r="Y155" s="107">
        <f>$X$155*$K$155</f>
        <v>0</v>
      </c>
      <c r="Z155" s="107">
        <v>0</v>
      </c>
      <c r="AA155" s="108">
        <f>$Z$155*$K$155</f>
        <v>0</v>
      </c>
      <c r="AR155" s="68" t="s">
        <v>106</v>
      </c>
      <c r="AT155" s="68" t="s">
        <v>101</v>
      </c>
      <c r="AU155" s="68" t="s">
        <v>71</v>
      </c>
      <c r="AY155" s="6" t="s">
        <v>100</v>
      </c>
      <c r="BE155" s="109">
        <f>IF($U$155="základní",$N$155,0)</f>
        <v>0</v>
      </c>
      <c r="BF155" s="109">
        <f>IF($U$155="snížená",$N$155,0)</f>
        <v>0</v>
      </c>
      <c r="BG155" s="109">
        <f>IF($U$155="zákl. přenesená",$N$155,0)</f>
        <v>0</v>
      </c>
      <c r="BH155" s="109">
        <f>IF($U$155="sníž. přenesená",$N$155,0)</f>
        <v>0</v>
      </c>
      <c r="BI155" s="109">
        <f>IF($U$155="nulová",$N$155,0)</f>
        <v>0</v>
      </c>
      <c r="BJ155" s="68" t="s">
        <v>9</v>
      </c>
      <c r="BK155" s="109">
        <f>ROUND($L$155*$K$155,0)</f>
        <v>0</v>
      </c>
      <c r="BL155" s="68" t="s">
        <v>106</v>
      </c>
      <c r="BM155" s="68" t="s">
        <v>206</v>
      </c>
    </row>
    <row r="156" spans="2:47" s="6" customFormat="1" ht="16.5" customHeight="1">
      <c r="B156" s="20"/>
      <c r="F156" s="220" t="s">
        <v>205</v>
      </c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0"/>
      <c r="T156" s="46"/>
      <c r="AA156" s="47"/>
      <c r="AT156" s="6" t="s">
        <v>108</v>
      </c>
      <c r="AU156" s="6" t="s">
        <v>71</v>
      </c>
    </row>
    <row r="157" spans="2:51" s="6" customFormat="1" ht="15.75" customHeight="1">
      <c r="B157" s="110"/>
      <c r="E157" s="111"/>
      <c r="F157" s="221" t="s">
        <v>186</v>
      </c>
      <c r="G157" s="222"/>
      <c r="H157" s="222"/>
      <c r="I157" s="222"/>
      <c r="K157" s="111"/>
      <c r="S157" s="110"/>
      <c r="T157" s="112"/>
      <c r="AA157" s="113"/>
      <c r="AT157" s="111" t="s">
        <v>110</v>
      </c>
      <c r="AU157" s="111" t="s">
        <v>71</v>
      </c>
      <c r="AV157" s="111" t="s">
        <v>9</v>
      </c>
      <c r="AW157" s="111" t="s">
        <v>77</v>
      </c>
      <c r="AX157" s="111" t="s">
        <v>65</v>
      </c>
      <c r="AY157" s="111" t="s">
        <v>100</v>
      </c>
    </row>
    <row r="158" spans="2:51" s="6" customFormat="1" ht="15.75" customHeight="1">
      <c r="B158" s="114"/>
      <c r="E158" s="115"/>
      <c r="F158" s="223" t="s">
        <v>207</v>
      </c>
      <c r="G158" s="224"/>
      <c r="H158" s="224"/>
      <c r="I158" s="224"/>
      <c r="K158" s="116">
        <v>980</v>
      </c>
      <c r="S158" s="114"/>
      <c r="T158" s="117"/>
      <c r="AA158" s="118"/>
      <c r="AT158" s="115" t="s">
        <v>110</v>
      </c>
      <c r="AU158" s="115" t="s">
        <v>71</v>
      </c>
      <c r="AV158" s="115" t="s">
        <v>71</v>
      </c>
      <c r="AW158" s="115" t="s">
        <v>77</v>
      </c>
      <c r="AX158" s="115" t="s">
        <v>9</v>
      </c>
      <c r="AY158" s="115" t="s">
        <v>100</v>
      </c>
    </row>
    <row r="159" spans="2:65" s="6" customFormat="1" ht="27" customHeight="1">
      <c r="B159" s="20"/>
      <c r="C159" s="119" t="s">
        <v>8</v>
      </c>
      <c r="D159" s="119" t="s">
        <v>127</v>
      </c>
      <c r="E159" s="120" t="s">
        <v>208</v>
      </c>
      <c r="F159" s="208" t="s">
        <v>209</v>
      </c>
      <c r="G159" s="209"/>
      <c r="H159" s="209"/>
      <c r="I159" s="209"/>
      <c r="J159" s="121" t="s">
        <v>122</v>
      </c>
      <c r="K159" s="122">
        <v>1029</v>
      </c>
      <c r="L159" s="210"/>
      <c r="M159" s="209"/>
      <c r="N159" s="211">
        <f>ROUND($L$159*$K$159,0)</f>
        <v>0</v>
      </c>
      <c r="O159" s="217"/>
      <c r="P159" s="217"/>
      <c r="Q159" s="217"/>
      <c r="R159" s="102" t="s">
        <v>105</v>
      </c>
      <c r="S159" s="20"/>
      <c r="T159" s="105"/>
      <c r="U159" s="106" t="s">
        <v>35</v>
      </c>
      <c r="X159" s="107">
        <v>0.00211</v>
      </c>
      <c r="Y159" s="107">
        <f>$X$159*$K$159</f>
        <v>2.1711899999999997</v>
      </c>
      <c r="Z159" s="107">
        <v>0</v>
      </c>
      <c r="AA159" s="108">
        <f>$Z$159*$K$159</f>
        <v>0</v>
      </c>
      <c r="AR159" s="68" t="s">
        <v>130</v>
      </c>
      <c r="AT159" s="68" t="s">
        <v>127</v>
      </c>
      <c r="AU159" s="68" t="s">
        <v>71</v>
      </c>
      <c r="AY159" s="6" t="s">
        <v>100</v>
      </c>
      <c r="BE159" s="109">
        <f>IF($U$159="základní",$N$159,0)</f>
        <v>0</v>
      </c>
      <c r="BF159" s="109">
        <f>IF($U$159="snížená",$N$159,0)</f>
        <v>0</v>
      </c>
      <c r="BG159" s="109">
        <f>IF($U$159="zákl. přenesená",$N$159,0)</f>
        <v>0</v>
      </c>
      <c r="BH159" s="109">
        <f>IF($U$159="sníž. přenesená",$N$159,0)</f>
        <v>0</v>
      </c>
      <c r="BI159" s="109">
        <f>IF($U$159="nulová",$N$159,0)</f>
        <v>0</v>
      </c>
      <c r="BJ159" s="68" t="s">
        <v>9</v>
      </c>
      <c r="BK159" s="109">
        <f>ROUND($L$159*$K$159,0)</f>
        <v>0</v>
      </c>
      <c r="BL159" s="68" t="s">
        <v>106</v>
      </c>
      <c r="BM159" s="68" t="s">
        <v>210</v>
      </c>
    </row>
    <row r="160" spans="2:47" s="6" customFormat="1" ht="16.5" customHeight="1">
      <c r="B160" s="20"/>
      <c r="F160" s="220" t="s">
        <v>209</v>
      </c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0"/>
      <c r="T160" s="46"/>
      <c r="AA160" s="47"/>
      <c r="AT160" s="6" t="s">
        <v>108</v>
      </c>
      <c r="AU160" s="6" t="s">
        <v>71</v>
      </c>
    </row>
    <row r="161" spans="2:51" s="6" customFormat="1" ht="15.75" customHeight="1">
      <c r="B161" s="114"/>
      <c r="E161" s="115"/>
      <c r="F161" s="223" t="s">
        <v>211</v>
      </c>
      <c r="G161" s="224"/>
      <c r="H161" s="224"/>
      <c r="I161" s="224"/>
      <c r="K161" s="116">
        <v>1029</v>
      </c>
      <c r="S161" s="114"/>
      <c r="T161" s="117"/>
      <c r="AA161" s="118"/>
      <c r="AT161" s="115" t="s">
        <v>110</v>
      </c>
      <c r="AU161" s="115" t="s">
        <v>71</v>
      </c>
      <c r="AV161" s="115" t="s">
        <v>71</v>
      </c>
      <c r="AW161" s="115" t="s">
        <v>77</v>
      </c>
      <c r="AX161" s="115" t="s">
        <v>9</v>
      </c>
      <c r="AY161" s="115" t="s">
        <v>100</v>
      </c>
    </row>
    <row r="162" spans="2:65" s="6" customFormat="1" ht="39" customHeight="1">
      <c r="B162" s="20"/>
      <c r="C162" s="100" t="s">
        <v>212</v>
      </c>
      <c r="D162" s="100" t="s">
        <v>101</v>
      </c>
      <c r="E162" s="101" t="s">
        <v>213</v>
      </c>
      <c r="F162" s="216" t="s">
        <v>214</v>
      </c>
      <c r="G162" s="217"/>
      <c r="H162" s="217"/>
      <c r="I162" s="217"/>
      <c r="J162" s="103" t="s">
        <v>122</v>
      </c>
      <c r="K162" s="104">
        <v>12</v>
      </c>
      <c r="L162" s="218"/>
      <c r="M162" s="217"/>
      <c r="N162" s="219">
        <f>ROUND($L$162*$K$162,0)</f>
        <v>0</v>
      </c>
      <c r="O162" s="217"/>
      <c r="P162" s="217"/>
      <c r="Q162" s="217"/>
      <c r="R162" s="102" t="s">
        <v>105</v>
      </c>
      <c r="S162" s="20"/>
      <c r="T162" s="105"/>
      <c r="U162" s="106" t="s">
        <v>35</v>
      </c>
      <c r="X162" s="107">
        <v>0</v>
      </c>
      <c r="Y162" s="107">
        <f>$X$162*$K$162</f>
        <v>0</v>
      </c>
      <c r="Z162" s="107">
        <v>0</v>
      </c>
      <c r="AA162" s="108">
        <f>$Z$162*$K$162</f>
        <v>0</v>
      </c>
      <c r="AR162" s="68" t="s">
        <v>106</v>
      </c>
      <c r="AT162" s="68" t="s">
        <v>101</v>
      </c>
      <c r="AU162" s="68" t="s">
        <v>71</v>
      </c>
      <c r="AY162" s="6" t="s">
        <v>100</v>
      </c>
      <c r="BE162" s="109">
        <f>IF($U$162="základní",$N$162,0)</f>
        <v>0</v>
      </c>
      <c r="BF162" s="109">
        <f>IF($U$162="snížená",$N$162,0)</f>
        <v>0</v>
      </c>
      <c r="BG162" s="109">
        <f>IF($U$162="zákl. přenesená",$N$162,0)</f>
        <v>0</v>
      </c>
      <c r="BH162" s="109">
        <f>IF($U$162="sníž. přenesená",$N$162,0)</f>
        <v>0</v>
      </c>
      <c r="BI162" s="109">
        <f>IF($U$162="nulová",$N$162,0)</f>
        <v>0</v>
      </c>
      <c r="BJ162" s="68" t="s">
        <v>9</v>
      </c>
      <c r="BK162" s="109">
        <f>ROUND($L$162*$K$162,0)</f>
        <v>0</v>
      </c>
      <c r="BL162" s="68" t="s">
        <v>106</v>
      </c>
      <c r="BM162" s="68" t="s">
        <v>215</v>
      </c>
    </row>
    <row r="163" spans="2:47" s="6" customFormat="1" ht="16.5" customHeight="1">
      <c r="B163" s="20"/>
      <c r="F163" s="220" t="s">
        <v>214</v>
      </c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0"/>
      <c r="T163" s="46"/>
      <c r="AA163" s="47"/>
      <c r="AT163" s="6" t="s">
        <v>108</v>
      </c>
      <c r="AU163" s="6" t="s">
        <v>71</v>
      </c>
    </row>
    <row r="164" spans="2:51" s="6" customFormat="1" ht="15.75" customHeight="1">
      <c r="B164" s="110"/>
      <c r="E164" s="111"/>
      <c r="F164" s="221" t="s">
        <v>186</v>
      </c>
      <c r="G164" s="222"/>
      <c r="H164" s="222"/>
      <c r="I164" s="222"/>
      <c r="K164" s="111"/>
      <c r="S164" s="110"/>
      <c r="T164" s="112"/>
      <c r="AA164" s="113"/>
      <c r="AT164" s="111" t="s">
        <v>110</v>
      </c>
      <c r="AU164" s="111" t="s">
        <v>71</v>
      </c>
      <c r="AV164" s="111" t="s">
        <v>9</v>
      </c>
      <c r="AW164" s="111" t="s">
        <v>77</v>
      </c>
      <c r="AX164" s="111" t="s">
        <v>65</v>
      </c>
      <c r="AY164" s="111" t="s">
        <v>100</v>
      </c>
    </row>
    <row r="165" spans="2:51" s="6" customFormat="1" ht="15.75" customHeight="1">
      <c r="B165" s="114"/>
      <c r="E165" s="115"/>
      <c r="F165" s="223" t="s">
        <v>162</v>
      </c>
      <c r="G165" s="224"/>
      <c r="H165" s="224"/>
      <c r="I165" s="224"/>
      <c r="K165" s="116">
        <v>12</v>
      </c>
      <c r="S165" s="114"/>
      <c r="T165" s="117"/>
      <c r="AA165" s="118"/>
      <c r="AT165" s="115" t="s">
        <v>110</v>
      </c>
      <c r="AU165" s="115" t="s">
        <v>71</v>
      </c>
      <c r="AV165" s="115" t="s">
        <v>71</v>
      </c>
      <c r="AW165" s="115" t="s">
        <v>77</v>
      </c>
      <c r="AX165" s="115" t="s">
        <v>9</v>
      </c>
      <c r="AY165" s="115" t="s">
        <v>100</v>
      </c>
    </row>
    <row r="166" spans="2:65" s="6" customFormat="1" ht="27" customHeight="1">
      <c r="B166" s="20"/>
      <c r="C166" s="119" t="s">
        <v>216</v>
      </c>
      <c r="D166" s="119" t="s">
        <v>127</v>
      </c>
      <c r="E166" s="120" t="s">
        <v>217</v>
      </c>
      <c r="F166" s="208" t="s">
        <v>218</v>
      </c>
      <c r="G166" s="209"/>
      <c r="H166" s="209"/>
      <c r="I166" s="209"/>
      <c r="J166" s="121" t="s">
        <v>122</v>
      </c>
      <c r="K166" s="122">
        <v>12.6</v>
      </c>
      <c r="L166" s="210"/>
      <c r="M166" s="209"/>
      <c r="N166" s="211">
        <f>ROUND($L$166*$K$166,0)</f>
        <v>0</v>
      </c>
      <c r="O166" s="217"/>
      <c r="P166" s="217"/>
      <c r="Q166" s="217"/>
      <c r="R166" s="102" t="s">
        <v>105</v>
      </c>
      <c r="S166" s="20"/>
      <c r="T166" s="105"/>
      <c r="U166" s="106" t="s">
        <v>35</v>
      </c>
      <c r="X166" s="107">
        <v>0.00318</v>
      </c>
      <c r="Y166" s="107">
        <f>$X$166*$K$166</f>
        <v>0.040068</v>
      </c>
      <c r="Z166" s="107">
        <v>0</v>
      </c>
      <c r="AA166" s="108">
        <f>$Z$166*$K$166</f>
        <v>0</v>
      </c>
      <c r="AR166" s="68" t="s">
        <v>130</v>
      </c>
      <c r="AT166" s="68" t="s">
        <v>127</v>
      </c>
      <c r="AU166" s="68" t="s">
        <v>71</v>
      </c>
      <c r="AY166" s="6" t="s">
        <v>100</v>
      </c>
      <c r="BE166" s="109">
        <f>IF($U$166="základní",$N$166,0)</f>
        <v>0</v>
      </c>
      <c r="BF166" s="109">
        <f>IF($U$166="snížená",$N$166,0)</f>
        <v>0</v>
      </c>
      <c r="BG166" s="109">
        <f>IF($U$166="zákl. přenesená",$N$166,0)</f>
        <v>0</v>
      </c>
      <c r="BH166" s="109">
        <f>IF($U$166="sníž. přenesená",$N$166,0)</f>
        <v>0</v>
      </c>
      <c r="BI166" s="109">
        <f>IF($U$166="nulová",$N$166,0)</f>
        <v>0</v>
      </c>
      <c r="BJ166" s="68" t="s">
        <v>9</v>
      </c>
      <c r="BK166" s="109">
        <f>ROUND($L$166*$K$166,0)</f>
        <v>0</v>
      </c>
      <c r="BL166" s="68" t="s">
        <v>106</v>
      </c>
      <c r="BM166" s="68" t="s">
        <v>219</v>
      </c>
    </row>
    <row r="167" spans="2:47" s="6" customFormat="1" ht="16.5" customHeight="1">
      <c r="B167" s="20"/>
      <c r="F167" s="220" t="s">
        <v>218</v>
      </c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0"/>
      <c r="T167" s="46"/>
      <c r="AA167" s="47"/>
      <c r="AT167" s="6" t="s">
        <v>108</v>
      </c>
      <c r="AU167" s="6" t="s">
        <v>71</v>
      </c>
    </row>
    <row r="168" spans="2:51" s="6" customFormat="1" ht="15.75" customHeight="1">
      <c r="B168" s="114"/>
      <c r="E168" s="115"/>
      <c r="F168" s="223" t="s">
        <v>220</v>
      </c>
      <c r="G168" s="224"/>
      <c r="H168" s="224"/>
      <c r="I168" s="224"/>
      <c r="K168" s="116">
        <v>12.6</v>
      </c>
      <c r="S168" s="114"/>
      <c r="T168" s="117"/>
      <c r="AA168" s="118"/>
      <c r="AT168" s="115" t="s">
        <v>110</v>
      </c>
      <c r="AU168" s="115" t="s">
        <v>71</v>
      </c>
      <c r="AV168" s="115" t="s">
        <v>71</v>
      </c>
      <c r="AW168" s="115" t="s">
        <v>77</v>
      </c>
      <c r="AX168" s="115" t="s">
        <v>9</v>
      </c>
      <c r="AY168" s="115" t="s">
        <v>100</v>
      </c>
    </row>
    <row r="169" spans="2:65" s="6" customFormat="1" ht="39" customHeight="1">
      <c r="B169" s="20"/>
      <c r="C169" s="100" t="s">
        <v>221</v>
      </c>
      <c r="D169" s="100" t="s">
        <v>101</v>
      </c>
      <c r="E169" s="101" t="s">
        <v>222</v>
      </c>
      <c r="F169" s="216" t="s">
        <v>223</v>
      </c>
      <c r="G169" s="217"/>
      <c r="H169" s="217"/>
      <c r="I169" s="217"/>
      <c r="J169" s="103" t="s">
        <v>122</v>
      </c>
      <c r="K169" s="104">
        <v>370</v>
      </c>
      <c r="L169" s="218"/>
      <c r="M169" s="217"/>
      <c r="N169" s="219">
        <f>ROUND($L$169*$K$169,0)</f>
        <v>0</v>
      </c>
      <c r="O169" s="217"/>
      <c r="P169" s="217"/>
      <c r="Q169" s="217"/>
      <c r="R169" s="102" t="s">
        <v>105</v>
      </c>
      <c r="S169" s="20"/>
      <c r="T169" s="105"/>
      <c r="U169" s="106" t="s">
        <v>35</v>
      </c>
      <c r="X169" s="107">
        <v>0</v>
      </c>
      <c r="Y169" s="107">
        <f>$X$169*$K$169</f>
        <v>0</v>
      </c>
      <c r="Z169" s="107">
        <v>0</v>
      </c>
      <c r="AA169" s="108">
        <f>$Z$169*$K$169</f>
        <v>0</v>
      </c>
      <c r="AR169" s="68" t="s">
        <v>106</v>
      </c>
      <c r="AT169" s="68" t="s">
        <v>101</v>
      </c>
      <c r="AU169" s="68" t="s">
        <v>71</v>
      </c>
      <c r="AY169" s="6" t="s">
        <v>100</v>
      </c>
      <c r="BE169" s="109">
        <f>IF($U$169="základní",$N$169,0)</f>
        <v>0</v>
      </c>
      <c r="BF169" s="109">
        <f>IF($U$169="snížená",$N$169,0)</f>
        <v>0</v>
      </c>
      <c r="BG169" s="109">
        <f>IF($U$169="zákl. přenesená",$N$169,0)</f>
        <v>0</v>
      </c>
      <c r="BH169" s="109">
        <f>IF($U$169="sníž. přenesená",$N$169,0)</f>
        <v>0</v>
      </c>
      <c r="BI169" s="109">
        <f>IF($U$169="nulová",$N$169,0)</f>
        <v>0</v>
      </c>
      <c r="BJ169" s="68" t="s">
        <v>9</v>
      </c>
      <c r="BK169" s="109">
        <f>ROUND($L$169*$K$169,0)</f>
        <v>0</v>
      </c>
      <c r="BL169" s="68" t="s">
        <v>106</v>
      </c>
      <c r="BM169" s="68" t="s">
        <v>224</v>
      </c>
    </row>
    <row r="170" spans="2:47" s="6" customFormat="1" ht="16.5" customHeight="1">
      <c r="B170" s="20"/>
      <c r="F170" s="220" t="s">
        <v>223</v>
      </c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0"/>
      <c r="T170" s="46"/>
      <c r="AA170" s="47"/>
      <c r="AT170" s="6" t="s">
        <v>108</v>
      </c>
      <c r="AU170" s="6" t="s">
        <v>71</v>
      </c>
    </row>
    <row r="171" spans="2:51" s="6" customFormat="1" ht="15.75" customHeight="1">
      <c r="B171" s="110"/>
      <c r="E171" s="111"/>
      <c r="F171" s="221" t="s">
        <v>186</v>
      </c>
      <c r="G171" s="222"/>
      <c r="H171" s="222"/>
      <c r="I171" s="222"/>
      <c r="K171" s="111"/>
      <c r="S171" s="110"/>
      <c r="T171" s="112"/>
      <c r="AA171" s="113"/>
      <c r="AT171" s="111" t="s">
        <v>110</v>
      </c>
      <c r="AU171" s="111" t="s">
        <v>71</v>
      </c>
      <c r="AV171" s="111" t="s">
        <v>9</v>
      </c>
      <c r="AW171" s="111" t="s">
        <v>77</v>
      </c>
      <c r="AX171" s="111" t="s">
        <v>65</v>
      </c>
      <c r="AY171" s="111" t="s">
        <v>100</v>
      </c>
    </row>
    <row r="172" spans="2:51" s="6" customFormat="1" ht="15.75" customHeight="1">
      <c r="B172" s="114"/>
      <c r="E172" s="115"/>
      <c r="F172" s="223" t="s">
        <v>187</v>
      </c>
      <c r="G172" s="224"/>
      <c r="H172" s="224"/>
      <c r="I172" s="224"/>
      <c r="K172" s="116">
        <v>370</v>
      </c>
      <c r="S172" s="114"/>
      <c r="T172" s="117"/>
      <c r="AA172" s="118"/>
      <c r="AT172" s="115" t="s">
        <v>110</v>
      </c>
      <c r="AU172" s="115" t="s">
        <v>71</v>
      </c>
      <c r="AV172" s="115" t="s">
        <v>71</v>
      </c>
      <c r="AW172" s="115" t="s">
        <v>77</v>
      </c>
      <c r="AX172" s="115" t="s">
        <v>9</v>
      </c>
      <c r="AY172" s="115" t="s">
        <v>100</v>
      </c>
    </row>
    <row r="173" spans="2:65" s="6" customFormat="1" ht="27" customHeight="1">
      <c r="B173" s="20"/>
      <c r="C173" s="119" t="s">
        <v>225</v>
      </c>
      <c r="D173" s="119" t="s">
        <v>127</v>
      </c>
      <c r="E173" s="120" t="s">
        <v>226</v>
      </c>
      <c r="F173" s="208" t="s">
        <v>227</v>
      </c>
      <c r="G173" s="209"/>
      <c r="H173" s="209"/>
      <c r="I173" s="209"/>
      <c r="J173" s="121" t="s">
        <v>122</v>
      </c>
      <c r="K173" s="122">
        <v>388.5</v>
      </c>
      <c r="L173" s="210"/>
      <c r="M173" s="209"/>
      <c r="N173" s="211">
        <f>ROUND($L$173*$K$173,0)</f>
        <v>0</v>
      </c>
      <c r="O173" s="217"/>
      <c r="P173" s="217"/>
      <c r="Q173" s="217"/>
      <c r="R173" s="102" t="s">
        <v>105</v>
      </c>
      <c r="S173" s="20"/>
      <c r="T173" s="105"/>
      <c r="U173" s="106" t="s">
        <v>35</v>
      </c>
      <c r="X173" s="107">
        <v>0.00663</v>
      </c>
      <c r="Y173" s="107">
        <f>$X$173*$K$173</f>
        <v>2.575755</v>
      </c>
      <c r="Z173" s="107">
        <v>0</v>
      </c>
      <c r="AA173" s="108">
        <f>$Z$173*$K$173</f>
        <v>0</v>
      </c>
      <c r="AR173" s="68" t="s">
        <v>130</v>
      </c>
      <c r="AT173" s="68" t="s">
        <v>127</v>
      </c>
      <c r="AU173" s="68" t="s">
        <v>71</v>
      </c>
      <c r="AY173" s="6" t="s">
        <v>100</v>
      </c>
      <c r="BE173" s="109">
        <f>IF($U$173="základní",$N$173,0)</f>
        <v>0</v>
      </c>
      <c r="BF173" s="109">
        <f>IF($U$173="snížená",$N$173,0)</f>
        <v>0</v>
      </c>
      <c r="BG173" s="109">
        <f>IF($U$173="zákl. přenesená",$N$173,0)</f>
        <v>0</v>
      </c>
      <c r="BH173" s="109">
        <f>IF($U$173="sníž. přenesená",$N$173,0)</f>
        <v>0</v>
      </c>
      <c r="BI173" s="109">
        <f>IF($U$173="nulová",$N$173,0)</f>
        <v>0</v>
      </c>
      <c r="BJ173" s="68" t="s">
        <v>9</v>
      </c>
      <c r="BK173" s="109">
        <f>ROUND($L$173*$K$173,0)</f>
        <v>0</v>
      </c>
      <c r="BL173" s="68" t="s">
        <v>106</v>
      </c>
      <c r="BM173" s="68" t="s">
        <v>228</v>
      </c>
    </row>
    <row r="174" spans="2:47" s="6" customFormat="1" ht="16.5" customHeight="1">
      <c r="B174" s="20"/>
      <c r="F174" s="220" t="s">
        <v>227</v>
      </c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0"/>
      <c r="T174" s="46"/>
      <c r="AA174" s="47"/>
      <c r="AT174" s="6" t="s">
        <v>108</v>
      </c>
      <c r="AU174" s="6" t="s">
        <v>71</v>
      </c>
    </row>
    <row r="175" spans="2:51" s="6" customFormat="1" ht="15.75" customHeight="1">
      <c r="B175" s="114"/>
      <c r="E175" s="115"/>
      <c r="F175" s="223" t="s">
        <v>229</v>
      </c>
      <c r="G175" s="224"/>
      <c r="H175" s="224"/>
      <c r="I175" s="224"/>
      <c r="K175" s="116">
        <v>388.5</v>
      </c>
      <c r="S175" s="114"/>
      <c r="T175" s="117"/>
      <c r="AA175" s="118"/>
      <c r="AT175" s="115" t="s">
        <v>110</v>
      </c>
      <c r="AU175" s="115" t="s">
        <v>71</v>
      </c>
      <c r="AV175" s="115" t="s">
        <v>71</v>
      </c>
      <c r="AW175" s="115" t="s">
        <v>77</v>
      </c>
      <c r="AX175" s="115" t="s">
        <v>9</v>
      </c>
      <c r="AY175" s="115" t="s">
        <v>100</v>
      </c>
    </row>
    <row r="176" spans="2:65" s="6" customFormat="1" ht="27" customHeight="1">
      <c r="B176" s="20"/>
      <c r="C176" s="100" t="s">
        <v>230</v>
      </c>
      <c r="D176" s="100" t="s">
        <v>101</v>
      </c>
      <c r="E176" s="101" t="s">
        <v>231</v>
      </c>
      <c r="F176" s="216" t="s">
        <v>232</v>
      </c>
      <c r="G176" s="217"/>
      <c r="H176" s="217"/>
      <c r="I176" s="217"/>
      <c r="J176" s="103" t="s">
        <v>122</v>
      </c>
      <c r="K176" s="104">
        <v>1228.5</v>
      </c>
      <c r="L176" s="218"/>
      <c r="M176" s="217"/>
      <c r="N176" s="219">
        <f>ROUND($L$176*$K$176,0)</f>
        <v>0</v>
      </c>
      <c r="O176" s="217"/>
      <c r="P176" s="217"/>
      <c r="Q176" s="217"/>
      <c r="R176" s="102"/>
      <c r="S176" s="20"/>
      <c r="T176" s="105"/>
      <c r="U176" s="106" t="s">
        <v>35</v>
      </c>
      <c r="X176" s="107">
        <v>0</v>
      </c>
      <c r="Y176" s="107">
        <f>$X$176*$K$176</f>
        <v>0</v>
      </c>
      <c r="Z176" s="107">
        <v>0</v>
      </c>
      <c r="AA176" s="108">
        <f>$Z$176*$K$176</f>
        <v>0</v>
      </c>
      <c r="AR176" s="68" t="s">
        <v>106</v>
      </c>
      <c r="AT176" s="68" t="s">
        <v>101</v>
      </c>
      <c r="AU176" s="68" t="s">
        <v>71</v>
      </c>
      <c r="AY176" s="6" t="s">
        <v>100</v>
      </c>
      <c r="BE176" s="109">
        <f>IF($U$176="základní",$N$176,0)</f>
        <v>0</v>
      </c>
      <c r="BF176" s="109">
        <f>IF($U$176="snížená",$N$176,0)</f>
        <v>0</v>
      </c>
      <c r="BG176" s="109">
        <f>IF($U$176="zákl. přenesená",$N$176,0)</f>
        <v>0</v>
      </c>
      <c r="BH176" s="109">
        <f>IF($U$176="sníž. přenesená",$N$176,0)</f>
        <v>0</v>
      </c>
      <c r="BI176" s="109">
        <f>IF($U$176="nulová",$N$176,0)</f>
        <v>0</v>
      </c>
      <c r="BJ176" s="68" t="s">
        <v>9</v>
      </c>
      <c r="BK176" s="109">
        <f>ROUND($L$176*$K$176,0)</f>
        <v>0</v>
      </c>
      <c r="BL176" s="68" t="s">
        <v>106</v>
      </c>
      <c r="BM176" s="68" t="s">
        <v>233</v>
      </c>
    </row>
    <row r="177" spans="2:47" s="6" customFormat="1" ht="16.5" customHeight="1">
      <c r="B177" s="20"/>
      <c r="F177" s="220" t="s">
        <v>232</v>
      </c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0"/>
      <c r="T177" s="46"/>
      <c r="AA177" s="47"/>
      <c r="AT177" s="6" t="s">
        <v>108</v>
      </c>
      <c r="AU177" s="6" t="s">
        <v>71</v>
      </c>
    </row>
    <row r="178" spans="2:51" s="6" customFormat="1" ht="15.75" customHeight="1">
      <c r="B178" s="110"/>
      <c r="E178" s="111"/>
      <c r="F178" s="221" t="s">
        <v>234</v>
      </c>
      <c r="G178" s="222"/>
      <c r="H178" s="222"/>
      <c r="I178" s="222"/>
      <c r="K178" s="111"/>
      <c r="S178" s="110"/>
      <c r="T178" s="112"/>
      <c r="AA178" s="113"/>
      <c r="AT178" s="111" t="s">
        <v>110</v>
      </c>
      <c r="AU178" s="111" t="s">
        <v>71</v>
      </c>
      <c r="AV178" s="111" t="s">
        <v>9</v>
      </c>
      <c r="AW178" s="111" t="s">
        <v>77</v>
      </c>
      <c r="AX178" s="111" t="s">
        <v>65</v>
      </c>
      <c r="AY178" s="111" t="s">
        <v>100</v>
      </c>
    </row>
    <row r="179" spans="2:51" s="6" customFormat="1" ht="15.75" customHeight="1">
      <c r="B179" s="114"/>
      <c r="E179" s="115"/>
      <c r="F179" s="223" t="s">
        <v>235</v>
      </c>
      <c r="G179" s="224"/>
      <c r="H179" s="224"/>
      <c r="I179" s="224"/>
      <c r="K179" s="116">
        <v>1228.5</v>
      </c>
      <c r="S179" s="114"/>
      <c r="T179" s="117"/>
      <c r="AA179" s="118"/>
      <c r="AT179" s="115" t="s">
        <v>110</v>
      </c>
      <c r="AU179" s="115" t="s">
        <v>71</v>
      </c>
      <c r="AV179" s="115" t="s">
        <v>71</v>
      </c>
      <c r="AW179" s="115" t="s">
        <v>77</v>
      </c>
      <c r="AX179" s="115" t="s">
        <v>9</v>
      </c>
      <c r="AY179" s="115" t="s">
        <v>100</v>
      </c>
    </row>
    <row r="180" spans="2:65" s="6" customFormat="1" ht="39" customHeight="1">
      <c r="B180" s="20"/>
      <c r="C180" s="100" t="s">
        <v>236</v>
      </c>
      <c r="D180" s="100" t="s">
        <v>101</v>
      </c>
      <c r="E180" s="101" t="s">
        <v>237</v>
      </c>
      <c r="F180" s="216" t="s">
        <v>238</v>
      </c>
      <c r="G180" s="217"/>
      <c r="H180" s="217"/>
      <c r="I180" s="217"/>
      <c r="J180" s="103" t="s">
        <v>239</v>
      </c>
      <c r="K180" s="104">
        <v>1</v>
      </c>
      <c r="L180" s="218"/>
      <c r="M180" s="217"/>
      <c r="N180" s="219">
        <f>ROUND($L$180*$K$180,0)</f>
        <v>0</v>
      </c>
      <c r="O180" s="217"/>
      <c r="P180" s="217"/>
      <c r="Q180" s="217"/>
      <c r="R180" s="102"/>
      <c r="S180" s="20"/>
      <c r="T180" s="105"/>
      <c r="U180" s="106" t="s">
        <v>35</v>
      </c>
      <c r="X180" s="107">
        <v>0</v>
      </c>
      <c r="Y180" s="107">
        <f>$X$180*$K$180</f>
        <v>0</v>
      </c>
      <c r="Z180" s="107">
        <v>0</v>
      </c>
      <c r="AA180" s="108">
        <f>$Z$180*$K$180</f>
        <v>0</v>
      </c>
      <c r="AR180" s="68" t="s">
        <v>106</v>
      </c>
      <c r="AT180" s="68" t="s">
        <v>101</v>
      </c>
      <c r="AU180" s="68" t="s">
        <v>71</v>
      </c>
      <c r="AY180" s="6" t="s">
        <v>100</v>
      </c>
      <c r="BE180" s="109">
        <f>IF($U$180="základní",$N$180,0)</f>
        <v>0</v>
      </c>
      <c r="BF180" s="109">
        <f>IF($U$180="snížená",$N$180,0)</f>
        <v>0</v>
      </c>
      <c r="BG180" s="109">
        <f>IF($U$180="zákl. přenesená",$N$180,0)</f>
        <v>0</v>
      </c>
      <c r="BH180" s="109">
        <f>IF($U$180="sníž. přenesená",$N$180,0)</f>
        <v>0</v>
      </c>
      <c r="BI180" s="109">
        <f>IF($U$180="nulová",$N$180,0)</f>
        <v>0</v>
      </c>
      <c r="BJ180" s="68" t="s">
        <v>9</v>
      </c>
      <c r="BK180" s="109">
        <f>ROUND($L$180*$K$180,0)</f>
        <v>0</v>
      </c>
      <c r="BL180" s="68" t="s">
        <v>106</v>
      </c>
      <c r="BM180" s="68" t="s">
        <v>240</v>
      </c>
    </row>
    <row r="181" spans="2:47" s="6" customFormat="1" ht="16.5" customHeight="1">
      <c r="B181" s="20"/>
      <c r="F181" s="220" t="s">
        <v>238</v>
      </c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0"/>
      <c r="T181" s="46"/>
      <c r="AA181" s="47"/>
      <c r="AT181" s="6" t="s">
        <v>108</v>
      </c>
      <c r="AU181" s="6" t="s">
        <v>71</v>
      </c>
    </row>
    <row r="182" spans="2:51" s="6" customFormat="1" ht="15.75" customHeight="1">
      <c r="B182" s="110"/>
      <c r="E182" s="111"/>
      <c r="F182" s="221" t="s">
        <v>241</v>
      </c>
      <c r="G182" s="222"/>
      <c r="H182" s="222"/>
      <c r="I182" s="222"/>
      <c r="K182" s="111"/>
      <c r="S182" s="110"/>
      <c r="T182" s="112"/>
      <c r="AA182" s="113"/>
      <c r="AT182" s="111" t="s">
        <v>110</v>
      </c>
      <c r="AU182" s="111" t="s">
        <v>71</v>
      </c>
      <c r="AV182" s="111" t="s">
        <v>9</v>
      </c>
      <c r="AW182" s="111" t="s">
        <v>77</v>
      </c>
      <c r="AX182" s="111" t="s">
        <v>65</v>
      </c>
      <c r="AY182" s="111" t="s">
        <v>100</v>
      </c>
    </row>
    <row r="183" spans="2:51" s="6" customFormat="1" ht="15.75" customHeight="1">
      <c r="B183" s="114"/>
      <c r="E183" s="115"/>
      <c r="F183" s="223" t="s">
        <v>9</v>
      </c>
      <c r="G183" s="224"/>
      <c r="H183" s="224"/>
      <c r="I183" s="224"/>
      <c r="K183" s="116">
        <v>1</v>
      </c>
      <c r="S183" s="114"/>
      <c r="T183" s="117"/>
      <c r="AA183" s="118"/>
      <c r="AT183" s="115" t="s">
        <v>110</v>
      </c>
      <c r="AU183" s="115" t="s">
        <v>71</v>
      </c>
      <c r="AV183" s="115" t="s">
        <v>71</v>
      </c>
      <c r="AW183" s="115" t="s">
        <v>77</v>
      </c>
      <c r="AX183" s="115" t="s">
        <v>9</v>
      </c>
      <c r="AY183" s="115" t="s">
        <v>100</v>
      </c>
    </row>
    <row r="184" spans="2:65" s="6" customFormat="1" ht="27" customHeight="1">
      <c r="B184" s="20"/>
      <c r="C184" s="100" t="s">
        <v>242</v>
      </c>
      <c r="D184" s="100" t="s">
        <v>101</v>
      </c>
      <c r="E184" s="101" t="s">
        <v>243</v>
      </c>
      <c r="F184" s="216" t="s">
        <v>244</v>
      </c>
      <c r="G184" s="217"/>
      <c r="H184" s="217"/>
      <c r="I184" s="217"/>
      <c r="J184" s="103" t="s">
        <v>239</v>
      </c>
      <c r="K184" s="104">
        <v>1</v>
      </c>
      <c r="L184" s="218"/>
      <c r="M184" s="217"/>
      <c r="N184" s="219">
        <f>ROUND($L$184*$K$184,0)</f>
        <v>0</v>
      </c>
      <c r="O184" s="217"/>
      <c r="P184" s="217"/>
      <c r="Q184" s="217"/>
      <c r="R184" s="102"/>
      <c r="S184" s="20"/>
      <c r="T184" s="105"/>
      <c r="U184" s="106" t="s">
        <v>35</v>
      </c>
      <c r="X184" s="107">
        <v>0</v>
      </c>
      <c r="Y184" s="107">
        <f>$X$184*$K$184</f>
        <v>0</v>
      </c>
      <c r="Z184" s="107">
        <v>0</v>
      </c>
      <c r="AA184" s="108">
        <f>$Z$184*$K$184</f>
        <v>0</v>
      </c>
      <c r="AR184" s="68" t="s">
        <v>106</v>
      </c>
      <c r="AT184" s="68" t="s">
        <v>101</v>
      </c>
      <c r="AU184" s="68" t="s">
        <v>71</v>
      </c>
      <c r="AY184" s="6" t="s">
        <v>100</v>
      </c>
      <c r="BE184" s="109">
        <f>IF($U$184="základní",$N$184,0)</f>
        <v>0</v>
      </c>
      <c r="BF184" s="109">
        <f>IF($U$184="snížená",$N$184,0)</f>
        <v>0</v>
      </c>
      <c r="BG184" s="109">
        <f>IF($U$184="zákl. přenesená",$N$184,0)</f>
        <v>0</v>
      </c>
      <c r="BH184" s="109">
        <f>IF($U$184="sníž. přenesená",$N$184,0)</f>
        <v>0</v>
      </c>
      <c r="BI184" s="109">
        <f>IF($U$184="nulová",$N$184,0)</f>
        <v>0</v>
      </c>
      <c r="BJ184" s="68" t="s">
        <v>9</v>
      </c>
      <c r="BK184" s="109">
        <f>ROUND($L$184*$K$184,0)</f>
        <v>0</v>
      </c>
      <c r="BL184" s="68" t="s">
        <v>106</v>
      </c>
      <c r="BM184" s="68" t="s">
        <v>245</v>
      </c>
    </row>
    <row r="185" spans="2:47" s="6" customFormat="1" ht="16.5" customHeight="1">
      <c r="B185" s="20"/>
      <c r="F185" s="220" t="s">
        <v>244</v>
      </c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0"/>
      <c r="T185" s="46"/>
      <c r="AA185" s="47"/>
      <c r="AT185" s="6" t="s">
        <v>108</v>
      </c>
      <c r="AU185" s="6" t="s">
        <v>71</v>
      </c>
    </row>
    <row r="186" spans="2:51" s="6" customFormat="1" ht="15.75" customHeight="1">
      <c r="B186" s="110"/>
      <c r="E186" s="111"/>
      <c r="F186" s="221" t="s">
        <v>241</v>
      </c>
      <c r="G186" s="222"/>
      <c r="H186" s="222"/>
      <c r="I186" s="222"/>
      <c r="K186" s="111"/>
      <c r="S186" s="110"/>
      <c r="T186" s="112"/>
      <c r="AA186" s="113"/>
      <c r="AT186" s="111" t="s">
        <v>110</v>
      </c>
      <c r="AU186" s="111" t="s">
        <v>71</v>
      </c>
      <c r="AV186" s="111" t="s">
        <v>9</v>
      </c>
      <c r="AW186" s="111" t="s">
        <v>77</v>
      </c>
      <c r="AX186" s="111" t="s">
        <v>65</v>
      </c>
      <c r="AY186" s="111" t="s">
        <v>100</v>
      </c>
    </row>
    <row r="187" spans="2:51" s="6" customFormat="1" ht="15.75" customHeight="1">
      <c r="B187" s="114"/>
      <c r="E187" s="115"/>
      <c r="F187" s="223" t="s">
        <v>9</v>
      </c>
      <c r="G187" s="224"/>
      <c r="H187" s="224"/>
      <c r="I187" s="224"/>
      <c r="K187" s="116">
        <v>1</v>
      </c>
      <c r="S187" s="114"/>
      <c r="T187" s="117"/>
      <c r="AA187" s="118"/>
      <c r="AT187" s="115" t="s">
        <v>110</v>
      </c>
      <c r="AU187" s="115" t="s">
        <v>71</v>
      </c>
      <c r="AV187" s="115" t="s">
        <v>71</v>
      </c>
      <c r="AW187" s="115" t="s">
        <v>77</v>
      </c>
      <c r="AX187" s="115" t="s">
        <v>9</v>
      </c>
      <c r="AY187" s="115" t="s">
        <v>100</v>
      </c>
    </row>
    <row r="188" spans="2:65" s="6" customFormat="1" ht="27" customHeight="1">
      <c r="B188" s="20"/>
      <c r="C188" s="100" t="s">
        <v>246</v>
      </c>
      <c r="D188" s="100" t="s">
        <v>101</v>
      </c>
      <c r="E188" s="101" t="s">
        <v>247</v>
      </c>
      <c r="F188" s="216" t="s">
        <v>248</v>
      </c>
      <c r="G188" s="217"/>
      <c r="H188" s="217"/>
      <c r="I188" s="217"/>
      <c r="J188" s="103" t="s">
        <v>239</v>
      </c>
      <c r="K188" s="104">
        <v>6</v>
      </c>
      <c r="L188" s="218"/>
      <c r="M188" s="217"/>
      <c r="N188" s="219">
        <f>ROUND($L$188*$K$188,0)</f>
        <v>0</v>
      </c>
      <c r="O188" s="217"/>
      <c r="P188" s="217"/>
      <c r="Q188" s="217"/>
      <c r="R188" s="102"/>
      <c r="S188" s="20"/>
      <c r="T188" s="105"/>
      <c r="U188" s="106" t="s">
        <v>35</v>
      </c>
      <c r="X188" s="107">
        <v>0</v>
      </c>
      <c r="Y188" s="107">
        <f>$X$188*$K$188</f>
        <v>0</v>
      </c>
      <c r="Z188" s="107">
        <v>0</v>
      </c>
      <c r="AA188" s="108">
        <f>$Z$188*$K$188</f>
        <v>0</v>
      </c>
      <c r="AR188" s="68" t="s">
        <v>106</v>
      </c>
      <c r="AT188" s="68" t="s">
        <v>101</v>
      </c>
      <c r="AU188" s="68" t="s">
        <v>71</v>
      </c>
      <c r="AY188" s="6" t="s">
        <v>100</v>
      </c>
      <c r="BE188" s="109">
        <f>IF($U$188="základní",$N$188,0)</f>
        <v>0</v>
      </c>
      <c r="BF188" s="109">
        <f>IF($U$188="snížená",$N$188,0)</f>
        <v>0</v>
      </c>
      <c r="BG188" s="109">
        <f>IF($U$188="zákl. přenesená",$N$188,0)</f>
        <v>0</v>
      </c>
      <c r="BH188" s="109">
        <f>IF($U$188="sníž. přenesená",$N$188,0)</f>
        <v>0</v>
      </c>
      <c r="BI188" s="109">
        <f>IF($U$188="nulová",$N$188,0)</f>
        <v>0</v>
      </c>
      <c r="BJ188" s="68" t="s">
        <v>9</v>
      </c>
      <c r="BK188" s="109">
        <f>ROUND($L$188*$K$188,0)</f>
        <v>0</v>
      </c>
      <c r="BL188" s="68" t="s">
        <v>106</v>
      </c>
      <c r="BM188" s="68" t="s">
        <v>249</v>
      </c>
    </row>
    <row r="189" spans="2:47" s="6" customFormat="1" ht="16.5" customHeight="1">
      <c r="B189" s="20"/>
      <c r="F189" s="220" t="s">
        <v>248</v>
      </c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0"/>
      <c r="T189" s="46"/>
      <c r="AA189" s="47"/>
      <c r="AT189" s="6" t="s">
        <v>108</v>
      </c>
      <c r="AU189" s="6" t="s">
        <v>71</v>
      </c>
    </row>
    <row r="190" spans="2:51" s="6" customFormat="1" ht="15.75" customHeight="1">
      <c r="B190" s="110"/>
      <c r="E190" s="111"/>
      <c r="F190" s="221" t="s">
        <v>234</v>
      </c>
      <c r="G190" s="222"/>
      <c r="H190" s="222"/>
      <c r="I190" s="222"/>
      <c r="K190" s="111"/>
      <c r="S190" s="110"/>
      <c r="T190" s="112"/>
      <c r="AA190" s="113"/>
      <c r="AT190" s="111" t="s">
        <v>110</v>
      </c>
      <c r="AU190" s="111" t="s">
        <v>71</v>
      </c>
      <c r="AV190" s="111" t="s">
        <v>9</v>
      </c>
      <c r="AW190" s="111" t="s">
        <v>77</v>
      </c>
      <c r="AX190" s="111" t="s">
        <v>65</v>
      </c>
      <c r="AY190" s="111" t="s">
        <v>100</v>
      </c>
    </row>
    <row r="191" spans="2:51" s="6" customFormat="1" ht="15.75" customHeight="1">
      <c r="B191" s="114"/>
      <c r="E191" s="115"/>
      <c r="F191" s="223" t="s">
        <v>135</v>
      </c>
      <c r="G191" s="224"/>
      <c r="H191" s="224"/>
      <c r="I191" s="224"/>
      <c r="K191" s="116">
        <v>6</v>
      </c>
      <c r="S191" s="114"/>
      <c r="T191" s="117"/>
      <c r="AA191" s="118"/>
      <c r="AT191" s="115" t="s">
        <v>110</v>
      </c>
      <c r="AU191" s="115" t="s">
        <v>71</v>
      </c>
      <c r="AV191" s="115" t="s">
        <v>71</v>
      </c>
      <c r="AW191" s="115" t="s">
        <v>77</v>
      </c>
      <c r="AX191" s="115" t="s">
        <v>9</v>
      </c>
      <c r="AY191" s="115" t="s">
        <v>100</v>
      </c>
    </row>
    <row r="192" spans="2:65" s="6" customFormat="1" ht="27" customHeight="1">
      <c r="B192" s="20"/>
      <c r="C192" s="100" t="s">
        <v>250</v>
      </c>
      <c r="D192" s="100" t="s">
        <v>101</v>
      </c>
      <c r="E192" s="101" t="s">
        <v>251</v>
      </c>
      <c r="F192" s="216" t="s">
        <v>252</v>
      </c>
      <c r="G192" s="217"/>
      <c r="H192" s="217"/>
      <c r="I192" s="217"/>
      <c r="J192" s="103" t="s">
        <v>239</v>
      </c>
      <c r="K192" s="104">
        <v>20</v>
      </c>
      <c r="L192" s="218"/>
      <c r="M192" s="217"/>
      <c r="N192" s="219">
        <f>ROUND($L$192*$K$192,0)</f>
        <v>0</v>
      </c>
      <c r="O192" s="217"/>
      <c r="P192" s="217"/>
      <c r="Q192" s="217"/>
      <c r="R192" s="102"/>
      <c r="S192" s="20"/>
      <c r="T192" s="105"/>
      <c r="U192" s="106" t="s">
        <v>35</v>
      </c>
      <c r="X192" s="107">
        <v>0</v>
      </c>
      <c r="Y192" s="107">
        <f>$X$192*$K$192</f>
        <v>0</v>
      </c>
      <c r="Z192" s="107">
        <v>0</v>
      </c>
      <c r="AA192" s="108">
        <f>$Z$192*$K$192</f>
        <v>0</v>
      </c>
      <c r="AR192" s="68" t="s">
        <v>106</v>
      </c>
      <c r="AT192" s="68" t="s">
        <v>101</v>
      </c>
      <c r="AU192" s="68" t="s">
        <v>71</v>
      </c>
      <c r="AY192" s="6" t="s">
        <v>100</v>
      </c>
      <c r="BE192" s="109">
        <f>IF($U$192="základní",$N$192,0)</f>
        <v>0</v>
      </c>
      <c r="BF192" s="109">
        <f>IF($U$192="snížená",$N$192,0)</f>
        <v>0</v>
      </c>
      <c r="BG192" s="109">
        <f>IF($U$192="zákl. přenesená",$N$192,0)</f>
        <v>0</v>
      </c>
      <c r="BH192" s="109">
        <f>IF($U$192="sníž. přenesená",$N$192,0)</f>
        <v>0</v>
      </c>
      <c r="BI192" s="109">
        <f>IF($U$192="nulová",$N$192,0)</f>
        <v>0</v>
      </c>
      <c r="BJ192" s="68" t="s">
        <v>9</v>
      </c>
      <c r="BK192" s="109">
        <f>ROUND($L$192*$K$192,0)</f>
        <v>0</v>
      </c>
      <c r="BL192" s="68" t="s">
        <v>106</v>
      </c>
      <c r="BM192" s="68" t="s">
        <v>253</v>
      </c>
    </row>
    <row r="193" spans="2:47" s="6" customFormat="1" ht="16.5" customHeight="1">
      <c r="B193" s="20"/>
      <c r="F193" s="220" t="s">
        <v>252</v>
      </c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0"/>
      <c r="T193" s="46"/>
      <c r="AA193" s="47"/>
      <c r="AT193" s="6" t="s">
        <v>108</v>
      </c>
      <c r="AU193" s="6" t="s">
        <v>71</v>
      </c>
    </row>
    <row r="194" spans="2:51" s="6" customFormat="1" ht="15.75" customHeight="1">
      <c r="B194" s="110"/>
      <c r="E194" s="111"/>
      <c r="F194" s="221" t="s">
        <v>234</v>
      </c>
      <c r="G194" s="222"/>
      <c r="H194" s="222"/>
      <c r="I194" s="222"/>
      <c r="K194" s="111"/>
      <c r="S194" s="110"/>
      <c r="T194" s="112"/>
      <c r="AA194" s="113"/>
      <c r="AT194" s="111" t="s">
        <v>110</v>
      </c>
      <c r="AU194" s="111" t="s">
        <v>71</v>
      </c>
      <c r="AV194" s="111" t="s">
        <v>9</v>
      </c>
      <c r="AW194" s="111" t="s">
        <v>77</v>
      </c>
      <c r="AX194" s="111" t="s">
        <v>65</v>
      </c>
      <c r="AY194" s="111" t="s">
        <v>100</v>
      </c>
    </row>
    <row r="195" spans="2:51" s="6" customFormat="1" ht="15.75" customHeight="1">
      <c r="B195" s="114"/>
      <c r="E195" s="115"/>
      <c r="F195" s="223" t="s">
        <v>203</v>
      </c>
      <c r="G195" s="224"/>
      <c r="H195" s="224"/>
      <c r="I195" s="224"/>
      <c r="K195" s="116">
        <v>20</v>
      </c>
      <c r="S195" s="114"/>
      <c r="T195" s="117"/>
      <c r="AA195" s="118"/>
      <c r="AT195" s="115" t="s">
        <v>110</v>
      </c>
      <c r="AU195" s="115" t="s">
        <v>71</v>
      </c>
      <c r="AV195" s="115" t="s">
        <v>71</v>
      </c>
      <c r="AW195" s="115" t="s">
        <v>77</v>
      </c>
      <c r="AX195" s="115" t="s">
        <v>9</v>
      </c>
      <c r="AY195" s="115" t="s">
        <v>100</v>
      </c>
    </row>
    <row r="196" spans="2:65" s="6" customFormat="1" ht="15.75" customHeight="1">
      <c r="B196" s="20"/>
      <c r="C196" s="100" t="s">
        <v>254</v>
      </c>
      <c r="D196" s="100" t="s">
        <v>101</v>
      </c>
      <c r="E196" s="101" t="s">
        <v>255</v>
      </c>
      <c r="F196" s="216" t="s">
        <v>256</v>
      </c>
      <c r="G196" s="217"/>
      <c r="H196" s="217"/>
      <c r="I196" s="217"/>
      <c r="J196" s="103" t="s">
        <v>239</v>
      </c>
      <c r="K196" s="104">
        <v>1</v>
      </c>
      <c r="L196" s="218"/>
      <c r="M196" s="217"/>
      <c r="N196" s="219">
        <f>ROUND($L$196*$K$196,0)</f>
        <v>0</v>
      </c>
      <c r="O196" s="217"/>
      <c r="P196" s="217"/>
      <c r="Q196" s="217"/>
      <c r="R196" s="102"/>
      <c r="S196" s="20"/>
      <c r="T196" s="105"/>
      <c r="U196" s="106" t="s">
        <v>35</v>
      </c>
      <c r="X196" s="107">
        <v>0</v>
      </c>
      <c r="Y196" s="107">
        <f>$X$196*$K$196</f>
        <v>0</v>
      </c>
      <c r="Z196" s="107">
        <v>0</v>
      </c>
      <c r="AA196" s="108">
        <f>$Z$196*$K$196</f>
        <v>0</v>
      </c>
      <c r="AR196" s="68" t="s">
        <v>106</v>
      </c>
      <c r="AT196" s="68" t="s">
        <v>101</v>
      </c>
      <c r="AU196" s="68" t="s">
        <v>71</v>
      </c>
      <c r="AY196" s="6" t="s">
        <v>100</v>
      </c>
      <c r="BE196" s="109">
        <f>IF($U$196="základní",$N$196,0)</f>
        <v>0</v>
      </c>
      <c r="BF196" s="109">
        <f>IF($U$196="snížená",$N$196,0)</f>
        <v>0</v>
      </c>
      <c r="BG196" s="109">
        <f>IF($U$196="zákl. přenesená",$N$196,0)</f>
        <v>0</v>
      </c>
      <c r="BH196" s="109">
        <f>IF($U$196="sníž. přenesená",$N$196,0)</f>
        <v>0</v>
      </c>
      <c r="BI196" s="109">
        <f>IF($U$196="nulová",$N$196,0)</f>
        <v>0</v>
      </c>
      <c r="BJ196" s="68" t="s">
        <v>9</v>
      </c>
      <c r="BK196" s="109">
        <f>ROUND($L$196*$K$196,0)</f>
        <v>0</v>
      </c>
      <c r="BL196" s="68" t="s">
        <v>106</v>
      </c>
      <c r="BM196" s="68" t="s">
        <v>257</v>
      </c>
    </row>
    <row r="197" spans="2:47" s="6" customFormat="1" ht="16.5" customHeight="1">
      <c r="B197" s="20"/>
      <c r="F197" s="220" t="s">
        <v>256</v>
      </c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0"/>
      <c r="T197" s="46"/>
      <c r="AA197" s="47"/>
      <c r="AT197" s="6" t="s">
        <v>108</v>
      </c>
      <c r="AU197" s="6" t="s">
        <v>71</v>
      </c>
    </row>
    <row r="198" spans="2:51" s="6" customFormat="1" ht="15.75" customHeight="1">
      <c r="B198" s="110"/>
      <c r="E198" s="111"/>
      <c r="F198" s="221" t="s">
        <v>234</v>
      </c>
      <c r="G198" s="222"/>
      <c r="H198" s="222"/>
      <c r="I198" s="222"/>
      <c r="K198" s="111"/>
      <c r="S198" s="110"/>
      <c r="T198" s="112"/>
      <c r="AA198" s="113"/>
      <c r="AT198" s="111" t="s">
        <v>110</v>
      </c>
      <c r="AU198" s="111" t="s">
        <v>71</v>
      </c>
      <c r="AV198" s="111" t="s">
        <v>9</v>
      </c>
      <c r="AW198" s="111" t="s">
        <v>77</v>
      </c>
      <c r="AX198" s="111" t="s">
        <v>65</v>
      </c>
      <c r="AY198" s="111" t="s">
        <v>100</v>
      </c>
    </row>
    <row r="199" spans="2:51" s="6" customFormat="1" ht="15.75" customHeight="1">
      <c r="B199" s="114"/>
      <c r="E199" s="115"/>
      <c r="F199" s="223" t="s">
        <v>9</v>
      </c>
      <c r="G199" s="224"/>
      <c r="H199" s="224"/>
      <c r="I199" s="224"/>
      <c r="K199" s="116">
        <v>1</v>
      </c>
      <c r="S199" s="114"/>
      <c r="T199" s="117"/>
      <c r="AA199" s="118"/>
      <c r="AT199" s="115" t="s">
        <v>110</v>
      </c>
      <c r="AU199" s="115" t="s">
        <v>71</v>
      </c>
      <c r="AV199" s="115" t="s">
        <v>71</v>
      </c>
      <c r="AW199" s="115" t="s">
        <v>77</v>
      </c>
      <c r="AX199" s="115" t="s">
        <v>9</v>
      </c>
      <c r="AY199" s="115" t="s">
        <v>100</v>
      </c>
    </row>
    <row r="200" spans="2:65" s="6" customFormat="1" ht="15.75" customHeight="1">
      <c r="B200" s="20"/>
      <c r="C200" s="225" t="s">
        <v>258</v>
      </c>
      <c r="D200" s="225" t="s">
        <v>101</v>
      </c>
      <c r="E200" s="226" t="s">
        <v>259</v>
      </c>
      <c r="F200" s="275" t="s">
        <v>260</v>
      </c>
      <c r="G200" s="276"/>
      <c r="H200" s="276"/>
      <c r="I200" s="276"/>
      <c r="J200" s="228" t="s">
        <v>239</v>
      </c>
      <c r="K200" s="229">
        <v>13</v>
      </c>
      <c r="L200" s="277"/>
      <c r="M200" s="276"/>
      <c r="N200" s="277">
        <f>ROUND($L$200*$K$200,0)</f>
        <v>0</v>
      </c>
      <c r="O200" s="276"/>
      <c r="P200" s="276"/>
      <c r="Q200" s="276"/>
      <c r="R200" s="227"/>
      <c r="S200" s="20"/>
      <c r="T200" s="105"/>
      <c r="U200" s="106" t="s">
        <v>35</v>
      </c>
      <c r="X200" s="107">
        <v>0</v>
      </c>
      <c r="Y200" s="107">
        <f>$X$200*$K$200</f>
        <v>0</v>
      </c>
      <c r="Z200" s="107">
        <v>0</v>
      </c>
      <c r="AA200" s="108">
        <f>$Z$200*$K$200</f>
        <v>0</v>
      </c>
      <c r="AR200" s="68" t="s">
        <v>106</v>
      </c>
      <c r="AT200" s="68" t="s">
        <v>101</v>
      </c>
      <c r="AU200" s="68" t="s">
        <v>71</v>
      </c>
      <c r="AY200" s="6" t="s">
        <v>100</v>
      </c>
      <c r="BE200" s="109">
        <f>IF($U$200="základní",$N$200,0)</f>
        <v>0</v>
      </c>
      <c r="BF200" s="109">
        <f>IF($U$200="snížená",$N$200,0)</f>
        <v>0</v>
      </c>
      <c r="BG200" s="109">
        <f>IF($U$200="zákl. přenesená",$N$200,0)</f>
        <v>0</v>
      </c>
      <c r="BH200" s="109">
        <f>IF($U$200="sníž. přenesená",$N$200,0)</f>
        <v>0</v>
      </c>
      <c r="BI200" s="109">
        <f>IF($U$200="nulová",$N$200,0)</f>
        <v>0</v>
      </c>
      <c r="BJ200" s="68" t="s">
        <v>9</v>
      </c>
      <c r="BK200" s="109">
        <f>ROUND($L$200*$K$200,0)</f>
        <v>0</v>
      </c>
      <c r="BL200" s="68" t="s">
        <v>106</v>
      </c>
      <c r="BM200" s="68" t="s">
        <v>261</v>
      </c>
    </row>
    <row r="201" spans="2:47" s="6" customFormat="1" ht="16.5" customHeight="1">
      <c r="B201" s="20"/>
      <c r="C201" s="230"/>
      <c r="D201" s="230"/>
      <c r="E201" s="230"/>
      <c r="F201" s="278" t="s">
        <v>260</v>
      </c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0"/>
      <c r="T201" s="46"/>
      <c r="AA201" s="47"/>
      <c r="AT201" s="6" t="s">
        <v>108</v>
      </c>
      <c r="AU201" s="6" t="s">
        <v>71</v>
      </c>
    </row>
    <row r="202" spans="2:51" s="6" customFormat="1" ht="15.75" customHeight="1">
      <c r="B202" s="110"/>
      <c r="C202" s="230"/>
      <c r="D202" s="230"/>
      <c r="E202" s="244"/>
      <c r="F202" s="280" t="s">
        <v>234</v>
      </c>
      <c r="G202" s="281"/>
      <c r="H202" s="281"/>
      <c r="I202" s="281"/>
      <c r="J202" s="230"/>
      <c r="K202" s="244"/>
      <c r="L202" s="230"/>
      <c r="M202" s="230"/>
      <c r="N202" s="230"/>
      <c r="O202" s="230"/>
      <c r="P202" s="230"/>
      <c r="Q202" s="230"/>
      <c r="R202" s="230"/>
      <c r="S202" s="110"/>
      <c r="T202" s="112"/>
      <c r="AA202" s="113"/>
      <c r="AT202" s="111" t="s">
        <v>110</v>
      </c>
      <c r="AU202" s="111" t="s">
        <v>71</v>
      </c>
      <c r="AV202" s="111" t="s">
        <v>9</v>
      </c>
      <c r="AW202" s="111" t="s">
        <v>77</v>
      </c>
      <c r="AX202" s="111" t="s">
        <v>65</v>
      </c>
      <c r="AY202" s="111" t="s">
        <v>100</v>
      </c>
    </row>
    <row r="203" spans="2:51" s="6" customFormat="1" ht="15.75" customHeight="1">
      <c r="B203" s="114"/>
      <c r="C203" s="230"/>
      <c r="D203" s="230"/>
      <c r="E203" s="245"/>
      <c r="F203" s="282" t="s">
        <v>9</v>
      </c>
      <c r="G203" s="283"/>
      <c r="H203" s="283"/>
      <c r="I203" s="283"/>
      <c r="J203" s="230"/>
      <c r="K203" s="246">
        <v>13</v>
      </c>
      <c r="L203" s="230"/>
      <c r="M203" s="230"/>
      <c r="N203" s="230"/>
      <c r="O203" s="230"/>
      <c r="P203" s="230"/>
      <c r="Q203" s="230"/>
      <c r="R203" s="230"/>
      <c r="S203" s="114"/>
      <c r="T203" s="117"/>
      <c r="AA203" s="118"/>
      <c r="AT203" s="115" t="s">
        <v>110</v>
      </c>
      <c r="AU203" s="115" t="s">
        <v>71</v>
      </c>
      <c r="AV203" s="115" t="s">
        <v>71</v>
      </c>
      <c r="AW203" s="115" t="s">
        <v>77</v>
      </c>
      <c r="AX203" s="115" t="s">
        <v>9</v>
      </c>
      <c r="AY203" s="115" t="s">
        <v>100</v>
      </c>
    </row>
    <row r="204" spans="2:65" s="6" customFormat="1" ht="15.75" customHeight="1">
      <c r="B204" s="20"/>
      <c r="C204" s="225" t="s">
        <v>262</v>
      </c>
      <c r="D204" s="225" t="s">
        <v>101</v>
      </c>
      <c r="E204" s="226" t="s">
        <v>263</v>
      </c>
      <c r="F204" s="275" t="s">
        <v>264</v>
      </c>
      <c r="G204" s="276"/>
      <c r="H204" s="276"/>
      <c r="I204" s="276"/>
      <c r="J204" s="228" t="s">
        <v>239</v>
      </c>
      <c r="K204" s="229">
        <v>11</v>
      </c>
      <c r="L204" s="277"/>
      <c r="M204" s="276"/>
      <c r="N204" s="277">
        <f>ROUND($L$204*$K$204,0)</f>
        <v>0</v>
      </c>
      <c r="O204" s="276"/>
      <c r="P204" s="276"/>
      <c r="Q204" s="276"/>
      <c r="R204" s="227"/>
      <c r="S204" s="20"/>
      <c r="T204" s="105"/>
      <c r="U204" s="106" t="s">
        <v>35</v>
      </c>
      <c r="X204" s="107">
        <v>0</v>
      </c>
      <c r="Y204" s="107">
        <f>$X$204*$K$204</f>
        <v>0</v>
      </c>
      <c r="Z204" s="107">
        <v>0</v>
      </c>
      <c r="AA204" s="108">
        <f>$Z$204*$K$204</f>
        <v>0</v>
      </c>
      <c r="AR204" s="68" t="s">
        <v>106</v>
      </c>
      <c r="AT204" s="68" t="s">
        <v>101</v>
      </c>
      <c r="AU204" s="68" t="s">
        <v>71</v>
      </c>
      <c r="AY204" s="6" t="s">
        <v>100</v>
      </c>
      <c r="BE204" s="109">
        <f>IF($U$204="základní",$N$204,0)</f>
        <v>0</v>
      </c>
      <c r="BF204" s="109">
        <f>IF($U$204="snížená",$N$204,0)</f>
        <v>0</v>
      </c>
      <c r="BG204" s="109">
        <f>IF($U$204="zákl. přenesená",$N$204,0)</f>
        <v>0</v>
      </c>
      <c r="BH204" s="109">
        <f>IF($U$204="sníž. přenesená",$N$204,0)</f>
        <v>0</v>
      </c>
      <c r="BI204" s="109">
        <f>IF($U$204="nulová",$N$204,0)</f>
        <v>0</v>
      </c>
      <c r="BJ204" s="68" t="s">
        <v>9</v>
      </c>
      <c r="BK204" s="109">
        <f>ROUND($L$204*$K$204,0)</f>
        <v>0</v>
      </c>
      <c r="BL204" s="68" t="s">
        <v>106</v>
      </c>
      <c r="BM204" s="68" t="s">
        <v>265</v>
      </c>
    </row>
    <row r="205" spans="2:47" s="6" customFormat="1" ht="16.5" customHeight="1">
      <c r="B205" s="20"/>
      <c r="C205" s="230"/>
      <c r="D205" s="230"/>
      <c r="E205" s="230"/>
      <c r="F205" s="278" t="s">
        <v>264</v>
      </c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0"/>
      <c r="T205" s="46"/>
      <c r="AA205" s="47"/>
      <c r="AT205" s="6" t="s">
        <v>108</v>
      </c>
      <c r="AU205" s="6" t="s">
        <v>71</v>
      </c>
    </row>
    <row r="206" spans="2:51" s="6" customFormat="1" ht="15.75" customHeight="1">
      <c r="B206" s="110"/>
      <c r="C206" s="230"/>
      <c r="D206" s="230"/>
      <c r="E206" s="244"/>
      <c r="F206" s="280" t="s">
        <v>234</v>
      </c>
      <c r="G206" s="281"/>
      <c r="H206" s="281"/>
      <c r="I206" s="281"/>
      <c r="J206" s="230"/>
      <c r="K206" s="244"/>
      <c r="L206" s="230"/>
      <c r="M206" s="230"/>
      <c r="N206" s="230"/>
      <c r="O206" s="230"/>
      <c r="P206" s="230"/>
      <c r="Q206" s="230"/>
      <c r="R206" s="230"/>
      <c r="S206" s="110"/>
      <c r="T206" s="112"/>
      <c r="AA206" s="113"/>
      <c r="AT206" s="111" t="s">
        <v>110</v>
      </c>
      <c r="AU206" s="111" t="s">
        <v>71</v>
      </c>
      <c r="AV206" s="111" t="s">
        <v>9</v>
      </c>
      <c r="AW206" s="111" t="s">
        <v>77</v>
      </c>
      <c r="AX206" s="111" t="s">
        <v>65</v>
      </c>
      <c r="AY206" s="111" t="s">
        <v>100</v>
      </c>
    </row>
    <row r="207" spans="2:51" s="6" customFormat="1" ht="15.75" customHeight="1">
      <c r="B207" s="114"/>
      <c r="C207" s="230"/>
      <c r="D207" s="230"/>
      <c r="E207" s="245"/>
      <c r="F207" s="282" t="s">
        <v>9</v>
      </c>
      <c r="G207" s="283"/>
      <c r="H207" s="283"/>
      <c r="I207" s="283"/>
      <c r="J207" s="230"/>
      <c r="K207" s="246">
        <v>11</v>
      </c>
      <c r="L207" s="230"/>
      <c r="M207" s="230"/>
      <c r="N207" s="230"/>
      <c r="O207" s="230"/>
      <c r="P207" s="230"/>
      <c r="Q207" s="230"/>
      <c r="R207" s="230"/>
      <c r="S207" s="114"/>
      <c r="T207" s="117"/>
      <c r="AA207" s="118"/>
      <c r="AT207" s="115" t="s">
        <v>110</v>
      </c>
      <c r="AU207" s="115" t="s">
        <v>71</v>
      </c>
      <c r="AV207" s="115" t="s">
        <v>71</v>
      </c>
      <c r="AW207" s="115" t="s">
        <v>77</v>
      </c>
      <c r="AX207" s="115" t="s">
        <v>9</v>
      </c>
      <c r="AY207" s="115" t="s">
        <v>100</v>
      </c>
    </row>
    <row r="208" spans="2:65" s="6" customFormat="1" ht="15.75" customHeight="1">
      <c r="B208" s="20"/>
      <c r="C208" s="100" t="s">
        <v>266</v>
      </c>
      <c r="D208" s="100" t="s">
        <v>101</v>
      </c>
      <c r="E208" s="101" t="s">
        <v>267</v>
      </c>
      <c r="F208" s="216" t="s">
        <v>268</v>
      </c>
      <c r="G208" s="217"/>
      <c r="H208" s="217"/>
      <c r="I208" s="217"/>
      <c r="J208" s="103" t="s">
        <v>239</v>
      </c>
      <c r="K208" s="104">
        <v>11</v>
      </c>
      <c r="L208" s="218"/>
      <c r="M208" s="217"/>
      <c r="N208" s="219">
        <f>ROUND($L$208*$K$208,0)</f>
        <v>0</v>
      </c>
      <c r="O208" s="217"/>
      <c r="P208" s="217"/>
      <c r="Q208" s="217"/>
      <c r="R208" s="102"/>
      <c r="S208" s="20"/>
      <c r="T208" s="105"/>
      <c r="U208" s="106" t="s">
        <v>35</v>
      </c>
      <c r="X208" s="107">
        <v>0</v>
      </c>
      <c r="Y208" s="107">
        <f>$X$208*$K$208</f>
        <v>0</v>
      </c>
      <c r="Z208" s="107">
        <v>0</v>
      </c>
      <c r="AA208" s="108">
        <f>$Z$208*$K$208</f>
        <v>0</v>
      </c>
      <c r="AR208" s="68" t="s">
        <v>106</v>
      </c>
      <c r="AT208" s="68" t="s">
        <v>101</v>
      </c>
      <c r="AU208" s="68" t="s">
        <v>71</v>
      </c>
      <c r="AY208" s="6" t="s">
        <v>100</v>
      </c>
      <c r="BE208" s="109">
        <f>IF($U$208="základní",$N$208,0)</f>
        <v>0</v>
      </c>
      <c r="BF208" s="109">
        <f>IF($U$208="snížená",$N$208,0)</f>
        <v>0</v>
      </c>
      <c r="BG208" s="109">
        <f>IF($U$208="zákl. přenesená",$N$208,0)</f>
        <v>0</v>
      </c>
      <c r="BH208" s="109">
        <f>IF($U$208="sníž. přenesená",$N$208,0)</f>
        <v>0</v>
      </c>
      <c r="BI208" s="109">
        <f>IF($U$208="nulová",$N$208,0)</f>
        <v>0</v>
      </c>
      <c r="BJ208" s="68" t="s">
        <v>9</v>
      </c>
      <c r="BK208" s="109">
        <f>ROUND($L$208*$K$208,0)</f>
        <v>0</v>
      </c>
      <c r="BL208" s="68" t="s">
        <v>106</v>
      </c>
      <c r="BM208" s="68" t="s">
        <v>269</v>
      </c>
    </row>
    <row r="209" spans="2:47" s="6" customFormat="1" ht="16.5" customHeight="1">
      <c r="B209" s="20"/>
      <c r="F209" s="220" t="s">
        <v>268</v>
      </c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0"/>
      <c r="T209" s="46"/>
      <c r="AA209" s="47"/>
      <c r="AT209" s="6" t="s">
        <v>108</v>
      </c>
      <c r="AU209" s="6" t="s">
        <v>71</v>
      </c>
    </row>
    <row r="210" spans="2:51" s="6" customFormat="1" ht="15.75" customHeight="1">
      <c r="B210" s="110"/>
      <c r="E210" s="111"/>
      <c r="F210" s="221" t="s">
        <v>234</v>
      </c>
      <c r="G210" s="222"/>
      <c r="H210" s="222"/>
      <c r="I210" s="222"/>
      <c r="K210" s="111"/>
      <c r="S210" s="110"/>
      <c r="T210" s="112"/>
      <c r="AA210" s="113"/>
      <c r="AT210" s="111" t="s">
        <v>110</v>
      </c>
      <c r="AU210" s="111" t="s">
        <v>71</v>
      </c>
      <c r="AV210" s="111" t="s">
        <v>9</v>
      </c>
      <c r="AW210" s="111" t="s">
        <v>77</v>
      </c>
      <c r="AX210" s="111" t="s">
        <v>65</v>
      </c>
      <c r="AY210" s="111" t="s">
        <v>100</v>
      </c>
    </row>
    <row r="211" spans="2:51" s="6" customFormat="1" ht="15.75" customHeight="1">
      <c r="B211" s="114"/>
      <c r="E211" s="115"/>
      <c r="F211" s="223" t="s">
        <v>158</v>
      </c>
      <c r="G211" s="224"/>
      <c r="H211" s="224"/>
      <c r="I211" s="224"/>
      <c r="K211" s="116">
        <v>11</v>
      </c>
      <c r="S211" s="114"/>
      <c r="T211" s="117"/>
      <c r="AA211" s="118"/>
      <c r="AT211" s="115" t="s">
        <v>110</v>
      </c>
      <c r="AU211" s="115" t="s">
        <v>71</v>
      </c>
      <c r="AV211" s="115" t="s">
        <v>71</v>
      </c>
      <c r="AW211" s="115" t="s">
        <v>77</v>
      </c>
      <c r="AX211" s="115" t="s">
        <v>9</v>
      </c>
      <c r="AY211" s="115" t="s">
        <v>100</v>
      </c>
    </row>
    <row r="212" spans="2:65" s="6" customFormat="1" ht="15.75" customHeight="1">
      <c r="B212" s="20"/>
      <c r="C212" s="100" t="s">
        <v>270</v>
      </c>
      <c r="D212" s="100" t="s">
        <v>101</v>
      </c>
      <c r="E212" s="101" t="s">
        <v>271</v>
      </c>
      <c r="F212" s="216" t="s">
        <v>272</v>
      </c>
      <c r="G212" s="217"/>
      <c r="H212" s="217"/>
      <c r="I212" s="217"/>
      <c r="J212" s="103" t="s">
        <v>239</v>
      </c>
      <c r="K212" s="104">
        <v>5</v>
      </c>
      <c r="L212" s="218"/>
      <c r="M212" s="217"/>
      <c r="N212" s="219">
        <f>ROUND($L$212*$K$212,0)</f>
        <v>0</v>
      </c>
      <c r="O212" s="217"/>
      <c r="P212" s="217"/>
      <c r="Q212" s="217"/>
      <c r="R212" s="102"/>
      <c r="S212" s="20"/>
      <c r="T212" s="105"/>
      <c r="U212" s="106" t="s">
        <v>35</v>
      </c>
      <c r="X212" s="107">
        <v>0</v>
      </c>
      <c r="Y212" s="107">
        <f>$X$212*$K$212</f>
        <v>0</v>
      </c>
      <c r="Z212" s="107">
        <v>0</v>
      </c>
      <c r="AA212" s="108">
        <f>$Z$212*$K$212</f>
        <v>0</v>
      </c>
      <c r="AR212" s="68" t="s">
        <v>106</v>
      </c>
      <c r="AT212" s="68" t="s">
        <v>101</v>
      </c>
      <c r="AU212" s="68" t="s">
        <v>71</v>
      </c>
      <c r="AY212" s="6" t="s">
        <v>100</v>
      </c>
      <c r="BE212" s="109">
        <f>IF($U$212="základní",$N$212,0)</f>
        <v>0</v>
      </c>
      <c r="BF212" s="109">
        <f>IF($U$212="snížená",$N$212,0)</f>
        <v>0</v>
      </c>
      <c r="BG212" s="109">
        <f>IF($U$212="zákl. přenesená",$N$212,0)</f>
        <v>0</v>
      </c>
      <c r="BH212" s="109">
        <f>IF($U$212="sníž. přenesená",$N$212,0)</f>
        <v>0</v>
      </c>
      <c r="BI212" s="109">
        <f>IF($U$212="nulová",$N$212,0)</f>
        <v>0</v>
      </c>
      <c r="BJ212" s="68" t="s">
        <v>9</v>
      </c>
      <c r="BK212" s="109">
        <f>ROUND($L$212*$K$212,0)</f>
        <v>0</v>
      </c>
      <c r="BL212" s="68" t="s">
        <v>106</v>
      </c>
      <c r="BM212" s="68" t="s">
        <v>273</v>
      </c>
    </row>
    <row r="213" spans="2:47" s="6" customFormat="1" ht="16.5" customHeight="1">
      <c r="B213" s="20"/>
      <c r="F213" s="220" t="s">
        <v>272</v>
      </c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0"/>
      <c r="T213" s="46"/>
      <c r="AA213" s="47"/>
      <c r="AT213" s="6" t="s">
        <v>108</v>
      </c>
      <c r="AU213" s="6" t="s">
        <v>71</v>
      </c>
    </row>
    <row r="214" spans="2:51" s="6" customFormat="1" ht="15.75" customHeight="1">
      <c r="B214" s="110"/>
      <c r="E214" s="111"/>
      <c r="F214" s="221" t="s">
        <v>234</v>
      </c>
      <c r="G214" s="222"/>
      <c r="H214" s="222"/>
      <c r="I214" s="222"/>
      <c r="K214" s="111"/>
      <c r="S214" s="110"/>
      <c r="T214" s="112"/>
      <c r="AA214" s="113"/>
      <c r="AT214" s="111" t="s">
        <v>110</v>
      </c>
      <c r="AU214" s="111" t="s">
        <v>71</v>
      </c>
      <c r="AV214" s="111" t="s">
        <v>9</v>
      </c>
      <c r="AW214" s="111" t="s">
        <v>77</v>
      </c>
      <c r="AX214" s="111" t="s">
        <v>65</v>
      </c>
      <c r="AY214" s="111" t="s">
        <v>100</v>
      </c>
    </row>
    <row r="215" spans="2:51" s="6" customFormat="1" ht="15.75" customHeight="1">
      <c r="B215" s="114"/>
      <c r="E215" s="115"/>
      <c r="F215" s="223" t="s">
        <v>126</v>
      </c>
      <c r="G215" s="224"/>
      <c r="H215" s="224"/>
      <c r="I215" s="224"/>
      <c r="K215" s="116">
        <v>5</v>
      </c>
      <c r="S215" s="114"/>
      <c r="T215" s="117"/>
      <c r="AA215" s="118"/>
      <c r="AT215" s="115" t="s">
        <v>110</v>
      </c>
      <c r="AU215" s="115" t="s">
        <v>71</v>
      </c>
      <c r="AV215" s="115" t="s">
        <v>71</v>
      </c>
      <c r="AW215" s="115" t="s">
        <v>77</v>
      </c>
      <c r="AX215" s="115" t="s">
        <v>9</v>
      </c>
      <c r="AY215" s="115" t="s">
        <v>100</v>
      </c>
    </row>
    <row r="216" spans="2:65" s="6" customFormat="1" ht="15.75" customHeight="1">
      <c r="B216" s="20"/>
      <c r="C216" s="100" t="s">
        <v>274</v>
      </c>
      <c r="D216" s="100" t="s">
        <v>101</v>
      </c>
      <c r="E216" s="101" t="s">
        <v>275</v>
      </c>
      <c r="F216" s="216" t="s">
        <v>276</v>
      </c>
      <c r="G216" s="217"/>
      <c r="H216" s="217"/>
      <c r="I216" s="217"/>
      <c r="J216" s="103" t="s">
        <v>239</v>
      </c>
      <c r="K216" s="104">
        <v>1</v>
      </c>
      <c r="L216" s="218"/>
      <c r="M216" s="217"/>
      <c r="N216" s="219">
        <f>ROUND($L$216*$K$216,0)</f>
        <v>0</v>
      </c>
      <c r="O216" s="217"/>
      <c r="P216" s="217"/>
      <c r="Q216" s="217"/>
      <c r="R216" s="102"/>
      <c r="S216" s="20"/>
      <c r="T216" s="105"/>
      <c r="U216" s="106" t="s">
        <v>35</v>
      </c>
      <c r="X216" s="107">
        <v>0</v>
      </c>
      <c r="Y216" s="107">
        <f>$X$216*$K$216</f>
        <v>0</v>
      </c>
      <c r="Z216" s="107">
        <v>0</v>
      </c>
      <c r="AA216" s="108">
        <f>$Z$216*$K$216</f>
        <v>0</v>
      </c>
      <c r="AR216" s="68" t="s">
        <v>106</v>
      </c>
      <c r="AT216" s="68" t="s">
        <v>101</v>
      </c>
      <c r="AU216" s="68" t="s">
        <v>71</v>
      </c>
      <c r="AY216" s="6" t="s">
        <v>100</v>
      </c>
      <c r="BE216" s="109">
        <f>IF($U$216="základní",$N$216,0)</f>
        <v>0</v>
      </c>
      <c r="BF216" s="109">
        <f>IF($U$216="snížená",$N$216,0)</f>
        <v>0</v>
      </c>
      <c r="BG216" s="109">
        <f>IF($U$216="zákl. přenesená",$N$216,0)</f>
        <v>0</v>
      </c>
      <c r="BH216" s="109">
        <f>IF($U$216="sníž. přenesená",$N$216,0)</f>
        <v>0</v>
      </c>
      <c r="BI216" s="109">
        <f>IF($U$216="nulová",$N$216,0)</f>
        <v>0</v>
      </c>
      <c r="BJ216" s="68" t="s">
        <v>9</v>
      </c>
      <c r="BK216" s="109">
        <f>ROUND($L$216*$K$216,0)</f>
        <v>0</v>
      </c>
      <c r="BL216" s="68" t="s">
        <v>106</v>
      </c>
      <c r="BM216" s="68" t="s">
        <v>277</v>
      </c>
    </row>
    <row r="217" spans="2:47" s="6" customFormat="1" ht="16.5" customHeight="1">
      <c r="B217" s="20"/>
      <c r="F217" s="220" t="s">
        <v>276</v>
      </c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0"/>
      <c r="T217" s="46"/>
      <c r="AA217" s="47"/>
      <c r="AT217" s="6" t="s">
        <v>108</v>
      </c>
      <c r="AU217" s="6" t="s">
        <v>71</v>
      </c>
    </row>
    <row r="218" spans="2:51" s="6" customFormat="1" ht="15.75" customHeight="1">
      <c r="B218" s="110"/>
      <c r="E218" s="111"/>
      <c r="F218" s="221" t="s">
        <v>278</v>
      </c>
      <c r="G218" s="222"/>
      <c r="H218" s="222"/>
      <c r="I218" s="222"/>
      <c r="K218" s="111"/>
      <c r="S218" s="110"/>
      <c r="T218" s="112"/>
      <c r="AA218" s="113"/>
      <c r="AT218" s="111" t="s">
        <v>110</v>
      </c>
      <c r="AU218" s="111" t="s">
        <v>71</v>
      </c>
      <c r="AV218" s="111" t="s">
        <v>9</v>
      </c>
      <c r="AW218" s="111" t="s">
        <v>77</v>
      </c>
      <c r="AX218" s="111" t="s">
        <v>65</v>
      </c>
      <c r="AY218" s="111" t="s">
        <v>100</v>
      </c>
    </row>
    <row r="219" spans="2:51" s="6" customFormat="1" ht="15.75" customHeight="1">
      <c r="B219" s="114"/>
      <c r="E219" s="115"/>
      <c r="F219" s="223" t="s">
        <v>9</v>
      </c>
      <c r="G219" s="224"/>
      <c r="H219" s="224"/>
      <c r="I219" s="224"/>
      <c r="K219" s="116">
        <v>1</v>
      </c>
      <c r="S219" s="114"/>
      <c r="T219" s="117"/>
      <c r="AA219" s="118"/>
      <c r="AT219" s="115" t="s">
        <v>110</v>
      </c>
      <c r="AU219" s="115" t="s">
        <v>71</v>
      </c>
      <c r="AV219" s="115" t="s">
        <v>71</v>
      </c>
      <c r="AW219" s="115" t="s">
        <v>77</v>
      </c>
      <c r="AX219" s="115" t="s">
        <v>9</v>
      </c>
      <c r="AY219" s="115" t="s">
        <v>100</v>
      </c>
    </row>
    <row r="220" spans="2:65" s="6" customFormat="1" ht="27" customHeight="1">
      <c r="B220" s="20"/>
      <c r="C220" s="100" t="s">
        <v>279</v>
      </c>
      <c r="D220" s="100" t="s">
        <v>101</v>
      </c>
      <c r="E220" s="101" t="s">
        <v>280</v>
      </c>
      <c r="F220" s="216" t="s">
        <v>281</v>
      </c>
      <c r="G220" s="217"/>
      <c r="H220" s="217"/>
      <c r="I220" s="217"/>
      <c r="J220" s="103" t="s">
        <v>239</v>
      </c>
      <c r="K220" s="104">
        <v>2</v>
      </c>
      <c r="L220" s="218"/>
      <c r="M220" s="217"/>
      <c r="N220" s="219">
        <f>ROUND($L$220*$K$220,0)</f>
        <v>0</v>
      </c>
      <c r="O220" s="217"/>
      <c r="P220" s="217"/>
      <c r="Q220" s="217"/>
      <c r="R220" s="102"/>
      <c r="S220" s="20"/>
      <c r="T220" s="105"/>
      <c r="U220" s="106" t="s">
        <v>35</v>
      </c>
      <c r="X220" s="107">
        <v>0</v>
      </c>
      <c r="Y220" s="107">
        <f>$X$220*$K$220</f>
        <v>0</v>
      </c>
      <c r="Z220" s="107">
        <v>0</v>
      </c>
      <c r="AA220" s="108">
        <f>$Z$220*$K$220</f>
        <v>0</v>
      </c>
      <c r="AR220" s="68" t="s">
        <v>106</v>
      </c>
      <c r="AT220" s="68" t="s">
        <v>101</v>
      </c>
      <c r="AU220" s="68" t="s">
        <v>71</v>
      </c>
      <c r="AY220" s="6" t="s">
        <v>100</v>
      </c>
      <c r="BE220" s="109">
        <f>IF($U$220="základní",$N$220,0)</f>
        <v>0</v>
      </c>
      <c r="BF220" s="109">
        <f>IF($U$220="snížená",$N$220,0)</f>
        <v>0</v>
      </c>
      <c r="BG220" s="109">
        <f>IF($U$220="zákl. přenesená",$N$220,0)</f>
        <v>0</v>
      </c>
      <c r="BH220" s="109">
        <f>IF($U$220="sníž. přenesená",$N$220,0)</f>
        <v>0</v>
      </c>
      <c r="BI220" s="109">
        <f>IF($U$220="nulová",$N$220,0)</f>
        <v>0</v>
      </c>
      <c r="BJ220" s="68" t="s">
        <v>9</v>
      </c>
      <c r="BK220" s="109">
        <f>ROUND($L$220*$K$220,0)</f>
        <v>0</v>
      </c>
      <c r="BL220" s="68" t="s">
        <v>106</v>
      </c>
      <c r="BM220" s="68" t="s">
        <v>282</v>
      </c>
    </row>
    <row r="221" spans="2:47" s="6" customFormat="1" ht="16.5" customHeight="1">
      <c r="B221" s="20"/>
      <c r="F221" s="220" t="s">
        <v>281</v>
      </c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0"/>
      <c r="T221" s="46"/>
      <c r="AA221" s="47"/>
      <c r="AT221" s="6" t="s">
        <v>108</v>
      </c>
      <c r="AU221" s="6" t="s">
        <v>71</v>
      </c>
    </row>
    <row r="222" spans="2:51" s="6" customFormat="1" ht="15.75" customHeight="1">
      <c r="B222" s="110"/>
      <c r="E222" s="111"/>
      <c r="F222" s="221" t="s">
        <v>278</v>
      </c>
      <c r="G222" s="222"/>
      <c r="H222" s="222"/>
      <c r="I222" s="222"/>
      <c r="K222" s="111"/>
      <c r="S222" s="110"/>
      <c r="T222" s="112"/>
      <c r="AA222" s="113"/>
      <c r="AT222" s="111" t="s">
        <v>110</v>
      </c>
      <c r="AU222" s="111" t="s">
        <v>71</v>
      </c>
      <c r="AV222" s="111" t="s">
        <v>9</v>
      </c>
      <c r="AW222" s="111" t="s">
        <v>77</v>
      </c>
      <c r="AX222" s="111" t="s">
        <v>65</v>
      </c>
      <c r="AY222" s="111" t="s">
        <v>100</v>
      </c>
    </row>
    <row r="223" spans="2:51" s="6" customFormat="1" ht="15.75" customHeight="1">
      <c r="B223" s="114"/>
      <c r="E223" s="115"/>
      <c r="F223" s="223" t="s">
        <v>71</v>
      </c>
      <c r="G223" s="224"/>
      <c r="H223" s="224"/>
      <c r="I223" s="224"/>
      <c r="K223" s="116">
        <v>2</v>
      </c>
      <c r="S223" s="114"/>
      <c r="T223" s="117"/>
      <c r="AA223" s="118"/>
      <c r="AT223" s="115" t="s">
        <v>110</v>
      </c>
      <c r="AU223" s="115" t="s">
        <v>71</v>
      </c>
      <c r="AV223" s="115" t="s">
        <v>71</v>
      </c>
      <c r="AW223" s="115" t="s">
        <v>77</v>
      </c>
      <c r="AX223" s="115" t="s">
        <v>9</v>
      </c>
      <c r="AY223" s="115" t="s">
        <v>100</v>
      </c>
    </row>
    <row r="224" spans="2:65" s="6" customFormat="1" ht="15.75" customHeight="1">
      <c r="B224" s="20"/>
      <c r="C224" s="100" t="s">
        <v>283</v>
      </c>
      <c r="D224" s="100" t="s">
        <v>101</v>
      </c>
      <c r="E224" s="101" t="s">
        <v>284</v>
      </c>
      <c r="F224" s="216" t="s">
        <v>285</v>
      </c>
      <c r="G224" s="217"/>
      <c r="H224" s="217"/>
      <c r="I224" s="217"/>
      <c r="J224" s="103" t="s">
        <v>122</v>
      </c>
      <c r="K224" s="104">
        <v>500</v>
      </c>
      <c r="L224" s="218"/>
      <c r="M224" s="217"/>
      <c r="N224" s="219">
        <f>ROUND($L$224*$K$224,0)</f>
        <v>0</v>
      </c>
      <c r="O224" s="217"/>
      <c r="P224" s="217"/>
      <c r="Q224" s="217"/>
      <c r="R224" s="102" t="s">
        <v>105</v>
      </c>
      <c r="S224" s="20"/>
      <c r="T224" s="105"/>
      <c r="U224" s="106" t="s">
        <v>35</v>
      </c>
      <c r="X224" s="107">
        <v>0</v>
      </c>
      <c r="Y224" s="107">
        <f>$X$224*$K$224</f>
        <v>0</v>
      </c>
      <c r="Z224" s="107">
        <v>0</v>
      </c>
      <c r="AA224" s="108">
        <f>$Z$224*$K$224</f>
        <v>0</v>
      </c>
      <c r="AR224" s="68" t="s">
        <v>106</v>
      </c>
      <c r="AT224" s="68" t="s">
        <v>101</v>
      </c>
      <c r="AU224" s="68" t="s">
        <v>71</v>
      </c>
      <c r="AY224" s="6" t="s">
        <v>100</v>
      </c>
      <c r="BE224" s="109">
        <f>IF($U$224="základní",$N$224,0)</f>
        <v>0</v>
      </c>
      <c r="BF224" s="109">
        <f>IF($U$224="snížená",$N$224,0)</f>
        <v>0</v>
      </c>
      <c r="BG224" s="109">
        <f>IF($U$224="zákl. přenesená",$N$224,0)</f>
        <v>0</v>
      </c>
      <c r="BH224" s="109">
        <f>IF($U$224="sníž. přenesená",$N$224,0)</f>
        <v>0</v>
      </c>
      <c r="BI224" s="109">
        <f>IF($U$224="nulová",$N$224,0)</f>
        <v>0</v>
      </c>
      <c r="BJ224" s="68" t="s">
        <v>9</v>
      </c>
      <c r="BK224" s="109">
        <f>ROUND($L$224*$K$224,0)</f>
        <v>0</v>
      </c>
      <c r="BL224" s="68" t="s">
        <v>106</v>
      </c>
      <c r="BM224" s="68" t="s">
        <v>286</v>
      </c>
    </row>
    <row r="225" spans="2:47" s="6" customFormat="1" ht="16.5" customHeight="1">
      <c r="B225" s="20"/>
      <c r="F225" s="220" t="s">
        <v>285</v>
      </c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0"/>
      <c r="T225" s="46"/>
      <c r="AA225" s="47"/>
      <c r="AT225" s="6" t="s">
        <v>108</v>
      </c>
      <c r="AU225" s="6" t="s">
        <v>71</v>
      </c>
    </row>
    <row r="226" spans="2:65" s="6" customFormat="1" ht="15.75" customHeight="1">
      <c r="B226" s="20"/>
      <c r="C226" s="100" t="s">
        <v>287</v>
      </c>
      <c r="D226" s="100" t="s">
        <v>101</v>
      </c>
      <c r="E226" s="101" t="s">
        <v>288</v>
      </c>
      <c r="F226" s="216" t="s">
        <v>289</v>
      </c>
      <c r="G226" s="217"/>
      <c r="H226" s="217"/>
      <c r="I226" s="217"/>
      <c r="J226" s="103" t="s">
        <v>122</v>
      </c>
      <c r="K226" s="104">
        <v>992</v>
      </c>
      <c r="L226" s="218"/>
      <c r="M226" s="217"/>
      <c r="N226" s="219">
        <f>ROUND($L$226*$K$226,0)</f>
        <v>0</v>
      </c>
      <c r="O226" s="217"/>
      <c r="P226" s="217"/>
      <c r="Q226" s="217"/>
      <c r="R226" s="102" t="s">
        <v>105</v>
      </c>
      <c r="S226" s="20"/>
      <c r="T226" s="105"/>
      <c r="U226" s="106" t="s">
        <v>35</v>
      </c>
      <c r="X226" s="107">
        <v>0</v>
      </c>
      <c r="Y226" s="107">
        <f>$X$226*$K$226</f>
        <v>0</v>
      </c>
      <c r="Z226" s="107">
        <v>0</v>
      </c>
      <c r="AA226" s="108">
        <f>$Z$226*$K$226</f>
        <v>0</v>
      </c>
      <c r="AR226" s="68" t="s">
        <v>106</v>
      </c>
      <c r="AT226" s="68" t="s">
        <v>101</v>
      </c>
      <c r="AU226" s="68" t="s">
        <v>71</v>
      </c>
      <c r="AY226" s="6" t="s">
        <v>100</v>
      </c>
      <c r="BE226" s="109">
        <f>IF($U$226="základní",$N$226,0)</f>
        <v>0</v>
      </c>
      <c r="BF226" s="109">
        <f>IF($U$226="snížená",$N$226,0)</f>
        <v>0</v>
      </c>
      <c r="BG226" s="109">
        <f>IF($U$226="zákl. přenesená",$N$226,0)</f>
        <v>0</v>
      </c>
      <c r="BH226" s="109">
        <f>IF($U$226="sníž. přenesená",$N$226,0)</f>
        <v>0</v>
      </c>
      <c r="BI226" s="109">
        <f>IF($U$226="nulová",$N$226,0)</f>
        <v>0</v>
      </c>
      <c r="BJ226" s="68" t="s">
        <v>9</v>
      </c>
      <c r="BK226" s="109">
        <f>ROUND($L$226*$K$226,0)</f>
        <v>0</v>
      </c>
      <c r="BL226" s="68" t="s">
        <v>106</v>
      </c>
      <c r="BM226" s="68" t="s">
        <v>290</v>
      </c>
    </row>
    <row r="227" spans="2:47" s="6" customFormat="1" ht="16.5" customHeight="1">
      <c r="B227" s="20"/>
      <c r="F227" s="220" t="s">
        <v>289</v>
      </c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0"/>
      <c r="T227" s="46"/>
      <c r="AA227" s="47"/>
      <c r="AT227" s="6" t="s">
        <v>108</v>
      </c>
      <c r="AU227" s="6" t="s">
        <v>71</v>
      </c>
    </row>
    <row r="228" spans="2:51" s="6" customFormat="1" ht="15.75" customHeight="1">
      <c r="B228" s="114"/>
      <c r="E228" s="115"/>
      <c r="F228" s="223" t="s">
        <v>291</v>
      </c>
      <c r="G228" s="224"/>
      <c r="H228" s="224"/>
      <c r="I228" s="224"/>
      <c r="K228" s="116">
        <v>992</v>
      </c>
      <c r="S228" s="114"/>
      <c r="T228" s="117"/>
      <c r="AA228" s="118"/>
      <c r="AT228" s="115" t="s">
        <v>110</v>
      </c>
      <c r="AU228" s="115" t="s">
        <v>71</v>
      </c>
      <c r="AV228" s="115" t="s">
        <v>71</v>
      </c>
      <c r="AW228" s="115" t="s">
        <v>77</v>
      </c>
      <c r="AX228" s="115" t="s">
        <v>9</v>
      </c>
      <c r="AY228" s="115" t="s">
        <v>100</v>
      </c>
    </row>
    <row r="229" spans="2:65" s="6" customFormat="1" ht="15.75" customHeight="1">
      <c r="B229" s="20"/>
      <c r="C229" s="100" t="s">
        <v>292</v>
      </c>
      <c r="D229" s="100" t="s">
        <v>101</v>
      </c>
      <c r="E229" s="101" t="s">
        <v>293</v>
      </c>
      <c r="F229" s="216" t="s">
        <v>294</v>
      </c>
      <c r="G229" s="217"/>
      <c r="H229" s="217"/>
      <c r="I229" s="217"/>
      <c r="J229" s="103" t="s">
        <v>122</v>
      </c>
      <c r="K229" s="104">
        <v>370</v>
      </c>
      <c r="L229" s="218"/>
      <c r="M229" s="217"/>
      <c r="N229" s="219">
        <f>ROUND($L$229*$K$229,0)</f>
        <v>0</v>
      </c>
      <c r="O229" s="217"/>
      <c r="P229" s="217"/>
      <c r="Q229" s="217"/>
      <c r="R229" s="102" t="s">
        <v>105</v>
      </c>
      <c r="S229" s="20"/>
      <c r="T229" s="105"/>
      <c r="U229" s="106" t="s">
        <v>35</v>
      </c>
      <c r="X229" s="107">
        <v>0</v>
      </c>
      <c r="Y229" s="107">
        <f>$X$229*$K$229</f>
        <v>0</v>
      </c>
      <c r="Z229" s="107">
        <v>0</v>
      </c>
      <c r="AA229" s="108">
        <f>$Z$229*$K$229</f>
        <v>0</v>
      </c>
      <c r="AR229" s="68" t="s">
        <v>106</v>
      </c>
      <c r="AT229" s="68" t="s">
        <v>101</v>
      </c>
      <c r="AU229" s="68" t="s">
        <v>71</v>
      </c>
      <c r="AY229" s="6" t="s">
        <v>100</v>
      </c>
      <c r="BE229" s="109">
        <f>IF($U$229="základní",$N$229,0)</f>
        <v>0</v>
      </c>
      <c r="BF229" s="109">
        <f>IF($U$229="snížená",$N$229,0)</f>
        <v>0</v>
      </c>
      <c r="BG229" s="109">
        <f>IF($U$229="zákl. přenesená",$N$229,0)</f>
        <v>0</v>
      </c>
      <c r="BH229" s="109">
        <f>IF($U$229="sníž. přenesená",$N$229,0)</f>
        <v>0</v>
      </c>
      <c r="BI229" s="109">
        <f>IF($U$229="nulová",$N$229,0)</f>
        <v>0</v>
      </c>
      <c r="BJ229" s="68" t="s">
        <v>9</v>
      </c>
      <c r="BK229" s="109">
        <f>ROUND($L$229*$K$229,0)</f>
        <v>0</v>
      </c>
      <c r="BL229" s="68" t="s">
        <v>106</v>
      </c>
      <c r="BM229" s="68" t="s">
        <v>295</v>
      </c>
    </row>
    <row r="230" spans="2:47" s="6" customFormat="1" ht="16.5" customHeight="1">
      <c r="B230" s="20"/>
      <c r="F230" s="220" t="s">
        <v>294</v>
      </c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0"/>
      <c r="T230" s="46"/>
      <c r="AA230" s="47"/>
      <c r="AT230" s="6" t="s">
        <v>108</v>
      </c>
      <c r="AU230" s="6" t="s">
        <v>71</v>
      </c>
    </row>
    <row r="231" spans="2:63" s="91" customFormat="1" ht="30.75" customHeight="1">
      <c r="B231" s="92"/>
      <c r="D231" s="99" t="s">
        <v>83</v>
      </c>
      <c r="N231" s="284">
        <f>$BK$231</f>
        <v>0</v>
      </c>
      <c r="O231" s="285"/>
      <c r="P231" s="285"/>
      <c r="Q231" s="285"/>
      <c r="S231" s="92"/>
      <c r="T231" s="95"/>
      <c r="W231" s="96">
        <f>SUM($W$232:$W$260)</f>
        <v>0</v>
      </c>
      <c r="Y231" s="96">
        <f>SUM($Y$232:$Y$260)</f>
        <v>0.1323</v>
      </c>
      <c r="AA231" s="97">
        <f>SUM($AA$232:$AA$260)</f>
        <v>0</v>
      </c>
      <c r="AR231" s="94" t="s">
        <v>9</v>
      </c>
      <c r="AT231" s="94" t="s">
        <v>64</v>
      </c>
      <c r="AU231" s="94" t="s">
        <v>9</v>
      </c>
      <c r="AY231" s="94" t="s">
        <v>100</v>
      </c>
      <c r="BK231" s="98">
        <f>SUM($BK$232:$BK$260)</f>
        <v>0</v>
      </c>
    </row>
    <row r="232" spans="2:65" s="6" customFormat="1" ht="15.75" customHeight="1">
      <c r="B232" s="20"/>
      <c r="C232" s="100" t="s">
        <v>296</v>
      </c>
      <c r="D232" s="100" t="s">
        <v>101</v>
      </c>
      <c r="E232" s="101" t="s">
        <v>297</v>
      </c>
      <c r="F232" s="216" t="s">
        <v>298</v>
      </c>
      <c r="G232" s="217"/>
      <c r="H232" s="217"/>
      <c r="I232" s="217"/>
      <c r="J232" s="103" t="s">
        <v>122</v>
      </c>
      <c r="K232" s="104">
        <v>700</v>
      </c>
      <c r="L232" s="218"/>
      <c r="M232" s="217"/>
      <c r="N232" s="219">
        <f>ROUND($L$232*$K$232,0)</f>
        <v>0</v>
      </c>
      <c r="O232" s="217"/>
      <c r="P232" s="217"/>
      <c r="Q232" s="217"/>
      <c r="R232" s="102"/>
      <c r="S232" s="20"/>
      <c r="T232" s="105"/>
      <c r="U232" s="106" t="s">
        <v>35</v>
      </c>
      <c r="X232" s="107">
        <v>0</v>
      </c>
      <c r="Y232" s="107">
        <f>$X$232*$K$232</f>
        <v>0</v>
      </c>
      <c r="Z232" s="107">
        <v>0</v>
      </c>
      <c r="AA232" s="108">
        <f>$Z$232*$K$232</f>
        <v>0</v>
      </c>
      <c r="AR232" s="68" t="s">
        <v>299</v>
      </c>
      <c r="AT232" s="68" t="s">
        <v>101</v>
      </c>
      <c r="AU232" s="68" t="s">
        <v>71</v>
      </c>
      <c r="AY232" s="6" t="s">
        <v>100</v>
      </c>
      <c r="BE232" s="109">
        <f>IF($U$232="základní",$N$232,0)</f>
        <v>0</v>
      </c>
      <c r="BF232" s="109">
        <f>IF($U$232="snížená",$N$232,0)</f>
        <v>0</v>
      </c>
      <c r="BG232" s="109">
        <f>IF($U$232="zákl. přenesená",$N$232,0)</f>
        <v>0</v>
      </c>
      <c r="BH232" s="109">
        <f>IF($U$232="sníž. přenesená",$N$232,0)</f>
        <v>0</v>
      </c>
      <c r="BI232" s="109">
        <f>IF($U$232="nulová",$N$232,0)</f>
        <v>0</v>
      </c>
      <c r="BJ232" s="68" t="s">
        <v>9</v>
      </c>
      <c r="BK232" s="109">
        <f>ROUND($L$232*$K$232,0)</f>
        <v>0</v>
      </c>
      <c r="BL232" s="68" t="s">
        <v>299</v>
      </c>
      <c r="BM232" s="68" t="s">
        <v>300</v>
      </c>
    </row>
    <row r="233" spans="2:47" s="6" customFormat="1" ht="16.5" customHeight="1">
      <c r="B233" s="20"/>
      <c r="F233" s="220" t="s">
        <v>298</v>
      </c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0"/>
      <c r="T233" s="46"/>
      <c r="AA233" s="47"/>
      <c r="AT233" s="6" t="s">
        <v>108</v>
      </c>
      <c r="AU233" s="6" t="s">
        <v>71</v>
      </c>
    </row>
    <row r="234" spans="2:51" s="6" customFormat="1" ht="15.75" customHeight="1">
      <c r="B234" s="110"/>
      <c r="E234" s="111"/>
      <c r="F234" s="221" t="s">
        <v>186</v>
      </c>
      <c r="G234" s="222"/>
      <c r="H234" s="222"/>
      <c r="I234" s="222"/>
      <c r="K234" s="111"/>
      <c r="S234" s="110"/>
      <c r="T234" s="112"/>
      <c r="AA234" s="113"/>
      <c r="AT234" s="111" t="s">
        <v>110</v>
      </c>
      <c r="AU234" s="111" t="s">
        <v>71</v>
      </c>
      <c r="AV234" s="111" t="s">
        <v>9</v>
      </c>
      <c r="AW234" s="111" t="s">
        <v>77</v>
      </c>
      <c r="AX234" s="111" t="s">
        <v>65</v>
      </c>
      <c r="AY234" s="111" t="s">
        <v>100</v>
      </c>
    </row>
    <row r="235" spans="2:51" s="6" customFormat="1" ht="15.75" customHeight="1">
      <c r="B235" s="114"/>
      <c r="E235" s="115"/>
      <c r="F235" s="223" t="s">
        <v>301</v>
      </c>
      <c r="G235" s="224"/>
      <c r="H235" s="224"/>
      <c r="I235" s="224"/>
      <c r="K235" s="116">
        <v>700</v>
      </c>
      <c r="S235" s="114"/>
      <c r="T235" s="117"/>
      <c r="AA235" s="118"/>
      <c r="AT235" s="115" t="s">
        <v>110</v>
      </c>
      <c r="AU235" s="115" t="s">
        <v>71</v>
      </c>
      <c r="AV235" s="115" t="s">
        <v>71</v>
      </c>
      <c r="AW235" s="115" t="s">
        <v>77</v>
      </c>
      <c r="AX235" s="115" t="s">
        <v>9</v>
      </c>
      <c r="AY235" s="115" t="s">
        <v>100</v>
      </c>
    </row>
    <row r="236" spans="2:65" s="6" customFormat="1" ht="15.75" customHeight="1">
      <c r="B236" s="20"/>
      <c r="C236" s="119" t="s">
        <v>302</v>
      </c>
      <c r="D236" s="119" t="s">
        <v>127</v>
      </c>
      <c r="E236" s="120" t="s">
        <v>303</v>
      </c>
      <c r="F236" s="208" t="s">
        <v>304</v>
      </c>
      <c r="G236" s="209"/>
      <c r="H236" s="209"/>
      <c r="I236" s="209"/>
      <c r="J236" s="121" t="s">
        <v>122</v>
      </c>
      <c r="K236" s="122">
        <v>735</v>
      </c>
      <c r="L236" s="210"/>
      <c r="M236" s="209"/>
      <c r="N236" s="211">
        <f>ROUND($L$236*$K$236,0)</f>
        <v>0</v>
      </c>
      <c r="O236" s="217"/>
      <c r="P236" s="217"/>
      <c r="Q236" s="217"/>
      <c r="R236" s="102"/>
      <c r="S236" s="20"/>
      <c r="T236" s="105"/>
      <c r="U236" s="106" t="s">
        <v>35</v>
      </c>
      <c r="X236" s="107">
        <v>0.00012</v>
      </c>
      <c r="Y236" s="107">
        <f>$X$236*$K$236</f>
        <v>0.0882</v>
      </c>
      <c r="Z236" s="107">
        <v>0</v>
      </c>
      <c r="AA236" s="108">
        <f>$Z$236*$K$236</f>
        <v>0</v>
      </c>
      <c r="AR236" s="68" t="s">
        <v>305</v>
      </c>
      <c r="AT236" s="68" t="s">
        <v>127</v>
      </c>
      <c r="AU236" s="68" t="s">
        <v>71</v>
      </c>
      <c r="AY236" s="6" t="s">
        <v>100</v>
      </c>
      <c r="BE236" s="109">
        <f>IF($U$236="základní",$N$236,0)</f>
        <v>0</v>
      </c>
      <c r="BF236" s="109">
        <f>IF($U$236="snížená",$N$236,0)</f>
        <v>0</v>
      </c>
      <c r="BG236" s="109">
        <f>IF($U$236="zákl. přenesená",$N$236,0)</f>
        <v>0</v>
      </c>
      <c r="BH236" s="109">
        <f>IF($U$236="sníž. přenesená",$N$236,0)</f>
        <v>0</v>
      </c>
      <c r="BI236" s="109">
        <f>IF($U$236="nulová",$N$236,0)</f>
        <v>0</v>
      </c>
      <c r="BJ236" s="68" t="s">
        <v>9</v>
      </c>
      <c r="BK236" s="109">
        <f>ROUND($L$236*$K$236,0)</f>
        <v>0</v>
      </c>
      <c r="BL236" s="68" t="s">
        <v>305</v>
      </c>
      <c r="BM236" s="68" t="s">
        <v>306</v>
      </c>
    </row>
    <row r="237" spans="2:47" s="6" customFormat="1" ht="16.5" customHeight="1">
      <c r="B237" s="20"/>
      <c r="F237" s="220" t="s">
        <v>304</v>
      </c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0"/>
      <c r="T237" s="46"/>
      <c r="AA237" s="47"/>
      <c r="AT237" s="6" t="s">
        <v>108</v>
      </c>
      <c r="AU237" s="6" t="s">
        <v>71</v>
      </c>
    </row>
    <row r="238" spans="2:51" s="6" customFormat="1" ht="15.75" customHeight="1">
      <c r="B238" s="114"/>
      <c r="E238" s="115"/>
      <c r="F238" s="223" t="s">
        <v>307</v>
      </c>
      <c r="G238" s="224"/>
      <c r="H238" s="224"/>
      <c r="I238" s="224"/>
      <c r="K238" s="116">
        <v>735</v>
      </c>
      <c r="S238" s="114"/>
      <c r="T238" s="117"/>
      <c r="AA238" s="118"/>
      <c r="AT238" s="115" t="s">
        <v>110</v>
      </c>
      <c r="AU238" s="115" t="s">
        <v>71</v>
      </c>
      <c r="AV238" s="115" t="s">
        <v>71</v>
      </c>
      <c r="AW238" s="115" t="s">
        <v>77</v>
      </c>
      <c r="AX238" s="115" t="s">
        <v>9</v>
      </c>
      <c r="AY238" s="115" t="s">
        <v>100</v>
      </c>
    </row>
    <row r="239" spans="2:65" s="6" customFormat="1" ht="27" customHeight="1">
      <c r="B239" s="20"/>
      <c r="C239" s="100" t="s">
        <v>308</v>
      </c>
      <c r="D239" s="100" t="s">
        <v>101</v>
      </c>
      <c r="E239" s="101" t="s">
        <v>309</v>
      </c>
      <c r="F239" s="216" t="s">
        <v>310</v>
      </c>
      <c r="G239" s="217"/>
      <c r="H239" s="217"/>
      <c r="I239" s="217"/>
      <c r="J239" s="103" t="s">
        <v>122</v>
      </c>
      <c r="K239" s="104">
        <v>700</v>
      </c>
      <c r="L239" s="218"/>
      <c r="M239" s="217"/>
      <c r="N239" s="219">
        <f>ROUND($L$239*$K$239,0)</f>
        <v>0</v>
      </c>
      <c r="O239" s="217"/>
      <c r="P239" s="217"/>
      <c r="Q239" s="217"/>
      <c r="R239" s="102"/>
      <c r="S239" s="20"/>
      <c r="T239" s="105"/>
      <c r="U239" s="106" t="s">
        <v>35</v>
      </c>
      <c r="X239" s="107">
        <v>0</v>
      </c>
      <c r="Y239" s="107">
        <f>$X$239*$K$239</f>
        <v>0</v>
      </c>
      <c r="Z239" s="107">
        <v>0</v>
      </c>
      <c r="AA239" s="108">
        <f>$Z$239*$K$239</f>
        <v>0</v>
      </c>
      <c r="AR239" s="68" t="s">
        <v>182</v>
      </c>
      <c r="AT239" s="68" t="s">
        <v>101</v>
      </c>
      <c r="AU239" s="68" t="s">
        <v>71</v>
      </c>
      <c r="AY239" s="6" t="s">
        <v>100</v>
      </c>
      <c r="BE239" s="109">
        <f>IF($U$239="základní",$N$239,0)</f>
        <v>0</v>
      </c>
      <c r="BF239" s="109">
        <f>IF($U$239="snížená",$N$239,0)</f>
        <v>0</v>
      </c>
      <c r="BG239" s="109">
        <f>IF($U$239="zákl. přenesená",$N$239,0)</f>
        <v>0</v>
      </c>
      <c r="BH239" s="109">
        <f>IF($U$239="sníž. přenesená",$N$239,0)</f>
        <v>0</v>
      </c>
      <c r="BI239" s="109">
        <f>IF($U$239="nulová",$N$239,0)</f>
        <v>0</v>
      </c>
      <c r="BJ239" s="68" t="s">
        <v>9</v>
      </c>
      <c r="BK239" s="109">
        <f>ROUND($L$239*$K$239,0)</f>
        <v>0</v>
      </c>
      <c r="BL239" s="68" t="s">
        <v>182</v>
      </c>
      <c r="BM239" s="68" t="s">
        <v>311</v>
      </c>
    </row>
    <row r="240" spans="2:47" s="6" customFormat="1" ht="16.5" customHeight="1">
      <c r="B240" s="20"/>
      <c r="F240" s="220" t="s">
        <v>310</v>
      </c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0"/>
      <c r="T240" s="46"/>
      <c r="AA240" s="47"/>
      <c r="AT240" s="6" t="s">
        <v>108</v>
      </c>
      <c r="AU240" s="6" t="s">
        <v>71</v>
      </c>
    </row>
    <row r="241" spans="2:51" s="6" customFormat="1" ht="15.75" customHeight="1">
      <c r="B241" s="110"/>
      <c r="E241" s="111"/>
      <c r="F241" s="221" t="s">
        <v>186</v>
      </c>
      <c r="G241" s="222"/>
      <c r="H241" s="222"/>
      <c r="I241" s="222"/>
      <c r="K241" s="111"/>
      <c r="S241" s="110"/>
      <c r="T241" s="112"/>
      <c r="AA241" s="113"/>
      <c r="AT241" s="111" t="s">
        <v>110</v>
      </c>
      <c r="AU241" s="111" t="s">
        <v>71</v>
      </c>
      <c r="AV241" s="111" t="s">
        <v>9</v>
      </c>
      <c r="AW241" s="111" t="s">
        <v>77</v>
      </c>
      <c r="AX241" s="111" t="s">
        <v>65</v>
      </c>
      <c r="AY241" s="111" t="s">
        <v>100</v>
      </c>
    </row>
    <row r="242" spans="2:51" s="6" customFormat="1" ht="15.75" customHeight="1">
      <c r="B242" s="110"/>
      <c r="E242" s="111"/>
      <c r="F242" s="221" t="s">
        <v>312</v>
      </c>
      <c r="G242" s="222"/>
      <c r="H242" s="222"/>
      <c r="I242" s="222"/>
      <c r="K242" s="111"/>
      <c r="S242" s="110"/>
      <c r="T242" s="112"/>
      <c r="AA242" s="113"/>
      <c r="AT242" s="111" t="s">
        <v>110</v>
      </c>
      <c r="AU242" s="111" t="s">
        <v>71</v>
      </c>
      <c r="AV242" s="111" t="s">
        <v>9</v>
      </c>
      <c r="AW242" s="111" t="s">
        <v>77</v>
      </c>
      <c r="AX242" s="111" t="s">
        <v>65</v>
      </c>
      <c r="AY242" s="111" t="s">
        <v>100</v>
      </c>
    </row>
    <row r="243" spans="2:51" s="6" customFormat="1" ht="15.75" customHeight="1">
      <c r="B243" s="114"/>
      <c r="E243" s="115"/>
      <c r="F243" s="223" t="s">
        <v>301</v>
      </c>
      <c r="G243" s="224"/>
      <c r="H243" s="224"/>
      <c r="I243" s="224"/>
      <c r="K243" s="116">
        <v>700</v>
      </c>
      <c r="S243" s="114"/>
      <c r="T243" s="117"/>
      <c r="AA243" s="118"/>
      <c r="AT243" s="115" t="s">
        <v>110</v>
      </c>
      <c r="AU243" s="115" t="s">
        <v>71</v>
      </c>
      <c r="AV243" s="115" t="s">
        <v>71</v>
      </c>
      <c r="AW243" s="115" t="s">
        <v>77</v>
      </c>
      <c r="AX243" s="115" t="s">
        <v>9</v>
      </c>
      <c r="AY243" s="115" t="s">
        <v>100</v>
      </c>
    </row>
    <row r="244" spans="2:65" s="6" customFormat="1" ht="15.75" customHeight="1">
      <c r="B244" s="20"/>
      <c r="C244" s="119" t="s">
        <v>313</v>
      </c>
      <c r="D244" s="119" t="s">
        <v>127</v>
      </c>
      <c r="E244" s="120" t="s">
        <v>314</v>
      </c>
      <c r="F244" s="208" t="s">
        <v>315</v>
      </c>
      <c r="G244" s="209"/>
      <c r="H244" s="209"/>
      <c r="I244" s="209"/>
      <c r="J244" s="121" t="s">
        <v>122</v>
      </c>
      <c r="K244" s="122">
        <v>735</v>
      </c>
      <c r="L244" s="210"/>
      <c r="M244" s="209"/>
      <c r="N244" s="211">
        <f>ROUND($L$244*$K$244,0)</f>
        <v>0</v>
      </c>
      <c r="O244" s="217"/>
      <c r="P244" s="217"/>
      <c r="Q244" s="217"/>
      <c r="R244" s="102"/>
      <c r="S244" s="20"/>
      <c r="T244" s="105"/>
      <c r="U244" s="106" t="s">
        <v>35</v>
      </c>
      <c r="X244" s="107">
        <v>6E-05</v>
      </c>
      <c r="Y244" s="107">
        <f>$X$244*$K$244</f>
        <v>0.0441</v>
      </c>
      <c r="Z244" s="107">
        <v>0</v>
      </c>
      <c r="AA244" s="108">
        <f>$Z$244*$K$244</f>
        <v>0</v>
      </c>
      <c r="AR244" s="68" t="s">
        <v>258</v>
      </c>
      <c r="AT244" s="68" t="s">
        <v>127</v>
      </c>
      <c r="AU244" s="68" t="s">
        <v>71</v>
      </c>
      <c r="AY244" s="6" t="s">
        <v>100</v>
      </c>
      <c r="BE244" s="109">
        <f>IF($U$244="základní",$N$244,0)</f>
        <v>0</v>
      </c>
      <c r="BF244" s="109">
        <f>IF($U$244="snížená",$N$244,0)</f>
        <v>0</v>
      </c>
      <c r="BG244" s="109">
        <f>IF($U$244="zákl. přenesená",$N$244,0)</f>
        <v>0</v>
      </c>
      <c r="BH244" s="109">
        <f>IF($U$244="sníž. přenesená",$N$244,0)</f>
        <v>0</v>
      </c>
      <c r="BI244" s="109">
        <f>IF($U$244="nulová",$N$244,0)</f>
        <v>0</v>
      </c>
      <c r="BJ244" s="68" t="s">
        <v>9</v>
      </c>
      <c r="BK244" s="109">
        <f>ROUND($L$244*$K$244,0)</f>
        <v>0</v>
      </c>
      <c r="BL244" s="68" t="s">
        <v>182</v>
      </c>
      <c r="BM244" s="68" t="s">
        <v>316</v>
      </c>
    </row>
    <row r="245" spans="2:47" s="6" customFormat="1" ht="16.5" customHeight="1">
      <c r="B245" s="20"/>
      <c r="F245" s="220" t="s">
        <v>315</v>
      </c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0"/>
      <c r="T245" s="46"/>
      <c r="AA245" s="47"/>
      <c r="AT245" s="6" t="s">
        <v>108</v>
      </c>
      <c r="AU245" s="6" t="s">
        <v>71</v>
      </c>
    </row>
    <row r="246" spans="2:51" s="6" customFormat="1" ht="15.75" customHeight="1">
      <c r="B246" s="114"/>
      <c r="E246" s="115"/>
      <c r="F246" s="223" t="s">
        <v>307</v>
      </c>
      <c r="G246" s="224"/>
      <c r="H246" s="224"/>
      <c r="I246" s="224"/>
      <c r="K246" s="116">
        <v>735</v>
      </c>
      <c r="S246" s="114"/>
      <c r="T246" s="117"/>
      <c r="AA246" s="118"/>
      <c r="AT246" s="115" t="s">
        <v>110</v>
      </c>
      <c r="AU246" s="115" t="s">
        <v>71</v>
      </c>
      <c r="AV246" s="115" t="s">
        <v>71</v>
      </c>
      <c r="AW246" s="115" t="s">
        <v>77</v>
      </c>
      <c r="AX246" s="115" t="s">
        <v>9</v>
      </c>
      <c r="AY246" s="115" t="s">
        <v>100</v>
      </c>
    </row>
    <row r="247" spans="2:65" s="6" customFormat="1" ht="15.75" customHeight="1">
      <c r="B247" s="20"/>
      <c r="C247" s="100" t="s">
        <v>317</v>
      </c>
      <c r="D247" s="100" t="s">
        <v>101</v>
      </c>
      <c r="E247" s="101" t="s">
        <v>318</v>
      </c>
      <c r="F247" s="216" t="s">
        <v>319</v>
      </c>
      <c r="G247" s="217"/>
      <c r="H247" s="217"/>
      <c r="I247" s="217"/>
      <c r="J247" s="103" t="s">
        <v>239</v>
      </c>
      <c r="K247" s="104">
        <v>1</v>
      </c>
      <c r="L247" s="218"/>
      <c r="M247" s="217"/>
      <c r="N247" s="219">
        <f>ROUND($L$247*$K$247,0)</f>
        <v>0</v>
      </c>
      <c r="O247" s="217"/>
      <c r="P247" s="217"/>
      <c r="Q247" s="217"/>
      <c r="R247" s="102"/>
      <c r="S247" s="20"/>
      <c r="T247" s="105"/>
      <c r="U247" s="106" t="s">
        <v>35</v>
      </c>
      <c r="X247" s="107">
        <v>0</v>
      </c>
      <c r="Y247" s="107">
        <f>$X$247*$K$247</f>
        <v>0</v>
      </c>
      <c r="Z247" s="107">
        <v>0</v>
      </c>
      <c r="AA247" s="108">
        <f>$Z$247*$K$247</f>
        <v>0</v>
      </c>
      <c r="AR247" s="68" t="s">
        <v>106</v>
      </c>
      <c r="AT247" s="68" t="s">
        <v>101</v>
      </c>
      <c r="AU247" s="68" t="s">
        <v>71</v>
      </c>
      <c r="AY247" s="6" t="s">
        <v>100</v>
      </c>
      <c r="BE247" s="109">
        <f>IF($U$247="základní",$N$247,0)</f>
        <v>0</v>
      </c>
      <c r="BF247" s="109">
        <f>IF($U$247="snížená",$N$247,0)</f>
        <v>0</v>
      </c>
      <c r="BG247" s="109">
        <f>IF($U$247="zákl. přenesená",$N$247,0)</f>
        <v>0</v>
      </c>
      <c r="BH247" s="109">
        <f>IF($U$247="sníž. přenesená",$N$247,0)</f>
        <v>0</v>
      </c>
      <c r="BI247" s="109">
        <f>IF($U$247="nulová",$N$247,0)</f>
        <v>0</v>
      </c>
      <c r="BJ247" s="68" t="s">
        <v>9</v>
      </c>
      <c r="BK247" s="109">
        <f>ROUND($L$247*$K$247,0)</f>
        <v>0</v>
      </c>
      <c r="BL247" s="68" t="s">
        <v>106</v>
      </c>
      <c r="BM247" s="68" t="s">
        <v>320</v>
      </c>
    </row>
    <row r="248" spans="2:47" s="6" customFormat="1" ht="16.5" customHeight="1">
      <c r="B248" s="20"/>
      <c r="F248" s="220" t="s">
        <v>319</v>
      </c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0"/>
      <c r="T248" s="46"/>
      <c r="AA248" s="47"/>
      <c r="AT248" s="6" t="s">
        <v>108</v>
      </c>
      <c r="AU248" s="6" t="s">
        <v>71</v>
      </c>
    </row>
    <row r="249" spans="2:51" s="6" customFormat="1" ht="15.75" customHeight="1">
      <c r="B249" s="110"/>
      <c r="E249" s="111"/>
      <c r="F249" s="221" t="s">
        <v>278</v>
      </c>
      <c r="G249" s="222"/>
      <c r="H249" s="222"/>
      <c r="I249" s="222"/>
      <c r="K249" s="111"/>
      <c r="S249" s="110"/>
      <c r="T249" s="112"/>
      <c r="AA249" s="113"/>
      <c r="AT249" s="111" t="s">
        <v>110</v>
      </c>
      <c r="AU249" s="111" t="s">
        <v>71</v>
      </c>
      <c r="AV249" s="111" t="s">
        <v>9</v>
      </c>
      <c r="AW249" s="111" t="s">
        <v>77</v>
      </c>
      <c r="AX249" s="111" t="s">
        <v>65</v>
      </c>
      <c r="AY249" s="111" t="s">
        <v>100</v>
      </c>
    </row>
    <row r="250" spans="2:51" s="6" customFormat="1" ht="15.75" customHeight="1">
      <c r="B250" s="114"/>
      <c r="E250" s="115"/>
      <c r="F250" s="223" t="s">
        <v>9</v>
      </c>
      <c r="G250" s="224"/>
      <c r="H250" s="224"/>
      <c r="I250" s="224"/>
      <c r="K250" s="116">
        <v>1</v>
      </c>
      <c r="S250" s="114"/>
      <c r="T250" s="117"/>
      <c r="AA250" s="118"/>
      <c r="AT250" s="115" t="s">
        <v>110</v>
      </c>
      <c r="AU250" s="115" t="s">
        <v>71</v>
      </c>
      <c r="AV250" s="115" t="s">
        <v>71</v>
      </c>
      <c r="AW250" s="115" t="s">
        <v>77</v>
      </c>
      <c r="AX250" s="115" t="s">
        <v>9</v>
      </c>
      <c r="AY250" s="115" t="s">
        <v>100</v>
      </c>
    </row>
    <row r="251" spans="2:65" s="6" customFormat="1" ht="15.75" customHeight="1">
      <c r="B251" s="20"/>
      <c r="C251" s="100" t="s">
        <v>321</v>
      </c>
      <c r="D251" s="100" t="s">
        <v>101</v>
      </c>
      <c r="E251" s="101" t="s">
        <v>322</v>
      </c>
      <c r="F251" s="216" t="s">
        <v>323</v>
      </c>
      <c r="G251" s="217"/>
      <c r="H251" s="217"/>
      <c r="I251" s="217"/>
      <c r="J251" s="103" t="s">
        <v>239</v>
      </c>
      <c r="K251" s="104">
        <v>2</v>
      </c>
      <c r="L251" s="218"/>
      <c r="M251" s="217"/>
      <c r="N251" s="219">
        <f>ROUND($L$251*$K$251,0)</f>
        <v>0</v>
      </c>
      <c r="O251" s="217"/>
      <c r="P251" s="217"/>
      <c r="Q251" s="217"/>
      <c r="R251" s="102"/>
      <c r="S251" s="20"/>
      <c r="T251" s="105"/>
      <c r="U251" s="106" t="s">
        <v>35</v>
      </c>
      <c r="X251" s="107">
        <v>0</v>
      </c>
      <c r="Y251" s="107">
        <f>$X$251*$K$251</f>
        <v>0</v>
      </c>
      <c r="Z251" s="107">
        <v>0</v>
      </c>
      <c r="AA251" s="108">
        <f>$Z$251*$K$251</f>
        <v>0</v>
      </c>
      <c r="AR251" s="68" t="s">
        <v>106</v>
      </c>
      <c r="AT251" s="68" t="s">
        <v>101</v>
      </c>
      <c r="AU251" s="68" t="s">
        <v>71</v>
      </c>
      <c r="AY251" s="6" t="s">
        <v>100</v>
      </c>
      <c r="BE251" s="109">
        <f>IF($U$251="základní",$N$251,0)</f>
        <v>0</v>
      </c>
      <c r="BF251" s="109">
        <f>IF($U$251="snížená",$N$251,0)</f>
        <v>0</v>
      </c>
      <c r="BG251" s="109">
        <f>IF($U$251="zákl. přenesená",$N$251,0)</f>
        <v>0</v>
      </c>
      <c r="BH251" s="109">
        <f>IF($U$251="sníž. přenesená",$N$251,0)</f>
        <v>0</v>
      </c>
      <c r="BI251" s="109">
        <f>IF($U$251="nulová",$N$251,0)</f>
        <v>0</v>
      </c>
      <c r="BJ251" s="68" t="s">
        <v>9</v>
      </c>
      <c r="BK251" s="109">
        <f>ROUND($L$251*$K$251,0)</f>
        <v>0</v>
      </c>
      <c r="BL251" s="68" t="s">
        <v>106</v>
      </c>
      <c r="BM251" s="68" t="s">
        <v>324</v>
      </c>
    </row>
    <row r="252" spans="2:47" s="6" customFormat="1" ht="16.5" customHeight="1">
      <c r="B252" s="20"/>
      <c r="F252" s="220" t="s">
        <v>323</v>
      </c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0"/>
      <c r="T252" s="46"/>
      <c r="AA252" s="47"/>
      <c r="AT252" s="6" t="s">
        <v>108</v>
      </c>
      <c r="AU252" s="6" t="s">
        <v>71</v>
      </c>
    </row>
    <row r="253" spans="2:51" s="6" customFormat="1" ht="15.75" customHeight="1">
      <c r="B253" s="110"/>
      <c r="E253" s="111"/>
      <c r="F253" s="221" t="s">
        <v>278</v>
      </c>
      <c r="G253" s="222"/>
      <c r="H253" s="222"/>
      <c r="I253" s="222"/>
      <c r="K253" s="111"/>
      <c r="S253" s="110"/>
      <c r="T253" s="112"/>
      <c r="AA253" s="113"/>
      <c r="AT253" s="111" t="s">
        <v>110</v>
      </c>
      <c r="AU253" s="111" t="s">
        <v>71</v>
      </c>
      <c r="AV253" s="111" t="s">
        <v>9</v>
      </c>
      <c r="AW253" s="111" t="s">
        <v>77</v>
      </c>
      <c r="AX253" s="111" t="s">
        <v>65</v>
      </c>
      <c r="AY253" s="111" t="s">
        <v>100</v>
      </c>
    </row>
    <row r="254" spans="2:51" s="6" customFormat="1" ht="15.75" customHeight="1">
      <c r="B254" s="114"/>
      <c r="E254" s="115"/>
      <c r="F254" s="223" t="s">
        <v>71</v>
      </c>
      <c r="G254" s="224"/>
      <c r="H254" s="224"/>
      <c r="I254" s="224"/>
      <c r="K254" s="116">
        <v>2</v>
      </c>
      <c r="S254" s="114"/>
      <c r="T254" s="117"/>
      <c r="AA254" s="118"/>
      <c r="AT254" s="115" t="s">
        <v>110</v>
      </c>
      <c r="AU254" s="115" t="s">
        <v>71</v>
      </c>
      <c r="AV254" s="115" t="s">
        <v>71</v>
      </c>
      <c r="AW254" s="115" t="s">
        <v>77</v>
      </c>
      <c r="AX254" s="115" t="s">
        <v>9</v>
      </c>
      <c r="AY254" s="115" t="s">
        <v>100</v>
      </c>
    </row>
    <row r="255" spans="2:65" s="6" customFormat="1" ht="15.75" customHeight="1">
      <c r="B255" s="20"/>
      <c r="C255" s="100" t="s">
        <v>325</v>
      </c>
      <c r="D255" s="100" t="s">
        <v>101</v>
      </c>
      <c r="E255" s="101" t="s">
        <v>326</v>
      </c>
      <c r="F255" s="216" t="s">
        <v>327</v>
      </c>
      <c r="G255" s="217"/>
      <c r="H255" s="217"/>
      <c r="I255" s="217"/>
      <c r="J255" s="103" t="s">
        <v>239</v>
      </c>
      <c r="K255" s="104">
        <v>1</v>
      </c>
      <c r="L255" s="218"/>
      <c r="M255" s="217"/>
      <c r="N255" s="219">
        <f>ROUND($L$255*$K$255,0)</f>
        <v>0</v>
      </c>
      <c r="O255" s="217"/>
      <c r="P255" s="217"/>
      <c r="Q255" s="217"/>
      <c r="R255" s="102"/>
      <c r="S255" s="20"/>
      <c r="T255" s="105"/>
      <c r="U255" s="106" t="s">
        <v>35</v>
      </c>
      <c r="X255" s="107">
        <v>0</v>
      </c>
      <c r="Y255" s="107">
        <f>$X$255*$K$255</f>
        <v>0</v>
      </c>
      <c r="Z255" s="107">
        <v>0</v>
      </c>
      <c r="AA255" s="108">
        <f>$Z$255*$K$255</f>
        <v>0</v>
      </c>
      <c r="AR255" s="68" t="s">
        <v>106</v>
      </c>
      <c r="AT255" s="68" t="s">
        <v>101</v>
      </c>
      <c r="AU255" s="68" t="s">
        <v>71</v>
      </c>
      <c r="AY255" s="6" t="s">
        <v>100</v>
      </c>
      <c r="BE255" s="109">
        <f>IF($U$255="základní",$N$255,0)</f>
        <v>0</v>
      </c>
      <c r="BF255" s="109">
        <f>IF($U$255="snížená",$N$255,0)</f>
        <v>0</v>
      </c>
      <c r="BG255" s="109">
        <f>IF($U$255="zákl. přenesená",$N$255,0)</f>
        <v>0</v>
      </c>
      <c r="BH255" s="109">
        <f>IF($U$255="sníž. přenesená",$N$255,0)</f>
        <v>0</v>
      </c>
      <c r="BI255" s="109">
        <f>IF($U$255="nulová",$N$255,0)</f>
        <v>0</v>
      </c>
      <c r="BJ255" s="68" t="s">
        <v>9</v>
      </c>
      <c r="BK255" s="109">
        <f>ROUND($L$255*$K$255,0)</f>
        <v>0</v>
      </c>
      <c r="BL255" s="68" t="s">
        <v>106</v>
      </c>
      <c r="BM255" s="68" t="s">
        <v>328</v>
      </c>
    </row>
    <row r="256" spans="2:47" s="6" customFormat="1" ht="16.5" customHeight="1">
      <c r="B256" s="20"/>
      <c r="F256" s="220" t="s">
        <v>327</v>
      </c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0"/>
      <c r="T256" s="46"/>
      <c r="AA256" s="47"/>
      <c r="AT256" s="6" t="s">
        <v>108</v>
      </c>
      <c r="AU256" s="6" t="s">
        <v>71</v>
      </c>
    </row>
    <row r="257" spans="2:51" s="6" customFormat="1" ht="15.75" customHeight="1">
      <c r="B257" s="110"/>
      <c r="E257" s="111"/>
      <c r="F257" s="221" t="s">
        <v>278</v>
      </c>
      <c r="G257" s="222"/>
      <c r="H257" s="222"/>
      <c r="I257" s="222"/>
      <c r="K257" s="111"/>
      <c r="S257" s="110"/>
      <c r="T257" s="112"/>
      <c r="AA257" s="113"/>
      <c r="AT257" s="111" t="s">
        <v>110</v>
      </c>
      <c r="AU257" s="111" t="s">
        <v>71</v>
      </c>
      <c r="AV257" s="111" t="s">
        <v>9</v>
      </c>
      <c r="AW257" s="111" t="s">
        <v>77</v>
      </c>
      <c r="AX257" s="111" t="s">
        <v>65</v>
      </c>
      <c r="AY257" s="111" t="s">
        <v>100</v>
      </c>
    </row>
    <row r="258" spans="2:51" s="6" customFormat="1" ht="15.75" customHeight="1">
      <c r="B258" s="114"/>
      <c r="E258" s="115"/>
      <c r="F258" s="223" t="s">
        <v>9</v>
      </c>
      <c r="G258" s="224"/>
      <c r="H258" s="224"/>
      <c r="I258" s="224"/>
      <c r="K258" s="116">
        <v>1</v>
      </c>
      <c r="S258" s="114"/>
      <c r="T258" s="117"/>
      <c r="AA258" s="118"/>
      <c r="AT258" s="115" t="s">
        <v>110</v>
      </c>
      <c r="AU258" s="115" t="s">
        <v>71</v>
      </c>
      <c r="AV258" s="115" t="s">
        <v>71</v>
      </c>
      <c r="AW258" s="115" t="s">
        <v>77</v>
      </c>
      <c r="AX258" s="115" t="s">
        <v>9</v>
      </c>
      <c r="AY258" s="115" t="s">
        <v>100</v>
      </c>
    </row>
    <row r="259" spans="2:65" s="6" customFormat="1" ht="27" customHeight="1">
      <c r="B259" s="20"/>
      <c r="C259" s="100" t="s">
        <v>329</v>
      </c>
      <c r="D259" s="100" t="s">
        <v>101</v>
      </c>
      <c r="E259" s="101" t="s">
        <v>330</v>
      </c>
      <c r="F259" s="216" t="s">
        <v>331</v>
      </c>
      <c r="G259" s="217"/>
      <c r="H259" s="217"/>
      <c r="I259" s="217"/>
      <c r="J259" s="103" t="s">
        <v>332</v>
      </c>
      <c r="K259" s="104">
        <v>50</v>
      </c>
      <c r="L259" s="218"/>
      <c r="M259" s="217"/>
      <c r="N259" s="219">
        <f>ROUND($L$259*$K$259,0)</f>
        <v>0</v>
      </c>
      <c r="O259" s="217"/>
      <c r="P259" s="217"/>
      <c r="Q259" s="217"/>
      <c r="R259" s="102"/>
      <c r="S259" s="20"/>
      <c r="T259" s="105"/>
      <c r="U259" s="106" t="s">
        <v>35</v>
      </c>
      <c r="X259" s="107">
        <v>0</v>
      </c>
      <c r="Y259" s="107">
        <f>$X$259*$K$259</f>
        <v>0</v>
      </c>
      <c r="Z259" s="107">
        <v>0</v>
      </c>
      <c r="AA259" s="108">
        <f>$Z$259*$K$259</f>
        <v>0</v>
      </c>
      <c r="AR259" s="68" t="s">
        <v>106</v>
      </c>
      <c r="AT259" s="68" t="s">
        <v>101</v>
      </c>
      <c r="AU259" s="68" t="s">
        <v>71</v>
      </c>
      <c r="AY259" s="6" t="s">
        <v>100</v>
      </c>
      <c r="BE259" s="109">
        <f>IF($U$259="základní",$N$259,0)</f>
        <v>0</v>
      </c>
      <c r="BF259" s="109">
        <f>IF($U$259="snížená",$N$259,0)</f>
        <v>0</v>
      </c>
      <c r="BG259" s="109">
        <f>IF($U$259="zákl. přenesená",$N$259,0)</f>
        <v>0</v>
      </c>
      <c r="BH259" s="109">
        <f>IF($U$259="sníž. přenesená",$N$259,0)</f>
        <v>0</v>
      </c>
      <c r="BI259" s="109">
        <f>IF($U$259="nulová",$N$259,0)</f>
        <v>0</v>
      </c>
      <c r="BJ259" s="68" t="s">
        <v>9</v>
      </c>
      <c r="BK259" s="109">
        <f>ROUND($L$259*$K$259,0)</f>
        <v>0</v>
      </c>
      <c r="BL259" s="68" t="s">
        <v>106</v>
      </c>
      <c r="BM259" s="68" t="s">
        <v>333</v>
      </c>
    </row>
    <row r="260" spans="2:47" s="6" customFormat="1" ht="16.5" customHeight="1">
      <c r="B260" s="20"/>
      <c r="F260" s="220" t="s">
        <v>331</v>
      </c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20"/>
      <c r="T260" s="46"/>
      <c r="AA260" s="47"/>
      <c r="AT260" s="6" t="s">
        <v>108</v>
      </c>
      <c r="AU260" s="6" t="s">
        <v>71</v>
      </c>
    </row>
    <row r="261" spans="2:63" s="91" customFormat="1" ht="30.75" customHeight="1">
      <c r="B261" s="92"/>
      <c r="D261" s="99" t="s">
        <v>84</v>
      </c>
      <c r="N261" s="284">
        <f>$BK$261</f>
        <v>0</v>
      </c>
      <c r="O261" s="285"/>
      <c r="P261" s="285"/>
      <c r="Q261" s="285"/>
      <c r="S261" s="92"/>
      <c r="T261" s="95"/>
      <c r="W261" s="96">
        <f>SUM($W$262:$W$263)</f>
        <v>0</v>
      </c>
      <c r="Y261" s="96">
        <f>SUM($Y$262:$Y$263)</f>
        <v>0</v>
      </c>
      <c r="AA261" s="97">
        <f>SUM($AA$262:$AA$263)</f>
        <v>0</v>
      </c>
      <c r="AR261" s="94" t="s">
        <v>9</v>
      </c>
      <c r="AT261" s="94" t="s">
        <v>64</v>
      </c>
      <c r="AU261" s="94" t="s">
        <v>9</v>
      </c>
      <c r="AY261" s="94" t="s">
        <v>100</v>
      </c>
      <c r="BK261" s="98">
        <f>SUM($BK$262:$BK$263)</f>
        <v>0</v>
      </c>
    </row>
    <row r="262" spans="2:65" s="6" customFormat="1" ht="27" customHeight="1">
      <c r="B262" s="20"/>
      <c r="C262" s="100" t="s">
        <v>334</v>
      </c>
      <c r="D262" s="100" t="s">
        <v>101</v>
      </c>
      <c r="E262" s="101" t="s">
        <v>335</v>
      </c>
      <c r="F262" s="216" t="s">
        <v>336</v>
      </c>
      <c r="G262" s="217"/>
      <c r="H262" s="217"/>
      <c r="I262" s="217"/>
      <c r="J262" s="103" t="s">
        <v>179</v>
      </c>
      <c r="K262" s="104">
        <v>144.81</v>
      </c>
      <c r="L262" s="218"/>
      <c r="M262" s="217"/>
      <c r="N262" s="219">
        <f>ROUND($L$262*$K$262,0)</f>
        <v>0</v>
      </c>
      <c r="O262" s="217"/>
      <c r="P262" s="217"/>
      <c r="Q262" s="217"/>
      <c r="R262" s="102" t="s">
        <v>105</v>
      </c>
      <c r="S262" s="20"/>
      <c r="T262" s="105"/>
      <c r="U262" s="106" t="s">
        <v>35</v>
      </c>
      <c r="X262" s="107">
        <v>0</v>
      </c>
      <c r="Y262" s="107">
        <f>$X$262*$K$262</f>
        <v>0</v>
      </c>
      <c r="Z262" s="107">
        <v>0</v>
      </c>
      <c r="AA262" s="108">
        <f>$Z$262*$K$262</f>
        <v>0</v>
      </c>
      <c r="AR262" s="68" t="s">
        <v>106</v>
      </c>
      <c r="AT262" s="68" t="s">
        <v>101</v>
      </c>
      <c r="AU262" s="68" t="s">
        <v>71</v>
      </c>
      <c r="AY262" s="6" t="s">
        <v>100</v>
      </c>
      <c r="BE262" s="109">
        <f>IF($U$262="základní",$N$262,0)</f>
        <v>0</v>
      </c>
      <c r="BF262" s="109">
        <f>IF($U$262="snížená",$N$262,0)</f>
        <v>0</v>
      </c>
      <c r="BG262" s="109">
        <f>IF($U$262="zákl. přenesená",$N$262,0)</f>
        <v>0</v>
      </c>
      <c r="BH262" s="109">
        <f>IF($U$262="sníž. přenesená",$N$262,0)</f>
        <v>0</v>
      </c>
      <c r="BI262" s="109">
        <f>IF($U$262="nulová",$N$262,0)</f>
        <v>0</v>
      </c>
      <c r="BJ262" s="68" t="s">
        <v>9</v>
      </c>
      <c r="BK262" s="109">
        <f>ROUND($L$262*$K$262,0)</f>
        <v>0</v>
      </c>
      <c r="BL262" s="68" t="s">
        <v>106</v>
      </c>
      <c r="BM262" s="68" t="s">
        <v>337</v>
      </c>
    </row>
    <row r="263" spans="2:47" s="6" customFormat="1" ht="16.5" customHeight="1">
      <c r="B263" s="20"/>
      <c r="F263" s="220" t="s">
        <v>336</v>
      </c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  <c r="S263" s="20"/>
      <c r="T263" s="123"/>
      <c r="U263" s="124"/>
      <c r="V263" s="124"/>
      <c r="W263" s="124"/>
      <c r="X263" s="124"/>
      <c r="Y263" s="124"/>
      <c r="Z263" s="124"/>
      <c r="AA263" s="125"/>
      <c r="AT263" s="6" t="s">
        <v>108</v>
      </c>
      <c r="AU263" s="6" t="s">
        <v>71</v>
      </c>
    </row>
    <row r="264" spans="2:19" s="6" customFormat="1" ht="7.5" customHeight="1">
      <c r="B264" s="34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20"/>
    </row>
    <row r="265" s="2" customFormat="1" ht="14.25" customHeight="1"/>
  </sheetData>
  <sheetProtection/>
  <mergeCells count="335">
    <mergeCell ref="S2:AC2"/>
    <mergeCell ref="F263:R263"/>
    <mergeCell ref="N73:Q73"/>
    <mergeCell ref="N74:Q74"/>
    <mergeCell ref="N75:Q75"/>
    <mergeCell ref="N137:Q137"/>
    <mergeCell ref="N142:Q142"/>
    <mergeCell ref="N147:Q147"/>
    <mergeCell ref="N231:Q231"/>
    <mergeCell ref="F262:I262"/>
    <mergeCell ref="L262:M262"/>
    <mergeCell ref="N262:Q262"/>
    <mergeCell ref="H1:K1"/>
    <mergeCell ref="F256:R256"/>
    <mergeCell ref="F257:I257"/>
    <mergeCell ref="F258:I258"/>
    <mergeCell ref="N261:Q261"/>
    <mergeCell ref="F259:I259"/>
    <mergeCell ref="L259:M259"/>
    <mergeCell ref="N259:Q259"/>
    <mergeCell ref="F260:R260"/>
    <mergeCell ref="F252:R252"/>
    <mergeCell ref="F253:I253"/>
    <mergeCell ref="F254:I254"/>
    <mergeCell ref="F255:I255"/>
    <mergeCell ref="L255:M255"/>
    <mergeCell ref="N255:Q255"/>
    <mergeCell ref="F248:R248"/>
    <mergeCell ref="F249:I249"/>
    <mergeCell ref="F250:I250"/>
    <mergeCell ref="F251:I251"/>
    <mergeCell ref="L251:M251"/>
    <mergeCell ref="N251:Q251"/>
    <mergeCell ref="F246:I246"/>
    <mergeCell ref="F247:I247"/>
    <mergeCell ref="L247:M247"/>
    <mergeCell ref="N247:Q247"/>
    <mergeCell ref="F244:I244"/>
    <mergeCell ref="L244:M244"/>
    <mergeCell ref="N244:Q244"/>
    <mergeCell ref="F245:R245"/>
    <mergeCell ref="F240:R240"/>
    <mergeCell ref="F241:I241"/>
    <mergeCell ref="F242:I242"/>
    <mergeCell ref="F243:I243"/>
    <mergeCell ref="F237:R237"/>
    <mergeCell ref="F238:I238"/>
    <mergeCell ref="F239:I239"/>
    <mergeCell ref="L239:M239"/>
    <mergeCell ref="N239:Q239"/>
    <mergeCell ref="F233:R233"/>
    <mergeCell ref="F234:I234"/>
    <mergeCell ref="F235:I235"/>
    <mergeCell ref="F236:I236"/>
    <mergeCell ref="L236:M236"/>
    <mergeCell ref="N236:Q236"/>
    <mergeCell ref="F230:R230"/>
    <mergeCell ref="F232:I232"/>
    <mergeCell ref="L232:M232"/>
    <mergeCell ref="N232:Q232"/>
    <mergeCell ref="F227:R227"/>
    <mergeCell ref="F228:I228"/>
    <mergeCell ref="F229:I229"/>
    <mergeCell ref="L229:M229"/>
    <mergeCell ref="N229:Q229"/>
    <mergeCell ref="F225:R225"/>
    <mergeCell ref="F226:I226"/>
    <mergeCell ref="L226:M226"/>
    <mergeCell ref="N226:Q226"/>
    <mergeCell ref="F221:R221"/>
    <mergeCell ref="F222:I222"/>
    <mergeCell ref="F223:I223"/>
    <mergeCell ref="F224:I224"/>
    <mergeCell ref="L224:M224"/>
    <mergeCell ref="N224:Q224"/>
    <mergeCell ref="F217:R217"/>
    <mergeCell ref="F218:I218"/>
    <mergeCell ref="F219:I219"/>
    <mergeCell ref="F220:I220"/>
    <mergeCell ref="L220:M220"/>
    <mergeCell ref="N220:Q220"/>
    <mergeCell ref="F213:R213"/>
    <mergeCell ref="F214:I214"/>
    <mergeCell ref="F215:I215"/>
    <mergeCell ref="F216:I216"/>
    <mergeCell ref="L216:M216"/>
    <mergeCell ref="N216:Q216"/>
    <mergeCell ref="F209:R209"/>
    <mergeCell ref="F210:I210"/>
    <mergeCell ref="F211:I211"/>
    <mergeCell ref="F212:I212"/>
    <mergeCell ref="L212:M212"/>
    <mergeCell ref="N212:Q212"/>
    <mergeCell ref="F205:R205"/>
    <mergeCell ref="F206:I206"/>
    <mergeCell ref="F207:I207"/>
    <mergeCell ref="F208:I208"/>
    <mergeCell ref="L208:M208"/>
    <mergeCell ref="N208:Q208"/>
    <mergeCell ref="F201:R201"/>
    <mergeCell ref="F202:I202"/>
    <mergeCell ref="F203:I203"/>
    <mergeCell ref="F204:I204"/>
    <mergeCell ref="L204:M204"/>
    <mergeCell ref="N204:Q204"/>
    <mergeCell ref="F197:R197"/>
    <mergeCell ref="F198:I198"/>
    <mergeCell ref="F199:I199"/>
    <mergeCell ref="F200:I200"/>
    <mergeCell ref="L200:M200"/>
    <mergeCell ref="N200:Q200"/>
    <mergeCell ref="F193:R193"/>
    <mergeCell ref="F194:I194"/>
    <mergeCell ref="F195:I195"/>
    <mergeCell ref="F196:I196"/>
    <mergeCell ref="L196:M196"/>
    <mergeCell ref="N196:Q196"/>
    <mergeCell ref="F189:R189"/>
    <mergeCell ref="F190:I190"/>
    <mergeCell ref="F191:I191"/>
    <mergeCell ref="F192:I192"/>
    <mergeCell ref="L192:M192"/>
    <mergeCell ref="N192:Q192"/>
    <mergeCell ref="F185:R185"/>
    <mergeCell ref="F186:I186"/>
    <mergeCell ref="F187:I187"/>
    <mergeCell ref="F188:I188"/>
    <mergeCell ref="L188:M188"/>
    <mergeCell ref="N188:Q188"/>
    <mergeCell ref="F181:R181"/>
    <mergeCell ref="F182:I182"/>
    <mergeCell ref="F183:I183"/>
    <mergeCell ref="F184:I184"/>
    <mergeCell ref="L184:M184"/>
    <mergeCell ref="N184:Q184"/>
    <mergeCell ref="F177:R177"/>
    <mergeCell ref="F178:I178"/>
    <mergeCell ref="F179:I179"/>
    <mergeCell ref="F180:I180"/>
    <mergeCell ref="L180:M180"/>
    <mergeCell ref="N180:Q180"/>
    <mergeCell ref="F174:R174"/>
    <mergeCell ref="F175:I175"/>
    <mergeCell ref="F176:I176"/>
    <mergeCell ref="L176:M176"/>
    <mergeCell ref="N176:Q176"/>
    <mergeCell ref="F170:R170"/>
    <mergeCell ref="F171:I171"/>
    <mergeCell ref="F172:I172"/>
    <mergeCell ref="F173:I173"/>
    <mergeCell ref="L173:M173"/>
    <mergeCell ref="N173:Q173"/>
    <mergeCell ref="F167:R167"/>
    <mergeCell ref="F168:I168"/>
    <mergeCell ref="F169:I169"/>
    <mergeCell ref="L169:M169"/>
    <mergeCell ref="N169:Q169"/>
    <mergeCell ref="F163:R163"/>
    <mergeCell ref="F164:I164"/>
    <mergeCell ref="F165:I165"/>
    <mergeCell ref="F166:I166"/>
    <mergeCell ref="L166:M166"/>
    <mergeCell ref="N166:Q166"/>
    <mergeCell ref="F160:R160"/>
    <mergeCell ref="F161:I161"/>
    <mergeCell ref="F162:I162"/>
    <mergeCell ref="L162:M162"/>
    <mergeCell ref="N162:Q162"/>
    <mergeCell ref="F156:R156"/>
    <mergeCell ref="F157:I157"/>
    <mergeCell ref="F158:I158"/>
    <mergeCell ref="F159:I159"/>
    <mergeCell ref="L159:M159"/>
    <mergeCell ref="N159:Q159"/>
    <mergeCell ref="F153:R153"/>
    <mergeCell ref="F154:I154"/>
    <mergeCell ref="F155:I155"/>
    <mergeCell ref="L155:M155"/>
    <mergeCell ref="N155:Q155"/>
    <mergeCell ref="F149:R149"/>
    <mergeCell ref="F150:I150"/>
    <mergeCell ref="F151:I151"/>
    <mergeCell ref="F152:I152"/>
    <mergeCell ref="L152:M152"/>
    <mergeCell ref="N152:Q152"/>
    <mergeCell ref="F144:R144"/>
    <mergeCell ref="F145:I145"/>
    <mergeCell ref="F146:I146"/>
    <mergeCell ref="F148:I148"/>
    <mergeCell ref="L148:M148"/>
    <mergeCell ref="N148:Q148"/>
    <mergeCell ref="F139:R139"/>
    <mergeCell ref="F140:I140"/>
    <mergeCell ref="F141:I141"/>
    <mergeCell ref="F143:I143"/>
    <mergeCell ref="L143:M143"/>
    <mergeCell ref="N143:Q143"/>
    <mergeCell ref="F135:R135"/>
    <mergeCell ref="F136:I136"/>
    <mergeCell ref="F138:I138"/>
    <mergeCell ref="L138:M138"/>
    <mergeCell ref="N138:Q138"/>
    <mergeCell ref="F133:I133"/>
    <mergeCell ref="F134:I134"/>
    <mergeCell ref="L134:M134"/>
    <mergeCell ref="N134:Q134"/>
    <mergeCell ref="N129:Q129"/>
    <mergeCell ref="F130:R130"/>
    <mergeCell ref="F131:I131"/>
    <mergeCell ref="F132:I132"/>
    <mergeCell ref="F127:I127"/>
    <mergeCell ref="F128:I128"/>
    <mergeCell ref="F129:I129"/>
    <mergeCell ref="L129:M129"/>
    <mergeCell ref="L124:M124"/>
    <mergeCell ref="N124:Q124"/>
    <mergeCell ref="F125:R125"/>
    <mergeCell ref="F126:I126"/>
    <mergeCell ref="F121:I121"/>
    <mergeCell ref="F122:I122"/>
    <mergeCell ref="F123:I123"/>
    <mergeCell ref="F124:I124"/>
    <mergeCell ref="L118:M118"/>
    <mergeCell ref="N118:Q118"/>
    <mergeCell ref="F119:R119"/>
    <mergeCell ref="F120:I120"/>
    <mergeCell ref="F115:I115"/>
    <mergeCell ref="F116:I116"/>
    <mergeCell ref="F117:I117"/>
    <mergeCell ref="F118:I118"/>
    <mergeCell ref="F113:I113"/>
    <mergeCell ref="L113:M113"/>
    <mergeCell ref="N113:Q113"/>
    <mergeCell ref="F114:R114"/>
    <mergeCell ref="F109:R109"/>
    <mergeCell ref="F110:I110"/>
    <mergeCell ref="F111:I111"/>
    <mergeCell ref="F112:I112"/>
    <mergeCell ref="F105:R105"/>
    <mergeCell ref="F106:I106"/>
    <mergeCell ref="F107:I107"/>
    <mergeCell ref="F108:I108"/>
    <mergeCell ref="L108:M108"/>
    <mergeCell ref="N108:Q108"/>
    <mergeCell ref="F101:R101"/>
    <mergeCell ref="F102:I102"/>
    <mergeCell ref="F103:I103"/>
    <mergeCell ref="F104:I104"/>
    <mergeCell ref="L104:M104"/>
    <mergeCell ref="N104:Q104"/>
    <mergeCell ref="F99:R99"/>
    <mergeCell ref="F100:I100"/>
    <mergeCell ref="L100:M100"/>
    <mergeCell ref="N100:Q100"/>
    <mergeCell ref="F95:R95"/>
    <mergeCell ref="F96:I96"/>
    <mergeCell ref="F97:I97"/>
    <mergeCell ref="F98:I98"/>
    <mergeCell ref="L98:M98"/>
    <mergeCell ref="N98:Q98"/>
    <mergeCell ref="F91:R91"/>
    <mergeCell ref="F92:R92"/>
    <mergeCell ref="F93:I93"/>
    <mergeCell ref="F94:I94"/>
    <mergeCell ref="L94:M94"/>
    <mergeCell ref="N94:Q94"/>
    <mergeCell ref="F87:R87"/>
    <mergeCell ref="F88:I88"/>
    <mergeCell ref="F89:I89"/>
    <mergeCell ref="F90:I90"/>
    <mergeCell ref="L90:M90"/>
    <mergeCell ref="N90:Q90"/>
    <mergeCell ref="F83:R83"/>
    <mergeCell ref="F84:I84"/>
    <mergeCell ref="F85:I85"/>
    <mergeCell ref="F86:I86"/>
    <mergeCell ref="L86:M86"/>
    <mergeCell ref="N86:Q86"/>
    <mergeCell ref="F81:R81"/>
    <mergeCell ref="F82:I82"/>
    <mergeCell ref="L82:M82"/>
    <mergeCell ref="N82:Q82"/>
    <mergeCell ref="F77:R77"/>
    <mergeCell ref="F78:I78"/>
    <mergeCell ref="F79:I79"/>
    <mergeCell ref="F80:I80"/>
    <mergeCell ref="L80:M80"/>
    <mergeCell ref="N80:Q80"/>
    <mergeCell ref="F72:I72"/>
    <mergeCell ref="L72:M72"/>
    <mergeCell ref="N72:Q72"/>
    <mergeCell ref="F76:I76"/>
    <mergeCell ref="L76:M76"/>
    <mergeCell ref="N76:Q76"/>
    <mergeCell ref="C63:R63"/>
    <mergeCell ref="F65:Q65"/>
    <mergeCell ref="M67:P67"/>
    <mergeCell ref="M69:Q69"/>
    <mergeCell ref="N53:Q53"/>
    <mergeCell ref="N54:Q54"/>
    <mergeCell ref="N55:Q55"/>
    <mergeCell ref="N56:Q56"/>
    <mergeCell ref="N49:Q49"/>
    <mergeCell ref="N50:Q50"/>
    <mergeCell ref="N51:Q51"/>
    <mergeCell ref="N52:Q52"/>
    <mergeCell ref="F40:Q40"/>
    <mergeCell ref="M42:P42"/>
    <mergeCell ref="M44:Q44"/>
    <mergeCell ref="C47:G47"/>
    <mergeCell ref="N47:Q47"/>
    <mergeCell ref="H30:J30"/>
    <mergeCell ref="M30:P30"/>
    <mergeCell ref="L32:P32"/>
    <mergeCell ref="C38:R38"/>
    <mergeCell ref="H28:J28"/>
    <mergeCell ref="M28:P28"/>
    <mergeCell ref="H29:J29"/>
    <mergeCell ref="M29:P29"/>
    <mergeCell ref="H26:J26"/>
    <mergeCell ref="M26:P26"/>
    <mergeCell ref="H27:J27"/>
    <mergeCell ref="M27:P27"/>
    <mergeCell ref="O17:P17"/>
    <mergeCell ref="O18:P18"/>
    <mergeCell ref="E21:P21"/>
    <mergeCell ref="M24:P24"/>
    <mergeCell ref="O11:P11"/>
    <mergeCell ref="O12:P12"/>
    <mergeCell ref="O14:P14"/>
    <mergeCell ref="O15:P15"/>
    <mergeCell ref="C2:R2"/>
    <mergeCell ref="C4:R4"/>
    <mergeCell ref="F6:Q6"/>
    <mergeCell ref="O9:P9"/>
  </mergeCells>
  <hyperlinks>
    <hyperlink ref="F1:G1" location="C2" tooltip="Krycí list soupisu" display="1) Krycí list soupisu"/>
    <hyperlink ref="H1:K1" location="C47" tooltip="Rekapitulace" display="2) Rekapitulace"/>
    <hyperlink ref="L1:M1" location="C7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3"/>
      <c r="C2" s="134"/>
      <c r="D2" s="134"/>
      <c r="E2" s="134"/>
      <c r="F2" s="134"/>
      <c r="G2" s="134"/>
      <c r="H2" s="134"/>
      <c r="I2" s="134"/>
      <c r="J2" s="134"/>
      <c r="K2" s="135"/>
    </row>
    <row r="3" spans="2:11" s="138" customFormat="1" ht="45" customHeight="1">
      <c r="B3" s="136"/>
      <c r="C3" s="289" t="s">
        <v>345</v>
      </c>
      <c r="D3" s="289"/>
      <c r="E3" s="289"/>
      <c r="F3" s="289"/>
      <c r="G3" s="289"/>
      <c r="H3" s="289"/>
      <c r="I3" s="289"/>
      <c r="J3" s="289"/>
      <c r="K3" s="137"/>
    </row>
    <row r="4" spans="2:11" ht="25.5" customHeight="1">
      <c r="B4" s="139"/>
      <c r="C4" s="290" t="s">
        <v>346</v>
      </c>
      <c r="D4" s="290"/>
      <c r="E4" s="290"/>
      <c r="F4" s="290"/>
      <c r="G4" s="290"/>
      <c r="H4" s="290"/>
      <c r="I4" s="290"/>
      <c r="J4" s="290"/>
      <c r="K4" s="140"/>
    </row>
    <row r="5" spans="2:11" ht="5.25" customHeight="1">
      <c r="B5" s="139"/>
      <c r="C5" s="141"/>
      <c r="D5" s="141"/>
      <c r="E5" s="141"/>
      <c r="F5" s="141"/>
      <c r="G5" s="141"/>
      <c r="H5" s="141"/>
      <c r="I5" s="141"/>
      <c r="J5" s="141"/>
      <c r="K5" s="140"/>
    </row>
    <row r="6" spans="2:11" ht="15" customHeight="1">
      <c r="B6" s="139"/>
      <c r="C6" s="291" t="s">
        <v>347</v>
      </c>
      <c r="D6" s="291"/>
      <c r="E6" s="291"/>
      <c r="F6" s="291"/>
      <c r="G6" s="291"/>
      <c r="H6" s="291"/>
      <c r="I6" s="291"/>
      <c r="J6" s="291"/>
      <c r="K6" s="140"/>
    </row>
    <row r="7" spans="2:11" ht="15" customHeight="1">
      <c r="B7" s="143"/>
      <c r="C7" s="291" t="s">
        <v>348</v>
      </c>
      <c r="D7" s="291"/>
      <c r="E7" s="291"/>
      <c r="F7" s="291"/>
      <c r="G7" s="291"/>
      <c r="H7" s="291"/>
      <c r="I7" s="291"/>
      <c r="J7" s="291"/>
      <c r="K7" s="140"/>
    </row>
    <row r="8" spans="2:11" ht="12.75" customHeight="1">
      <c r="B8" s="143"/>
      <c r="C8" s="142"/>
      <c r="D8" s="142"/>
      <c r="E8" s="142"/>
      <c r="F8" s="142"/>
      <c r="G8" s="142"/>
      <c r="H8" s="142"/>
      <c r="I8" s="142"/>
      <c r="J8" s="142"/>
      <c r="K8" s="140"/>
    </row>
    <row r="9" spans="2:11" ht="15" customHeight="1">
      <c r="B9" s="143"/>
      <c r="C9" s="291" t="s">
        <v>349</v>
      </c>
      <c r="D9" s="291"/>
      <c r="E9" s="291"/>
      <c r="F9" s="291"/>
      <c r="G9" s="291"/>
      <c r="H9" s="291"/>
      <c r="I9" s="291"/>
      <c r="J9" s="291"/>
      <c r="K9" s="140"/>
    </row>
    <row r="10" spans="2:11" ht="15" customHeight="1">
      <c r="B10" s="143"/>
      <c r="C10" s="142"/>
      <c r="D10" s="291" t="s">
        <v>350</v>
      </c>
      <c r="E10" s="291"/>
      <c r="F10" s="291"/>
      <c r="G10" s="291"/>
      <c r="H10" s="291"/>
      <c r="I10" s="291"/>
      <c r="J10" s="291"/>
      <c r="K10" s="140"/>
    </row>
    <row r="11" spans="2:11" ht="15" customHeight="1">
      <c r="B11" s="143"/>
      <c r="C11" s="144"/>
      <c r="D11" s="291" t="s">
        <v>351</v>
      </c>
      <c r="E11" s="291"/>
      <c r="F11" s="291"/>
      <c r="G11" s="291"/>
      <c r="H11" s="291"/>
      <c r="I11" s="291"/>
      <c r="J11" s="291"/>
      <c r="K11" s="140"/>
    </row>
    <row r="12" spans="2:11" ht="12.7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0"/>
    </row>
    <row r="13" spans="2:11" ht="15" customHeight="1">
      <c r="B13" s="143"/>
      <c r="C13" s="144"/>
      <c r="D13" s="291" t="s">
        <v>352</v>
      </c>
      <c r="E13" s="291"/>
      <c r="F13" s="291"/>
      <c r="G13" s="291"/>
      <c r="H13" s="291"/>
      <c r="I13" s="291"/>
      <c r="J13" s="291"/>
      <c r="K13" s="140"/>
    </row>
    <row r="14" spans="2:11" ht="15" customHeight="1">
      <c r="B14" s="143"/>
      <c r="C14" s="144"/>
      <c r="D14" s="291" t="s">
        <v>353</v>
      </c>
      <c r="E14" s="291"/>
      <c r="F14" s="291"/>
      <c r="G14" s="291"/>
      <c r="H14" s="291"/>
      <c r="I14" s="291"/>
      <c r="J14" s="291"/>
      <c r="K14" s="140"/>
    </row>
    <row r="15" spans="2:11" ht="15" customHeight="1">
      <c r="B15" s="143"/>
      <c r="C15" s="144"/>
      <c r="D15" s="291" t="s">
        <v>354</v>
      </c>
      <c r="E15" s="291"/>
      <c r="F15" s="291"/>
      <c r="G15" s="291"/>
      <c r="H15" s="291"/>
      <c r="I15" s="291"/>
      <c r="J15" s="291"/>
      <c r="K15" s="140"/>
    </row>
    <row r="16" spans="2:11" ht="15" customHeight="1">
      <c r="B16" s="143"/>
      <c r="C16" s="144"/>
      <c r="D16" s="144"/>
      <c r="E16" s="145" t="s">
        <v>68</v>
      </c>
      <c r="F16" s="291" t="s">
        <v>355</v>
      </c>
      <c r="G16" s="291"/>
      <c r="H16" s="291"/>
      <c r="I16" s="291"/>
      <c r="J16" s="291"/>
      <c r="K16" s="140"/>
    </row>
    <row r="17" spans="2:11" ht="15" customHeight="1">
      <c r="B17" s="143"/>
      <c r="C17" s="144"/>
      <c r="D17" s="144"/>
      <c r="E17" s="145" t="s">
        <v>356</v>
      </c>
      <c r="F17" s="291" t="s">
        <v>357</v>
      </c>
      <c r="G17" s="291"/>
      <c r="H17" s="291"/>
      <c r="I17" s="291"/>
      <c r="J17" s="291"/>
      <c r="K17" s="140"/>
    </row>
    <row r="18" spans="2:11" ht="15" customHeight="1">
      <c r="B18" s="143"/>
      <c r="C18" s="144"/>
      <c r="D18" s="144"/>
      <c r="E18" s="145" t="s">
        <v>358</v>
      </c>
      <c r="F18" s="291" t="s">
        <v>359</v>
      </c>
      <c r="G18" s="291"/>
      <c r="H18" s="291"/>
      <c r="I18" s="291"/>
      <c r="J18" s="291"/>
      <c r="K18" s="140"/>
    </row>
    <row r="19" spans="2:11" ht="15" customHeight="1">
      <c r="B19" s="143"/>
      <c r="C19" s="144"/>
      <c r="D19" s="144"/>
      <c r="E19" s="145" t="s">
        <v>360</v>
      </c>
      <c r="F19" s="291" t="s">
        <v>361</v>
      </c>
      <c r="G19" s="291"/>
      <c r="H19" s="291"/>
      <c r="I19" s="291"/>
      <c r="J19" s="291"/>
      <c r="K19" s="140"/>
    </row>
    <row r="20" spans="2:11" ht="15" customHeight="1">
      <c r="B20" s="143"/>
      <c r="C20" s="144"/>
      <c r="D20" s="144"/>
      <c r="E20" s="145" t="s">
        <v>362</v>
      </c>
      <c r="F20" s="291" t="s">
        <v>363</v>
      </c>
      <c r="G20" s="291"/>
      <c r="H20" s="291"/>
      <c r="I20" s="291"/>
      <c r="J20" s="291"/>
      <c r="K20" s="140"/>
    </row>
    <row r="21" spans="2:11" ht="15" customHeight="1">
      <c r="B21" s="143"/>
      <c r="C21" s="144"/>
      <c r="D21" s="144"/>
      <c r="E21" s="145" t="s">
        <v>364</v>
      </c>
      <c r="F21" s="291" t="s">
        <v>365</v>
      </c>
      <c r="G21" s="291"/>
      <c r="H21" s="291"/>
      <c r="I21" s="291"/>
      <c r="J21" s="291"/>
      <c r="K21" s="140"/>
    </row>
    <row r="22" spans="2:11" ht="12.7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0"/>
    </row>
    <row r="23" spans="2:11" ht="15" customHeight="1">
      <c r="B23" s="143"/>
      <c r="C23" s="291" t="s">
        <v>366</v>
      </c>
      <c r="D23" s="291"/>
      <c r="E23" s="291"/>
      <c r="F23" s="291"/>
      <c r="G23" s="291"/>
      <c r="H23" s="291"/>
      <c r="I23" s="291"/>
      <c r="J23" s="291"/>
      <c r="K23" s="140"/>
    </row>
    <row r="24" spans="2:11" ht="15" customHeight="1">
      <c r="B24" s="143"/>
      <c r="C24" s="291" t="s">
        <v>367</v>
      </c>
      <c r="D24" s="291"/>
      <c r="E24" s="291"/>
      <c r="F24" s="291"/>
      <c r="G24" s="291"/>
      <c r="H24" s="291"/>
      <c r="I24" s="291"/>
      <c r="J24" s="291"/>
      <c r="K24" s="140"/>
    </row>
    <row r="25" spans="2:11" ht="15" customHeight="1">
      <c r="B25" s="143"/>
      <c r="C25" s="142"/>
      <c r="D25" s="291" t="s">
        <v>368</v>
      </c>
      <c r="E25" s="291"/>
      <c r="F25" s="291"/>
      <c r="G25" s="291"/>
      <c r="H25" s="291"/>
      <c r="I25" s="291"/>
      <c r="J25" s="291"/>
      <c r="K25" s="140"/>
    </row>
    <row r="26" spans="2:11" ht="15" customHeight="1">
      <c r="B26" s="143"/>
      <c r="C26" s="144"/>
      <c r="D26" s="291" t="s">
        <v>369</v>
      </c>
      <c r="E26" s="291"/>
      <c r="F26" s="291"/>
      <c r="G26" s="291"/>
      <c r="H26" s="291"/>
      <c r="I26" s="291"/>
      <c r="J26" s="291"/>
      <c r="K26" s="140"/>
    </row>
    <row r="27" spans="2:11" ht="12.75" customHeight="1">
      <c r="B27" s="143"/>
      <c r="C27" s="144"/>
      <c r="D27" s="144"/>
      <c r="E27" s="144"/>
      <c r="F27" s="144"/>
      <c r="G27" s="144"/>
      <c r="H27" s="144"/>
      <c r="I27" s="144"/>
      <c r="J27" s="144"/>
      <c r="K27" s="140"/>
    </row>
    <row r="28" spans="2:11" ht="15" customHeight="1">
      <c r="B28" s="143"/>
      <c r="C28" s="144"/>
      <c r="D28" s="291" t="s">
        <v>370</v>
      </c>
      <c r="E28" s="291"/>
      <c r="F28" s="291"/>
      <c r="G28" s="291"/>
      <c r="H28" s="291"/>
      <c r="I28" s="291"/>
      <c r="J28" s="291"/>
      <c r="K28" s="140"/>
    </row>
    <row r="29" spans="2:11" ht="15" customHeight="1">
      <c r="B29" s="143"/>
      <c r="C29" s="144"/>
      <c r="D29" s="291" t="s">
        <v>371</v>
      </c>
      <c r="E29" s="291"/>
      <c r="F29" s="291"/>
      <c r="G29" s="291"/>
      <c r="H29" s="291"/>
      <c r="I29" s="291"/>
      <c r="J29" s="291"/>
      <c r="K29" s="140"/>
    </row>
    <row r="30" spans="2:11" ht="12.75" customHeight="1">
      <c r="B30" s="143"/>
      <c r="C30" s="144"/>
      <c r="D30" s="144"/>
      <c r="E30" s="144"/>
      <c r="F30" s="144"/>
      <c r="G30" s="144"/>
      <c r="H30" s="144"/>
      <c r="I30" s="144"/>
      <c r="J30" s="144"/>
      <c r="K30" s="140"/>
    </row>
    <row r="31" spans="2:11" ht="15" customHeight="1">
      <c r="B31" s="143"/>
      <c r="C31" s="144"/>
      <c r="D31" s="291" t="s">
        <v>372</v>
      </c>
      <c r="E31" s="291"/>
      <c r="F31" s="291"/>
      <c r="G31" s="291"/>
      <c r="H31" s="291"/>
      <c r="I31" s="291"/>
      <c r="J31" s="291"/>
      <c r="K31" s="140"/>
    </row>
    <row r="32" spans="2:11" ht="15" customHeight="1">
      <c r="B32" s="143"/>
      <c r="C32" s="144"/>
      <c r="D32" s="291" t="s">
        <v>373</v>
      </c>
      <c r="E32" s="291"/>
      <c r="F32" s="291"/>
      <c r="G32" s="291"/>
      <c r="H32" s="291"/>
      <c r="I32" s="291"/>
      <c r="J32" s="291"/>
      <c r="K32" s="140"/>
    </row>
    <row r="33" spans="2:11" ht="15" customHeight="1">
      <c r="B33" s="143"/>
      <c r="C33" s="144"/>
      <c r="D33" s="291" t="s">
        <v>374</v>
      </c>
      <c r="E33" s="291"/>
      <c r="F33" s="291"/>
      <c r="G33" s="291"/>
      <c r="H33" s="291"/>
      <c r="I33" s="291"/>
      <c r="J33" s="291"/>
      <c r="K33" s="140"/>
    </row>
    <row r="34" spans="2:11" ht="15" customHeight="1">
      <c r="B34" s="143"/>
      <c r="C34" s="144"/>
      <c r="D34" s="142"/>
      <c r="E34" s="146" t="s">
        <v>86</v>
      </c>
      <c r="F34" s="142"/>
      <c r="G34" s="291" t="s">
        <v>375</v>
      </c>
      <c r="H34" s="291"/>
      <c r="I34" s="291"/>
      <c r="J34" s="291"/>
      <c r="K34" s="140"/>
    </row>
    <row r="35" spans="2:11" ht="15" customHeight="1">
      <c r="B35" s="143"/>
      <c r="C35" s="144"/>
      <c r="D35" s="142"/>
      <c r="E35" s="146" t="s">
        <v>376</v>
      </c>
      <c r="F35" s="142"/>
      <c r="G35" s="291" t="s">
        <v>377</v>
      </c>
      <c r="H35" s="291"/>
      <c r="I35" s="291"/>
      <c r="J35" s="291"/>
      <c r="K35" s="140"/>
    </row>
    <row r="36" spans="2:11" ht="15" customHeight="1">
      <c r="B36" s="143"/>
      <c r="C36" s="144"/>
      <c r="D36" s="142"/>
      <c r="E36" s="146" t="s">
        <v>46</v>
      </c>
      <c r="F36" s="142"/>
      <c r="G36" s="291" t="s">
        <v>378</v>
      </c>
      <c r="H36" s="291"/>
      <c r="I36" s="291"/>
      <c r="J36" s="291"/>
      <c r="K36" s="140"/>
    </row>
    <row r="37" spans="2:11" ht="15" customHeight="1">
      <c r="B37" s="143"/>
      <c r="C37" s="144"/>
      <c r="D37" s="142"/>
      <c r="E37" s="146" t="s">
        <v>87</v>
      </c>
      <c r="F37" s="142"/>
      <c r="G37" s="291" t="s">
        <v>379</v>
      </c>
      <c r="H37" s="291"/>
      <c r="I37" s="291"/>
      <c r="J37" s="291"/>
      <c r="K37" s="140"/>
    </row>
    <row r="38" spans="2:11" ht="15" customHeight="1">
      <c r="B38" s="143"/>
      <c r="C38" s="144"/>
      <c r="D38" s="142"/>
      <c r="E38" s="146" t="s">
        <v>88</v>
      </c>
      <c r="F38" s="142"/>
      <c r="G38" s="291" t="s">
        <v>380</v>
      </c>
      <c r="H38" s="291"/>
      <c r="I38" s="291"/>
      <c r="J38" s="291"/>
      <c r="K38" s="140"/>
    </row>
    <row r="39" spans="2:11" ht="15" customHeight="1">
      <c r="B39" s="143"/>
      <c r="C39" s="144"/>
      <c r="D39" s="142"/>
      <c r="E39" s="146" t="s">
        <v>89</v>
      </c>
      <c r="F39" s="142"/>
      <c r="G39" s="291" t="s">
        <v>381</v>
      </c>
      <c r="H39" s="291"/>
      <c r="I39" s="291"/>
      <c r="J39" s="291"/>
      <c r="K39" s="140"/>
    </row>
    <row r="40" spans="2:11" ht="15" customHeight="1">
      <c r="B40" s="143"/>
      <c r="C40" s="144"/>
      <c r="D40" s="142"/>
      <c r="E40" s="146" t="s">
        <v>382</v>
      </c>
      <c r="F40" s="142"/>
      <c r="G40" s="291" t="s">
        <v>383</v>
      </c>
      <c r="H40" s="291"/>
      <c r="I40" s="291"/>
      <c r="J40" s="291"/>
      <c r="K40" s="140"/>
    </row>
    <row r="41" spans="2:11" ht="15" customHeight="1">
      <c r="B41" s="143"/>
      <c r="C41" s="144"/>
      <c r="D41" s="142"/>
      <c r="E41" s="146"/>
      <c r="F41" s="142"/>
      <c r="G41" s="291" t="s">
        <v>384</v>
      </c>
      <c r="H41" s="291"/>
      <c r="I41" s="291"/>
      <c r="J41" s="291"/>
      <c r="K41" s="140"/>
    </row>
    <row r="42" spans="2:11" ht="15" customHeight="1">
      <c r="B42" s="143"/>
      <c r="C42" s="144"/>
      <c r="D42" s="142"/>
      <c r="E42" s="146" t="s">
        <v>385</v>
      </c>
      <c r="F42" s="142"/>
      <c r="G42" s="291" t="s">
        <v>386</v>
      </c>
      <c r="H42" s="291"/>
      <c r="I42" s="291"/>
      <c r="J42" s="291"/>
      <c r="K42" s="140"/>
    </row>
    <row r="43" spans="2:11" ht="15" customHeight="1">
      <c r="B43" s="143"/>
      <c r="C43" s="144"/>
      <c r="D43" s="142"/>
      <c r="E43" s="146" t="s">
        <v>92</v>
      </c>
      <c r="F43" s="142"/>
      <c r="G43" s="291" t="s">
        <v>387</v>
      </c>
      <c r="H43" s="291"/>
      <c r="I43" s="291"/>
      <c r="J43" s="291"/>
      <c r="K43" s="140"/>
    </row>
    <row r="44" spans="2:11" ht="12.75" customHeight="1">
      <c r="B44" s="143"/>
      <c r="C44" s="144"/>
      <c r="D44" s="142"/>
      <c r="E44" s="142"/>
      <c r="F44" s="142"/>
      <c r="G44" s="142"/>
      <c r="H44" s="142"/>
      <c r="I44" s="142"/>
      <c r="J44" s="142"/>
      <c r="K44" s="140"/>
    </row>
    <row r="45" spans="2:11" ht="15" customHeight="1">
      <c r="B45" s="143"/>
      <c r="C45" s="144"/>
      <c r="D45" s="291" t="s">
        <v>388</v>
      </c>
      <c r="E45" s="291"/>
      <c r="F45" s="291"/>
      <c r="G45" s="291"/>
      <c r="H45" s="291"/>
      <c r="I45" s="291"/>
      <c r="J45" s="291"/>
      <c r="K45" s="140"/>
    </row>
    <row r="46" spans="2:11" ht="15" customHeight="1">
      <c r="B46" s="143"/>
      <c r="C46" s="144"/>
      <c r="D46" s="144"/>
      <c r="E46" s="291" t="s">
        <v>389</v>
      </c>
      <c r="F46" s="291"/>
      <c r="G46" s="291"/>
      <c r="H46" s="291"/>
      <c r="I46" s="291"/>
      <c r="J46" s="291"/>
      <c r="K46" s="140"/>
    </row>
    <row r="47" spans="2:11" ht="15" customHeight="1">
      <c r="B47" s="143"/>
      <c r="C47" s="144"/>
      <c r="D47" s="144"/>
      <c r="E47" s="291" t="s">
        <v>390</v>
      </c>
      <c r="F47" s="291"/>
      <c r="G47" s="291"/>
      <c r="H47" s="291"/>
      <c r="I47" s="291"/>
      <c r="J47" s="291"/>
      <c r="K47" s="140"/>
    </row>
    <row r="48" spans="2:11" ht="15" customHeight="1">
      <c r="B48" s="143"/>
      <c r="C48" s="144"/>
      <c r="D48" s="144"/>
      <c r="E48" s="291" t="s">
        <v>391</v>
      </c>
      <c r="F48" s="291"/>
      <c r="G48" s="291"/>
      <c r="H48" s="291"/>
      <c r="I48" s="291"/>
      <c r="J48" s="291"/>
      <c r="K48" s="140"/>
    </row>
    <row r="49" spans="2:11" ht="15" customHeight="1">
      <c r="B49" s="143"/>
      <c r="C49" s="144"/>
      <c r="D49" s="291" t="s">
        <v>392</v>
      </c>
      <c r="E49" s="291"/>
      <c r="F49" s="291"/>
      <c r="G49" s="291"/>
      <c r="H49" s="291"/>
      <c r="I49" s="291"/>
      <c r="J49" s="291"/>
      <c r="K49" s="140"/>
    </row>
    <row r="50" spans="2:11" ht="25.5" customHeight="1">
      <c r="B50" s="139"/>
      <c r="C50" s="290" t="s">
        <v>393</v>
      </c>
      <c r="D50" s="290"/>
      <c r="E50" s="290"/>
      <c r="F50" s="290"/>
      <c r="G50" s="290"/>
      <c r="H50" s="290"/>
      <c r="I50" s="290"/>
      <c r="J50" s="290"/>
      <c r="K50" s="140"/>
    </row>
    <row r="51" spans="2:11" ht="5.25" customHeight="1">
      <c r="B51" s="139"/>
      <c r="C51" s="141"/>
      <c r="D51" s="141"/>
      <c r="E51" s="141"/>
      <c r="F51" s="141"/>
      <c r="G51" s="141"/>
      <c r="H51" s="141"/>
      <c r="I51" s="141"/>
      <c r="J51" s="141"/>
      <c r="K51" s="140"/>
    </row>
    <row r="52" spans="2:11" ht="15" customHeight="1">
      <c r="B52" s="139"/>
      <c r="C52" s="291" t="s">
        <v>394</v>
      </c>
      <c r="D52" s="291"/>
      <c r="E52" s="291"/>
      <c r="F52" s="291"/>
      <c r="G52" s="291"/>
      <c r="H52" s="291"/>
      <c r="I52" s="291"/>
      <c r="J52" s="291"/>
      <c r="K52" s="140"/>
    </row>
    <row r="53" spans="2:11" ht="15" customHeight="1">
      <c r="B53" s="139"/>
      <c r="C53" s="291" t="s">
        <v>395</v>
      </c>
      <c r="D53" s="291"/>
      <c r="E53" s="291"/>
      <c r="F53" s="291"/>
      <c r="G53" s="291"/>
      <c r="H53" s="291"/>
      <c r="I53" s="291"/>
      <c r="J53" s="291"/>
      <c r="K53" s="140"/>
    </row>
    <row r="54" spans="2:11" ht="12.75" customHeight="1">
      <c r="B54" s="139"/>
      <c r="C54" s="142"/>
      <c r="D54" s="142"/>
      <c r="E54" s="142"/>
      <c r="F54" s="142"/>
      <c r="G54" s="142"/>
      <c r="H54" s="142"/>
      <c r="I54" s="142"/>
      <c r="J54" s="142"/>
      <c r="K54" s="140"/>
    </row>
    <row r="55" spans="2:11" ht="15" customHeight="1">
      <c r="B55" s="139"/>
      <c r="C55" s="291" t="s">
        <v>396</v>
      </c>
      <c r="D55" s="291"/>
      <c r="E55" s="291"/>
      <c r="F55" s="291"/>
      <c r="G55" s="291"/>
      <c r="H55" s="291"/>
      <c r="I55" s="291"/>
      <c r="J55" s="291"/>
      <c r="K55" s="140"/>
    </row>
    <row r="56" spans="2:11" ht="15" customHeight="1">
      <c r="B56" s="139"/>
      <c r="C56" s="144"/>
      <c r="D56" s="291" t="s">
        <v>397</v>
      </c>
      <c r="E56" s="291"/>
      <c r="F56" s="291"/>
      <c r="G56" s="291"/>
      <c r="H56" s="291"/>
      <c r="I56" s="291"/>
      <c r="J56" s="291"/>
      <c r="K56" s="140"/>
    </row>
    <row r="57" spans="2:11" ht="15" customHeight="1">
      <c r="B57" s="139"/>
      <c r="C57" s="144"/>
      <c r="D57" s="291" t="s">
        <v>398</v>
      </c>
      <c r="E57" s="291"/>
      <c r="F57" s="291"/>
      <c r="G57" s="291"/>
      <c r="H57" s="291"/>
      <c r="I57" s="291"/>
      <c r="J57" s="291"/>
      <c r="K57" s="140"/>
    </row>
    <row r="58" spans="2:11" ht="15" customHeight="1">
      <c r="B58" s="139"/>
      <c r="C58" s="144"/>
      <c r="D58" s="291" t="s">
        <v>399</v>
      </c>
      <c r="E58" s="291"/>
      <c r="F58" s="291"/>
      <c r="G58" s="291"/>
      <c r="H58" s="291"/>
      <c r="I58" s="291"/>
      <c r="J58" s="291"/>
      <c r="K58" s="140"/>
    </row>
    <row r="59" spans="2:11" ht="15" customHeight="1">
      <c r="B59" s="139"/>
      <c r="C59" s="144"/>
      <c r="D59" s="291" t="s">
        <v>400</v>
      </c>
      <c r="E59" s="291"/>
      <c r="F59" s="291"/>
      <c r="G59" s="291"/>
      <c r="H59" s="291"/>
      <c r="I59" s="291"/>
      <c r="J59" s="291"/>
      <c r="K59" s="140"/>
    </row>
    <row r="60" spans="2:11" ht="15" customHeight="1">
      <c r="B60" s="139"/>
      <c r="C60" s="144"/>
      <c r="D60" s="292" t="s">
        <v>401</v>
      </c>
      <c r="E60" s="292"/>
      <c r="F60" s="292"/>
      <c r="G60" s="292"/>
      <c r="H60" s="292"/>
      <c r="I60" s="292"/>
      <c r="J60" s="292"/>
      <c r="K60" s="140"/>
    </row>
    <row r="61" spans="2:11" ht="15" customHeight="1">
      <c r="B61" s="139"/>
      <c r="C61" s="144"/>
      <c r="D61" s="291" t="s">
        <v>402</v>
      </c>
      <c r="E61" s="291"/>
      <c r="F61" s="291"/>
      <c r="G61" s="291"/>
      <c r="H61" s="291"/>
      <c r="I61" s="291"/>
      <c r="J61" s="291"/>
      <c r="K61" s="140"/>
    </row>
    <row r="62" spans="2:11" ht="12.75" customHeight="1">
      <c r="B62" s="139"/>
      <c r="C62" s="144"/>
      <c r="D62" s="144"/>
      <c r="E62" s="147"/>
      <c r="F62" s="144"/>
      <c r="G62" s="144"/>
      <c r="H62" s="144"/>
      <c r="I62" s="144"/>
      <c r="J62" s="144"/>
      <c r="K62" s="140"/>
    </row>
    <row r="63" spans="2:11" ht="15" customHeight="1">
      <c r="B63" s="139"/>
      <c r="C63" s="144"/>
      <c r="D63" s="291" t="s">
        <v>403</v>
      </c>
      <c r="E63" s="291"/>
      <c r="F63" s="291"/>
      <c r="G63" s="291"/>
      <c r="H63" s="291"/>
      <c r="I63" s="291"/>
      <c r="J63" s="291"/>
      <c r="K63" s="140"/>
    </row>
    <row r="64" spans="2:11" ht="15" customHeight="1">
      <c r="B64" s="139"/>
      <c r="C64" s="144"/>
      <c r="D64" s="292" t="s">
        <v>404</v>
      </c>
      <c r="E64" s="292"/>
      <c r="F64" s="292"/>
      <c r="G64" s="292"/>
      <c r="H64" s="292"/>
      <c r="I64" s="292"/>
      <c r="J64" s="292"/>
      <c r="K64" s="140"/>
    </row>
    <row r="65" spans="2:11" ht="15" customHeight="1">
      <c r="B65" s="139"/>
      <c r="C65" s="144"/>
      <c r="D65" s="291" t="s">
        <v>405</v>
      </c>
      <c r="E65" s="291"/>
      <c r="F65" s="291"/>
      <c r="G65" s="291"/>
      <c r="H65" s="291"/>
      <c r="I65" s="291"/>
      <c r="J65" s="291"/>
      <c r="K65" s="140"/>
    </row>
    <row r="66" spans="2:11" ht="15" customHeight="1">
      <c r="B66" s="139"/>
      <c r="C66" s="144"/>
      <c r="D66" s="291" t="s">
        <v>406</v>
      </c>
      <c r="E66" s="291"/>
      <c r="F66" s="291"/>
      <c r="G66" s="291"/>
      <c r="H66" s="291"/>
      <c r="I66" s="291"/>
      <c r="J66" s="291"/>
      <c r="K66" s="140"/>
    </row>
    <row r="67" spans="2:11" ht="15" customHeight="1">
      <c r="B67" s="139"/>
      <c r="C67" s="144"/>
      <c r="D67" s="291" t="s">
        <v>407</v>
      </c>
      <c r="E67" s="291"/>
      <c r="F67" s="291"/>
      <c r="G67" s="291"/>
      <c r="H67" s="291"/>
      <c r="I67" s="291"/>
      <c r="J67" s="291"/>
      <c r="K67" s="140"/>
    </row>
    <row r="68" spans="2:11" ht="15" customHeight="1">
      <c r="B68" s="139"/>
      <c r="C68" s="144"/>
      <c r="D68" s="291" t="s">
        <v>408</v>
      </c>
      <c r="E68" s="291"/>
      <c r="F68" s="291"/>
      <c r="G68" s="291"/>
      <c r="H68" s="291"/>
      <c r="I68" s="291"/>
      <c r="J68" s="291"/>
      <c r="K68" s="140"/>
    </row>
    <row r="69" spans="2:11" ht="12.75" customHeight="1">
      <c r="B69" s="148"/>
      <c r="C69" s="149"/>
      <c r="D69" s="149"/>
      <c r="E69" s="149"/>
      <c r="F69" s="149"/>
      <c r="G69" s="149"/>
      <c r="H69" s="149"/>
      <c r="I69" s="149"/>
      <c r="J69" s="149"/>
      <c r="K69" s="150"/>
    </row>
    <row r="70" spans="2:11" ht="18.75" customHeight="1">
      <c r="B70" s="151"/>
      <c r="C70" s="151"/>
      <c r="D70" s="151"/>
      <c r="E70" s="151"/>
      <c r="F70" s="151"/>
      <c r="G70" s="151"/>
      <c r="H70" s="151"/>
      <c r="I70" s="151"/>
      <c r="J70" s="151"/>
      <c r="K70" s="152"/>
    </row>
    <row r="71" spans="2:11" ht="18.75" customHeigh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2:11" ht="7.5" customHeight="1">
      <c r="B72" s="153"/>
      <c r="C72" s="154"/>
      <c r="D72" s="154"/>
      <c r="E72" s="154"/>
      <c r="F72" s="154"/>
      <c r="G72" s="154"/>
      <c r="H72" s="154"/>
      <c r="I72" s="154"/>
      <c r="J72" s="154"/>
      <c r="K72" s="155"/>
    </row>
    <row r="73" spans="2:11" ht="45" customHeight="1">
      <c r="B73" s="156"/>
      <c r="C73" s="293" t="s">
        <v>344</v>
      </c>
      <c r="D73" s="293"/>
      <c r="E73" s="293"/>
      <c r="F73" s="293"/>
      <c r="G73" s="293"/>
      <c r="H73" s="293"/>
      <c r="I73" s="293"/>
      <c r="J73" s="293"/>
      <c r="K73" s="157"/>
    </row>
    <row r="74" spans="2:11" ht="17.25" customHeight="1">
      <c r="B74" s="156"/>
      <c r="C74" s="158" t="s">
        <v>409</v>
      </c>
      <c r="D74" s="158"/>
      <c r="E74" s="158"/>
      <c r="F74" s="158" t="s">
        <v>410</v>
      </c>
      <c r="G74" s="159"/>
      <c r="H74" s="158" t="s">
        <v>87</v>
      </c>
      <c r="I74" s="158" t="s">
        <v>50</v>
      </c>
      <c r="J74" s="158" t="s">
        <v>411</v>
      </c>
      <c r="K74" s="157"/>
    </row>
    <row r="75" spans="2:11" ht="17.25" customHeight="1">
      <c r="B75" s="156"/>
      <c r="C75" s="160" t="s">
        <v>412</v>
      </c>
      <c r="D75" s="160"/>
      <c r="E75" s="160"/>
      <c r="F75" s="161" t="s">
        <v>413</v>
      </c>
      <c r="G75" s="162"/>
      <c r="H75" s="160"/>
      <c r="I75" s="160"/>
      <c r="J75" s="160" t="s">
        <v>414</v>
      </c>
      <c r="K75" s="157"/>
    </row>
    <row r="76" spans="2:11" ht="5.25" customHeight="1">
      <c r="B76" s="156"/>
      <c r="C76" s="163"/>
      <c r="D76" s="163"/>
      <c r="E76" s="163"/>
      <c r="F76" s="163"/>
      <c r="G76" s="164"/>
      <c r="H76" s="163"/>
      <c r="I76" s="163"/>
      <c r="J76" s="163"/>
      <c r="K76" s="157"/>
    </row>
    <row r="77" spans="2:11" ht="15" customHeight="1">
      <c r="B77" s="156"/>
      <c r="C77" s="146" t="s">
        <v>46</v>
      </c>
      <c r="D77" s="163"/>
      <c r="E77" s="163"/>
      <c r="F77" s="165" t="s">
        <v>415</v>
      </c>
      <c r="G77" s="164"/>
      <c r="H77" s="146" t="s">
        <v>416</v>
      </c>
      <c r="I77" s="146" t="s">
        <v>417</v>
      </c>
      <c r="J77" s="146">
        <v>20</v>
      </c>
      <c r="K77" s="157"/>
    </row>
    <row r="78" spans="2:11" ht="15" customHeight="1">
      <c r="B78" s="156"/>
      <c r="C78" s="146" t="s">
        <v>418</v>
      </c>
      <c r="D78" s="146"/>
      <c r="E78" s="146"/>
      <c r="F78" s="165" t="s">
        <v>415</v>
      </c>
      <c r="G78" s="164"/>
      <c r="H78" s="146" t="s">
        <v>419</v>
      </c>
      <c r="I78" s="146" t="s">
        <v>417</v>
      </c>
      <c r="J78" s="146">
        <v>120</v>
      </c>
      <c r="K78" s="157"/>
    </row>
    <row r="79" spans="2:11" ht="15" customHeight="1">
      <c r="B79" s="166"/>
      <c r="C79" s="146" t="s">
        <v>420</v>
      </c>
      <c r="D79" s="146"/>
      <c r="E79" s="146"/>
      <c r="F79" s="165" t="s">
        <v>421</v>
      </c>
      <c r="G79" s="164"/>
      <c r="H79" s="146" t="s">
        <v>422</v>
      </c>
      <c r="I79" s="146" t="s">
        <v>417</v>
      </c>
      <c r="J79" s="146">
        <v>50</v>
      </c>
      <c r="K79" s="157"/>
    </row>
    <row r="80" spans="2:11" ht="15" customHeight="1">
      <c r="B80" s="166"/>
      <c r="C80" s="146" t="s">
        <v>423</v>
      </c>
      <c r="D80" s="146"/>
      <c r="E80" s="146"/>
      <c r="F80" s="165" t="s">
        <v>415</v>
      </c>
      <c r="G80" s="164"/>
      <c r="H80" s="146" t="s">
        <v>424</v>
      </c>
      <c r="I80" s="146" t="s">
        <v>425</v>
      </c>
      <c r="J80" s="146"/>
      <c r="K80" s="157"/>
    </row>
    <row r="81" spans="2:11" ht="15" customHeight="1">
      <c r="B81" s="166"/>
      <c r="C81" s="167" t="s">
        <v>426</v>
      </c>
      <c r="D81" s="167"/>
      <c r="E81" s="167"/>
      <c r="F81" s="168" t="s">
        <v>421</v>
      </c>
      <c r="G81" s="167"/>
      <c r="H81" s="167" t="s">
        <v>427</v>
      </c>
      <c r="I81" s="167" t="s">
        <v>417</v>
      </c>
      <c r="J81" s="167">
        <v>15</v>
      </c>
      <c r="K81" s="157"/>
    </row>
    <row r="82" spans="2:11" ht="15" customHeight="1">
      <c r="B82" s="166"/>
      <c r="C82" s="167" t="s">
        <v>428</v>
      </c>
      <c r="D82" s="167"/>
      <c r="E82" s="167"/>
      <c r="F82" s="168" t="s">
        <v>421</v>
      </c>
      <c r="G82" s="167"/>
      <c r="H82" s="167" t="s">
        <v>429</v>
      </c>
      <c r="I82" s="167" t="s">
        <v>417</v>
      </c>
      <c r="J82" s="167">
        <v>15</v>
      </c>
      <c r="K82" s="157"/>
    </row>
    <row r="83" spans="2:11" ht="15" customHeight="1">
      <c r="B83" s="166"/>
      <c r="C83" s="167" t="s">
        <v>430</v>
      </c>
      <c r="D83" s="167"/>
      <c r="E83" s="167"/>
      <c r="F83" s="168" t="s">
        <v>421</v>
      </c>
      <c r="G83" s="167"/>
      <c r="H83" s="167" t="s">
        <v>431</v>
      </c>
      <c r="I83" s="167" t="s">
        <v>417</v>
      </c>
      <c r="J83" s="167">
        <v>20</v>
      </c>
      <c r="K83" s="157"/>
    </row>
    <row r="84" spans="2:11" ht="15" customHeight="1">
      <c r="B84" s="166"/>
      <c r="C84" s="167" t="s">
        <v>432</v>
      </c>
      <c r="D84" s="167"/>
      <c r="E84" s="167"/>
      <c r="F84" s="168" t="s">
        <v>421</v>
      </c>
      <c r="G84" s="167"/>
      <c r="H84" s="167" t="s">
        <v>433</v>
      </c>
      <c r="I84" s="167" t="s">
        <v>417</v>
      </c>
      <c r="J84" s="167">
        <v>20</v>
      </c>
      <c r="K84" s="157"/>
    </row>
    <row r="85" spans="2:11" ht="15" customHeight="1">
      <c r="B85" s="166"/>
      <c r="C85" s="146" t="s">
        <v>434</v>
      </c>
      <c r="D85" s="146"/>
      <c r="E85" s="146"/>
      <c r="F85" s="165" t="s">
        <v>421</v>
      </c>
      <c r="G85" s="164"/>
      <c r="H85" s="146" t="s">
        <v>435</v>
      </c>
      <c r="I85" s="146" t="s">
        <v>417</v>
      </c>
      <c r="J85" s="146">
        <v>50</v>
      </c>
      <c r="K85" s="157"/>
    </row>
    <row r="86" spans="2:11" ht="15" customHeight="1">
      <c r="B86" s="166"/>
      <c r="C86" s="146" t="s">
        <v>436</v>
      </c>
      <c r="D86" s="146"/>
      <c r="E86" s="146"/>
      <c r="F86" s="165" t="s">
        <v>421</v>
      </c>
      <c r="G86" s="164"/>
      <c r="H86" s="146" t="s">
        <v>437</v>
      </c>
      <c r="I86" s="146" t="s">
        <v>417</v>
      </c>
      <c r="J86" s="146">
        <v>20</v>
      </c>
      <c r="K86" s="157"/>
    </row>
    <row r="87" spans="2:11" ht="15" customHeight="1">
      <c r="B87" s="166"/>
      <c r="C87" s="146" t="s">
        <v>438</v>
      </c>
      <c r="D87" s="146"/>
      <c r="E87" s="146"/>
      <c r="F87" s="165" t="s">
        <v>421</v>
      </c>
      <c r="G87" s="164"/>
      <c r="H87" s="146" t="s">
        <v>439</v>
      </c>
      <c r="I87" s="146" t="s">
        <v>417</v>
      </c>
      <c r="J87" s="146">
        <v>20</v>
      </c>
      <c r="K87" s="157"/>
    </row>
    <row r="88" spans="2:11" ht="15" customHeight="1">
      <c r="B88" s="166"/>
      <c r="C88" s="146" t="s">
        <v>440</v>
      </c>
      <c r="D88" s="146"/>
      <c r="E88" s="146"/>
      <c r="F88" s="165" t="s">
        <v>421</v>
      </c>
      <c r="G88" s="164"/>
      <c r="H88" s="146" t="s">
        <v>441</v>
      </c>
      <c r="I88" s="146" t="s">
        <v>417</v>
      </c>
      <c r="J88" s="146">
        <v>50</v>
      </c>
      <c r="K88" s="157"/>
    </row>
    <row r="89" spans="2:11" ht="15" customHeight="1">
      <c r="B89" s="166"/>
      <c r="C89" s="146" t="s">
        <v>442</v>
      </c>
      <c r="D89" s="146"/>
      <c r="E89" s="146"/>
      <c r="F89" s="165" t="s">
        <v>421</v>
      </c>
      <c r="G89" s="164"/>
      <c r="H89" s="146" t="s">
        <v>442</v>
      </c>
      <c r="I89" s="146" t="s">
        <v>417</v>
      </c>
      <c r="J89" s="146">
        <v>50</v>
      </c>
      <c r="K89" s="157"/>
    </row>
    <row r="90" spans="2:11" ht="15" customHeight="1">
      <c r="B90" s="166"/>
      <c r="C90" s="146" t="s">
        <v>93</v>
      </c>
      <c r="D90" s="146"/>
      <c r="E90" s="146"/>
      <c r="F90" s="165" t="s">
        <v>421</v>
      </c>
      <c r="G90" s="164"/>
      <c r="H90" s="146" t="s">
        <v>443</v>
      </c>
      <c r="I90" s="146" t="s">
        <v>417</v>
      </c>
      <c r="J90" s="146">
        <v>255</v>
      </c>
      <c r="K90" s="157"/>
    </row>
    <row r="91" spans="2:11" ht="15" customHeight="1">
      <c r="B91" s="166"/>
      <c r="C91" s="146" t="s">
        <v>444</v>
      </c>
      <c r="D91" s="146"/>
      <c r="E91" s="146"/>
      <c r="F91" s="165" t="s">
        <v>415</v>
      </c>
      <c r="G91" s="164"/>
      <c r="H91" s="146" t="s">
        <v>445</v>
      </c>
      <c r="I91" s="146" t="s">
        <v>446</v>
      </c>
      <c r="J91" s="146"/>
      <c r="K91" s="157"/>
    </row>
    <row r="92" spans="2:11" ht="15" customHeight="1">
      <c r="B92" s="166"/>
      <c r="C92" s="146" t="s">
        <v>447</v>
      </c>
      <c r="D92" s="146"/>
      <c r="E92" s="146"/>
      <c r="F92" s="165" t="s">
        <v>415</v>
      </c>
      <c r="G92" s="164"/>
      <c r="H92" s="146" t="s">
        <v>448</v>
      </c>
      <c r="I92" s="146" t="s">
        <v>449</v>
      </c>
      <c r="J92" s="146"/>
      <c r="K92" s="157"/>
    </row>
    <row r="93" spans="2:11" ht="15" customHeight="1">
      <c r="B93" s="166"/>
      <c r="C93" s="146" t="s">
        <v>450</v>
      </c>
      <c r="D93" s="146"/>
      <c r="E93" s="146"/>
      <c r="F93" s="165" t="s">
        <v>415</v>
      </c>
      <c r="G93" s="164"/>
      <c r="H93" s="146" t="s">
        <v>450</v>
      </c>
      <c r="I93" s="146" t="s">
        <v>449</v>
      </c>
      <c r="J93" s="146"/>
      <c r="K93" s="157"/>
    </row>
    <row r="94" spans="2:11" ht="15" customHeight="1">
      <c r="B94" s="166"/>
      <c r="C94" s="146" t="s">
        <v>33</v>
      </c>
      <c r="D94" s="146"/>
      <c r="E94" s="146"/>
      <c r="F94" s="165" t="s">
        <v>415</v>
      </c>
      <c r="G94" s="164"/>
      <c r="H94" s="146" t="s">
        <v>451</v>
      </c>
      <c r="I94" s="146" t="s">
        <v>449</v>
      </c>
      <c r="J94" s="146"/>
      <c r="K94" s="157"/>
    </row>
    <row r="95" spans="2:11" ht="15" customHeight="1">
      <c r="B95" s="166"/>
      <c r="C95" s="146" t="s">
        <v>41</v>
      </c>
      <c r="D95" s="146"/>
      <c r="E95" s="146"/>
      <c r="F95" s="165" t="s">
        <v>415</v>
      </c>
      <c r="G95" s="164"/>
      <c r="H95" s="146" t="s">
        <v>452</v>
      </c>
      <c r="I95" s="146" t="s">
        <v>449</v>
      </c>
      <c r="J95" s="146"/>
      <c r="K95" s="157"/>
    </row>
    <row r="96" spans="2:11" ht="15" customHeight="1">
      <c r="B96" s="169"/>
      <c r="C96" s="170"/>
      <c r="D96" s="170"/>
      <c r="E96" s="170"/>
      <c r="F96" s="170"/>
      <c r="G96" s="170"/>
      <c r="H96" s="170"/>
      <c r="I96" s="170"/>
      <c r="J96" s="170"/>
      <c r="K96" s="171"/>
    </row>
    <row r="97" spans="2:11" ht="18.7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2"/>
    </row>
    <row r="98" spans="2:11" ht="18.75" customHeight="1">
      <c r="B98" s="152"/>
      <c r="C98" s="152"/>
      <c r="D98" s="152"/>
      <c r="E98" s="152"/>
      <c r="F98" s="152"/>
      <c r="G98" s="152"/>
      <c r="H98" s="152"/>
      <c r="I98" s="152"/>
      <c r="J98" s="152"/>
      <c r="K98" s="152"/>
    </row>
    <row r="99" spans="2:11" ht="7.5" customHeight="1">
      <c r="B99" s="153"/>
      <c r="C99" s="154"/>
      <c r="D99" s="154"/>
      <c r="E99" s="154"/>
      <c r="F99" s="154"/>
      <c r="G99" s="154"/>
      <c r="H99" s="154"/>
      <c r="I99" s="154"/>
      <c r="J99" s="154"/>
      <c r="K99" s="155"/>
    </row>
    <row r="100" spans="2:11" ht="45" customHeight="1">
      <c r="B100" s="156"/>
      <c r="C100" s="293" t="s">
        <v>453</v>
      </c>
      <c r="D100" s="293"/>
      <c r="E100" s="293"/>
      <c r="F100" s="293"/>
      <c r="G100" s="293"/>
      <c r="H100" s="293"/>
      <c r="I100" s="293"/>
      <c r="J100" s="293"/>
      <c r="K100" s="157"/>
    </row>
    <row r="101" spans="2:11" ht="17.25" customHeight="1">
      <c r="B101" s="156"/>
      <c r="C101" s="158" t="s">
        <v>409</v>
      </c>
      <c r="D101" s="158"/>
      <c r="E101" s="158"/>
      <c r="F101" s="158" t="s">
        <v>410</v>
      </c>
      <c r="G101" s="159"/>
      <c r="H101" s="158" t="s">
        <v>87</v>
      </c>
      <c r="I101" s="158" t="s">
        <v>50</v>
      </c>
      <c r="J101" s="158" t="s">
        <v>411</v>
      </c>
      <c r="K101" s="157"/>
    </row>
    <row r="102" spans="2:11" ht="17.25" customHeight="1">
      <c r="B102" s="156"/>
      <c r="C102" s="160" t="s">
        <v>412</v>
      </c>
      <c r="D102" s="160"/>
      <c r="E102" s="160"/>
      <c r="F102" s="161" t="s">
        <v>413</v>
      </c>
      <c r="G102" s="162"/>
      <c r="H102" s="160"/>
      <c r="I102" s="160"/>
      <c r="J102" s="160" t="s">
        <v>414</v>
      </c>
      <c r="K102" s="157"/>
    </row>
    <row r="103" spans="2:11" ht="5.25" customHeight="1">
      <c r="B103" s="156"/>
      <c r="C103" s="158"/>
      <c r="D103" s="158"/>
      <c r="E103" s="158"/>
      <c r="F103" s="158"/>
      <c r="G103" s="174"/>
      <c r="H103" s="158"/>
      <c r="I103" s="158"/>
      <c r="J103" s="158"/>
      <c r="K103" s="157"/>
    </row>
    <row r="104" spans="2:11" ht="15" customHeight="1">
      <c r="B104" s="156"/>
      <c r="C104" s="146" t="s">
        <v>46</v>
      </c>
      <c r="D104" s="163"/>
      <c r="E104" s="163"/>
      <c r="F104" s="165" t="s">
        <v>415</v>
      </c>
      <c r="G104" s="174"/>
      <c r="H104" s="146" t="s">
        <v>454</v>
      </c>
      <c r="I104" s="146" t="s">
        <v>417</v>
      </c>
      <c r="J104" s="146">
        <v>20</v>
      </c>
      <c r="K104" s="157"/>
    </row>
    <row r="105" spans="2:11" ht="15" customHeight="1">
      <c r="B105" s="156"/>
      <c r="C105" s="146" t="s">
        <v>418</v>
      </c>
      <c r="D105" s="146"/>
      <c r="E105" s="146"/>
      <c r="F105" s="165" t="s">
        <v>415</v>
      </c>
      <c r="G105" s="146"/>
      <c r="H105" s="146" t="s">
        <v>454</v>
      </c>
      <c r="I105" s="146" t="s">
        <v>417</v>
      </c>
      <c r="J105" s="146">
        <v>120</v>
      </c>
      <c r="K105" s="157"/>
    </row>
    <row r="106" spans="2:11" ht="15" customHeight="1">
      <c r="B106" s="166"/>
      <c r="C106" s="146" t="s">
        <v>420</v>
      </c>
      <c r="D106" s="146"/>
      <c r="E106" s="146"/>
      <c r="F106" s="165" t="s">
        <v>421</v>
      </c>
      <c r="G106" s="146"/>
      <c r="H106" s="146" t="s">
        <v>454</v>
      </c>
      <c r="I106" s="146" t="s">
        <v>417</v>
      </c>
      <c r="J106" s="146">
        <v>50</v>
      </c>
      <c r="K106" s="157"/>
    </row>
    <row r="107" spans="2:11" ht="15" customHeight="1">
      <c r="B107" s="166"/>
      <c r="C107" s="146" t="s">
        <v>423</v>
      </c>
      <c r="D107" s="146"/>
      <c r="E107" s="146"/>
      <c r="F107" s="165" t="s">
        <v>415</v>
      </c>
      <c r="G107" s="146"/>
      <c r="H107" s="146" t="s">
        <v>454</v>
      </c>
      <c r="I107" s="146" t="s">
        <v>425</v>
      </c>
      <c r="J107" s="146"/>
      <c r="K107" s="157"/>
    </row>
    <row r="108" spans="2:11" ht="15" customHeight="1">
      <c r="B108" s="166"/>
      <c r="C108" s="146" t="s">
        <v>434</v>
      </c>
      <c r="D108" s="146"/>
      <c r="E108" s="146"/>
      <c r="F108" s="165" t="s">
        <v>421</v>
      </c>
      <c r="G108" s="146"/>
      <c r="H108" s="146" t="s">
        <v>454</v>
      </c>
      <c r="I108" s="146" t="s">
        <v>417</v>
      </c>
      <c r="J108" s="146">
        <v>50</v>
      </c>
      <c r="K108" s="157"/>
    </row>
    <row r="109" spans="2:11" ht="15" customHeight="1">
      <c r="B109" s="166"/>
      <c r="C109" s="146" t="s">
        <v>442</v>
      </c>
      <c r="D109" s="146"/>
      <c r="E109" s="146"/>
      <c r="F109" s="165" t="s">
        <v>421</v>
      </c>
      <c r="G109" s="146"/>
      <c r="H109" s="146" t="s">
        <v>454</v>
      </c>
      <c r="I109" s="146" t="s">
        <v>417</v>
      </c>
      <c r="J109" s="146">
        <v>50</v>
      </c>
      <c r="K109" s="157"/>
    </row>
    <row r="110" spans="2:11" ht="15" customHeight="1">
      <c r="B110" s="166"/>
      <c r="C110" s="146" t="s">
        <v>440</v>
      </c>
      <c r="D110" s="146"/>
      <c r="E110" s="146"/>
      <c r="F110" s="165" t="s">
        <v>421</v>
      </c>
      <c r="G110" s="146"/>
      <c r="H110" s="146" t="s">
        <v>454</v>
      </c>
      <c r="I110" s="146" t="s">
        <v>417</v>
      </c>
      <c r="J110" s="146">
        <v>50</v>
      </c>
      <c r="K110" s="157"/>
    </row>
    <row r="111" spans="2:11" ht="15" customHeight="1">
      <c r="B111" s="166"/>
      <c r="C111" s="146" t="s">
        <v>46</v>
      </c>
      <c r="D111" s="146"/>
      <c r="E111" s="146"/>
      <c r="F111" s="165" t="s">
        <v>415</v>
      </c>
      <c r="G111" s="146"/>
      <c r="H111" s="146" t="s">
        <v>455</v>
      </c>
      <c r="I111" s="146" t="s">
        <v>417</v>
      </c>
      <c r="J111" s="146">
        <v>20</v>
      </c>
      <c r="K111" s="157"/>
    </row>
    <row r="112" spans="2:11" ht="15" customHeight="1">
      <c r="B112" s="166"/>
      <c r="C112" s="146" t="s">
        <v>456</v>
      </c>
      <c r="D112" s="146"/>
      <c r="E112" s="146"/>
      <c r="F112" s="165" t="s">
        <v>415</v>
      </c>
      <c r="G112" s="146"/>
      <c r="H112" s="146" t="s">
        <v>457</v>
      </c>
      <c r="I112" s="146" t="s">
        <v>417</v>
      </c>
      <c r="J112" s="146">
        <v>120</v>
      </c>
      <c r="K112" s="157"/>
    </row>
    <row r="113" spans="2:11" ht="15" customHeight="1">
      <c r="B113" s="166"/>
      <c r="C113" s="146" t="s">
        <v>33</v>
      </c>
      <c r="D113" s="146"/>
      <c r="E113" s="146"/>
      <c r="F113" s="165" t="s">
        <v>415</v>
      </c>
      <c r="G113" s="146"/>
      <c r="H113" s="146" t="s">
        <v>458</v>
      </c>
      <c r="I113" s="146" t="s">
        <v>449</v>
      </c>
      <c r="J113" s="146"/>
      <c r="K113" s="157"/>
    </row>
    <row r="114" spans="2:11" ht="15" customHeight="1">
      <c r="B114" s="166"/>
      <c r="C114" s="146" t="s">
        <v>41</v>
      </c>
      <c r="D114" s="146"/>
      <c r="E114" s="146"/>
      <c r="F114" s="165" t="s">
        <v>415</v>
      </c>
      <c r="G114" s="146"/>
      <c r="H114" s="146" t="s">
        <v>459</v>
      </c>
      <c r="I114" s="146" t="s">
        <v>449</v>
      </c>
      <c r="J114" s="146"/>
      <c r="K114" s="157"/>
    </row>
    <row r="115" spans="2:11" ht="15" customHeight="1">
      <c r="B115" s="166"/>
      <c r="C115" s="146" t="s">
        <v>50</v>
      </c>
      <c r="D115" s="146"/>
      <c r="E115" s="146"/>
      <c r="F115" s="165" t="s">
        <v>415</v>
      </c>
      <c r="G115" s="146"/>
      <c r="H115" s="146" t="s">
        <v>460</v>
      </c>
      <c r="I115" s="146" t="s">
        <v>461</v>
      </c>
      <c r="J115" s="146"/>
      <c r="K115" s="157"/>
    </row>
    <row r="116" spans="2:11" ht="15" customHeight="1">
      <c r="B116" s="169"/>
      <c r="C116" s="175"/>
      <c r="D116" s="175"/>
      <c r="E116" s="175"/>
      <c r="F116" s="175"/>
      <c r="G116" s="175"/>
      <c r="H116" s="175"/>
      <c r="I116" s="175"/>
      <c r="J116" s="175"/>
      <c r="K116" s="171"/>
    </row>
    <row r="117" spans="2:11" ht="18.75" customHeight="1">
      <c r="B117" s="176"/>
      <c r="C117" s="142"/>
      <c r="D117" s="142"/>
      <c r="E117" s="142"/>
      <c r="F117" s="177"/>
      <c r="G117" s="142"/>
      <c r="H117" s="142"/>
      <c r="I117" s="142"/>
      <c r="J117" s="142"/>
      <c r="K117" s="176"/>
    </row>
    <row r="118" spans="2:11" ht="18.75" customHeight="1"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2:11" ht="7.5" customHeight="1">
      <c r="B119" s="178"/>
      <c r="C119" s="179"/>
      <c r="D119" s="179"/>
      <c r="E119" s="179"/>
      <c r="F119" s="179"/>
      <c r="G119" s="179"/>
      <c r="H119" s="179"/>
      <c r="I119" s="179"/>
      <c r="J119" s="179"/>
      <c r="K119" s="180"/>
    </row>
    <row r="120" spans="2:11" ht="45" customHeight="1">
      <c r="B120" s="181"/>
      <c r="C120" s="289" t="s">
        <v>462</v>
      </c>
      <c r="D120" s="289"/>
      <c r="E120" s="289"/>
      <c r="F120" s="289"/>
      <c r="G120" s="289"/>
      <c r="H120" s="289"/>
      <c r="I120" s="289"/>
      <c r="J120" s="289"/>
      <c r="K120" s="182"/>
    </row>
    <row r="121" spans="2:11" ht="17.25" customHeight="1">
      <c r="B121" s="183"/>
      <c r="C121" s="158" t="s">
        <v>409</v>
      </c>
      <c r="D121" s="158"/>
      <c r="E121" s="158"/>
      <c r="F121" s="158" t="s">
        <v>410</v>
      </c>
      <c r="G121" s="159"/>
      <c r="H121" s="158" t="s">
        <v>87</v>
      </c>
      <c r="I121" s="158" t="s">
        <v>50</v>
      </c>
      <c r="J121" s="158" t="s">
        <v>411</v>
      </c>
      <c r="K121" s="184"/>
    </row>
    <row r="122" spans="2:11" ht="17.25" customHeight="1">
      <c r="B122" s="183"/>
      <c r="C122" s="160" t="s">
        <v>412</v>
      </c>
      <c r="D122" s="160"/>
      <c r="E122" s="160"/>
      <c r="F122" s="161" t="s">
        <v>413</v>
      </c>
      <c r="G122" s="162"/>
      <c r="H122" s="160"/>
      <c r="I122" s="160"/>
      <c r="J122" s="160" t="s">
        <v>414</v>
      </c>
      <c r="K122" s="184"/>
    </row>
    <row r="123" spans="2:11" ht="5.25" customHeight="1">
      <c r="B123" s="185"/>
      <c r="C123" s="163"/>
      <c r="D123" s="163"/>
      <c r="E123" s="163"/>
      <c r="F123" s="163"/>
      <c r="G123" s="146"/>
      <c r="H123" s="163"/>
      <c r="I123" s="163"/>
      <c r="J123" s="163"/>
      <c r="K123" s="186"/>
    </row>
    <row r="124" spans="2:11" ht="15" customHeight="1">
      <c r="B124" s="185"/>
      <c r="C124" s="146" t="s">
        <v>418</v>
      </c>
      <c r="D124" s="163"/>
      <c r="E124" s="163"/>
      <c r="F124" s="165" t="s">
        <v>415</v>
      </c>
      <c r="G124" s="146"/>
      <c r="H124" s="146" t="s">
        <v>454</v>
      </c>
      <c r="I124" s="146" t="s">
        <v>417</v>
      </c>
      <c r="J124" s="146">
        <v>120</v>
      </c>
      <c r="K124" s="187"/>
    </row>
    <row r="125" spans="2:11" ht="15" customHeight="1">
      <c r="B125" s="185"/>
      <c r="C125" s="146" t="s">
        <v>463</v>
      </c>
      <c r="D125" s="146"/>
      <c r="E125" s="146"/>
      <c r="F125" s="165" t="s">
        <v>415</v>
      </c>
      <c r="G125" s="146"/>
      <c r="H125" s="146" t="s">
        <v>464</v>
      </c>
      <c r="I125" s="146" t="s">
        <v>417</v>
      </c>
      <c r="J125" s="146" t="s">
        <v>465</v>
      </c>
      <c r="K125" s="187"/>
    </row>
    <row r="126" spans="2:11" ht="15" customHeight="1">
      <c r="B126" s="185"/>
      <c r="C126" s="146" t="s">
        <v>364</v>
      </c>
      <c r="D126" s="146"/>
      <c r="E126" s="146"/>
      <c r="F126" s="165" t="s">
        <v>415</v>
      </c>
      <c r="G126" s="146"/>
      <c r="H126" s="146" t="s">
        <v>466</v>
      </c>
      <c r="I126" s="146" t="s">
        <v>417</v>
      </c>
      <c r="J126" s="146" t="s">
        <v>465</v>
      </c>
      <c r="K126" s="187"/>
    </row>
    <row r="127" spans="2:11" ht="15" customHeight="1">
      <c r="B127" s="185"/>
      <c r="C127" s="146" t="s">
        <v>426</v>
      </c>
      <c r="D127" s="146"/>
      <c r="E127" s="146"/>
      <c r="F127" s="165" t="s">
        <v>421</v>
      </c>
      <c r="G127" s="146"/>
      <c r="H127" s="146" t="s">
        <v>427</v>
      </c>
      <c r="I127" s="146" t="s">
        <v>417</v>
      </c>
      <c r="J127" s="146">
        <v>15</v>
      </c>
      <c r="K127" s="187"/>
    </row>
    <row r="128" spans="2:11" ht="15" customHeight="1">
      <c r="B128" s="185"/>
      <c r="C128" s="167" t="s">
        <v>428</v>
      </c>
      <c r="D128" s="167"/>
      <c r="E128" s="167"/>
      <c r="F128" s="168" t="s">
        <v>421</v>
      </c>
      <c r="G128" s="167"/>
      <c r="H128" s="167" t="s">
        <v>429</v>
      </c>
      <c r="I128" s="167" t="s">
        <v>417</v>
      </c>
      <c r="J128" s="167">
        <v>15</v>
      </c>
      <c r="K128" s="187"/>
    </row>
    <row r="129" spans="2:11" ht="15" customHeight="1">
      <c r="B129" s="185"/>
      <c r="C129" s="167" t="s">
        <v>430</v>
      </c>
      <c r="D129" s="167"/>
      <c r="E129" s="167"/>
      <c r="F129" s="168" t="s">
        <v>421</v>
      </c>
      <c r="G129" s="167"/>
      <c r="H129" s="167" t="s">
        <v>431</v>
      </c>
      <c r="I129" s="167" t="s">
        <v>417</v>
      </c>
      <c r="J129" s="167">
        <v>20</v>
      </c>
      <c r="K129" s="187"/>
    </row>
    <row r="130" spans="2:11" ht="15" customHeight="1">
      <c r="B130" s="185"/>
      <c r="C130" s="167" t="s">
        <v>432</v>
      </c>
      <c r="D130" s="167"/>
      <c r="E130" s="167"/>
      <c r="F130" s="168" t="s">
        <v>421</v>
      </c>
      <c r="G130" s="167"/>
      <c r="H130" s="167" t="s">
        <v>433</v>
      </c>
      <c r="I130" s="167" t="s">
        <v>417</v>
      </c>
      <c r="J130" s="167">
        <v>20</v>
      </c>
      <c r="K130" s="187"/>
    </row>
    <row r="131" spans="2:11" ht="15" customHeight="1">
      <c r="B131" s="185"/>
      <c r="C131" s="146" t="s">
        <v>420</v>
      </c>
      <c r="D131" s="146"/>
      <c r="E131" s="146"/>
      <c r="F131" s="165" t="s">
        <v>421</v>
      </c>
      <c r="G131" s="146"/>
      <c r="H131" s="146" t="s">
        <v>454</v>
      </c>
      <c r="I131" s="146" t="s">
        <v>417</v>
      </c>
      <c r="J131" s="146">
        <v>50</v>
      </c>
      <c r="K131" s="187"/>
    </row>
    <row r="132" spans="2:11" ht="15" customHeight="1">
      <c r="B132" s="185"/>
      <c r="C132" s="146" t="s">
        <v>434</v>
      </c>
      <c r="D132" s="146"/>
      <c r="E132" s="146"/>
      <c r="F132" s="165" t="s">
        <v>421</v>
      </c>
      <c r="G132" s="146"/>
      <c r="H132" s="146" t="s">
        <v>454</v>
      </c>
      <c r="I132" s="146" t="s">
        <v>417</v>
      </c>
      <c r="J132" s="146">
        <v>50</v>
      </c>
      <c r="K132" s="187"/>
    </row>
    <row r="133" spans="2:11" ht="15" customHeight="1">
      <c r="B133" s="185"/>
      <c r="C133" s="146" t="s">
        <v>440</v>
      </c>
      <c r="D133" s="146"/>
      <c r="E133" s="146"/>
      <c r="F133" s="165" t="s">
        <v>421</v>
      </c>
      <c r="G133" s="146"/>
      <c r="H133" s="146" t="s">
        <v>454</v>
      </c>
      <c r="I133" s="146" t="s">
        <v>417</v>
      </c>
      <c r="J133" s="146">
        <v>50</v>
      </c>
      <c r="K133" s="187"/>
    </row>
    <row r="134" spans="2:11" ht="15" customHeight="1">
      <c r="B134" s="185"/>
      <c r="C134" s="146" t="s">
        <v>442</v>
      </c>
      <c r="D134" s="146"/>
      <c r="E134" s="146"/>
      <c r="F134" s="165" t="s">
        <v>421</v>
      </c>
      <c r="G134" s="146"/>
      <c r="H134" s="146" t="s">
        <v>454</v>
      </c>
      <c r="I134" s="146" t="s">
        <v>417</v>
      </c>
      <c r="J134" s="146">
        <v>50</v>
      </c>
      <c r="K134" s="187"/>
    </row>
    <row r="135" spans="2:11" ht="15" customHeight="1">
      <c r="B135" s="185"/>
      <c r="C135" s="146" t="s">
        <v>93</v>
      </c>
      <c r="D135" s="146"/>
      <c r="E135" s="146"/>
      <c r="F135" s="165" t="s">
        <v>421</v>
      </c>
      <c r="G135" s="146"/>
      <c r="H135" s="146" t="s">
        <v>467</v>
      </c>
      <c r="I135" s="146" t="s">
        <v>417</v>
      </c>
      <c r="J135" s="146">
        <v>255</v>
      </c>
      <c r="K135" s="187"/>
    </row>
    <row r="136" spans="2:11" ht="15" customHeight="1">
      <c r="B136" s="185"/>
      <c r="C136" s="146" t="s">
        <v>444</v>
      </c>
      <c r="D136" s="146"/>
      <c r="E136" s="146"/>
      <c r="F136" s="165" t="s">
        <v>415</v>
      </c>
      <c r="G136" s="146"/>
      <c r="H136" s="146" t="s">
        <v>468</v>
      </c>
      <c r="I136" s="146" t="s">
        <v>446</v>
      </c>
      <c r="J136" s="146"/>
      <c r="K136" s="187"/>
    </row>
    <row r="137" spans="2:11" ht="15" customHeight="1">
      <c r="B137" s="185"/>
      <c r="C137" s="146" t="s">
        <v>447</v>
      </c>
      <c r="D137" s="146"/>
      <c r="E137" s="146"/>
      <c r="F137" s="165" t="s">
        <v>415</v>
      </c>
      <c r="G137" s="146"/>
      <c r="H137" s="146" t="s">
        <v>469</v>
      </c>
      <c r="I137" s="146" t="s">
        <v>449</v>
      </c>
      <c r="J137" s="146"/>
      <c r="K137" s="187"/>
    </row>
    <row r="138" spans="2:11" ht="15" customHeight="1">
      <c r="B138" s="185"/>
      <c r="C138" s="146" t="s">
        <v>450</v>
      </c>
      <c r="D138" s="146"/>
      <c r="E138" s="146"/>
      <c r="F138" s="165" t="s">
        <v>415</v>
      </c>
      <c r="G138" s="146"/>
      <c r="H138" s="146" t="s">
        <v>450</v>
      </c>
      <c r="I138" s="146" t="s">
        <v>449</v>
      </c>
      <c r="J138" s="146"/>
      <c r="K138" s="187"/>
    </row>
    <row r="139" spans="2:11" ht="15" customHeight="1">
      <c r="B139" s="185"/>
      <c r="C139" s="146" t="s">
        <v>33</v>
      </c>
      <c r="D139" s="146"/>
      <c r="E139" s="146"/>
      <c r="F139" s="165" t="s">
        <v>415</v>
      </c>
      <c r="G139" s="146"/>
      <c r="H139" s="146" t="s">
        <v>470</v>
      </c>
      <c r="I139" s="146" t="s">
        <v>449</v>
      </c>
      <c r="J139" s="146"/>
      <c r="K139" s="187"/>
    </row>
    <row r="140" spans="2:11" ht="15" customHeight="1">
      <c r="B140" s="185"/>
      <c r="C140" s="146" t="s">
        <v>471</v>
      </c>
      <c r="D140" s="146"/>
      <c r="E140" s="146"/>
      <c r="F140" s="165" t="s">
        <v>415</v>
      </c>
      <c r="G140" s="146"/>
      <c r="H140" s="146" t="s">
        <v>472</v>
      </c>
      <c r="I140" s="146" t="s">
        <v>449</v>
      </c>
      <c r="J140" s="146"/>
      <c r="K140" s="187"/>
    </row>
    <row r="141" spans="2:11" ht="15" customHeight="1">
      <c r="B141" s="188"/>
      <c r="C141" s="189"/>
      <c r="D141" s="189"/>
      <c r="E141" s="189"/>
      <c r="F141" s="189"/>
      <c r="G141" s="189"/>
      <c r="H141" s="189"/>
      <c r="I141" s="189"/>
      <c r="J141" s="189"/>
      <c r="K141" s="190"/>
    </row>
    <row r="142" spans="2:11" ht="18.75" customHeight="1">
      <c r="B142" s="142"/>
      <c r="C142" s="142"/>
      <c r="D142" s="142"/>
      <c r="E142" s="142"/>
      <c r="F142" s="177"/>
      <c r="G142" s="142"/>
      <c r="H142" s="142"/>
      <c r="I142" s="142"/>
      <c r="J142" s="142"/>
      <c r="K142" s="142"/>
    </row>
    <row r="143" spans="2:11" ht="18.75" customHeight="1"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2:11" ht="7.5" customHeight="1">
      <c r="B144" s="153"/>
      <c r="C144" s="154"/>
      <c r="D144" s="154"/>
      <c r="E144" s="154"/>
      <c r="F144" s="154"/>
      <c r="G144" s="154"/>
      <c r="H144" s="154"/>
      <c r="I144" s="154"/>
      <c r="J144" s="154"/>
      <c r="K144" s="155"/>
    </row>
    <row r="145" spans="2:11" ht="45" customHeight="1">
      <c r="B145" s="156"/>
      <c r="C145" s="293" t="s">
        <v>473</v>
      </c>
      <c r="D145" s="293"/>
      <c r="E145" s="293"/>
      <c r="F145" s="293"/>
      <c r="G145" s="293"/>
      <c r="H145" s="293"/>
      <c r="I145" s="293"/>
      <c r="J145" s="293"/>
      <c r="K145" s="157"/>
    </row>
    <row r="146" spans="2:11" ht="17.25" customHeight="1">
      <c r="B146" s="156"/>
      <c r="C146" s="158" t="s">
        <v>409</v>
      </c>
      <c r="D146" s="158"/>
      <c r="E146" s="158"/>
      <c r="F146" s="158" t="s">
        <v>410</v>
      </c>
      <c r="G146" s="159"/>
      <c r="H146" s="158" t="s">
        <v>87</v>
      </c>
      <c r="I146" s="158" t="s">
        <v>50</v>
      </c>
      <c r="J146" s="158" t="s">
        <v>411</v>
      </c>
      <c r="K146" s="157"/>
    </row>
    <row r="147" spans="2:11" ht="17.25" customHeight="1">
      <c r="B147" s="156"/>
      <c r="C147" s="160" t="s">
        <v>412</v>
      </c>
      <c r="D147" s="160"/>
      <c r="E147" s="160"/>
      <c r="F147" s="161" t="s">
        <v>413</v>
      </c>
      <c r="G147" s="162"/>
      <c r="H147" s="160"/>
      <c r="I147" s="160"/>
      <c r="J147" s="160" t="s">
        <v>414</v>
      </c>
      <c r="K147" s="157"/>
    </row>
    <row r="148" spans="2:11" ht="5.25" customHeight="1">
      <c r="B148" s="166"/>
      <c r="C148" s="163"/>
      <c r="D148" s="163"/>
      <c r="E148" s="163"/>
      <c r="F148" s="163"/>
      <c r="G148" s="164"/>
      <c r="H148" s="163"/>
      <c r="I148" s="163"/>
      <c r="J148" s="163"/>
      <c r="K148" s="187"/>
    </row>
    <row r="149" spans="2:11" ht="15" customHeight="1">
      <c r="B149" s="166"/>
      <c r="C149" s="191" t="s">
        <v>418</v>
      </c>
      <c r="D149" s="146"/>
      <c r="E149" s="146"/>
      <c r="F149" s="192" t="s">
        <v>415</v>
      </c>
      <c r="G149" s="146"/>
      <c r="H149" s="191" t="s">
        <v>454</v>
      </c>
      <c r="I149" s="191" t="s">
        <v>417</v>
      </c>
      <c r="J149" s="191">
        <v>120</v>
      </c>
      <c r="K149" s="187"/>
    </row>
    <row r="150" spans="2:11" ht="15" customHeight="1">
      <c r="B150" s="166"/>
      <c r="C150" s="191" t="s">
        <v>463</v>
      </c>
      <c r="D150" s="146"/>
      <c r="E150" s="146"/>
      <c r="F150" s="192" t="s">
        <v>415</v>
      </c>
      <c r="G150" s="146"/>
      <c r="H150" s="191" t="s">
        <v>474</v>
      </c>
      <c r="I150" s="191" t="s">
        <v>417</v>
      </c>
      <c r="J150" s="191" t="s">
        <v>465</v>
      </c>
      <c r="K150" s="187"/>
    </row>
    <row r="151" spans="2:11" ht="15" customHeight="1">
      <c r="B151" s="166"/>
      <c r="C151" s="191" t="s">
        <v>364</v>
      </c>
      <c r="D151" s="146"/>
      <c r="E151" s="146"/>
      <c r="F151" s="192" t="s">
        <v>415</v>
      </c>
      <c r="G151" s="146"/>
      <c r="H151" s="191" t="s">
        <v>475</v>
      </c>
      <c r="I151" s="191" t="s">
        <v>417</v>
      </c>
      <c r="J151" s="191" t="s">
        <v>465</v>
      </c>
      <c r="K151" s="187"/>
    </row>
    <row r="152" spans="2:11" ht="15" customHeight="1">
      <c r="B152" s="166"/>
      <c r="C152" s="191" t="s">
        <v>420</v>
      </c>
      <c r="D152" s="146"/>
      <c r="E152" s="146"/>
      <c r="F152" s="192" t="s">
        <v>421</v>
      </c>
      <c r="G152" s="146"/>
      <c r="H152" s="191" t="s">
        <v>454</v>
      </c>
      <c r="I152" s="191" t="s">
        <v>417</v>
      </c>
      <c r="J152" s="191">
        <v>50</v>
      </c>
      <c r="K152" s="187"/>
    </row>
    <row r="153" spans="2:11" ht="15" customHeight="1">
      <c r="B153" s="166"/>
      <c r="C153" s="191" t="s">
        <v>423</v>
      </c>
      <c r="D153" s="146"/>
      <c r="E153" s="146"/>
      <c r="F153" s="192" t="s">
        <v>415</v>
      </c>
      <c r="G153" s="146"/>
      <c r="H153" s="191" t="s">
        <v>454</v>
      </c>
      <c r="I153" s="191" t="s">
        <v>425</v>
      </c>
      <c r="J153" s="191"/>
      <c r="K153" s="187"/>
    </row>
    <row r="154" spans="2:11" ht="15" customHeight="1">
      <c r="B154" s="166"/>
      <c r="C154" s="191" t="s">
        <v>434</v>
      </c>
      <c r="D154" s="146"/>
      <c r="E154" s="146"/>
      <c r="F154" s="192" t="s">
        <v>421</v>
      </c>
      <c r="G154" s="146"/>
      <c r="H154" s="191" t="s">
        <v>454</v>
      </c>
      <c r="I154" s="191" t="s">
        <v>417</v>
      </c>
      <c r="J154" s="191">
        <v>50</v>
      </c>
      <c r="K154" s="187"/>
    </row>
    <row r="155" spans="2:11" ht="15" customHeight="1">
      <c r="B155" s="166"/>
      <c r="C155" s="191" t="s">
        <v>442</v>
      </c>
      <c r="D155" s="146"/>
      <c r="E155" s="146"/>
      <c r="F155" s="192" t="s">
        <v>421</v>
      </c>
      <c r="G155" s="146"/>
      <c r="H155" s="191" t="s">
        <v>454</v>
      </c>
      <c r="I155" s="191" t="s">
        <v>417</v>
      </c>
      <c r="J155" s="191">
        <v>50</v>
      </c>
      <c r="K155" s="187"/>
    </row>
    <row r="156" spans="2:11" ht="15" customHeight="1">
      <c r="B156" s="166"/>
      <c r="C156" s="191" t="s">
        <v>440</v>
      </c>
      <c r="D156" s="146"/>
      <c r="E156" s="146"/>
      <c r="F156" s="192" t="s">
        <v>421</v>
      </c>
      <c r="G156" s="146"/>
      <c r="H156" s="191" t="s">
        <v>454</v>
      </c>
      <c r="I156" s="191" t="s">
        <v>417</v>
      </c>
      <c r="J156" s="191">
        <v>50</v>
      </c>
      <c r="K156" s="187"/>
    </row>
    <row r="157" spans="2:11" ht="15" customHeight="1">
      <c r="B157" s="166"/>
      <c r="C157" s="191" t="s">
        <v>74</v>
      </c>
      <c r="D157" s="146"/>
      <c r="E157" s="146"/>
      <c r="F157" s="192" t="s">
        <v>415</v>
      </c>
      <c r="G157" s="146"/>
      <c r="H157" s="191" t="s">
        <v>476</v>
      </c>
      <c r="I157" s="191" t="s">
        <v>417</v>
      </c>
      <c r="J157" s="191" t="s">
        <v>477</v>
      </c>
      <c r="K157" s="187"/>
    </row>
    <row r="158" spans="2:11" ht="15" customHeight="1">
      <c r="B158" s="166"/>
      <c r="C158" s="191" t="s">
        <v>478</v>
      </c>
      <c r="D158" s="146"/>
      <c r="E158" s="146"/>
      <c r="F158" s="192" t="s">
        <v>415</v>
      </c>
      <c r="G158" s="146"/>
      <c r="H158" s="191" t="s">
        <v>479</v>
      </c>
      <c r="I158" s="191" t="s">
        <v>449</v>
      </c>
      <c r="J158" s="191"/>
      <c r="K158" s="187"/>
    </row>
    <row r="159" spans="2:11" ht="15" customHeight="1">
      <c r="B159" s="193"/>
      <c r="C159" s="175"/>
      <c r="D159" s="175"/>
      <c r="E159" s="175"/>
      <c r="F159" s="175"/>
      <c r="G159" s="175"/>
      <c r="H159" s="175"/>
      <c r="I159" s="175"/>
      <c r="J159" s="175"/>
      <c r="K159" s="194"/>
    </row>
    <row r="160" spans="2:11" ht="18.75" customHeight="1">
      <c r="B160" s="142"/>
      <c r="C160" s="146"/>
      <c r="D160" s="146"/>
      <c r="E160" s="146"/>
      <c r="F160" s="165"/>
      <c r="G160" s="146"/>
      <c r="H160" s="146"/>
      <c r="I160" s="146"/>
      <c r="J160" s="146"/>
      <c r="K160" s="142"/>
    </row>
    <row r="161" spans="2:11" ht="18.75" customHeight="1"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</row>
    <row r="162" spans="2:11" ht="7.5" customHeight="1">
      <c r="B162" s="133"/>
      <c r="C162" s="134"/>
      <c r="D162" s="134"/>
      <c r="E162" s="134"/>
      <c r="F162" s="134"/>
      <c r="G162" s="134"/>
      <c r="H162" s="134"/>
      <c r="I162" s="134"/>
      <c r="J162" s="134"/>
      <c r="K162" s="135"/>
    </row>
    <row r="163" spans="2:11" ht="45" customHeight="1">
      <c r="B163" s="136"/>
      <c r="C163" s="289" t="s">
        <v>480</v>
      </c>
      <c r="D163" s="289"/>
      <c r="E163" s="289"/>
      <c r="F163" s="289"/>
      <c r="G163" s="289"/>
      <c r="H163" s="289"/>
      <c r="I163" s="289"/>
      <c r="J163" s="289"/>
      <c r="K163" s="137"/>
    </row>
    <row r="164" spans="2:11" ht="17.25" customHeight="1">
      <c r="B164" s="136"/>
      <c r="C164" s="158" t="s">
        <v>409</v>
      </c>
      <c r="D164" s="158"/>
      <c r="E164" s="158"/>
      <c r="F164" s="158" t="s">
        <v>410</v>
      </c>
      <c r="G164" s="195"/>
      <c r="H164" s="196" t="s">
        <v>87</v>
      </c>
      <c r="I164" s="196" t="s">
        <v>50</v>
      </c>
      <c r="J164" s="158" t="s">
        <v>411</v>
      </c>
      <c r="K164" s="137"/>
    </row>
    <row r="165" spans="2:11" ht="17.25" customHeight="1">
      <c r="B165" s="139"/>
      <c r="C165" s="160" t="s">
        <v>412</v>
      </c>
      <c r="D165" s="160"/>
      <c r="E165" s="160"/>
      <c r="F165" s="161" t="s">
        <v>413</v>
      </c>
      <c r="G165" s="197"/>
      <c r="H165" s="198"/>
      <c r="I165" s="198"/>
      <c r="J165" s="160" t="s">
        <v>414</v>
      </c>
      <c r="K165" s="140"/>
    </row>
    <row r="166" spans="2:11" ht="5.25" customHeight="1">
      <c r="B166" s="166"/>
      <c r="C166" s="163"/>
      <c r="D166" s="163"/>
      <c r="E166" s="163"/>
      <c r="F166" s="163"/>
      <c r="G166" s="164"/>
      <c r="H166" s="163"/>
      <c r="I166" s="163"/>
      <c r="J166" s="163"/>
      <c r="K166" s="187"/>
    </row>
    <row r="167" spans="2:11" ht="15" customHeight="1">
      <c r="B167" s="166"/>
      <c r="C167" s="146" t="s">
        <v>418</v>
      </c>
      <c r="D167" s="146"/>
      <c r="E167" s="146"/>
      <c r="F167" s="165" t="s">
        <v>415</v>
      </c>
      <c r="G167" s="146"/>
      <c r="H167" s="146" t="s">
        <v>454</v>
      </c>
      <c r="I167" s="146" t="s">
        <v>417</v>
      </c>
      <c r="J167" s="146">
        <v>120</v>
      </c>
      <c r="K167" s="187"/>
    </row>
    <row r="168" spans="2:11" ht="15" customHeight="1">
      <c r="B168" s="166"/>
      <c r="C168" s="146" t="s">
        <v>463</v>
      </c>
      <c r="D168" s="146"/>
      <c r="E168" s="146"/>
      <c r="F168" s="165" t="s">
        <v>415</v>
      </c>
      <c r="G168" s="146"/>
      <c r="H168" s="146" t="s">
        <v>464</v>
      </c>
      <c r="I168" s="146" t="s">
        <v>417</v>
      </c>
      <c r="J168" s="146" t="s">
        <v>465</v>
      </c>
      <c r="K168" s="187"/>
    </row>
    <row r="169" spans="2:11" ht="15" customHeight="1">
      <c r="B169" s="166"/>
      <c r="C169" s="146" t="s">
        <v>364</v>
      </c>
      <c r="D169" s="146"/>
      <c r="E169" s="146"/>
      <c r="F169" s="165" t="s">
        <v>415</v>
      </c>
      <c r="G169" s="146"/>
      <c r="H169" s="146" t="s">
        <v>481</v>
      </c>
      <c r="I169" s="146" t="s">
        <v>417</v>
      </c>
      <c r="J169" s="146" t="s">
        <v>465</v>
      </c>
      <c r="K169" s="187"/>
    </row>
    <row r="170" spans="2:11" ht="15" customHeight="1">
      <c r="B170" s="166"/>
      <c r="C170" s="146" t="s">
        <v>420</v>
      </c>
      <c r="D170" s="146"/>
      <c r="E170" s="146"/>
      <c r="F170" s="165" t="s">
        <v>421</v>
      </c>
      <c r="G170" s="146"/>
      <c r="H170" s="146" t="s">
        <v>481</v>
      </c>
      <c r="I170" s="146" t="s">
        <v>417</v>
      </c>
      <c r="J170" s="146">
        <v>50</v>
      </c>
      <c r="K170" s="187"/>
    </row>
    <row r="171" spans="2:11" ht="15" customHeight="1">
      <c r="B171" s="166"/>
      <c r="C171" s="146" t="s">
        <v>423</v>
      </c>
      <c r="D171" s="146"/>
      <c r="E171" s="146"/>
      <c r="F171" s="165" t="s">
        <v>415</v>
      </c>
      <c r="G171" s="146"/>
      <c r="H171" s="146" t="s">
        <v>481</v>
      </c>
      <c r="I171" s="146" t="s">
        <v>425</v>
      </c>
      <c r="J171" s="146"/>
      <c r="K171" s="187"/>
    </row>
    <row r="172" spans="2:11" ht="15" customHeight="1">
      <c r="B172" s="166"/>
      <c r="C172" s="146" t="s">
        <v>434</v>
      </c>
      <c r="D172" s="146"/>
      <c r="E172" s="146"/>
      <c r="F172" s="165" t="s">
        <v>421</v>
      </c>
      <c r="G172" s="146"/>
      <c r="H172" s="146" t="s">
        <v>481</v>
      </c>
      <c r="I172" s="146" t="s">
        <v>417</v>
      </c>
      <c r="J172" s="146">
        <v>50</v>
      </c>
      <c r="K172" s="187"/>
    </row>
    <row r="173" spans="2:11" ht="15" customHeight="1">
      <c r="B173" s="166"/>
      <c r="C173" s="146" t="s">
        <v>442</v>
      </c>
      <c r="D173" s="146"/>
      <c r="E173" s="146"/>
      <c r="F173" s="165" t="s">
        <v>421</v>
      </c>
      <c r="G173" s="146"/>
      <c r="H173" s="146" t="s">
        <v>481</v>
      </c>
      <c r="I173" s="146" t="s">
        <v>417</v>
      </c>
      <c r="J173" s="146">
        <v>50</v>
      </c>
      <c r="K173" s="187"/>
    </row>
    <row r="174" spans="2:11" ht="15" customHeight="1">
      <c r="B174" s="166"/>
      <c r="C174" s="146" t="s">
        <v>440</v>
      </c>
      <c r="D174" s="146"/>
      <c r="E174" s="146"/>
      <c r="F174" s="165" t="s">
        <v>421</v>
      </c>
      <c r="G174" s="146"/>
      <c r="H174" s="146" t="s">
        <v>481</v>
      </c>
      <c r="I174" s="146" t="s">
        <v>417</v>
      </c>
      <c r="J174" s="146">
        <v>50</v>
      </c>
      <c r="K174" s="187"/>
    </row>
    <row r="175" spans="2:11" ht="15" customHeight="1">
      <c r="B175" s="166"/>
      <c r="C175" s="146" t="s">
        <v>86</v>
      </c>
      <c r="D175" s="146"/>
      <c r="E175" s="146"/>
      <c r="F175" s="165" t="s">
        <v>415</v>
      </c>
      <c r="G175" s="146"/>
      <c r="H175" s="146" t="s">
        <v>482</v>
      </c>
      <c r="I175" s="146" t="s">
        <v>483</v>
      </c>
      <c r="J175" s="146"/>
      <c r="K175" s="187"/>
    </row>
    <row r="176" spans="2:11" ht="15" customHeight="1">
      <c r="B176" s="166"/>
      <c r="C176" s="146" t="s">
        <v>50</v>
      </c>
      <c r="D176" s="146"/>
      <c r="E176" s="146"/>
      <c r="F176" s="165" t="s">
        <v>415</v>
      </c>
      <c r="G176" s="146"/>
      <c r="H176" s="146" t="s">
        <v>484</v>
      </c>
      <c r="I176" s="146" t="s">
        <v>485</v>
      </c>
      <c r="J176" s="146">
        <v>1</v>
      </c>
      <c r="K176" s="187"/>
    </row>
    <row r="177" spans="2:11" ht="15" customHeight="1">
      <c r="B177" s="166"/>
      <c r="C177" s="146" t="s">
        <v>46</v>
      </c>
      <c r="D177" s="146"/>
      <c r="E177" s="146"/>
      <c r="F177" s="165" t="s">
        <v>415</v>
      </c>
      <c r="G177" s="146"/>
      <c r="H177" s="146" t="s">
        <v>486</v>
      </c>
      <c r="I177" s="146" t="s">
        <v>417</v>
      </c>
      <c r="J177" s="146">
        <v>20</v>
      </c>
      <c r="K177" s="187"/>
    </row>
    <row r="178" spans="2:11" ht="15" customHeight="1">
      <c r="B178" s="166"/>
      <c r="C178" s="146" t="s">
        <v>87</v>
      </c>
      <c r="D178" s="146"/>
      <c r="E178" s="146"/>
      <c r="F178" s="165" t="s">
        <v>415</v>
      </c>
      <c r="G178" s="146"/>
      <c r="H178" s="146" t="s">
        <v>487</v>
      </c>
      <c r="I178" s="146" t="s">
        <v>417</v>
      </c>
      <c r="J178" s="146">
        <v>255</v>
      </c>
      <c r="K178" s="187"/>
    </row>
    <row r="179" spans="2:11" ht="15" customHeight="1">
      <c r="B179" s="166"/>
      <c r="C179" s="146" t="s">
        <v>88</v>
      </c>
      <c r="D179" s="146"/>
      <c r="E179" s="146"/>
      <c r="F179" s="165" t="s">
        <v>415</v>
      </c>
      <c r="G179" s="146"/>
      <c r="H179" s="146" t="s">
        <v>380</v>
      </c>
      <c r="I179" s="146" t="s">
        <v>417</v>
      </c>
      <c r="J179" s="146">
        <v>10</v>
      </c>
      <c r="K179" s="187"/>
    </row>
    <row r="180" spans="2:11" ht="15" customHeight="1">
      <c r="B180" s="166"/>
      <c r="C180" s="146" t="s">
        <v>89</v>
      </c>
      <c r="D180" s="146"/>
      <c r="E180" s="146"/>
      <c r="F180" s="165" t="s">
        <v>415</v>
      </c>
      <c r="G180" s="146"/>
      <c r="H180" s="146" t="s">
        <v>488</v>
      </c>
      <c r="I180" s="146" t="s">
        <v>449</v>
      </c>
      <c r="J180" s="146"/>
      <c r="K180" s="187"/>
    </row>
    <row r="181" spans="2:11" ht="15" customHeight="1">
      <c r="B181" s="166"/>
      <c r="C181" s="146" t="s">
        <v>489</v>
      </c>
      <c r="D181" s="146"/>
      <c r="E181" s="146"/>
      <c r="F181" s="165" t="s">
        <v>415</v>
      </c>
      <c r="G181" s="146"/>
      <c r="H181" s="146" t="s">
        <v>490</v>
      </c>
      <c r="I181" s="146" t="s">
        <v>449</v>
      </c>
      <c r="J181" s="146"/>
      <c r="K181" s="187"/>
    </row>
    <row r="182" spans="2:11" ht="15" customHeight="1">
      <c r="B182" s="166"/>
      <c r="C182" s="146" t="s">
        <v>478</v>
      </c>
      <c r="D182" s="146"/>
      <c r="E182" s="146"/>
      <c r="F182" s="165" t="s">
        <v>415</v>
      </c>
      <c r="G182" s="146"/>
      <c r="H182" s="146" t="s">
        <v>491</v>
      </c>
      <c r="I182" s="146" t="s">
        <v>449</v>
      </c>
      <c r="J182" s="146"/>
      <c r="K182" s="187"/>
    </row>
    <row r="183" spans="2:11" ht="15" customHeight="1">
      <c r="B183" s="166"/>
      <c r="C183" s="146" t="s">
        <v>92</v>
      </c>
      <c r="D183" s="146"/>
      <c r="E183" s="146"/>
      <c r="F183" s="165" t="s">
        <v>421</v>
      </c>
      <c r="G183" s="146"/>
      <c r="H183" s="146" t="s">
        <v>492</v>
      </c>
      <c r="I183" s="146" t="s">
        <v>417</v>
      </c>
      <c r="J183" s="146">
        <v>50</v>
      </c>
      <c r="K183" s="187"/>
    </row>
    <row r="184" spans="2:11" ht="15" customHeight="1">
      <c r="B184" s="193"/>
      <c r="C184" s="175"/>
      <c r="D184" s="175"/>
      <c r="E184" s="175"/>
      <c r="F184" s="175"/>
      <c r="G184" s="175"/>
      <c r="H184" s="175"/>
      <c r="I184" s="175"/>
      <c r="J184" s="175"/>
      <c r="K184" s="194"/>
    </row>
    <row r="185" spans="2:11" ht="18.75" customHeight="1">
      <c r="B185" s="142"/>
      <c r="C185" s="146"/>
      <c r="D185" s="146"/>
      <c r="E185" s="146"/>
      <c r="F185" s="165"/>
      <c r="G185" s="146"/>
      <c r="H185" s="146"/>
      <c r="I185" s="146"/>
      <c r="J185" s="146"/>
      <c r="K185" s="142"/>
    </row>
    <row r="186" spans="2:11" ht="18.75" customHeight="1"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2:11" ht="13.5">
      <c r="B187" s="133"/>
      <c r="C187" s="134"/>
      <c r="D187" s="134"/>
      <c r="E187" s="134"/>
      <c r="F187" s="134"/>
      <c r="G187" s="134"/>
      <c r="H187" s="134"/>
      <c r="I187" s="134"/>
      <c r="J187" s="134"/>
      <c r="K187" s="135"/>
    </row>
    <row r="188" spans="2:11" ht="21">
      <c r="B188" s="136"/>
      <c r="C188" s="289" t="s">
        <v>493</v>
      </c>
      <c r="D188" s="289"/>
      <c r="E188" s="289"/>
      <c r="F188" s="289"/>
      <c r="G188" s="289"/>
      <c r="H188" s="289"/>
      <c r="I188" s="289"/>
      <c r="J188" s="289"/>
      <c r="K188" s="137"/>
    </row>
    <row r="189" spans="2:11" ht="25.5" customHeight="1">
      <c r="B189" s="136"/>
      <c r="C189" s="199" t="s">
        <v>494</v>
      </c>
      <c r="D189" s="199"/>
      <c r="E189" s="199"/>
      <c r="F189" s="199" t="s">
        <v>495</v>
      </c>
      <c r="G189" s="200"/>
      <c r="H189" s="295" t="s">
        <v>496</v>
      </c>
      <c r="I189" s="295"/>
      <c r="J189" s="295"/>
      <c r="K189" s="137"/>
    </row>
    <row r="190" spans="2:11" ht="5.25" customHeight="1">
      <c r="B190" s="166"/>
      <c r="C190" s="163"/>
      <c r="D190" s="163"/>
      <c r="E190" s="163"/>
      <c r="F190" s="163"/>
      <c r="G190" s="146"/>
      <c r="H190" s="163"/>
      <c r="I190" s="163"/>
      <c r="J190" s="163"/>
      <c r="K190" s="187"/>
    </row>
    <row r="191" spans="2:11" ht="15" customHeight="1">
      <c r="B191" s="166"/>
      <c r="C191" s="146" t="s">
        <v>497</v>
      </c>
      <c r="D191" s="146"/>
      <c r="E191" s="146"/>
      <c r="F191" s="165" t="s">
        <v>35</v>
      </c>
      <c r="G191" s="146"/>
      <c r="H191" s="296" t="s">
        <v>498</v>
      </c>
      <c r="I191" s="296"/>
      <c r="J191" s="296"/>
      <c r="K191" s="187"/>
    </row>
    <row r="192" spans="2:11" ht="15" customHeight="1">
      <c r="B192" s="166"/>
      <c r="C192" s="172"/>
      <c r="D192" s="146"/>
      <c r="E192" s="146"/>
      <c r="F192" s="165" t="s">
        <v>37</v>
      </c>
      <c r="G192" s="146"/>
      <c r="H192" s="296" t="s">
        <v>499</v>
      </c>
      <c r="I192" s="296"/>
      <c r="J192" s="296"/>
      <c r="K192" s="187"/>
    </row>
    <row r="193" spans="2:11" ht="15" customHeight="1">
      <c r="B193" s="166"/>
      <c r="C193" s="172"/>
      <c r="D193" s="146"/>
      <c r="E193" s="146"/>
      <c r="F193" s="165" t="s">
        <v>40</v>
      </c>
      <c r="G193" s="146"/>
      <c r="H193" s="296" t="s">
        <v>500</v>
      </c>
      <c r="I193" s="296"/>
      <c r="J193" s="296"/>
      <c r="K193" s="187"/>
    </row>
    <row r="194" spans="2:11" ht="15" customHeight="1">
      <c r="B194" s="166"/>
      <c r="C194" s="146"/>
      <c r="D194" s="146"/>
      <c r="E194" s="146"/>
      <c r="F194" s="165" t="s">
        <v>38</v>
      </c>
      <c r="G194" s="146"/>
      <c r="H194" s="296" t="s">
        <v>501</v>
      </c>
      <c r="I194" s="296"/>
      <c r="J194" s="296"/>
      <c r="K194" s="187"/>
    </row>
    <row r="195" spans="2:11" ht="15" customHeight="1">
      <c r="B195" s="166"/>
      <c r="C195" s="146"/>
      <c r="D195" s="146"/>
      <c r="E195" s="146"/>
      <c r="F195" s="165" t="s">
        <v>39</v>
      </c>
      <c r="G195" s="146"/>
      <c r="H195" s="296" t="s">
        <v>502</v>
      </c>
      <c r="I195" s="296"/>
      <c r="J195" s="296"/>
      <c r="K195" s="187"/>
    </row>
    <row r="196" spans="2:11" ht="15" customHeight="1">
      <c r="B196" s="166"/>
      <c r="C196" s="146"/>
      <c r="D196" s="146"/>
      <c r="E196" s="146"/>
      <c r="F196" s="165"/>
      <c r="G196" s="146"/>
      <c r="H196" s="146"/>
      <c r="I196" s="146"/>
      <c r="J196" s="146"/>
      <c r="K196" s="187"/>
    </row>
    <row r="197" spans="2:11" ht="15" customHeight="1">
      <c r="B197" s="166"/>
      <c r="C197" s="146" t="s">
        <v>461</v>
      </c>
      <c r="D197" s="146"/>
      <c r="E197" s="146"/>
      <c r="F197" s="165" t="s">
        <v>68</v>
      </c>
      <c r="G197" s="146"/>
      <c r="H197" s="296" t="s">
        <v>503</v>
      </c>
      <c r="I197" s="296"/>
      <c r="J197" s="296"/>
      <c r="K197" s="187"/>
    </row>
    <row r="198" spans="2:11" ht="15" customHeight="1">
      <c r="B198" s="166"/>
      <c r="C198" s="172"/>
      <c r="D198" s="146"/>
      <c r="E198" s="146"/>
      <c r="F198" s="165" t="s">
        <v>358</v>
      </c>
      <c r="G198" s="146"/>
      <c r="H198" s="296" t="s">
        <v>359</v>
      </c>
      <c r="I198" s="296"/>
      <c r="J198" s="296"/>
      <c r="K198" s="187"/>
    </row>
    <row r="199" spans="2:11" ht="15" customHeight="1">
      <c r="B199" s="166"/>
      <c r="C199" s="146"/>
      <c r="D199" s="146"/>
      <c r="E199" s="146"/>
      <c r="F199" s="165" t="s">
        <v>356</v>
      </c>
      <c r="G199" s="146"/>
      <c r="H199" s="296" t="s">
        <v>504</v>
      </c>
      <c r="I199" s="296"/>
      <c r="J199" s="296"/>
      <c r="K199" s="187"/>
    </row>
    <row r="200" spans="2:11" ht="15" customHeight="1">
      <c r="B200" s="201"/>
      <c r="C200" s="172"/>
      <c r="D200" s="172"/>
      <c r="E200" s="172"/>
      <c r="F200" s="165" t="s">
        <v>360</v>
      </c>
      <c r="G200" s="151"/>
      <c r="H200" s="294" t="s">
        <v>361</v>
      </c>
      <c r="I200" s="294"/>
      <c r="J200" s="294"/>
      <c r="K200" s="202"/>
    </row>
    <row r="201" spans="2:11" ht="15" customHeight="1">
      <c r="B201" s="201"/>
      <c r="C201" s="172"/>
      <c r="D201" s="172"/>
      <c r="E201" s="172"/>
      <c r="F201" s="165" t="s">
        <v>362</v>
      </c>
      <c r="G201" s="151"/>
      <c r="H201" s="294" t="s">
        <v>505</v>
      </c>
      <c r="I201" s="294"/>
      <c r="J201" s="294"/>
      <c r="K201" s="202"/>
    </row>
    <row r="202" spans="2:11" ht="15" customHeight="1">
      <c r="B202" s="201"/>
      <c r="C202" s="172"/>
      <c r="D202" s="172"/>
      <c r="E202" s="172"/>
      <c r="F202" s="203"/>
      <c r="G202" s="151"/>
      <c r="H202" s="204"/>
      <c r="I202" s="204"/>
      <c r="J202" s="204"/>
      <c r="K202" s="202"/>
    </row>
    <row r="203" spans="2:11" ht="15" customHeight="1">
      <c r="B203" s="201"/>
      <c r="C203" s="146" t="s">
        <v>485</v>
      </c>
      <c r="D203" s="172"/>
      <c r="E203" s="172"/>
      <c r="F203" s="165">
        <v>1</v>
      </c>
      <c r="G203" s="151"/>
      <c r="H203" s="294" t="s">
        <v>506</v>
      </c>
      <c r="I203" s="294"/>
      <c r="J203" s="294"/>
      <c r="K203" s="202"/>
    </row>
    <row r="204" spans="2:11" ht="15" customHeight="1">
      <c r="B204" s="201"/>
      <c r="C204" s="172"/>
      <c r="D204" s="172"/>
      <c r="E204" s="172"/>
      <c r="F204" s="165">
        <v>2</v>
      </c>
      <c r="G204" s="151"/>
      <c r="H204" s="294" t="s">
        <v>507</v>
      </c>
      <c r="I204" s="294"/>
      <c r="J204" s="294"/>
      <c r="K204" s="202"/>
    </row>
    <row r="205" spans="2:11" ht="15" customHeight="1">
      <c r="B205" s="201"/>
      <c r="C205" s="172"/>
      <c r="D205" s="172"/>
      <c r="E205" s="172"/>
      <c r="F205" s="165">
        <v>3</v>
      </c>
      <c r="G205" s="151"/>
      <c r="H205" s="294" t="s">
        <v>508</v>
      </c>
      <c r="I205" s="294"/>
      <c r="J205" s="294"/>
      <c r="K205" s="202"/>
    </row>
    <row r="206" spans="2:11" ht="15" customHeight="1">
      <c r="B206" s="201"/>
      <c r="C206" s="172"/>
      <c r="D206" s="172"/>
      <c r="E206" s="172"/>
      <c r="F206" s="165">
        <v>4</v>
      </c>
      <c r="G206" s="151"/>
      <c r="H206" s="294" t="s">
        <v>509</v>
      </c>
      <c r="I206" s="294"/>
      <c r="J206" s="294"/>
      <c r="K206" s="202"/>
    </row>
    <row r="207" spans="2:11" ht="12.75" customHeight="1">
      <c r="B207" s="205"/>
      <c r="C207" s="206"/>
      <c r="D207" s="206"/>
      <c r="E207" s="206"/>
      <c r="F207" s="206"/>
      <c r="G207" s="206"/>
      <c r="H207" s="206"/>
      <c r="I207" s="206"/>
      <c r="J207" s="206"/>
      <c r="K207" s="207"/>
    </row>
  </sheetData>
  <sheetProtection/>
  <mergeCells count="77">
    <mergeCell ref="H206:J206"/>
    <mergeCell ref="H194:J194"/>
    <mergeCell ref="H195:J195"/>
    <mergeCell ref="H197:J197"/>
    <mergeCell ref="H198:J198"/>
    <mergeCell ref="H199:J199"/>
    <mergeCell ref="H201:J201"/>
    <mergeCell ref="H203:J203"/>
    <mergeCell ref="H204:J204"/>
    <mergeCell ref="H205:J205"/>
    <mergeCell ref="H200:J200"/>
    <mergeCell ref="C163:J163"/>
    <mergeCell ref="C188:J188"/>
    <mergeCell ref="H189:J189"/>
    <mergeCell ref="H191:J191"/>
    <mergeCell ref="H192:J192"/>
    <mergeCell ref="H193:J193"/>
    <mergeCell ref="C73:J73"/>
    <mergeCell ref="C100:J100"/>
    <mergeCell ref="C120:J120"/>
    <mergeCell ref="C145:J145"/>
    <mergeCell ref="D65:J65"/>
    <mergeCell ref="D66:J66"/>
    <mergeCell ref="D67:J67"/>
    <mergeCell ref="D68:J68"/>
    <mergeCell ref="D60:J60"/>
    <mergeCell ref="D61:J61"/>
    <mergeCell ref="D63:J63"/>
    <mergeCell ref="D64:J64"/>
    <mergeCell ref="D56:J56"/>
    <mergeCell ref="D57:J57"/>
    <mergeCell ref="D58:J58"/>
    <mergeCell ref="D59:J59"/>
    <mergeCell ref="C50:J50"/>
    <mergeCell ref="C52:J52"/>
    <mergeCell ref="C53:J53"/>
    <mergeCell ref="C55:J55"/>
    <mergeCell ref="E46:J46"/>
    <mergeCell ref="E47:J47"/>
    <mergeCell ref="E48:J48"/>
    <mergeCell ref="D49:J49"/>
    <mergeCell ref="G41:J41"/>
    <mergeCell ref="G42:J42"/>
    <mergeCell ref="G43:J43"/>
    <mergeCell ref="D45:J45"/>
    <mergeCell ref="G37:J37"/>
    <mergeCell ref="G38:J38"/>
    <mergeCell ref="G39:J39"/>
    <mergeCell ref="G40:J40"/>
    <mergeCell ref="D33:J33"/>
    <mergeCell ref="G34:J34"/>
    <mergeCell ref="G35:J35"/>
    <mergeCell ref="G36:J36"/>
    <mergeCell ref="D28:J28"/>
    <mergeCell ref="D29:J29"/>
    <mergeCell ref="D31:J31"/>
    <mergeCell ref="D32:J32"/>
    <mergeCell ref="C23:J23"/>
    <mergeCell ref="C24:J24"/>
    <mergeCell ref="D25:J25"/>
    <mergeCell ref="D26:J26"/>
    <mergeCell ref="F18:J18"/>
    <mergeCell ref="F19:J19"/>
    <mergeCell ref="F20:J20"/>
    <mergeCell ref="F21:J21"/>
    <mergeCell ref="D14:J14"/>
    <mergeCell ref="D15:J15"/>
    <mergeCell ref="F16:J16"/>
    <mergeCell ref="F17:J17"/>
    <mergeCell ref="C9:J9"/>
    <mergeCell ref="D10:J10"/>
    <mergeCell ref="D11:J11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Truhlarova</dc:creator>
  <cp:keywords/>
  <dc:description/>
  <cp:lastModifiedBy>MěU Vrchlabí</cp:lastModifiedBy>
  <dcterms:created xsi:type="dcterms:W3CDTF">2014-01-28T12:47:21Z</dcterms:created>
  <dcterms:modified xsi:type="dcterms:W3CDTF">2014-01-29T07:56:50Z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