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1"/>
  </bookViews>
  <sheets>
    <sheet name="Rekapitulace stavby" sheetId="1" r:id="rId1"/>
    <sheet name="17112 - Krkonošská 204 - ..." sheetId="2" r:id="rId2"/>
  </sheets>
  <definedNames>
    <definedName name="_xlnm.Print_Titles" localSheetId="1">'17112 - Krkonošská 204 - ...'!$124:$124</definedName>
    <definedName name="_xlnm.Print_Titles" localSheetId="0">'Rekapitulace stavby'!$85:$85</definedName>
    <definedName name="_xlnm.Print_Area" localSheetId="1">'17112 - Krkonošská 204 - ...'!$C$4:$Q$70,'17112 - Krkonošská 204 - ...'!$C$76:$Q$108,'17112 - Krkonošská 204 - ...'!$C$114:$Q$188</definedName>
    <definedName name="_xlnm.Print_Area" localSheetId="0">'Rekapitulace stavby'!$C$4:$AP$70,'Rekapitulace stavby'!$C$76:$AP$96</definedName>
  </definedNames>
  <calcPr fullCalcOnLoad="1"/>
</workbook>
</file>

<file path=xl/sharedStrings.xml><?xml version="1.0" encoding="utf-8"?>
<sst xmlns="http://schemas.openxmlformats.org/spreadsheetml/2006/main" count="1040" uniqueCount="307">
  <si>
    <t>2012</t>
  </si>
  <si>
    <t>List obsahuje: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</si>
  <si>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</si>
  <si>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</si>
  <si>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</si>
  <si>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</si>
  <si>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</si>
  <si>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</si>
  <si>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</si>
  <si>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</si>
  <si>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</si>
  <si>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</si>
  <si>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</si>
  <si>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</si>
  <si>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</si>
  <si>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1711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</si>
  <si>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</si>
  <si>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</si>
  <si>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Krkonošská 204 - výplně otvorů</t>
  </si>
  <si>
    <t>0,1</t>
  </si>
  <si>
    <t>JKSO:</t>
  </si>
  <si>
    <t>CC-CZ:</t>
  </si>
  <si>
    <t>1</t>
  </si>
  <si>
    <t>Místo:</t>
  </si>
  <si>
    <t>Vrchlabí</t>
  </si>
  <si>
    <t>Datum:</t>
  </si>
  <si>
    <t>07.12.2017</t>
  </si>
  <si>
    <t>10</t>
  </si>
  <si>
    <t>100</t>
  </si>
  <si>
    <t>Objednatel:</t>
  </si>
  <si>
    <t>IČ:</t>
  </si>
  <si>
    <t xml:space="preserve"> </t>
  </si>
  <si>
    <t>DIČ:</t>
  </si>
  <si>
    <t>Zhotovitel:</t>
  </si>
  <si>
    <t>Vyplň údaj</t>
  </si>
  <si>
    <t>Projektant:</t>
  </si>
  <si>
    <t>Ing.rch.M.Hobza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</si>
  <si>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</si>
  <si>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</si>
  <si>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</si>
  <si>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</si>
  <si>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</si>
  <si>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</si>
  <si>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</si>
  <si>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</si>
  <si>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</si>
  <si>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</si>
  <si>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</si>
  <si>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</si>
  <si>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</si>
  <si>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</si>
  <si>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</si>
  <si>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</si>
  <si>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</si>
  <si>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</si>
  <si>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</si>
  <si>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</si>
  <si>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</si>
  <si>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</si>
  <si>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</si>
  <si>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</si>
  <si>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</si>
  <si>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</si>
  <si>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</si>
  <si>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</si>
  <si>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</si>
  <si>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</si>
  <si>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</si>
  <si>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</si>
  <si>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</si>
  <si>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</si>
  <si>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</si>
  <si>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</si>
  <si>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</si>
  <si>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</si>
  <si>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</si>
  <si>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</si>
  <si>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</si>
  <si>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</si>
  <si>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</si>
  <si>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</si>
  <si>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</si>
  <si>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{e89c24bd-6ffc-4652-9d43-a6361df95b6a}</t>
  </si>
  <si>
    <t>{00000000-0000-0000-0000-000000000000}</t>
  </si>
  <si>
    <t>17112</t>
  </si>
  <si>
    <t>Krkonošská 204 - výplně otvorů - změna 0918</t>
  </si>
  <si>
    <t>{6a4a3851-053f-41da-a8a8-b626856ed54c}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</si>
  <si>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</si>
  <si>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</si>
  <si>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</si>
  <si>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</si>
  <si>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</si>
  <si>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</si>
  <si>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</si>
  <si>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</si>
  <si>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</si>
  <si>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</si>
  <si>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KRYCÍ LIST ROZPOČTU</t>
  </si>
  <si>
    <t>Objekt:</t>
  </si>
  <si>
    <t>17112 - Krkonošská 204 - výplně otvorů - změna 0918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</si>
  <si>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</si>
  <si>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</si>
  <si>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</si>
  <si>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</si>
  <si>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</si>
  <si>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</si>
  <si>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</si>
  <si>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</si>
  <si>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</si>
  <si>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</si>
  <si>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</si>
  <si>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</si>
  <si>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764 - Konstrukce klempířské</t>
  </si>
  <si>
    <t xml:space="preserve">    766 - Konstrukce truhlářské</t>
  </si>
  <si>
    <t xml:space="preserve">    772 - Podlahy z kamene</t>
  </si>
  <si>
    <t xml:space="preserve">    783 - Dokončovací práce - nátěry</t>
  </si>
  <si>
    <t>2) Ostatní náklady</t>
  </si>
  <si>
    <t>Zařízení staveniště</t>
  </si>
  <si>
    <t>VRN</t>
  </si>
  <si>
    <t>2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</si>
  <si>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</si>
  <si>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</si>
  <si>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</si>
  <si>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</si>
  <si>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</si>
  <si>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</si>
  <si>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</si>
  <si>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</si>
  <si>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</si>
  <si>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</si>
  <si>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</si>
  <si>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</si>
  <si>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</si>
  <si>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</si>
  <si>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</si>
  <si>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</si>
  <si>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</si>
  <si>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</si>
  <si>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</si>
  <si>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</si>
  <si>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</si>
  <si>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</si>
  <si>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622321121</t>
  </si>
  <si>
    <t>Přeštukování - jednovrstvá úprava sjednocující vnějších stěn nanášená ručně</t>
  </si>
  <si>
    <t>m2</t>
  </si>
  <si>
    <t>4</t>
  </si>
  <si>
    <t>622325202</t>
  </si>
  <si>
    <t>Oprava vnější vápenné nebo vápenocementové štukové omítky složitosti 1 stěn v rozsahu do 20%</t>
  </si>
  <si>
    <t>3</t>
  </si>
  <si>
    <t>622325203</t>
  </si>
  <si>
    <t>Oprava vnější vápenné nebo vápenocementové štukové omítky složitosti 1 stěn v rozsahu do 40% -  ostění</t>
  </si>
  <si>
    <t>641941812</t>
  </si>
  <si>
    <t>Osazování výkladců dřevěných do 10 m2 na montážní pěnu</t>
  </si>
  <si>
    <t>kus</t>
  </si>
  <si>
    <t>5</t>
  </si>
  <si>
    <t>M</t>
  </si>
  <si>
    <t>611102550</t>
  </si>
  <si>
    <t>výkladce dřevěné zasklené dvojsklem 230x240 cm - pohled západní</t>
  </si>
  <si>
    <t>8</t>
  </si>
  <si>
    <t>6</t>
  </si>
  <si>
    <t>644941112</t>
  </si>
  <si>
    <t>Osazování ventilačních mřížek velikosti do 400 x 400 mm - jižní fasáda</t>
  </si>
  <si>
    <t>7</t>
  </si>
  <si>
    <t>553414220</t>
  </si>
  <si>
    <t>průvětrník bez klapek se sítí 40x40 cm</t>
  </si>
  <si>
    <t>644941191</t>
  </si>
  <si>
    <t>Osazování ventilačních mřížek velikosti do 900 x 300 mm - sokl 204</t>
  </si>
  <si>
    <t>9</t>
  </si>
  <si>
    <t>553414292</t>
  </si>
  <si>
    <t>průvětrník bez klapek se sítí 90x30 cm</t>
  </si>
  <si>
    <t>962081141</t>
  </si>
  <si>
    <t>Bourání oken ze skleněných tvárnic tl do 150 mm</t>
  </si>
  <si>
    <t>11</t>
  </si>
  <si>
    <t>968072246</t>
  </si>
  <si>
    <t>Vybourání kovových rámů oken jednoduchých včetně křídel pl do 4 m2</t>
  </si>
  <si>
    <t>12</t>
  </si>
  <si>
    <t>968072247</t>
  </si>
  <si>
    <t>Vybourání kovových rámů dveří jednoduchých včetně křídel pl přes 4 m2</t>
  </si>
  <si>
    <t>13</t>
  </si>
  <si>
    <t>968072747</t>
  </si>
  <si>
    <t>Vybourání výkladních stěn kovových pevných nebo otevíratelných pl přes 4 m2</t>
  </si>
  <si>
    <t>14</t>
  </si>
  <si>
    <t>976082121</t>
  </si>
  <si>
    <t>Vybourání stávajících vent.mřížek ze zdiva kamenného</t>
  </si>
  <si>
    <t>997002611</t>
  </si>
  <si>
    <t>Nakládání suti a vybouraných hmot</t>
  </si>
  <si>
    <t>t</t>
  </si>
  <si>
    <t>16</t>
  </si>
  <si>
    <t>997013509</t>
  </si>
  <si>
    <t>Příplatek k odvozu suti a vybouraných hmot na skládku ZKD 1 km přes 1 km (celkem 10 km)</t>
  </si>
  <si>
    <t>17</t>
  </si>
  <si>
    <t>997013511</t>
  </si>
  <si>
    <t>Odvoz suti a vybouraných hmot  na skládku do 1 km  se složením</t>
  </si>
  <si>
    <t>18</t>
  </si>
  <si>
    <t>997013831</t>
  </si>
  <si>
    <t>Poplatek za uložení stavebního směsného odpadu na skládce (skládkovné)</t>
  </si>
  <si>
    <t>19</t>
  </si>
  <si>
    <t>998011002</t>
  </si>
  <si>
    <t>Přesun hmot pro budovy zděné v do 12 m</t>
  </si>
  <si>
    <t>20</t>
  </si>
  <si>
    <t>764206105</t>
  </si>
  <si>
    <t>Montáž oplechování rovných parapetů rš do 400 mm</t>
  </si>
  <si>
    <t>m</t>
  </si>
  <si>
    <t>998764102</t>
  </si>
  <si>
    <t>Přesun hmot tonážní pro konstrukce klempířské v objektech v do 12 m</t>
  </si>
  <si>
    <t>22</t>
  </si>
  <si>
    <t>766621212</t>
  </si>
  <si>
    <t>Montáž dřevěných oken plochy přes 1 m2 otevíravých výšky do 2,5 m s rámem do zdiva</t>
  </si>
  <si>
    <t>23</t>
  </si>
  <si>
    <t>611309291</t>
  </si>
  <si>
    <t>okno dvoukřídlové zdvojené otevíravé a sklápěcí s vakuovaným dvojsklem 100x160 cm</t>
  </si>
  <si>
    <t>32</t>
  </si>
  <si>
    <t>24</t>
  </si>
  <si>
    <t>766622913</t>
  </si>
  <si>
    <t>Oprava oken zdvojených - pohl.východní-repase 2x90/120,2x100/160 a 1x70/40</t>
  </si>
  <si>
    <t>25</t>
  </si>
  <si>
    <t>766643452</t>
  </si>
  <si>
    <t>Montáž dřevěného vstup.portálu s nadsvětlíkem včetně rámu 300x270 cm</t>
  </si>
  <si>
    <t>26</t>
  </si>
  <si>
    <t>611101691</t>
  </si>
  <si>
    <t>vstupní portál - pohled jižní - 300x270 cm s dveřmi 90x210 cm</t>
  </si>
  <si>
    <t>27</t>
  </si>
  <si>
    <t>766660002</t>
  </si>
  <si>
    <t>Montáž dveřních křídel otvíravých 1křídlových š přes 0,8 m do ocelové zárubně</t>
  </si>
  <si>
    <t>28</t>
  </si>
  <si>
    <t>611731830</t>
  </si>
  <si>
    <t>dveře dřevěné vchodové atypické jednokřídlé  - jižní pohled  120x250 cm</t>
  </si>
  <si>
    <t>29</t>
  </si>
  <si>
    <t>611731831</t>
  </si>
  <si>
    <t>dveře dřevěné vchodové atypické jednokřídlé  - jižní pohled  147x313 cm včetně vsazení pošt.schránky a zvonků</t>
  </si>
  <si>
    <t>30</t>
  </si>
  <si>
    <t>766660713</t>
  </si>
  <si>
    <t>Montáž dveřních křídel dokování okopného plechu</t>
  </si>
  <si>
    <t>31</t>
  </si>
  <si>
    <t>549152040</t>
  </si>
  <si>
    <t>plech okopový AL 1200 x 150 x 0.8 mm</t>
  </si>
  <si>
    <t>766691912</t>
  </si>
  <si>
    <t>Vyvěšení dřevěných křídel oken pl přes 1,5 m2 - 7ks oken vpatře</t>
  </si>
  <si>
    <t>33</t>
  </si>
  <si>
    <t>766691913</t>
  </si>
  <si>
    <t>Zavěšení dřevěných křídel oken pl přes 1,5 m2 - nová křídla vč uzpůsobeného kování</t>
  </si>
  <si>
    <t>34</t>
  </si>
  <si>
    <t>611102270</t>
  </si>
  <si>
    <t>atypická nově vyrobená okenní křídla 100 x 160 cm</t>
  </si>
  <si>
    <t>35</t>
  </si>
  <si>
    <t>766691931</t>
  </si>
  <si>
    <t>Seřízení dřevěného okenního otvíracího a sklápěcího křídla</t>
  </si>
  <si>
    <t>36</t>
  </si>
  <si>
    <t>998766102</t>
  </si>
  <si>
    <t>Přesun hmot tonážní pro konstrukce truhlářské v objektech v do 12 m</t>
  </si>
  <si>
    <t>37</t>
  </si>
  <si>
    <t>766643432</t>
  </si>
  <si>
    <t>1050</t>
  </si>
  <si>
    <t>38</t>
  </si>
  <si>
    <t>772231302</t>
  </si>
  <si>
    <t>Montáž obkladu stupňů deskami kladenými do malty z kamene tvrdého tl do30 mm</t>
  </si>
  <si>
    <t>39</t>
  </si>
  <si>
    <t>583821800</t>
  </si>
  <si>
    <t>deska obkladová, žula leštěná tl 3 cm do 0,24 m2</t>
  </si>
  <si>
    <t>40</t>
  </si>
  <si>
    <t>772231423</t>
  </si>
  <si>
    <t>Montáž obkladu stupňů deskami podstupnicovými lepenými z kamene tvrdého tl do 30 mm</t>
  </si>
  <si>
    <t>41</t>
  </si>
  <si>
    <t>583866400</t>
  </si>
  <si>
    <t>podstupnice leštěná, žula tl 2 cm</t>
  </si>
  <si>
    <t>42</t>
  </si>
  <si>
    <t>998772102</t>
  </si>
  <si>
    <t>Přesun hmot tonážní pro podlahy z kamene v objektech v do 12 m</t>
  </si>
  <si>
    <t>43</t>
  </si>
  <si>
    <t>783101203</t>
  </si>
  <si>
    <t>Jemné obroušení podkladu truhlářských konstrukcí před provedením nátěru po provedení repase</t>
  </si>
  <si>
    <t>44</t>
  </si>
  <si>
    <t>783114101</t>
  </si>
  <si>
    <t>Základní jednonásobný syntetický nátěr truhlářských konstrukcí</t>
  </si>
  <si>
    <t>45</t>
  </si>
  <si>
    <t>783117101</t>
  </si>
  <si>
    <t>Jednonásobný syntetický krycí nátěr truhlářských konstrukcí</t>
  </si>
  <si>
    <t>46</t>
  </si>
  <si>
    <t>783206807</t>
  </si>
  <si>
    <t>Odstranění nátěrů z tesařských konstrukcí odstraňovačem nátěrů</t>
  </si>
  <si>
    <t>47</t>
  </si>
  <si>
    <t>783213101</t>
  </si>
  <si>
    <t>Jednonásobný napouštěcí syntetický nátěr tesařských konstrukcí</t>
  </si>
  <si>
    <t>48</t>
  </si>
  <si>
    <t>783214101</t>
  </si>
  <si>
    <t>Základní jednonásobný syntetický nátěr tesařských konstrukcí</t>
  </si>
  <si>
    <t>49</t>
  </si>
  <si>
    <t>783217101</t>
  </si>
  <si>
    <t>Krycí jednonásobný syntetický nátěr tesařských konstrukcí - převis jižní pohled</t>
  </si>
  <si>
    <t>50</t>
  </si>
  <si>
    <t>783314101</t>
  </si>
  <si>
    <t>Základní jednonásobný syntetický nátěr zámečnických konstrukcí - dveře 150/200 cm</t>
  </si>
  <si>
    <t>51</t>
  </si>
  <si>
    <t>783314201</t>
  </si>
  <si>
    <t>Základní antikorozní jednonásobný syntetický standardní nátěr zámečnických konstrukcí</t>
  </si>
  <si>
    <t>52</t>
  </si>
  <si>
    <t>783317105</t>
  </si>
  <si>
    <t>Krycí jednonásobný syntetický samozákladující nátěr zámečnických konstrukcí</t>
  </si>
  <si>
    <t>VP - Vícepráce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</si>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</sst>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55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8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i/>
      <sz val="8"/>
      <color indexed="12"/>
      <name val="Trebuchet MS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dotted">
        <color indexed="8"/>
      </top>
      <bottom/>
    </border>
    <border>
      <left/>
      <right/>
      <top/>
      <bottom style="dotted">
        <color indexed="8"/>
      </bottom>
    </border>
    <border>
      <left style="dotted">
        <color indexed="8"/>
      </left>
      <right/>
      <top style="dotted">
        <color indexed="8"/>
      </top>
      <bottom style="dotted">
        <color indexed="8"/>
      </bottom>
    </border>
    <border>
      <left/>
      <right/>
      <top style="dotted">
        <color indexed="8"/>
      </top>
      <bottom style="dotted">
        <color indexed="8"/>
      </bottom>
    </border>
    <border>
      <left style="dotted">
        <color indexed="55"/>
      </left>
      <right/>
      <top style="dotted">
        <color indexed="55"/>
      </top>
      <bottom/>
    </border>
    <border>
      <left/>
      <right/>
      <top style="dotted">
        <color indexed="55"/>
      </top>
      <bottom/>
    </border>
    <border>
      <left/>
      <right style="dotted">
        <color indexed="55"/>
      </right>
      <top style="dotted">
        <color indexed="55"/>
      </top>
      <bottom/>
    </border>
    <border>
      <left style="dotted">
        <color indexed="55"/>
      </left>
      <right/>
      <top/>
      <bottom/>
    </border>
    <border>
      <left/>
      <right style="dotted">
        <color indexed="55"/>
      </right>
      <top/>
      <bottom/>
    </border>
    <border>
      <left style="dotted">
        <color indexed="55"/>
      </left>
      <right/>
      <top/>
      <bottom style="dotted">
        <color indexed="55"/>
      </bottom>
    </border>
    <border>
      <left/>
      <right/>
      <top/>
      <bottom style="dotted">
        <color indexed="55"/>
      </bottom>
    </border>
    <border>
      <left/>
      <right style="dotted">
        <color indexed="55"/>
      </right>
      <top/>
      <bottom style="dotted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dotted">
        <color indexed="55"/>
      </left>
      <right/>
      <top style="dotted">
        <color indexed="55"/>
      </top>
      <bottom style="dotted">
        <color indexed="55"/>
      </bottom>
    </border>
    <border>
      <left/>
      <right/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/>
      <right style="dotted">
        <color indexed="8"/>
      </right>
      <top style="dotted">
        <color indexed="8"/>
      </top>
      <bottom style="dotted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5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43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40" fillId="7" borderId="8" applyNumberFormat="0" applyAlignment="0" applyProtection="0"/>
    <xf numFmtId="0" fontId="42" fillId="19" borderId="8" applyNumberFormat="0" applyAlignment="0" applyProtection="0"/>
    <xf numFmtId="0" fontId="41" fillId="19" borderId="9" applyNumberFormat="0" applyAlignment="0" applyProtection="0"/>
    <xf numFmtId="0" fontId="51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23" borderId="0" applyNumberFormat="0" applyBorder="0" applyAlignment="0" applyProtection="0"/>
  </cellStyleXfs>
  <cellXfs count="239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8" fillId="0" borderId="0" xfId="0" applyFont="1" applyAlignment="1">
      <alignment/>
    </xf>
    <xf numFmtId="0" fontId="19" fillId="17" borderId="0" xfId="0" applyFont="1" applyFill="1" applyAlignment="1">
      <alignment horizontal="left" vertical="center"/>
    </xf>
    <xf numFmtId="0" fontId="0" fillId="17" borderId="0" xfId="0" applyFont="1" applyFill="1" applyAlignment="1">
      <alignment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22" fillId="0" borderId="0" xfId="0" applyFont="1" applyBorder="1" applyAlignment="1">
      <alignment horizontal="left" vertical="center"/>
    </xf>
    <xf numFmtId="0" fontId="4" fillId="18" borderId="0" xfId="0" applyFont="1" applyFill="1" applyBorder="1" applyAlignment="1" applyProtection="1">
      <alignment horizontal="left" vertical="center"/>
      <protection locked="0"/>
    </xf>
    <xf numFmtId="49" fontId="4" fillId="18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/>
    </xf>
    <xf numFmtId="0" fontId="24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172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0" fillId="19" borderId="0" xfId="0" applyFont="1" applyFill="1" applyBorder="1" applyAlignment="1">
      <alignment vertical="center"/>
    </xf>
    <xf numFmtId="0" fontId="5" fillId="19" borderId="17" xfId="0" applyFont="1" applyFill="1" applyBorder="1" applyAlignment="1">
      <alignment horizontal="left" vertical="center"/>
    </xf>
    <xf numFmtId="0" fontId="0" fillId="19" borderId="18" xfId="0" applyFont="1" applyFill="1" applyBorder="1" applyAlignment="1">
      <alignment vertical="center"/>
    </xf>
    <xf numFmtId="0" fontId="5" fillId="19" borderId="18" xfId="0" applyFont="1" applyFill="1" applyBorder="1" applyAlignment="1">
      <alignment horizontal="center" vertical="center"/>
    </xf>
    <xf numFmtId="0" fontId="25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26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26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3" fontId="4" fillId="0" borderId="0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4" fontId="27" fillId="0" borderId="22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74" fontId="27" fillId="0" borderId="0" xfId="0" applyNumberFormat="1" applyFont="1" applyBorder="1" applyAlignment="1">
      <alignment vertical="center"/>
    </xf>
    <xf numFmtId="4" fontId="27" fillId="0" borderId="23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" fontId="31" fillId="0" borderId="24" xfId="0" applyNumberFormat="1" applyFont="1" applyBorder="1" applyAlignment="1">
      <alignment vertical="center"/>
    </xf>
    <xf numFmtId="4" fontId="31" fillId="0" borderId="25" xfId="0" applyNumberFormat="1" applyFont="1" applyBorder="1" applyAlignment="1">
      <alignment vertical="center"/>
    </xf>
    <xf numFmtId="174" fontId="31" fillId="0" borderId="25" xfId="0" applyNumberFormat="1" applyFont="1" applyBorder="1" applyAlignment="1">
      <alignment vertical="center"/>
    </xf>
    <xf numFmtId="4" fontId="31" fillId="0" borderId="26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172" fontId="26" fillId="18" borderId="19" xfId="0" applyNumberFormat="1" applyFont="1" applyFill="1" applyBorder="1" applyAlignment="1" applyProtection="1">
      <alignment horizontal="center" vertical="center"/>
      <protection locked="0"/>
    </xf>
    <xf numFmtId="0" fontId="26" fillId="18" borderId="20" xfId="0" applyFont="1" applyFill="1" applyBorder="1" applyAlignment="1" applyProtection="1">
      <alignment horizontal="center" vertical="center"/>
      <protection locked="0"/>
    </xf>
    <xf numFmtId="4" fontId="26" fillId="0" borderId="21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72" fontId="26" fillId="18" borderId="22" xfId="0" applyNumberFormat="1" applyFont="1" applyFill="1" applyBorder="1" applyAlignment="1" applyProtection="1">
      <alignment horizontal="center" vertical="center"/>
      <protection locked="0"/>
    </xf>
    <xf numFmtId="0" fontId="26" fillId="18" borderId="0" xfId="0" applyFont="1" applyFill="1" applyBorder="1" applyAlignment="1" applyProtection="1">
      <alignment horizontal="center" vertical="center"/>
      <protection locked="0"/>
    </xf>
    <xf numFmtId="4" fontId="26" fillId="0" borderId="23" xfId="0" applyNumberFormat="1" applyFont="1" applyBorder="1" applyAlignment="1">
      <alignment vertical="center"/>
    </xf>
    <xf numFmtId="172" fontId="26" fillId="18" borderId="24" xfId="0" applyNumberFormat="1" applyFont="1" applyFill="1" applyBorder="1" applyAlignment="1" applyProtection="1">
      <alignment horizontal="center" vertical="center"/>
      <protection locked="0"/>
    </xf>
    <xf numFmtId="0" fontId="26" fillId="18" borderId="25" xfId="0" applyFont="1" applyFill="1" applyBorder="1" applyAlignment="1" applyProtection="1">
      <alignment horizontal="center" vertical="center"/>
      <protection locked="0"/>
    </xf>
    <xf numFmtId="4" fontId="26" fillId="0" borderId="26" xfId="0" applyNumberFormat="1" applyFont="1" applyBorder="1" applyAlignment="1">
      <alignment vertical="center"/>
    </xf>
    <xf numFmtId="0" fontId="28" fillId="19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0" fontId="5" fillId="19" borderId="18" xfId="0" applyFont="1" applyFill="1" applyBorder="1" applyAlignment="1">
      <alignment horizontal="right" vertical="center"/>
    </xf>
    <xf numFmtId="0" fontId="28" fillId="0" borderId="0" xfId="0" applyFont="1" applyBorder="1" applyAlignment="1">
      <alignment horizontal="left" vertical="center"/>
    </xf>
    <xf numFmtId="0" fontId="16" fillId="0" borderId="1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14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2" fillId="0" borderId="33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6" fillId="0" borderId="23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26" fillId="0" borderId="26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4" fillId="19" borderId="30" xfId="0" applyFont="1" applyFill="1" applyBorder="1" applyAlignment="1">
      <alignment horizontal="center" vertical="center" wrapText="1"/>
    </xf>
    <xf numFmtId="0" fontId="4" fillId="19" borderId="3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4" fontId="33" fillId="0" borderId="20" xfId="0" applyNumberFormat="1" applyFont="1" applyBorder="1" applyAlignment="1">
      <alignment/>
    </xf>
    <xf numFmtId="174" fontId="33" fillId="0" borderId="21" xfId="0" applyNumberFormat="1" applyFont="1" applyBorder="1" applyAlignment="1">
      <alignment/>
    </xf>
    <xf numFmtId="4" fontId="12" fillId="0" borderId="0" xfId="0" applyNumberFormat="1" applyFont="1" applyAlignment="1">
      <alignment vertical="center"/>
    </xf>
    <xf numFmtId="0" fontId="18" fillId="0" borderId="13" xfId="0" applyFont="1" applyBorder="1" applyAlignment="1">
      <alignment/>
    </xf>
    <xf numFmtId="0" fontId="18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8" fillId="0" borderId="14" xfId="0" applyFont="1" applyBorder="1" applyAlignment="1">
      <alignment/>
    </xf>
    <xf numFmtId="0" fontId="18" fillId="0" borderId="22" xfId="0" applyFont="1" applyBorder="1" applyAlignment="1">
      <alignment/>
    </xf>
    <xf numFmtId="174" fontId="18" fillId="0" borderId="0" xfId="0" applyNumberFormat="1" applyFont="1" applyBorder="1" applyAlignment="1">
      <alignment/>
    </xf>
    <xf numFmtId="174" fontId="18" fillId="0" borderId="23" xfId="0" applyNumberFormat="1" applyFont="1" applyBorder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4" fontId="18" fillId="0" borderId="0" xfId="0" applyNumberFormat="1" applyFont="1" applyAlignment="1">
      <alignment vertical="center"/>
    </xf>
    <xf numFmtId="0" fontId="17" fillId="0" borderId="0" xfId="0" applyFont="1" applyBorder="1" applyAlignment="1">
      <alignment horizontal="left"/>
    </xf>
    <xf numFmtId="0" fontId="0" fillId="0" borderId="33" xfId="0" applyFont="1" applyBorder="1" applyAlignment="1" applyProtection="1">
      <alignment horizontal="center" vertical="center"/>
      <protection locked="0"/>
    </xf>
    <xf numFmtId="49" fontId="0" fillId="0" borderId="33" xfId="0" applyNumberFormat="1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175" fontId="0" fillId="0" borderId="33" xfId="0" applyNumberFormat="1" applyFont="1" applyBorder="1" applyAlignment="1" applyProtection="1">
      <alignment vertical="center"/>
      <protection locked="0"/>
    </xf>
    <xf numFmtId="0" fontId="15" fillId="18" borderId="33" xfId="0" applyFont="1" applyFill="1" applyBorder="1" applyAlignment="1" applyProtection="1">
      <alignment horizontal="left" vertical="center"/>
      <protection locked="0"/>
    </xf>
    <xf numFmtId="174" fontId="15" fillId="0" borderId="0" xfId="0" applyNumberFormat="1" applyFont="1" applyBorder="1" applyAlignment="1">
      <alignment vertical="center"/>
    </xf>
    <xf numFmtId="174" fontId="15" fillId="0" borderId="23" xfId="0" applyNumberFormat="1" applyFont="1" applyBorder="1" applyAlignment="1">
      <alignment vertical="center"/>
    </xf>
    <xf numFmtId="0" fontId="34" fillId="0" borderId="33" xfId="0" applyFont="1" applyBorder="1" applyAlignment="1" applyProtection="1">
      <alignment horizontal="center" vertical="center"/>
      <protection locked="0"/>
    </xf>
    <xf numFmtId="49" fontId="34" fillId="0" borderId="33" xfId="0" applyNumberFormat="1" applyFont="1" applyBorder="1" applyAlignment="1" applyProtection="1">
      <alignment horizontal="left" vertical="center" wrapText="1"/>
      <protection locked="0"/>
    </xf>
    <xf numFmtId="0" fontId="34" fillId="0" borderId="33" xfId="0" applyFont="1" applyBorder="1" applyAlignment="1" applyProtection="1">
      <alignment horizontal="center" vertical="center" wrapText="1"/>
      <protection locked="0"/>
    </xf>
    <xf numFmtId="175" fontId="34" fillId="0" borderId="33" xfId="0" applyNumberFormat="1" applyFont="1" applyBorder="1" applyAlignment="1" applyProtection="1">
      <alignment vertical="center"/>
      <protection locked="0"/>
    </xf>
    <xf numFmtId="0" fontId="0" fillId="0" borderId="24" xfId="0" applyFont="1" applyBorder="1" applyAlignment="1">
      <alignment vertical="center"/>
    </xf>
    <xf numFmtId="0" fontId="52" fillId="0" borderId="0" xfId="36" applyFont="1" applyAlignment="1">
      <alignment horizontal="center" vertical="center"/>
    </xf>
    <xf numFmtId="0" fontId="19" fillId="17" borderId="0" xfId="0" applyFont="1" applyFill="1" applyAlignment="1" applyProtection="1">
      <alignment horizontal="left" vertical="center"/>
      <protection/>
    </xf>
    <xf numFmtId="0" fontId="8" fillId="17" borderId="0" xfId="0" applyFont="1" applyFill="1" applyAlignment="1" applyProtection="1">
      <alignment vertical="center"/>
      <protection/>
    </xf>
    <xf numFmtId="0" fontId="53" fillId="17" borderId="0" xfId="0" applyFont="1" applyFill="1" applyAlignment="1" applyProtection="1">
      <alignment horizontal="left" vertical="center"/>
      <protection/>
    </xf>
    <xf numFmtId="0" fontId="54" fillId="17" borderId="0" xfId="36" applyFont="1" applyFill="1" applyAlignment="1" applyProtection="1">
      <alignment vertical="center"/>
      <protection/>
    </xf>
    <xf numFmtId="0" fontId="0" fillId="17" borderId="0" xfId="0" applyFont="1" applyFill="1" applyAlignment="1" applyProtection="1">
      <alignment/>
      <protection/>
    </xf>
    <xf numFmtId="4" fontId="17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 wrapText="1"/>
    </xf>
    <xf numFmtId="0" fontId="17" fillId="18" borderId="0" xfId="0" applyFont="1" applyFill="1" applyBorder="1" applyAlignment="1" applyProtection="1">
      <alignment horizontal="left" vertical="center"/>
      <protection locked="0"/>
    </xf>
    <xf numFmtId="4" fontId="28" fillId="19" borderId="0" xfId="0" applyNumberFormat="1" applyFont="1" applyFill="1" applyBorder="1" applyAlignment="1">
      <alignment vertical="center"/>
    </xf>
    <xf numFmtId="0" fontId="20" fillId="19" borderId="0" xfId="0" applyFont="1" applyFill="1" applyAlignment="1">
      <alignment horizontal="center" vertical="center"/>
    </xf>
    <xf numFmtId="4" fontId="28" fillId="0" borderId="0" xfId="0" applyNumberFormat="1" applyFont="1" applyBorder="1" applyAlignment="1">
      <alignment horizontal="right" vertical="center"/>
    </xf>
    <xf numFmtId="4" fontId="28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19" borderId="17" xfId="0" applyFont="1" applyFill="1" applyBorder="1" applyAlignment="1">
      <alignment horizontal="center" vertical="center"/>
    </xf>
    <xf numFmtId="0" fontId="4" fillId="19" borderId="18" xfId="0" applyFont="1" applyFill="1" applyBorder="1" applyAlignment="1">
      <alignment horizontal="center" vertical="center"/>
    </xf>
    <xf numFmtId="4" fontId="17" fillId="18" borderId="0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49" fontId="4" fillId="18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72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19" borderId="18" xfId="0" applyFont="1" applyFill="1" applyBorder="1" applyAlignment="1">
      <alignment horizontal="left" vertical="center"/>
    </xf>
    <xf numFmtId="0" fontId="0" fillId="19" borderId="18" xfId="0" applyFont="1" applyFill="1" applyBorder="1" applyAlignment="1">
      <alignment vertical="center"/>
    </xf>
    <xf numFmtId="4" fontId="5" fillId="19" borderId="18" xfId="0" applyNumberFormat="1" applyFont="1" applyFill="1" applyBorder="1" applyAlignment="1">
      <alignment vertical="center"/>
    </xf>
    <xf numFmtId="0" fontId="0" fillId="19" borderId="34" xfId="0" applyFont="1" applyFill="1" applyBorder="1" applyAlignment="1">
      <alignment vertical="center"/>
    </xf>
    <xf numFmtId="0" fontId="27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173" fontId="4" fillId="18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left" vertical="center" wrapText="1"/>
    </xf>
    <xf numFmtId="0" fontId="4" fillId="18" borderId="0" xfId="0" applyFont="1" applyFill="1" applyBorder="1" applyAlignment="1" applyProtection="1">
      <alignment horizontal="left" vertical="center"/>
      <protection locked="0"/>
    </xf>
    <xf numFmtId="4" fontId="9" fillId="0" borderId="0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73" fontId="4" fillId="0" borderId="0" xfId="0" applyNumberFormat="1" applyFont="1" applyBorder="1" applyAlignment="1">
      <alignment horizontal="left" vertical="center"/>
    </xf>
    <xf numFmtId="0" fontId="4" fillId="19" borderId="0" xfId="0" applyFont="1" applyFill="1" applyBorder="1" applyAlignment="1">
      <alignment horizontal="center" vertical="center"/>
    </xf>
    <xf numFmtId="0" fontId="0" fillId="19" borderId="0" xfId="0" applyFont="1" applyFill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4" fontId="28" fillId="0" borderId="0" xfId="0" applyNumberFormat="1" applyFont="1" applyBorder="1" applyAlignment="1">
      <alignment vertical="center"/>
    </xf>
    <xf numFmtId="0" fontId="4" fillId="19" borderId="31" xfId="0" applyFont="1" applyFill="1" applyBorder="1" applyAlignment="1">
      <alignment horizontal="center" vertical="center" wrapText="1"/>
    </xf>
    <xf numFmtId="0" fontId="0" fillId="19" borderId="31" xfId="0" applyFont="1" applyFill="1" applyBorder="1" applyAlignment="1">
      <alignment horizontal="center" vertical="center" wrapText="1"/>
    </xf>
    <xf numFmtId="0" fontId="32" fillId="19" borderId="31" xfId="0" applyFont="1" applyFill="1" applyBorder="1" applyAlignment="1">
      <alignment horizontal="center" vertical="center" wrapText="1"/>
    </xf>
    <xf numFmtId="0" fontId="0" fillId="19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vertical="center"/>
      <protection locked="0"/>
    </xf>
    <xf numFmtId="4" fontId="0" fillId="18" borderId="33" xfId="0" applyNumberFormat="1" applyFont="1" applyFill="1" applyBorder="1" applyAlignment="1" applyProtection="1">
      <alignment vertical="center"/>
      <protection locked="0"/>
    </xf>
    <xf numFmtId="4" fontId="0" fillId="0" borderId="33" xfId="0" applyNumberFormat="1" applyFont="1" applyBorder="1" applyAlignment="1" applyProtection="1">
      <alignment vertical="center"/>
      <protection locked="0"/>
    </xf>
    <xf numFmtId="0" fontId="34" fillId="0" borderId="33" xfId="0" applyFont="1" applyBorder="1" applyAlignment="1" applyProtection="1">
      <alignment horizontal="left" vertical="center" wrapText="1"/>
      <protection locked="0"/>
    </xf>
    <xf numFmtId="0" fontId="34" fillId="0" borderId="33" xfId="0" applyFont="1" applyBorder="1" applyAlignment="1" applyProtection="1">
      <alignment vertical="center"/>
      <protection locked="0"/>
    </xf>
    <xf numFmtId="4" fontId="34" fillId="18" borderId="33" xfId="0" applyNumberFormat="1" applyFont="1" applyFill="1" applyBorder="1" applyAlignment="1" applyProtection="1">
      <alignment vertical="center"/>
      <protection locked="0"/>
    </xf>
    <xf numFmtId="4" fontId="34" fillId="0" borderId="33" xfId="0" applyNumberFormat="1" applyFont="1" applyBorder="1" applyAlignment="1" applyProtection="1">
      <alignment vertical="center"/>
      <protection locked="0"/>
    </xf>
    <xf numFmtId="4" fontId="17" fillId="0" borderId="31" xfId="0" applyNumberFormat="1" applyFont="1" applyBorder="1" applyAlignment="1">
      <alignment/>
    </xf>
    <xf numFmtId="4" fontId="17" fillId="0" borderId="31" xfId="0" applyNumberFormat="1" applyFont="1" applyBorder="1" applyAlignment="1">
      <alignment vertical="center"/>
    </xf>
    <xf numFmtId="4" fontId="16" fillId="0" borderId="20" xfId="0" applyNumberFormat="1" applyFont="1" applyBorder="1" applyAlignment="1">
      <alignment/>
    </xf>
    <xf numFmtId="4" fontId="16" fillId="0" borderId="20" xfId="0" applyNumberFormat="1" applyFont="1" applyBorder="1" applyAlignment="1">
      <alignment vertical="center"/>
    </xf>
    <xf numFmtId="0" fontId="54" fillId="17" borderId="0" xfId="36" applyFont="1" applyFill="1" applyAlignment="1" applyProtection="1">
      <alignment horizontal="center" vertical="center"/>
      <protection/>
    </xf>
    <xf numFmtId="4" fontId="28" fillId="0" borderId="20" xfId="0" applyNumberFormat="1" applyFont="1" applyBorder="1" applyAlignment="1">
      <alignment/>
    </xf>
    <xf numFmtId="4" fontId="5" fillId="0" borderId="20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/>
    </xf>
    <xf numFmtId="4" fontId="17" fillId="0" borderId="25" xfId="0" applyNumberFormat="1" applyFont="1" applyBorder="1" applyAlignment="1">
      <alignment/>
    </xf>
    <xf numFmtId="4" fontId="17" fillId="0" borderId="25" xfId="0" applyNumberFormat="1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CD88C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EEBBA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7"/>
  <sheetViews>
    <sheetView showGridLines="0" zoomScalePageLayoutView="0" workbookViewId="0" topLeftCell="A1">
      <pane ySplit="1" topLeftCell="BM138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" customHeight="1">
      <c r="A1" s="159" t="s">
        <v>0</v>
      </c>
      <c r="B1" s="160"/>
      <c r="C1" s="160"/>
      <c r="D1" s="161" t="s">
        <v>1</v>
      </c>
      <c r="E1" s="160"/>
      <c r="F1" s="160"/>
      <c r="G1" s="160"/>
      <c r="H1" s="160"/>
      <c r="I1" s="160"/>
      <c r="J1" s="160"/>
      <c r="K1" s="162" t="s">
        <v>300</v>
      </c>
      <c r="L1" s="162"/>
      <c r="M1" s="162"/>
      <c r="N1" s="162"/>
      <c r="O1" s="162"/>
      <c r="P1" s="162"/>
      <c r="Q1" s="162"/>
      <c r="R1" s="162"/>
      <c r="S1" s="162"/>
      <c r="T1" s="160"/>
      <c r="U1" s="160"/>
      <c r="V1" s="160"/>
      <c r="W1" s="162" t="s">
        <v>301</v>
      </c>
      <c r="X1" s="162"/>
      <c r="Y1" s="162"/>
      <c r="Z1" s="162"/>
      <c r="AA1" s="162"/>
      <c r="AB1" s="162"/>
      <c r="AC1" s="162"/>
      <c r="AD1" s="162"/>
      <c r="AE1" s="162"/>
      <c r="AF1" s="162"/>
      <c r="AG1" s="160"/>
      <c r="AH1" s="160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0" t="s">
        <v>2</v>
      </c>
      <c r="BB1" s="10" t="s">
        <v>3</v>
      </c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T1" s="12" t="s">
        <v>4</v>
      </c>
      <c r="BU1" s="12" t="s">
        <v>4</v>
      </c>
    </row>
    <row r="2" spans="3:72" ht="36.75" customHeight="1">
      <c r="C2" s="179" t="s">
        <v>5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R2" s="172" t="s">
        <v>6</v>
      </c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S2" s="13" t="s">
        <v>7</v>
      </c>
      <c r="BT2" s="13" t="s">
        <v>8</v>
      </c>
    </row>
    <row r="3" spans="2:72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6"/>
      <c r="BS3" s="13" t="s">
        <v>7</v>
      </c>
      <c r="BT3" s="13" t="s">
        <v>9</v>
      </c>
    </row>
    <row r="4" spans="2:71" ht="36.75" customHeight="1">
      <c r="B4" s="17"/>
      <c r="C4" s="181" t="s">
        <v>10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9"/>
      <c r="AS4" s="20" t="s">
        <v>11</v>
      </c>
      <c r="BE4" s="21" t="s">
        <v>12</v>
      </c>
      <c r="BS4" s="13" t="s">
        <v>13</v>
      </c>
    </row>
    <row r="5" spans="2:71" ht="14.25" customHeight="1">
      <c r="B5" s="17"/>
      <c r="C5" s="18"/>
      <c r="D5" s="22" t="s">
        <v>14</v>
      </c>
      <c r="E5" s="18"/>
      <c r="F5" s="18"/>
      <c r="G5" s="18"/>
      <c r="H5" s="18"/>
      <c r="I5" s="18"/>
      <c r="J5" s="18"/>
      <c r="K5" s="186" t="s">
        <v>15</v>
      </c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"/>
      <c r="AQ5" s="19"/>
      <c r="BE5" s="183" t="s">
        <v>16</v>
      </c>
      <c r="BS5" s="13" t="s">
        <v>7</v>
      </c>
    </row>
    <row r="6" spans="2:71" ht="36.75" customHeight="1">
      <c r="B6" s="17"/>
      <c r="C6" s="18"/>
      <c r="D6" s="24" t="s">
        <v>17</v>
      </c>
      <c r="E6" s="18"/>
      <c r="F6" s="18"/>
      <c r="G6" s="18"/>
      <c r="H6" s="18"/>
      <c r="I6" s="18"/>
      <c r="J6" s="18"/>
      <c r="K6" s="187" t="s">
        <v>18</v>
      </c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"/>
      <c r="AQ6" s="19"/>
      <c r="BE6" s="180"/>
      <c r="BS6" s="13" t="s">
        <v>19</v>
      </c>
    </row>
    <row r="7" spans="2:71" ht="14.25" customHeight="1">
      <c r="B7" s="17"/>
      <c r="C7" s="18"/>
      <c r="D7" s="25" t="s">
        <v>20</v>
      </c>
      <c r="E7" s="18"/>
      <c r="F7" s="18"/>
      <c r="G7" s="18"/>
      <c r="H7" s="18"/>
      <c r="I7" s="18"/>
      <c r="J7" s="18"/>
      <c r="K7" s="23" t="s">
        <v>3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5" t="s">
        <v>21</v>
      </c>
      <c r="AL7" s="18"/>
      <c r="AM7" s="18"/>
      <c r="AN7" s="23" t="s">
        <v>3</v>
      </c>
      <c r="AO7" s="18"/>
      <c r="AP7" s="18"/>
      <c r="AQ7" s="19"/>
      <c r="BE7" s="180"/>
      <c r="BS7" s="13" t="s">
        <v>22</v>
      </c>
    </row>
    <row r="8" spans="2:71" ht="14.25" customHeight="1">
      <c r="B8" s="17"/>
      <c r="C8" s="18"/>
      <c r="D8" s="25" t="s">
        <v>23</v>
      </c>
      <c r="E8" s="18"/>
      <c r="F8" s="18"/>
      <c r="G8" s="18"/>
      <c r="H8" s="18"/>
      <c r="I8" s="18"/>
      <c r="J8" s="18"/>
      <c r="K8" s="23" t="s">
        <v>24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5" t="s">
        <v>25</v>
      </c>
      <c r="AL8" s="18"/>
      <c r="AM8" s="18"/>
      <c r="AN8" s="26" t="s">
        <v>26</v>
      </c>
      <c r="AO8" s="18"/>
      <c r="AP8" s="18"/>
      <c r="AQ8" s="19"/>
      <c r="BE8" s="180"/>
      <c r="BS8" s="13" t="s">
        <v>27</v>
      </c>
    </row>
    <row r="9" spans="2:71" ht="14.2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9"/>
      <c r="BE9" s="180"/>
      <c r="BS9" s="13" t="s">
        <v>28</v>
      </c>
    </row>
    <row r="10" spans="2:71" ht="14.25" customHeight="1">
      <c r="B10" s="17"/>
      <c r="C10" s="18"/>
      <c r="D10" s="25" t="s">
        <v>29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5" t="s">
        <v>30</v>
      </c>
      <c r="AL10" s="18"/>
      <c r="AM10" s="18"/>
      <c r="AN10" s="23" t="s">
        <v>3</v>
      </c>
      <c r="AO10" s="18"/>
      <c r="AP10" s="18"/>
      <c r="AQ10" s="19"/>
      <c r="BE10" s="180"/>
      <c r="BS10" s="13" t="s">
        <v>19</v>
      </c>
    </row>
    <row r="11" spans="2:71" ht="18" customHeight="1">
      <c r="B11" s="17"/>
      <c r="C11" s="18"/>
      <c r="D11" s="18"/>
      <c r="E11" s="23" t="s">
        <v>31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5" t="s">
        <v>32</v>
      </c>
      <c r="AL11" s="18"/>
      <c r="AM11" s="18"/>
      <c r="AN11" s="23" t="s">
        <v>3</v>
      </c>
      <c r="AO11" s="18"/>
      <c r="AP11" s="18"/>
      <c r="AQ11" s="19"/>
      <c r="BE11" s="180"/>
      <c r="BS11" s="13" t="s">
        <v>19</v>
      </c>
    </row>
    <row r="12" spans="2:71" ht="6.7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9"/>
      <c r="BE12" s="180"/>
      <c r="BS12" s="13" t="s">
        <v>19</v>
      </c>
    </row>
    <row r="13" spans="2:71" ht="14.25" customHeight="1">
      <c r="B13" s="17"/>
      <c r="C13" s="18"/>
      <c r="D13" s="25" t="s">
        <v>33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5" t="s">
        <v>30</v>
      </c>
      <c r="AL13" s="18"/>
      <c r="AM13" s="18"/>
      <c r="AN13" s="27" t="s">
        <v>34</v>
      </c>
      <c r="AO13" s="18"/>
      <c r="AP13" s="18"/>
      <c r="AQ13" s="19"/>
      <c r="BE13" s="180"/>
      <c r="BS13" s="13" t="s">
        <v>19</v>
      </c>
    </row>
    <row r="14" spans="2:71" ht="15">
      <c r="B14" s="17"/>
      <c r="C14" s="18"/>
      <c r="D14" s="18"/>
      <c r="E14" s="188" t="s">
        <v>34</v>
      </c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25" t="s">
        <v>32</v>
      </c>
      <c r="AL14" s="18"/>
      <c r="AM14" s="18"/>
      <c r="AN14" s="27" t="s">
        <v>34</v>
      </c>
      <c r="AO14" s="18"/>
      <c r="AP14" s="18"/>
      <c r="AQ14" s="19"/>
      <c r="BE14" s="180"/>
      <c r="BS14" s="13" t="s">
        <v>19</v>
      </c>
    </row>
    <row r="15" spans="2:71" ht="6.7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9"/>
      <c r="BE15" s="180"/>
      <c r="BS15" s="13" t="s">
        <v>4</v>
      </c>
    </row>
    <row r="16" spans="2:71" ht="14.25" customHeight="1">
      <c r="B16" s="17"/>
      <c r="C16" s="18"/>
      <c r="D16" s="25" t="s">
        <v>35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5" t="s">
        <v>30</v>
      </c>
      <c r="AL16" s="18"/>
      <c r="AM16" s="18"/>
      <c r="AN16" s="23" t="s">
        <v>3</v>
      </c>
      <c r="AO16" s="18"/>
      <c r="AP16" s="18"/>
      <c r="AQ16" s="19"/>
      <c r="BE16" s="180"/>
      <c r="BS16" s="13" t="s">
        <v>4</v>
      </c>
    </row>
    <row r="17" spans="2:71" ht="18" customHeight="1">
      <c r="B17" s="17"/>
      <c r="C17" s="18"/>
      <c r="D17" s="18"/>
      <c r="E17" s="23" t="s">
        <v>36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5" t="s">
        <v>32</v>
      </c>
      <c r="AL17" s="18"/>
      <c r="AM17" s="18"/>
      <c r="AN17" s="23" t="s">
        <v>3</v>
      </c>
      <c r="AO17" s="18"/>
      <c r="AP17" s="18"/>
      <c r="AQ17" s="19"/>
      <c r="BE17" s="180"/>
      <c r="BS17" s="13" t="s">
        <v>37</v>
      </c>
    </row>
    <row r="18" spans="2:71" ht="6.7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9"/>
      <c r="BE18" s="180"/>
      <c r="BS18" s="13" t="s">
        <v>7</v>
      </c>
    </row>
    <row r="19" spans="2:71" ht="14.25" customHeight="1">
      <c r="B19" s="17"/>
      <c r="C19" s="18"/>
      <c r="D19" s="25" t="s">
        <v>38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5" t="s">
        <v>30</v>
      </c>
      <c r="AL19" s="18"/>
      <c r="AM19" s="18"/>
      <c r="AN19" s="23" t="s">
        <v>3</v>
      </c>
      <c r="AO19" s="18"/>
      <c r="AP19" s="18"/>
      <c r="AQ19" s="19"/>
      <c r="BE19" s="180"/>
      <c r="BS19" s="13" t="s">
        <v>7</v>
      </c>
    </row>
    <row r="20" spans="2:57" ht="18" customHeight="1">
      <c r="B20" s="17"/>
      <c r="C20" s="18"/>
      <c r="D20" s="18"/>
      <c r="E20" s="23" t="s">
        <v>31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5" t="s">
        <v>32</v>
      </c>
      <c r="AL20" s="18"/>
      <c r="AM20" s="18"/>
      <c r="AN20" s="23" t="s">
        <v>3</v>
      </c>
      <c r="AO20" s="18"/>
      <c r="AP20" s="18"/>
      <c r="AQ20" s="19"/>
      <c r="BE20" s="180"/>
    </row>
    <row r="21" spans="2:57" ht="6.7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9"/>
      <c r="BE21" s="180"/>
    </row>
    <row r="22" spans="2:57" ht="15">
      <c r="B22" s="17"/>
      <c r="C22" s="18"/>
      <c r="D22" s="25" t="s">
        <v>39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9"/>
      <c r="BE22" s="180"/>
    </row>
    <row r="23" spans="2:57" ht="22.5" customHeight="1">
      <c r="B23" s="17"/>
      <c r="C23" s="18"/>
      <c r="D23" s="18"/>
      <c r="E23" s="189" t="s">
        <v>3</v>
      </c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"/>
      <c r="AP23" s="18"/>
      <c r="AQ23" s="19"/>
      <c r="BE23" s="180"/>
    </row>
    <row r="24" spans="2:57" ht="6.7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9"/>
      <c r="BE24" s="180"/>
    </row>
    <row r="25" spans="2:57" ht="6.75" customHeight="1">
      <c r="B25" s="17"/>
      <c r="C25" s="1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18"/>
      <c r="AQ25" s="19"/>
      <c r="BE25" s="180"/>
    </row>
    <row r="26" spans="2:57" ht="14.25" customHeight="1">
      <c r="B26" s="17"/>
      <c r="C26" s="18"/>
      <c r="D26" s="29" t="s">
        <v>40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90">
        <f>ROUND(AG87,2)</f>
        <v>0</v>
      </c>
      <c r="AL26" s="182"/>
      <c r="AM26" s="182"/>
      <c r="AN26" s="182"/>
      <c r="AO26" s="182"/>
      <c r="AP26" s="18"/>
      <c r="AQ26" s="19"/>
      <c r="BE26" s="180"/>
    </row>
    <row r="27" spans="2:57" ht="14.25" customHeight="1">
      <c r="B27" s="17"/>
      <c r="C27" s="18"/>
      <c r="D27" s="29" t="s">
        <v>41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90">
        <f>ROUND(AG90,2)</f>
        <v>0</v>
      </c>
      <c r="AL27" s="182"/>
      <c r="AM27" s="182"/>
      <c r="AN27" s="182"/>
      <c r="AO27" s="182"/>
      <c r="AP27" s="18"/>
      <c r="AQ27" s="19"/>
      <c r="BE27" s="180"/>
    </row>
    <row r="28" spans="2:57" s="1" customFormat="1" ht="6.75" customHeight="1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2"/>
      <c r="BE28" s="184"/>
    </row>
    <row r="29" spans="2:57" s="1" customFormat="1" ht="25.5" customHeight="1">
      <c r="B29" s="30"/>
      <c r="C29" s="31"/>
      <c r="D29" s="33" t="s">
        <v>42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191">
        <f>ROUND(AK26+AK27,2)</f>
        <v>0</v>
      </c>
      <c r="AL29" s="192"/>
      <c r="AM29" s="192"/>
      <c r="AN29" s="192"/>
      <c r="AO29" s="192"/>
      <c r="AP29" s="31"/>
      <c r="AQ29" s="32"/>
      <c r="BE29" s="184"/>
    </row>
    <row r="30" spans="2:57" s="1" customFormat="1" ht="6.75" customHeight="1"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2"/>
      <c r="BE30" s="184"/>
    </row>
    <row r="31" spans="2:57" s="2" customFormat="1" ht="14.25" customHeight="1">
      <c r="B31" s="35"/>
      <c r="C31" s="36"/>
      <c r="D31" s="37" t="s">
        <v>43</v>
      </c>
      <c r="E31" s="36"/>
      <c r="F31" s="37" t="s">
        <v>44</v>
      </c>
      <c r="G31" s="36"/>
      <c r="H31" s="36"/>
      <c r="I31" s="36"/>
      <c r="J31" s="36"/>
      <c r="K31" s="36"/>
      <c r="L31" s="193">
        <v>0.21</v>
      </c>
      <c r="M31" s="194"/>
      <c r="N31" s="194"/>
      <c r="O31" s="194"/>
      <c r="P31" s="36"/>
      <c r="Q31" s="36"/>
      <c r="R31" s="36"/>
      <c r="S31" s="36"/>
      <c r="T31" s="39" t="s">
        <v>45</v>
      </c>
      <c r="U31" s="36"/>
      <c r="V31" s="36"/>
      <c r="W31" s="195">
        <f>ROUND(AZ87+SUM(CD91:CD95),2)</f>
        <v>0</v>
      </c>
      <c r="X31" s="194"/>
      <c r="Y31" s="194"/>
      <c r="Z31" s="194"/>
      <c r="AA31" s="194"/>
      <c r="AB31" s="194"/>
      <c r="AC31" s="194"/>
      <c r="AD31" s="194"/>
      <c r="AE31" s="194"/>
      <c r="AF31" s="36"/>
      <c r="AG31" s="36"/>
      <c r="AH31" s="36"/>
      <c r="AI31" s="36"/>
      <c r="AJ31" s="36"/>
      <c r="AK31" s="195">
        <f>ROUND(AV87+SUM(BY91:BY95),2)</f>
        <v>0</v>
      </c>
      <c r="AL31" s="194"/>
      <c r="AM31" s="194"/>
      <c r="AN31" s="194"/>
      <c r="AO31" s="194"/>
      <c r="AP31" s="36"/>
      <c r="AQ31" s="40"/>
      <c r="BE31" s="185"/>
    </row>
    <row r="32" spans="2:57" s="2" customFormat="1" ht="14.25" customHeight="1">
      <c r="B32" s="35"/>
      <c r="C32" s="36"/>
      <c r="D32" s="36"/>
      <c r="E32" s="36"/>
      <c r="F32" s="37" t="s">
        <v>46</v>
      </c>
      <c r="G32" s="36"/>
      <c r="H32" s="36"/>
      <c r="I32" s="36"/>
      <c r="J32" s="36"/>
      <c r="K32" s="36"/>
      <c r="L32" s="193">
        <v>0.15</v>
      </c>
      <c r="M32" s="194"/>
      <c r="N32" s="194"/>
      <c r="O32" s="194"/>
      <c r="P32" s="36"/>
      <c r="Q32" s="36"/>
      <c r="R32" s="36"/>
      <c r="S32" s="36"/>
      <c r="T32" s="39" t="s">
        <v>45</v>
      </c>
      <c r="U32" s="36"/>
      <c r="V32" s="36"/>
      <c r="W32" s="195">
        <f>ROUND(BA87+SUM(CE91:CE95),2)</f>
        <v>0</v>
      </c>
      <c r="X32" s="194"/>
      <c r="Y32" s="194"/>
      <c r="Z32" s="194"/>
      <c r="AA32" s="194"/>
      <c r="AB32" s="194"/>
      <c r="AC32" s="194"/>
      <c r="AD32" s="194"/>
      <c r="AE32" s="194"/>
      <c r="AF32" s="36"/>
      <c r="AG32" s="36"/>
      <c r="AH32" s="36"/>
      <c r="AI32" s="36"/>
      <c r="AJ32" s="36"/>
      <c r="AK32" s="195">
        <f>ROUND(AW87+SUM(BZ91:BZ95),2)</f>
        <v>0</v>
      </c>
      <c r="AL32" s="194"/>
      <c r="AM32" s="194"/>
      <c r="AN32" s="194"/>
      <c r="AO32" s="194"/>
      <c r="AP32" s="36"/>
      <c r="AQ32" s="40"/>
      <c r="BE32" s="185"/>
    </row>
    <row r="33" spans="2:57" s="2" customFormat="1" ht="14.25" customHeight="1" hidden="1">
      <c r="B33" s="35"/>
      <c r="C33" s="36"/>
      <c r="D33" s="36"/>
      <c r="E33" s="36"/>
      <c r="F33" s="37" t="s">
        <v>47</v>
      </c>
      <c r="G33" s="36"/>
      <c r="H33" s="36"/>
      <c r="I33" s="36"/>
      <c r="J33" s="36"/>
      <c r="K33" s="36"/>
      <c r="L33" s="193">
        <v>0.21</v>
      </c>
      <c r="M33" s="194"/>
      <c r="N33" s="194"/>
      <c r="O33" s="194"/>
      <c r="P33" s="36"/>
      <c r="Q33" s="36"/>
      <c r="R33" s="36"/>
      <c r="S33" s="36"/>
      <c r="T33" s="39" t="s">
        <v>45</v>
      </c>
      <c r="U33" s="36"/>
      <c r="V33" s="36"/>
      <c r="W33" s="195">
        <f>ROUND(BB87+SUM(CF91:CF95),2)</f>
        <v>0</v>
      </c>
      <c r="X33" s="194"/>
      <c r="Y33" s="194"/>
      <c r="Z33" s="194"/>
      <c r="AA33" s="194"/>
      <c r="AB33" s="194"/>
      <c r="AC33" s="194"/>
      <c r="AD33" s="194"/>
      <c r="AE33" s="194"/>
      <c r="AF33" s="36"/>
      <c r="AG33" s="36"/>
      <c r="AH33" s="36"/>
      <c r="AI33" s="36"/>
      <c r="AJ33" s="36"/>
      <c r="AK33" s="195">
        <v>0</v>
      </c>
      <c r="AL33" s="194"/>
      <c r="AM33" s="194"/>
      <c r="AN33" s="194"/>
      <c r="AO33" s="194"/>
      <c r="AP33" s="36"/>
      <c r="AQ33" s="40"/>
      <c r="BE33" s="185"/>
    </row>
    <row r="34" spans="2:57" s="2" customFormat="1" ht="14.25" customHeight="1" hidden="1">
      <c r="B34" s="35"/>
      <c r="C34" s="36"/>
      <c r="D34" s="36"/>
      <c r="E34" s="36"/>
      <c r="F34" s="37" t="s">
        <v>48</v>
      </c>
      <c r="G34" s="36"/>
      <c r="H34" s="36"/>
      <c r="I34" s="36"/>
      <c r="J34" s="36"/>
      <c r="K34" s="36"/>
      <c r="L34" s="193">
        <v>0.15</v>
      </c>
      <c r="M34" s="194"/>
      <c r="N34" s="194"/>
      <c r="O34" s="194"/>
      <c r="P34" s="36"/>
      <c r="Q34" s="36"/>
      <c r="R34" s="36"/>
      <c r="S34" s="36"/>
      <c r="T34" s="39" t="s">
        <v>45</v>
      </c>
      <c r="U34" s="36"/>
      <c r="V34" s="36"/>
      <c r="W34" s="195">
        <f>ROUND(BC87+SUM(CG91:CG95),2)</f>
        <v>0</v>
      </c>
      <c r="X34" s="194"/>
      <c r="Y34" s="194"/>
      <c r="Z34" s="194"/>
      <c r="AA34" s="194"/>
      <c r="AB34" s="194"/>
      <c r="AC34" s="194"/>
      <c r="AD34" s="194"/>
      <c r="AE34" s="194"/>
      <c r="AF34" s="36"/>
      <c r="AG34" s="36"/>
      <c r="AH34" s="36"/>
      <c r="AI34" s="36"/>
      <c r="AJ34" s="36"/>
      <c r="AK34" s="195">
        <v>0</v>
      </c>
      <c r="AL34" s="194"/>
      <c r="AM34" s="194"/>
      <c r="AN34" s="194"/>
      <c r="AO34" s="194"/>
      <c r="AP34" s="36"/>
      <c r="AQ34" s="40"/>
      <c r="BE34" s="185"/>
    </row>
    <row r="35" spans="2:43" s="2" customFormat="1" ht="14.25" customHeight="1" hidden="1">
      <c r="B35" s="35"/>
      <c r="C35" s="36"/>
      <c r="D35" s="36"/>
      <c r="E35" s="36"/>
      <c r="F35" s="37" t="s">
        <v>49</v>
      </c>
      <c r="G35" s="36"/>
      <c r="H35" s="36"/>
      <c r="I35" s="36"/>
      <c r="J35" s="36"/>
      <c r="K35" s="36"/>
      <c r="L35" s="193">
        <v>0</v>
      </c>
      <c r="M35" s="194"/>
      <c r="N35" s="194"/>
      <c r="O35" s="194"/>
      <c r="P35" s="36"/>
      <c r="Q35" s="36"/>
      <c r="R35" s="36"/>
      <c r="S35" s="36"/>
      <c r="T35" s="39" t="s">
        <v>45</v>
      </c>
      <c r="U35" s="36"/>
      <c r="V35" s="36"/>
      <c r="W35" s="195">
        <f>ROUND(BD87+SUM(CH91:CH95),2)</f>
        <v>0</v>
      </c>
      <c r="X35" s="194"/>
      <c r="Y35" s="194"/>
      <c r="Z35" s="194"/>
      <c r="AA35" s="194"/>
      <c r="AB35" s="194"/>
      <c r="AC35" s="194"/>
      <c r="AD35" s="194"/>
      <c r="AE35" s="194"/>
      <c r="AF35" s="36"/>
      <c r="AG35" s="36"/>
      <c r="AH35" s="36"/>
      <c r="AI35" s="36"/>
      <c r="AJ35" s="36"/>
      <c r="AK35" s="195">
        <v>0</v>
      </c>
      <c r="AL35" s="194"/>
      <c r="AM35" s="194"/>
      <c r="AN35" s="194"/>
      <c r="AO35" s="194"/>
      <c r="AP35" s="36"/>
      <c r="AQ35" s="40"/>
    </row>
    <row r="36" spans="2:43" s="1" customFormat="1" ht="6.75" customHeight="1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2"/>
    </row>
    <row r="37" spans="2:43" s="1" customFormat="1" ht="25.5" customHeight="1">
      <c r="B37" s="30"/>
      <c r="C37" s="41"/>
      <c r="D37" s="42" t="s">
        <v>50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4" t="s">
        <v>51</v>
      </c>
      <c r="U37" s="43"/>
      <c r="V37" s="43"/>
      <c r="W37" s="43"/>
      <c r="X37" s="197" t="s">
        <v>52</v>
      </c>
      <c r="Y37" s="198"/>
      <c r="Z37" s="198"/>
      <c r="AA37" s="198"/>
      <c r="AB37" s="198"/>
      <c r="AC37" s="43"/>
      <c r="AD37" s="43"/>
      <c r="AE37" s="43"/>
      <c r="AF37" s="43"/>
      <c r="AG37" s="43"/>
      <c r="AH37" s="43"/>
      <c r="AI37" s="43"/>
      <c r="AJ37" s="43"/>
      <c r="AK37" s="199">
        <f>SUM(AK29:AK35)</f>
        <v>0</v>
      </c>
      <c r="AL37" s="198"/>
      <c r="AM37" s="198"/>
      <c r="AN37" s="198"/>
      <c r="AO37" s="200"/>
      <c r="AP37" s="41"/>
      <c r="AQ37" s="32"/>
    </row>
    <row r="38" spans="2:43" s="1" customFormat="1" ht="14.25" customHeight="1"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2"/>
    </row>
    <row r="39" spans="2:43" ht="13.5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9"/>
    </row>
    <row r="40" spans="2:43" ht="13.5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9"/>
    </row>
    <row r="41" spans="2:43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9"/>
    </row>
    <row r="42" spans="2:43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9"/>
    </row>
    <row r="43" spans="2:43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9"/>
    </row>
    <row r="44" spans="2:43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9"/>
    </row>
    <row r="45" spans="2:43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9"/>
    </row>
    <row r="46" spans="2:43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9"/>
    </row>
    <row r="47" spans="2:43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9"/>
    </row>
    <row r="48" spans="2:43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9"/>
    </row>
    <row r="49" spans="2:43" s="1" customFormat="1" ht="15">
      <c r="B49" s="30"/>
      <c r="C49" s="31"/>
      <c r="D49" s="45" t="s">
        <v>53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7"/>
      <c r="AA49" s="31"/>
      <c r="AB49" s="31"/>
      <c r="AC49" s="45" t="s">
        <v>54</v>
      </c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7"/>
      <c r="AP49" s="31"/>
      <c r="AQ49" s="32"/>
    </row>
    <row r="50" spans="2:43" ht="13.5">
      <c r="B50" s="17"/>
      <c r="C50" s="18"/>
      <c r="D50" s="4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49"/>
      <c r="AA50" s="18"/>
      <c r="AB50" s="18"/>
      <c r="AC50" s="4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49"/>
      <c r="AP50" s="18"/>
      <c r="AQ50" s="19"/>
    </row>
    <row r="51" spans="2:43" ht="13.5">
      <c r="B51" s="17"/>
      <c r="C51" s="18"/>
      <c r="D51" s="4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49"/>
      <c r="AA51" s="18"/>
      <c r="AB51" s="18"/>
      <c r="AC51" s="4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49"/>
      <c r="AP51" s="18"/>
      <c r="AQ51" s="19"/>
    </row>
    <row r="52" spans="2:43" ht="13.5">
      <c r="B52" s="17"/>
      <c r="C52" s="18"/>
      <c r="D52" s="4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49"/>
      <c r="AA52" s="18"/>
      <c r="AB52" s="18"/>
      <c r="AC52" s="4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49"/>
      <c r="AP52" s="18"/>
      <c r="AQ52" s="19"/>
    </row>
    <row r="53" spans="2:43" ht="13.5">
      <c r="B53" s="17"/>
      <c r="C53" s="18"/>
      <c r="D53" s="4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49"/>
      <c r="AA53" s="18"/>
      <c r="AB53" s="18"/>
      <c r="AC53" s="4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49"/>
      <c r="AP53" s="18"/>
      <c r="AQ53" s="19"/>
    </row>
    <row r="54" spans="2:43" ht="13.5">
      <c r="B54" s="17"/>
      <c r="C54" s="18"/>
      <c r="D54" s="4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49"/>
      <c r="AA54" s="18"/>
      <c r="AB54" s="18"/>
      <c r="AC54" s="4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49"/>
      <c r="AP54" s="18"/>
      <c r="AQ54" s="19"/>
    </row>
    <row r="55" spans="2:43" ht="13.5">
      <c r="B55" s="17"/>
      <c r="C55" s="18"/>
      <c r="D55" s="4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49"/>
      <c r="AA55" s="18"/>
      <c r="AB55" s="18"/>
      <c r="AC55" s="4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49"/>
      <c r="AP55" s="18"/>
      <c r="AQ55" s="19"/>
    </row>
    <row r="56" spans="2:43" ht="13.5">
      <c r="B56" s="17"/>
      <c r="C56" s="18"/>
      <c r="D56" s="4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49"/>
      <c r="AA56" s="18"/>
      <c r="AB56" s="18"/>
      <c r="AC56" s="4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49"/>
      <c r="AP56" s="18"/>
      <c r="AQ56" s="19"/>
    </row>
    <row r="57" spans="2:43" ht="13.5">
      <c r="B57" s="17"/>
      <c r="C57" s="18"/>
      <c r="D57" s="4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49"/>
      <c r="AA57" s="18"/>
      <c r="AB57" s="18"/>
      <c r="AC57" s="4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49"/>
      <c r="AP57" s="18"/>
      <c r="AQ57" s="19"/>
    </row>
    <row r="58" spans="2:43" s="1" customFormat="1" ht="15">
      <c r="B58" s="30"/>
      <c r="C58" s="31"/>
      <c r="D58" s="50" t="s">
        <v>55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2" t="s">
        <v>56</v>
      </c>
      <c r="S58" s="51"/>
      <c r="T58" s="51"/>
      <c r="U58" s="51"/>
      <c r="V58" s="51"/>
      <c r="W58" s="51"/>
      <c r="X58" s="51"/>
      <c r="Y58" s="51"/>
      <c r="Z58" s="53"/>
      <c r="AA58" s="31"/>
      <c r="AB58" s="31"/>
      <c r="AC58" s="50" t="s">
        <v>55</v>
      </c>
      <c r="AD58" s="51"/>
      <c r="AE58" s="51"/>
      <c r="AF58" s="51"/>
      <c r="AG58" s="51"/>
      <c r="AH58" s="51"/>
      <c r="AI58" s="51"/>
      <c r="AJ58" s="51"/>
      <c r="AK58" s="51"/>
      <c r="AL58" s="51"/>
      <c r="AM58" s="52" t="s">
        <v>56</v>
      </c>
      <c r="AN58" s="51"/>
      <c r="AO58" s="53"/>
      <c r="AP58" s="31"/>
      <c r="AQ58" s="32"/>
    </row>
    <row r="59" spans="2:43" ht="13.5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9"/>
    </row>
    <row r="60" spans="2:43" s="1" customFormat="1" ht="15">
      <c r="B60" s="30"/>
      <c r="C60" s="31"/>
      <c r="D60" s="45" t="s">
        <v>57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7"/>
      <c r="AA60" s="31"/>
      <c r="AB60" s="31"/>
      <c r="AC60" s="45" t="s">
        <v>58</v>
      </c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7"/>
      <c r="AP60" s="31"/>
      <c r="AQ60" s="32"/>
    </row>
    <row r="61" spans="2:43" ht="13.5">
      <c r="B61" s="17"/>
      <c r="C61" s="18"/>
      <c r="D61" s="4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49"/>
      <c r="AA61" s="18"/>
      <c r="AB61" s="18"/>
      <c r="AC61" s="4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49"/>
      <c r="AP61" s="18"/>
      <c r="AQ61" s="19"/>
    </row>
    <row r="62" spans="2:43" ht="13.5">
      <c r="B62" s="17"/>
      <c r="C62" s="18"/>
      <c r="D62" s="4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49"/>
      <c r="AA62" s="18"/>
      <c r="AB62" s="18"/>
      <c r="AC62" s="4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49"/>
      <c r="AP62" s="18"/>
      <c r="AQ62" s="19"/>
    </row>
    <row r="63" spans="2:43" ht="13.5">
      <c r="B63" s="17"/>
      <c r="C63" s="18"/>
      <c r="D63" s="4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49"/>
      <c r="AA63" s="18"/>
      <c r="AB63" s="18"/>
      <c r="AC63" s="4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49"/>
      <c r="AP63" s="18"/>
      <c r="AQ63" s="19"/>
    </row>
    <row r="64" spans="2:43" ht="13.5">
      <c r="B64" s="17"/>
      <c r="C64" s="18"/>
      <c r="D64" s="4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49"/>
      <c r="AA64" s="18"/>
      <c r="AB64" s="18"/>
      <c r="AC64" s="4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49"/>
      <c r="AP64" s="18"/>
      <c r="AQ64" s="19"/>
    </row>
    <row r="65" spans="2:43" ht="13.5">
      <c r="B65" s="17"/>
      <c r="C65" s="18"/>
      <c r="D65" s="4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49"/>
      <c r="AA65" s="18"/>
      <c r="AB65" s="18"/>
      <c r="AC65" s="4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49"/>
      <c r="AP65" s="18"/>
      <c r="AQ65" s="19"/>
    </row>
    <row r="66" spans="2:43" ht="13.5">
      <c r="B66" s="17"/>
      <c r="C66" s="18"/>
      <c r="D66" s="4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49"/>
      <c r="AA66" s="18"/>
      <c r="AB66" s="18"/>
      <c r="AC66" s="4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49"/>
      <c r="AP66" s="18"/>
      <c r="AQ66" s="19"/>
    </row>
    <row r="67" spans="2:43" ht="13.5">
      <c r="B67" s="17"/>
      <c r="C67" s="18"/>
      <c r="D67" s="4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49"/>
      <c r="AA67" s="18"/>
      <c r="AB67" s="18"/>
      <c r="AC67" s="4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49"/>
      <c r="AP67" s="18"/>
      <c r="AQ67" s="19"/>
    </row>
    <row r="68" spans="2:43" ht="13.5">
      <c r="B68" s="17"/>
      <c r="C68" s="18"/>
      <c r="D68" s="4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49"/>
      <c r="AA68" s="18"/>
      <c r="AB68" s="18"/>
      <c r="AC68" s="4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49"/>
      <c r="AP68" s="18"/>
      <c r="AQ68" s="19"/>
    </row>
    <row r="69" spans="2:43" s="1" customFormat="1" ht="15">
      <c r="B69" s="30"/>
      <c r="C69" s="31"/>
      <c r="D69" s="50" t="s">
        <v>55</v>
      </c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2" t="s">
        <v>56</v>
      </c>
      <c r="S69" s="51"/>
      <c r="T69" s="51"/>
      <c r="U69" s="51"/>
      <c r="V69" s="51"/>
      <c r="W69" s="51"/>
      <c r="X69" s="51"/>
      <c r="Y69" s="51"/>
      <c r="Z69" s="53"/>
      <c r="AA69" s="31"/>
      <c r="AB69" s="31"/>
      <c r="AC69" s="50" t="s">
        <v>55</v>
      </c>
      <c r="AD69" s="51"/>
      <c r="AE69" s="51"/>
      <c r="AF69" s="51"/>
      <c r="AG69" s="51"/>
      <c r="AH69" s="51"/>
      <c r="AI69" s="51"/>
      <c r="AJ69" s="51"/>
      <c r="AK69" s="51"/>
      <c r="AL69" s="51"/>
      <c r="AM69" s="52" t="s">
        <v>56</v>
      </c>
      <c r="AN69" s="51"/>
      <c r="AO69" s="53"/>
      <c r="AP69" s="31"/>
      <c r="AQ69" s="32"/>
    </row>
    <row r="70" spans="2:43" s="1" customFormat="1" ht="6.75" customHeight="1"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2"/>
    </row>
    <row r="71" spans="2:43" s="1" customFormat="1" ht="6.7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6"/>
    </row>
    <row r="75" spans="2:43" s="1" customFormat="1" ht="6.7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9"/>
    </row>
    <row r="76" spans="2:43" s="1" customFormat="1" ht="36.75" customHeight="1">
      <c r="B76" s="30"/>
      <c r="C76" s="181" t="s">
        <v>59</v>
      </c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196"/>
      <c r="T76" s="196"/>
      <c r="U76" s="196"/>
      <c r="V76" s="196"/>
      <c r="W76" s="196"/>
      <c r="X76" s="196"/>
      <c r="Y76" s="196"/>
      <c r="Z76" s="196"/>
      <c r="AA76" s="196"/>
      <c r="AB76" s="196"/>
      <c r="AC76" s="196"/>
      <c r="AD76" s="196"/>
      <c r="AE76" s="196"/>
      <c r="AF76" s="196"/>
      <c r="AG76" s="196"/>
      <c r="AH76" s="196"/>
      <c r="AI76" s="196"/>
      <c r="AJ76" s="196"/>
      <c r="AK76" s="196"/>
      <c r="AL76" s="196"/>
      <c r="AM76" s="196"/>
      <c r="AN76" s="196"/>
      <c r="AO76" s="196"/>
      <c r="AP76" s="196"/>
      <c r="AQ76" s="32"/>
    </row>
    <row r="77" spans="2:43" s="3" customFormat="1" ht="14.25" customHeight="1">
      <c r="B77" s="60"/>
      <c r="C77" s="25" t="s">
        <v>14</v>
      </c>
      <c r="D77" s="61"/>
      <c r="E77" s="61"/>
      <c r="F77" s="61"/>
      <c r="G77" s="61"/>
      <c r="H77" s="61"/>
      <c r="I77" s="61"/>
      <c r="J77" s="61"/>
      <c r="K77" s="61"/>
      <c r="L77" s="61" t="str">
        <f>K5</f>
        <v>1711</v>
      </c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2"/>
    </row>
    <row r="78" spans="2:43" s="4" customFormat="1" ht="36.75" customHeight="1">
      <c r="B78" s="63"/>
      <c r="C78" s="64" t="s">
        <v>17</v>
      </c>
      <c r="D78" s="65"/>
      <c r="E78" s="65"/>
      <c r="F78" s="65"/>
      <c r="G78" s="65"/>
      <c r="H78" s="65"/>
      <c r="I78" s="65"/>
      <c r="J78" s="65"/>
      <c r="K78" s="65"/>
      <c r="L78" s="165" t="str">
        <f>K6</f>
        <v>Krkonošská 204 - výplně otvorů</v>
      </c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65"/>
      <c r="AQ78" s="66"/>
    </row>
    <row r="79" spans="2:43" s="1" customFormat="1" ht="6.75" customHeight="1"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2"/>
    </row>
    <row r="80" spans="2:43" s="1" customFormat="1" ht="15">
      <c r="B80" s="30"/>
      <c r="C80" s="25" t="s">
        <v>23</v>
      </c>
      <c r="D80" s="31"/>
      <c r="E80" s="31"/>
      <c r="F80" s="31"/>
      <c r="G80" s="31"/>
      <c r="H80" s="31"/>
      <c r="I80" s="31"/>
      <c r="J80" s="31"/>
      <c r="K80" s="31"/>
      <c r="L80" s="67" t="str">
        <f>IF(K8="","",K8)</f>
        <v>Vrchlabí</v>
      </c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25" t="s">
        <v>25</v>
      </c>
      <c r="AJ80" s="31"/>
      <c r="AK80" s="31"/>
      <c r="AL80" s="31"/>
      <c r="AM80" s="68" t="str">
        <f>IF(AN8="","",AN8)</f>
        <v>07.12.2017</v>
      </c>
      <c r="AN80" s="31"/>
      <c r="AO80" s="31"/>
      <c r="AP80" s="31"/>
      <c r="AQ80" s="32"/>
    </row>
    <row r="81" spans="2:43" s="1" customFormat="1" ht="6.75" customHeight="1"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2"/>
    </row>
    <row r="82" spans="2:56" s="1" customFormat="1" ht="15">
      <c r="B82" s="30"/>
      <c r="C82" s="25" t="s">
        <v>29</v>
      </c>
      <c r="D82" s="31"/>
      <c r="E82" s="31"/>
      <c r="F82" s="31"/>
      <c r="G82" s="31"/>
      <c r="H82" s="31"/>
      <c r="I82" s="31"/>
      <c r="J82" s="31"/>
      <c r="K82" s="31"/>
      <c r="L82" s="61" t="str">
        <f>IF(E11="","",E11)</f>
        <v> </v>
      </c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25" t="s">
        <v>35</v>
      </c>
      <c r="AJ82" s="31"/>
      <c r="AK82" s="31"/>
      <c r="AL82" s="31"/>
      <c r="AM82" s="175" t="str">
        <f>IF(E17="","",E17)</f>
        <v>Ing.rch.M.Hobza</v>
      </c>
      <c r="AN82" s="196"/>
      <c r="AO82" s="196"/>
      <c r="AP82" s="196"/>
      <c r="AQ82" s="32"/>
      <c r="AS82" s="201" t="s">
        <v>60</v>
      </c>
      <c r="AT82" s="202"/>
      <c r="AU82" s="46"/>
      <c r="AV82" s="46"/>
      <c r="AW82" s="46"/>
      <c r="AX82" s="46"/>
      <c r="AY82" s="46"/>
      <c r="AZ82" s="46"/>
      <c r="BA82" s="46"/>
      <c r="BB82" s="46"/>
      <c r="BC82" s="46"/>
      <c r="BD82" s="47"/>
    </row>
    <row r="83" spans="2:56" s="1" customFormat="1" ht="15">
      <c r="B83" s="30"/>
      <c r="C83" s="25" t="s">
        <v>33</v>
      </c>
      <c r="D83" s="31"/>
      <c r="E83" s="31"/>
      <c r="F83" s="31"/>
      <c r="G83" s="31"/>
      <c r="H83" s="31"/>
      <c r="I83" s="31"/>
      <c r="J83" s="31"/>
      <c r="K83" s="31"/>
      <c r="L83" s="61">
        <f>IF(E14="Vyplň údaj","",E14)</f>
      </c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25" t="s">
        <v>38</v>
      </c>
      <c r="AJ83" s="31"/>
      <c r="AK83" s="31"/>
      <c r="AL83" s="31"/>
      <c r="AM83" s="175" t="str">
        <f>IF(E20="","",E20)</f>
        <v> </v>
      </c>
      <c r="AN83" s="196"/>
      <c r="AO83" s="196"/>
      <c r="AP83" s="196"/>
      <c r="AQ83" s="32"/>
      <c r="AS83" s="203"/>
      <c r="AT83" s="196"/>
      <c r="AU83" s="31"/>
      <c r="AV83" s="31"/>
      <c r="AW83" s="31"/>
      <c r="AX83" s="31"/>
      <c r="AY83" s="31"/>
      <c r="AZ83" s="31"/>
      <c r="BA83" s="31"/>
      <c r="BB83" s="31"/>
      <c r="BC83" s="31"/>
      <c r="BD83" s="69"/>
    </row>
    <row r="84" spans="2:56" s="1" customFormat="1" ht="10.5" customHeight="1"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2"/>
      <c r="AS84" s="203"/>
      <c r="AT84" s="196"/>
      <c r="AU84" s="31"/>
      <c r="AV84" s="31"/>
      <c r="AW84" s="31"/>
      <c r="AX84" s="31"/>
      <c r="AY84" s="31"/>
      <c r="AZ84" s="31"/>
      <c r="BA84" s="31"/>
      <c r="BB84" s="31"/>
      <c r="BC84" s="31"/>
      <c r="BD84" s="69"/>
    </row>
    <row r="85" spans="2:56" s="1" customFormat="1" ht="29.25" customHeight="1">
      <c r="B85" s="30"/>
      <c r="C85" s="176" t="s">
        <v>61</v>
      </c>
      <c r="D85" s="198"/>
      <c r="E85" s="198"/>
      <c r="F85" s="198"/>
      <c r="G85" s="198"/>
      <c r="H85" s="43"/>
      <c r="I85" s="177" t="s">
        <v>62</v>
      </c>
      <c r="J85" s="198"/>
      <c r="K85" s="198"/>
      <c r="L85" s="198"/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77" t="s">
        <v>63</v>
      </c>
      <c r="AH85" s="198"/>
      <c r="AI85" s="198"/>
      <c r="AJ85" s="198"/>
      <c r="AK85" s="198"/>
      <c r="AL85" s="198"/>
      <c r="AM85" s="198"/>
      <c r="AN85" s="177" t="s">
        <v>64</v>
      </c>
      <c r="AO85" s="198"/>
      <c r="AP85" s="200"/>
      <c r="AQ85" s="32"/>
      <c r="AS85" s="70" t="s">
        <v>65</v>
      </c>
      <c r="AT85" s="71" t="s">
        <v>66</v>
      </c>
      <c r="AU85" s="71" t="s">
        <v>67</v>
      </c>
      <c r="AV85" s="71" t="s">
        <v>68</v>
      </c>
      <c r="AW85" s="71" t="s">
        <v>69</v>
      </c>
      <c r="AX85" s="71" t="s">
        <v>70</v>
      </c>
      <c r="AY85" s="71" t="s">
        <v>71</v>
      </c>
      <c r="AZ85" s="71" t="s">
        <v>72</v>
      </c>
      <c r="BA85" s="71" t="s">
        <v>73</v>
      </c>
      <c r="BB85" s="71" t="s">
        <v>74</v>
      </c>
      <c r="BC85" s="71" t="s">
        <v>75</v>
      </c>
      <c r="BD85" s="72" t="s">
        <v>76</v>
      </c>
    </row>
    <row r="86" spans="2:56" s="1" customFormat="1" ht="10.5" customHeight="1"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2"/>
      <c r="AS86" s="73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7"/>
    </row>
    <row r="87" spans="2:76" s="4" customFormat="1" ht="32.25" customHeight="1">
      <c r="B87" s="63"/>
      <c r="C87" s="74" t="s">
        <v>77</v>
      </c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173">
        <f>ROUND(AG88,2)</f>
        <v>0</v>
      </c>
      <c r="AH87" s="173"/>
      <c r="AI87" s="173"/>
      <c r="AJ87" s="173"/>
      <c r="AK87" s="173"/>
      <c r="AL87" s="173"/>
      <c r="AM87" s="173"/>
      <c r="AN87" s="174">
        <f>SUM(AG87,AT87)</f>
        <v>0</v>
      </c>
      <c r="AO87" s="174"/>
      <c r="AP87" s="174"/>
      <c r="AQ87" s="66"/>
      <c r="AS87" s="76">
        <f>ROUND(AS88,2)</f>
        <v>0</v>
      </c>
      <c r="AT87" s="77">
        <f>ROUND(SUM(AV87:AW87),2)</f>
        <v>0</v>
      </c>
      <c r="AU87" s="78">
        <f>ROUND(AU88,5)</f>
        <v>0</v>
      </c>
      <c r="AV87" s="77">
        <f>ROUND(AZ87*L31,2)</f>
        <v>0</v>
      </c>
      <c r="AW87" s="77">
        <f>ROUND(BA87*L32,2)</f>
        <v>0</v>
      </c>
      <c r="AX87" s="77">
        <f>ROUND(BB87*L31,2)</f>
        <v>0</v>
      </c>
      <c r="AY87" s="77">
        <f>ROUND(BC87*L32,2)</f>
        <v>0</v>
      </c>
      <c r="AZ87" s="77">
        <f>ROUND(AZ88,2)</f>
        <v>0</v>
      </c>
      <c r="BA87" s="77">
        <f>ROUND(BA88,2)</f>
        <v>0</v>
      </c>
      <c r="BB87" s="77">
        <f>ROUND(BB88,2)</f>
        <v>0</v>
      </c>
      <c r="BC87" s="77">
        <f>ROUND(BC88,2)</f>
        <v>0</v>
      </c>
      <c r="BD87" s="79">
        <f>ROUND(BD88,2)</f>
        <v>0</v>
      </c>
      <c r="BS87" s="80" t="s">
        <v>78</v>
      </c>
      <c r="BT87" s="80" t="s">
        <v>79</v>
      </c>
      <c r="BU87" s="81" t="s">
        <v>80</v>
      </c>
      <c r="BV87" s="80" t="s">
        <v>81</v>
      </c>
      <c r="BW87" s="80" t="s">
        <v>82</v>
      </c>
      <c r="BX87" s="80" t="s">
        <v>83</v>
      </c>
    </row>
    <row r="88" spans="1:76" s="5" customFormat="1" ht="27" customHeight="1">
      <c r="A88" s="158" t="s">
        <v>302</v>
      </c>
      <c r="B88" s="82"/>
      <c r="C88" s="83"/>
      <c r="D88" s="169" t="s">
        <v>84</v>
      </c>
      <c r="E88" s="168"/>
      <c r="F88" s="168"/>
      <c r="G88" s="168"/>
      <c r="H88" s="168"/>
      <c r="I88" s="84"/>
      <c r="J88" s="169" t="s">
        <v>85</v>
      </c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  <c r="AG88" s="167">
        <f>'17112 - Krkonošská 204 - ...'!M30</f>
        <v>0</v>
      </c>
      <c r="AH88" s="168"/>
      <c r="AI88" s="168"/>
      <c r="AJ88" s="168"/>
      <c r="AK88" s="168"/>
      <c r="AL88" s="168"/>
      <c r="AM88" s="168"/>
      <c r="AN88" s="167">
        <f>SUM(AG88,AT88)</f>
        <v>0</v>
      </c>
      <c r="AO88" s="168"/>
      <c r="AP88" s="168"/>
      <c r="AQ88" s="85"/>
      <c r="AS88" s="86">
        <f>'17112 - Krkonošská 204 - ...'!M28</f>
        <v>0</v>
      </c>
      <c r="AT88" s="87">
        <f>ROUND(SUM(AV88:AW88),2)</f>
        <v>0</v>
      </c>
      <c r="AU88" s="88">
        <f>'17112 - Krkonošská 204 - ...'!W125</f>
        <v>0</v>
      </c>
      <c r="AV88" s="87">
        <f>'17112 - Krkonošská 204 - ...'!M32</f>
        <v>0</v>
      </c>
      <c r="AW88" s="87">
        <f>'17112 - Krkonošská 204 - ...'!M33</f>
        <v>0</v>
      </c>
      <c r="AX88" s="87">
        <f>'17112 - Krkonošská 204 - ...'!M34</f>
        <v>0</v>
      </c>
      <c r="AY88" s="87">
        <f>'17112 - Krkonošská 204 - ...'!M35</f>
        <v>0</v>
      </c>
      <c r="AZ88" s="87">
        <f>'17112 - Krkonošská 204 - ...'!H32</f>
        <v>0</v>
      </c>
      <c r="BA88" s="87">
        <f>'17112 - Krkonošská 204 - ...'!H33</f>
        <v>0</v>
      </c>
      <c r="BB88" s="87">
        <f>'17112 - Krkonošská 204 - ...'!H34</f>
        <v>0</v>
      </c>
      <c r="BC88" s="87">
        <f>'17112 - Krkonošská 204 - ...'!H35</f>
        <v>0</v>
      </c>
      <c r="BD88" s="89">
        <f>'17112 - Krkonošská 204 - ...'!H36</f>
        <v>0</v>
      </c>
      <c r="BT88" s="90" t="s">
        <v>22</v>
      </c>
      <c r="BV88" s="90" t="s">
        <v>81</v>
      </c>
      <c r="BW88" s="90" t="s">
        <v>86</v>
      </c>
      <c r="BX88" s="90" t="s">
        <v>82</v>
      </c>
    </row>
    <row r="89" spans="2:43" ht="13.5"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9"/>
    </row>
    <row r="90" spans="2:48" s="1" customFormat="1" ht="30" customHeight="1">
      <c r="B90" s="30"/>
      <c r="C90" s="74" t="s">
        <v>87</v>
      </c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174">
        <f>ROUND(SUM(AG91:AG94),2)</f>
        <v>0</v>
      </c>
      <c r="AH90" s="196"/>
      <c r="AI90" s="196"/>
      <c r="AJ90" s="196"/>
      <c r="AK90" s="196"/>
      <c r="AL90" s="196"/>
      <c r="AM90" s="196"/>
      <c r="AN90" s="174">
        <f>ROUND(SUM(AN91:AN94),2)</f>
        <v>0</v>
      </c>
      <c r="AO90" s="196"/>
      <c r="AP90" s="196"/>
      <c r="AQ90" s="32"/>
      <c r="AS90" s="70" t="s">
        <v>88</v>
      </c>
      <c r="AT90" s="71" t="s">
        <v>89</v>
      </c>
      <c r="AU90" s="71" t="s">
        <v>43</v>
      </c>
      <c r="AV90" s="72" t="s">
        <v>66</v>
      </c>
    </row>
    <row r="91" spans="2:89" s="1" customFormat="1" ht="19.5" customHeight="1">
      <c r="B91" s="30"/>
      <c r="C91" s="31"/>
      <c r="D91" s="91" t="s">
        <v>90</v>
      </c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178">
        <f>ROUND(AG87*AS91,2)</f>
        <v>0</v>
      </c>
      <c r="AH91" s="196"/>
      <c r="AI91" s="196"/>
      <c r="AJ91" s="196"/>
      <c r="AK91" s="196"/>
      <c r="AL91" s="196"/>
      <c r="AM91" s="196"/>
      <c r="AN91" s="164">
        <f>ROUND(AG91+AV91,2)</f>
        <v>0</v>
      </c>
      <c r="AO91" s="196"/>
      <c r="AP91" s="196"/>
      <c r="AQ91" s="32"/>
      <c r="AS91" s="92">
        <v>0</v>
      </c>
      <c r="AT91" s="93" t="s">
        <v>91</v>
      </c>
      <c r="AU91" s="93" t="s">
        <v>44</v>
      </c>
      <c r="AV91" s="94">
        <f>ROUND(IF(AU91="základní",AG91*L31,IF(AU91="snížená",AG91*L32,0)),2)</f>
        <v>0</v>
      </c>
      <c r="BV91" s="13" t="s">
        <v>92</v>
      </c>
      <c r="BY91" s="95">
        <f>IF(AU91="základní",AV91,0)</f>
        <v>0</v>
      </c>
      <c r="BZ91" s="95">
        <f>IF(AU91="snížená",AV91,0)</f>
        <v>0</v>
      </c>
      <c r="CA91" s="95">
        <v>0</v>
      </c>
      <c r="CB91" s="95">
        <v>0</v>
      </c>
      <c r="CC91" s="95">
        <v>0</v>
      </c>
      <c r="CD91" s="95">
        <f>IF(AU91="základní",AG91,0)</f>
        <v>0</v>
      </c>
      <c r="CE91" s="95">
        <f>IF(AU91="snížená",AG91,0)</f>
        <v>0</v>
      </c>
      <c r="CF91" s="95">
        <f>IF(AU91="zákl. přenesená",AG91,0)</f>
        <v>0</v>
      </c>
      <c r="CG91" s="95">
        <f>IF(AU91="sníž. přenesená",AG91,0)</f>
        <v>0</v>
      </c>
      <c r="CH91" s="95">
        <f>IF(AU91="nulová",AG91,0)</f>
        <v>0</v>
      </c>
      <c r="CI91" s="13">
        <f>IF(AU91="základní",1,IF(AU91="snížená",2,IF(AU91="zákl. přenesená",4,IF(AU91="sníž. přenesená",5,3))))</f>
        <v>1</v>
      </c>
      <c r="CJ91" s="13">
        <f>IF(AT91="stavební čast",1,IF(8891="investiční čast",2,3))</f>
        <v>1</v>
      </c>
      <c r="CK91" s="13" t="str">
        <f>IF(D91="Vyplň vlastní","","x")</f>
        <v>x</v>
      </c>
    </row>
    <row r="92" spans="2:89" s="1" customFormat="1" ht="19.5" customHeight="1">
      <c r="B92" s="30"/>
      <c r="C92" s="31"/>
      <c r="D92" s="170" t="s">
        <v>93</v>
      </c>
      <c r="E92" s="196"/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31"/>
      <c r="AD92" s="31"/>
      <c r="AE92" s="31"/>
      <c r="AF92" s="31"/>
      <c r="AG92" s="178">
        <f>AG87*AS92</f>
        <v>0</v>
      </c>
      <c r="AH92" s="196"/>
      <c r="AI92" s="196"/>
      <c r="AJ92" s="196"/>
      <c r="AK92" s="196"/>
      <c r="AL92" s="196"/>
      <c r="AM92" s="196"/>
      <c r="AN92" s="164">
        <f>AG92+AV92</f>
        <v>0</v>
      </c>
      <c r="AO92" s="196"/>
      <c r="AP92" s="196"/>
      <c r="AQ92" s="32"/>
      <c r="AS92" s="96">
        <v>0</v>
      </c>
      <c r="AT92" s="97" t="s">
        <v>91</v>
      </c>
      <c r="AU92" s="97" t="s">
        <v>44</v>
      </c>
      <c r="AV92" s="98">
        <f>ROUND(IF(AU92="nulová",0,IF(OR(AU92="základní",AU92="zákl. přenesená"),AG92*L31,AG92*L32)),2)</f>
        <v>0</v>
      </c>
      <c r="BV92" s="13" t="s">
        <v>94</v>
      </c>
      <c r="BY92" s="95">
        <f>IF(AU92="základní",AV92,0)</f>
        <v>0</v>
      </c>
      <c r="BZ92" s="95">
        <f>IF(AU92="snížená",AV92,0)</f>
        <v>0</v>
      </c>
      <c r="CA92" s="95">
        <f>IF(AU92="zákl. přenesená",AV92,0)</f>
        <v>0</v>
      </c>
      <c r="CB92" s="95">
        <f>IF(AU92="sníž. přenesená",AV92,0)</f>
        <v>0</v>
      </c>
      <c r="CC92" s="95">
        <f>IF(AU92="nulová",AV92,0)</f>
        <v>0</v>
      </c>
      <c r="CD92" s="95">
        <f>IF(AU92="základní",AG92,0)</f>
        <v>0</v>
      </c>
      <c r="CE92" s="95">
        <f>IF(AU92="snížená",AG92,0)</f>
        <v>0</v>
      </c>
      <c r="CF92" s="95">
        <f>IF(AU92="zákl. přenesená",AG92,0)</f>
        <v>0</v>
      </c>
      <c r="CG92" s="95">
        <f>IF(AU92="sníž. přenesená",AG92,0)</f>
        <v>0</v>
      </c>
      <c r="CH92" s="95">
        <f>IF(AU92="nulová",AG92,0)</f>
        <v>0</v>
      </c>
      <c r="CI92" s="13">
        <f>IF(AU92="základní",1,IF(AU92="snížená",2,IF(AU92="zákl. přenesená",4,IF(AU92="sníž. přenesená",5,3))))</f>
        <v>1</v>
      </c>
      <c r="CJ92" s="13">
        <f>IF(AT92="stavební čast",1,IF(8892="investiční čast",2,3))</f>
        <v>1</v>
      </c>
      <c r="CK92" s="13">
        <f>IF(D92="Vyplň vlastní","","x")</f>
      </c>
    </row>
    <row r="93" spans="2:89" s="1" customFormat="1" ht="19.5" customHeight="1">
      <c r="B93" s="30"/>
      <c r="C93" s="31"/>
      <c r="D93" s="170" t="s">
        <v>93</v>
      </c>
      <c r="E93" s="196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6"/>
      <c r="S93" s="196"/>
      <c r="T93" s="196"/>
      <c r="U93" s="196"/>
      <c r="V93" s="196"/>
      <c r="W93" s="196"/>
      <c r="X93" s="196"/>
      <c r="Y93" s="196"/>
      <c r="Z93" s="196"/>
      <c r="AA93" s="196"/>
      <c r="AB93" s="196"/>
      <c r="AC93" s="31"/>
      <c r="AD93" s="31"/>
      <c r="AE93" s="31"/>
      <c r="AF93" s="31"/>
      <c r="AG93" s="178">
        <f>AG87*AS93</f>
        <v>0</v>
      </c>
      <c r="AH93" s="196"/>
      <c r="AI93" s="196"/>
      <c r="AJ93" s="196"/>
      <c r="AK93" s="196"/>
      <c r="AL93" s="196"/>
      <c r="AM93" s="196"/>
      <c r="AN93" s="164">
        <f>AG93+AV93</f>
        <v>0</v>
      </c>
      <c r="AO93" s="196"/>
      <c r="AP93" s="196"/>
      <c r="AQ93" s="32"/>
      <c r="AS93" s="96">
        <v>0</v>
      </c>
      <c r="AT93" s="97" t="s">
        <v>91</v>
      </c>
      <c r="AU93" s="97" t="s">
        <v>44</v>
      </c>
      <c r="AV93" s="98">
        <f>ROUND(IF(AU93="nulová",0,IF(OR(AU93="základní",AU93="zákl. přenesená"),AG93*L31,AG93*L32)),2)</f>
        <v>0</v>
      </c>
      <c r="BV93" s="13" t="s">
        <v>94</v>
      </c>
      <c r="BY93" s="95">
        <f>IF(AU93="základní",AV93,0)</f>
        <v>0</v>
      </c>
      <c r="BZ93" s="95">
        <f>IF(AU93="snížená",AV93,0)</f>
        <v>0</v>
      </c>
      <c r="CA93" s="95">
        <f>IF(AU93="zákl. přenesená",AV93,0)</f>
        <v>0</v>
      </c>
      <c r="CB93" s="95">
        <f>IF(AU93="sníž. přenesená",AV93,0)</f>
        <v>0</v>
      </c>
      <c r="CC93" s="95">
        <f>IF(AU93="nulová",AV93,0)</f>
        <v>0</v>
      </c>
      <c r="CD93" s="95">
        <f>IF(AU93="základní",AG93,0)</f>
        <v>0</v>
      </c>
      <c r="CE93" s="95">
        <f>IF(AU93="snížená",AG93,0)</f>
        <v>0</v>
      </c>
      <c r="CF93" s="95">
        <f>IF(AU93="zákl. přenesená",AG93,0)</f>
        <v>0</v>
      </c>
      <c r="CG93" s="95">
        <f>IF(AU93="sníž. přenesená",AG93,0)</f>
        <v>0</v>
      </c>
      <c r="CH93" s="95">
        <f>IF(AU93="nulová",AG93,0)</f>
        <v>0</v>
      </c>
      <c r="CI93" s="13">
        <f>IF(AU93="základní",1,IF(AU93="snížená",2,IF(AU93="zákl. přenesená",4,IF(AU93="sníž. přenesená",5,3))))</f>
        <v>1</v>
      </c>
      <c r="CJ93" s="13">
        <f>IF(AT93="stavební čast",1,IF(8893="investiční čast",2,3))</f>
        <v>1</v>
      </c>
      <c r="CK93" s="13">
        <f>IF(D93="Vyplň vlastní","","x")</f>
      </c>
    </row>
    <row r="94" spans="2:89" s="1" customFormat="1" ht="19.5" customHeight="1">
      <c r="B94" s="30"/>
      <c r="C94" s="31"/>
      <c r="D94" s="170" t="s">
        <v>93</v>
      </c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96"/>
      <c r="Z94" s="196"/>
      <c r="AA94" s="196"/>
      <c r="AB94" s="196"/>
      <c r="AC94" s="31"/>
      <c r="AD94" s="31"/>
      <c r="AE94" s="31"/>
      <c r="AF94" s="31"/>
      <c r="AG94" s="178">
        <f>AG87*AS94</f>
        <v>0</v>
      </c>
      <c r="AH94" s="196"/>
      <c r="AI94" s="196"/>
      <c r="AJ94" s="196"/>
      <c r="AK94" s="196"/>
      <c r="AL94" s="196"/>
      <c r="AM94" s="196"/>
      <c r="AN94" s="164">
        <f>AG94+AV94</f>
        <v>0</v>
      </c>
      <c r="AO94" s="196"/>
      <c r="AP94" s="196"/>
      <c r="AQ94" s="32"/>
      <c r="AS94" s="99">
        <v>0</v>
      </c>
      <c r="AT94" s="100" t="s">
        <v>91</v>
      </c>
      <c r="AU94" s="100" t="s">
        <v>44</v>
      </c>
      <c r="AV94" s="101">
        <f>ROUND(IF(AU94="nulová",0,IF(OR(AU94="základní",AU94="zákl. přenesená"),AG94*L31,AG94*L32)),2)</f>
        <v>0</v>
      </c>
      <c r="BV94" s="13" t="s">
        <v>94</v>
      </c>
      <c r="BY94" s="95">
        <f>IF(AU94="základní",AV94,0)</f>
        <v>0</v>
      </c>
      <c r="BZ94" s="95">
        <f>IF(AU94="snížená",AV94,0)</f>
        <v>0</v>
      </c>
      <c r="CA94" s="95">
        <f>IF(AU94="zákl. přenesená",AV94,0)</f>
        <v>0</v>
      </c>
      <c r="CB94" s="95">
        <f>IF(AU94="sníž. přenesená",AV94,0)</f>
        <v>0</v>
      </c>
      <c r="CC94" s="95">
        <f>IF(AU94="nulová",AV94,0)</f>
        <v>0</v>
      </c>
      <c r="CD94" s="95">
        <f>IF(AU94="základní",AG94,0)</f>
        <v>0</v>
      </c>
      <c r="CE94" s="95">
        <f>IF(AU94="snížená",AG94,0)</f>
        <v>0</v>
      </c>
      <c r="CF94" s="95">
        <f>IF(AU94="zákl. přenesená",AG94,0)</f>
        <v>0</v>
      </c>
      <c r="CG94" s="95">
        <f>IF(AU94="sníž. přenesená",AG94,0)</f>
        <v>0</v>
      </c>
      <c r="CH94" s="95">
        <f>IF(AU94="nulová",AG94,0)</f>
        <v>0</v>
      </c>
      <c r="CI94" s="13">
        <f>IF(AU94="základní",1,IF(AU94="snížená",2,IF(AU94="zákl. přenesená",4,IF(AU94="sníž. přenesená",5,3))))</f>
        <v>1</v>
      </c>
      <c r="CJ94" s="13">
        <f>IF(AT94="stavební čast",1,IF(8894="investiční čast",2,3))</f>
        <v>1</v>
      </c>
      <c r="CK94" s="13">
        <f>IF(D94="Vyplň vlastní","","x")</f>
      </c>
    </row>
    <row r="95" spans="2:43" s="1" customFormat="1" ht="10.5" customHeight="1">
      <c r="B95" s="30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2"/>
    </row>
    <row r="96" spans="2:43" s="1" customFormat="1" ht="30" customHeight="1">
      <c r="B96" s="30"/>
      <c r="C96" s="102" t="s">
        <v>95</v>
      </c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171">
        <f>ROUND(AG87+AG90,2)</f>
        <v>0</v>
      </c>
      <c r="AH96" s="171"/>
      <c r="AI96" s="171"/>
      <c r="AJ96" s="171"/>
      <c r="AK96" s="171"/>
      <c r="AL96" s="171"/>
      <c r="AM96" s="171"/>
      <c r="AN96" s="171">
        <f>AN87+AN90</f>
        <v>0</v>
      </c>
      <c r="AO96" s="171"/>
      <c r="AP96" s="171"/>
      <c r="AQ96" s="32"/>
    </row>
    <row r="97" spans="2:43" s="1" customFormat="1" ht="6.75" customHeight="1"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6"/>
    </row>
  </sheetData>
  <sheetProtection/>
  <mergeCells count="58">
    <mergeCell ref="AG96:AM96"/>
    <mergeCell ref="AN96:AP96"/>
    <mergeCell ref="AR2:BE2"/>
    <mergeCell ref="D94:AB94"/>
    <mergeCell ref="AG94:AM94"/>
    <mergeCell ref="AN94:AP94"/>
    <mergeCell ref="AG87:AM87"/>
    <mergeCell ref="AN87:AP87"/>
    <mergeCell ref="AG90:AM90"/>
    <mergeCell ref="AN90:AP90"/>
    <mergeCell ref="AN92:AP92"/>
    <mergeCell ref="D93:AB93"/>
    <mergeCell ref="AG93:AM93"/>
    <mergeCell ref="AN93:AP93"/>
    <mergeCell ref="D88:H88"/>
    <mergeCell ref="J88:AF88"/>
    <mergeCell ref="D92:AB92"/>
    <mergeCell ref="AG92:AM92"/>
    <mergeCell ref="AG91:AM91"/>
    <mergeCell ref="AN91:AP91"/>
    <mergeCell ref="L78:AO78"/>
    <mergeCell ref="AM82:AP82"/>
    <mergeCell ref="AN88:AP88"/>
    <mergeCell ref="AG88:AM88"/>
    <mergeCell ref="C85:G85"/>
    <mergeCell ref="I85:AF85"/>
    <mergeCell ref="AG85:AM85"/>
    <mergeCell ref="AN85:AP85"/>
    <mergeCell ref="X37:AB37"/>
    <mergeCell ref="AK37:AO37"/>
    <mergeCell ref="AS82:AT84"/>
    <mergeCell ref="AM83:AP83"/>
    <mergeCell ref="C76:AP76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L31:O31"/>
    <mergeCell ref="W31:AE31"/>
    <mergeCell ref="AK31:AO31"/>
    <mergeCell ref="L32:O32"/>
    <mergeCell ref="W32:AE32"/>
    <mergeCell ref="AK32:AO32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1:AT95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17112 - Krkonošská 204 - ...'!C2" tooltip="17112 - Krkonošská 204 - ..." display="/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89"/>
  <sheetViews>
    <sheetView showGridLines="0" tabSelected="1" zoomScalePageLayoutView="0" workbookViewId="0" topLeftCell="A1">
      <pane ySplit="1" topLeftCell="BM103" activePane="bottomLeft" state="frozen"/>
      <selection pane="topLeft" activeCell="A1" sqref="A1"/>
      <selection pane="bottomLeft" activeCell="A103" sqref="A10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163"/>
      <c r="B1" s="160"/>
      <c r="C1" s="160"/>
      <c r="D1" s="161" t="s">
        <v>1</v>
      </c>
      <c r="E1" s="160"/>
      <c r="F1" s="162" t="s">
        <v>303</v>
      </c>
      <c r="G1" s="162"/>
      <c r="H1" s="233" t="s">
        <v>304</v>
      </c>
      <c r="I1" s="233"/>
      <c r="J1" s="233"/>
      <c r="K1" s="233"/>
      <c r="L1" s="162" t="s">
        <v>305</v>
      </c>
      <c r="M1" s="160"/>
      <c r="N1" s="160"/>
      <c r="O1" s="161" t="s">
        <v>96</v>
      </c>
      <c r="P1" s="160"/>
      <c r="Q1" s="160"/>
      <c r="R1" s="160"/>
      <c r="S1" s="162" t="s">
        <v>306</v>
      </c>
      <c r="T1" s="162"/>
      <c r="U1" s="163"/>
      <c r="V1" s="163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75" customHeight="1">
      <c r="C2" s="179" t="s">
        <v>5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S2" s="172" t="s">
        <v>6</v>
      </c>
      <c r="T2" s="180"/>
      <c r="U2" s="180"/>
      <c r="V2" s="180"/>
      <c r="W2" s="180"/>
      <c r="X2" s="180"/>
      <c r="Y2" s="180"/>
      <c r="Z2" s="180"/>
      <c r="AA2" s="180"/>
      <c r="AB2" s="180"/>
      <c r="AC2" s="180"/>
      <c r="AT2" s="13" t="s">
        <v>86</v>
      </c>
    </row>
    <row r="3" spans="2:46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22</v>
      </c>
    </row>
    <row r="4" spans="2:46" ht="36.75" customHeight="1">
      <c r="B4" s="17"/>
      <c r="C4" s="181" t="s">
        <v>97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9"/>
      <c r="T4" s="20" t="s">
        <v>11</v>
      </c>
      <c r="AT4" s="13" t="s">
        <v>4</v>
      </c>
    </row>
    <row r="5" spans="2:18" ht="6.7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2:18" ht="24.75" customHeight="1">
      <c r="B6" s="17"/>
      <c r="C6" s="18"/>
      <c r="D6" s="25" t="s">
        <v>17</v>
      </c>
      <c r="E6" s="18"/>
      <c r="F6" s="205" t="str">
        <f>'Rekapitulace stavby'!K6</f>
        <v>Krkonošská 204 - výplně otvorů</v>
      </c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"/>
      <c r="R6" s="19"/>
    </row>
    <row r="7" spans="2:18" s="1" customFormat="1" ht="32.25" customHeight="1">
      <c r="B7" s="30"/>
      <c r="C7" s="31"/>
      <c r="D7" s="24" t="s">
        <v>98</v>
      </c>
      <c r="E7" s="31"/>
      <c r="F7" s="187" t="s">
        <v>99</v>
      </c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31"/>
      <c r="R7" s="32"/>
    </row>
    <row r="8" spans="2:18" s="1" customFormat="1" ht="14.25" customHeight="1">
      <c r="B8" s="30"/>
      <c r="C8" s="31"/>
      <c r="D8" s="25" t="s">
        <v>20</v>
      </c>
      <c r="E8" s="31"/>
      <c r="F8" s="23" t="s">
        <v>3</v>
      </c>
      <c r="G8" s="31"/>
      <c r="H8" s="31"/>
      <c r="I8" s="31"/>
      <c r="J8" s="31"/>
      <c r="K8" s="31"/>
      <c r="L8" s="31"/>
      <c r="M8" s="25" t="s">
        <v>21</v>
      </c>
      <c r="N8" s="31"/>
      <c r="O8" s="23" t="s">
        <v>3</v>
      </c>
      <c r="P8" s="31"/>
      <c r="Q8" s="31"/>
      <c r="R8" s="32"/>
    </row>
    <row r="9" spans="2:18" s="1" customFormat="1" ht="14.25" customHeight="1">
      <c r="B9" s="30"/>
      <c r="C9" s="31"/>
      <c r="D9" s="25" t="s">
        <v>23</v>
      </c>
      <c r="E9" s="31"/>
      <c r="F9" s="23" t="s">
        <v>24</v>
      </c>
      <c r="G9" s="31"/>
      <c r="H9" s="31"/>
      <c r="I9" s="31"/>
      <c r="J9" s="31"/>
      <c r="K9" s="31"/>
      <c r="L9" s="31"/>
      <c r="M9" s="25" t="s">
        <v>25</v>
      </c>
      <c r="N9" s="31"/>
      <c r="O9" s="204" t="str">
        <f>'Rekapitulace stavby'!AN8</f>
        <v>07.12.2017</v>
      </c>
      <c r="P9" s="196"/>
      <c r="Q9" s="31"/>
      <c r="R9" s="32"/>
    </row>
    <row r="10" spans="2:18" s="1" customFormat="1" ht="10.5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2:18" s="1" customFormat="1" ht="14.25" customHeight="1">
      <c r="B11" s="30"/>
      <c r="C11" s="31"/>
      <c r="D11" s="25" t="s">
        <v>29</v>
      </c>
      <c r="E11" s="31"/>
      <c r="F11" s="31"/>
      <c r="G11" s="31"/>
      <c r="H11" s="31"/>
      <c r="I11" s="31"/>
      <c r="J11" s="31"/>
      <c r="K11" s="31"/>
      <c r="L11" s="31"/>
      <c r="M11" s="25" t="s">
        <v>30</v>
      </c>
      <c r="N11" s="31"/>
      <c r="O11" s="186">
        <f>IF('Rekapitulace stavby'!AN10="","",'Rekapitulace stavby'!AN10)</f>
      </c>
      <c r="P11" s="196"/>
      <c r="Q11" s="31"/>
      <c r="R11" s="32"/>
    </row>
    <row r="12" spans="2:18" s="1" customFormat="1" ht="18" customHeight="1">
      <c r="B12" s="30"/>
      <c r="C12" s="31"/>
      <c r="D12" s="31"/>
      <c r="E12" s="23" t="str">
        <f>IF('Rekapitulace stavby'!E11="","",'Rekapitulace stavby'!E11)</f>
        <v> </v>
      </c>
      <c r="F12" s="31"/>
      <c r="G12" s="31"/>
      <c r="H12" s="31"/>
      <c r="I12" s="31"/>
      <c r="J12" s="31"/>
      <c r="K12" s="31"/>
      <c r="L12" s="31"/>
      <c r="M12" s="25" t="s">
        <v>32</v>
      </c>
      <c r="N12" s="31"/>
      <c r="O12" s="186">
        <f>IF('Rekapitulace stavby'!AN11="","",'Rekapitulace stavby'!AN11)</f>
      </c>
      <c r="P12" s="196"/>
      <c r="Q12" s="31"/>
      <c r="R12" s="32"/>
    </row>
    <row r="13" spans="2:18" s="1" customFormat="1" ht="6.75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2:18" s="1" customFormat="1" ht="14.25" customHeight="1">
      <c r="B14" s="30"/>
      <c r="C14" s="31"/>
      <c r="D14" s="25" t="s">
        <v>33</v>
      </c>
      <c r="E14" s="31"/>
      <c r="F14" s="31"/>
      <c r="G14" s="31"/>
      <c r="H14" s="31"/>
      <c r="I14" s="31"/>
      <c r="J14" s="31"/>
      <c r="K14" s="31"/>
      <c r="L14" s="31"/>
      <c r="M14" s="25" t="s">
        <v>30</v>
      </c>
      <c r="N14" s="31"/>
      <c r="O14" s="206" t="str">
        <f>IF('Rekapitulace stavby'!AN13="","",'Rekapitulace stavby'!AN13)</f>
        <v>Vyplň údaj</v>
      </c>
      <c r="P14" s="196"/>
      <c r="Q14" s="31"/>
      <c r="R14" s="32"/>
    </row>
    <row r="15" spans="2:18" s="1" customFormat="1" ht="18" customHeight="1">
      <c r="B15" s="30"/>
      <c r="C15" s="31"/>
      <c r="D15" s="31"/>
      <c r="E15" s="206" t="str">
        <f>IF('Rekapitulace stavby'!E14="","",'Rekapitulace stavby'!E14)</f>
        <v>Vyplň údaj</v>
      </c>
      <c r="F15" s="196"/>
      <c r="G15" s="196"/>
      <c r="H15" s="196"/>
      <c r="I15" s="196"/>
      <c r="J15" s="196"/>
      <c r="K15" s="196"/>
      <c r="L15" s="196"/>
      <c r="M15" s="25" t="s">
        <v>32</v>
      </c>
      <c r="N15" s="31"/>
      <c r="O15" s="206" t="str">
        <f>IF('Rekapitulace stavby'!AN14="","",'Rekapitulace stavby'!AN14)</f>
        <v>Vyplň údaj</v>
      </c>
      <c r="P15" s="196"/>
      <c r="Q15" s="31"/>
      <c r="R15" s="32"/>
    </row>
    <row r="16" spans="2:18" s="1" customFormat="1" ht="6.7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25" customHeight="1">
      <c r="B17" s="30"/>
      <c r="C17" s="31"/>
      <c r="D17" s="25" t="s">
        <v>35</v>
      </c>
      <c r="E17" s="31"/>
      <c r="F17" s="31"/>
      <c r="G17" s="31"/>
      <c r="H17" s="31"/>
      <c r="I17" s="31"/>
      <c r="J17" s="31"/>
      <c r="K17" s="31"/>
      <c r="L17" s="31"/>
      <c r="M17" s="25" t="s">
        <v>30</v>
      </c>
      <c r="N17" s="31"/>
      <c r="O17" s="186" t="s">
        <v>3</v>
      </c>
      <c r="P17" s="196"/>
      <c r="Q17" s="31"/>
      <c r="R17" s="32"/>
    </row>
    <row r="18" spans="2:18" s="1" customFormat="1" ht="18" customHeight="1">
      <c r="B18" s="30"/>
      <c r="C18" s="31"/>
      <c r="D18" s="31"/>
      <c r="E18" s="23" t="s">
        <v>36</v>
      </c>
      <c r="F18" s="31"/>
      <c r="G18" s="31"/>
      <c r="H18" s="31"/>
      <c r="I18" s="31"/>
      <c r="J18" s="31"/>
      <c r="K18" s="31"/>
      <c r="L18" s="31"/>
      <c r="M18" s="25" t="s">
        <v>32</v>
      </c>
      <c r="N18" s="31"/>
      <c r="O18" s="186" t="s">
        <v>3</v>
      </c>
      <c r="P18" s="196"/>
      <c r="Q18" s="31"/>
      <c r="R18" s="32"/>
    </row>
    <row r="19" spans="2:18" s="1" customFormat="1" ht="6.75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25" customHeight="1">
      <c r="B20" s="30"/>
      <c r="C20" s="31"/>
      <c r="D20" s="25" t="s">
        <v>38</v>
      </c>
      <c r="E20" s="31"/>
      <c r="F20" s="31"/>
      <c r="G20" s="31"/>
      <c r="H20" s="31"/>
      <c r="I20" s="31"/>
      <c r="J20" s="31"/>
      <c r="K20" s="31"/>
      <c r="L20" s="31"/>
      <c r="M20" s="25" t="s">
        <v>30</v>
      </c>
      <c r="N20" s="31"/>
      <c r="O20" s="186">
        <f>IF('Rekapitulace stavby'!AN19="","",'Rekapitulace stavby'!AN19)</f>
      </c>
      <c r="P20" s="196"/>
      <c r="Q20" s="31"/>
      <c r="R20" s="32"/>
    </row>
    <row r="21" spans="2:18" s="1" customFormat="1" ht="18" customHeight="1">
      <c r="B21" s="30"/>
      <c r="C21" s="31"/>
      <c r="D21" s="31"/>
      <c r="E21" s="23" t="str">
        <f>IF('Rekapitulace stavby'!E20="","",'Rekapitulace stavby'!E20)</f>
        <v> </v>
      </c>
      <c r="F21" s="31"/>
      <c r="G21" s="31"/>
      <c r="H21" s="31"/>
      <c r="I21" s="31"/>
      <c r="J21" s="31"/>
      <c r="K21" s="31"/>
      <c r="L21" s="31"/>
      <c r="M21" s="25" t="s">
        <v>32</v>
      </c>
      <c r="N21" s="31"/>
      <c r="O21" s="186">
        <f>IF('Rekapitulace stavby'!AN20="","",'Rekapitulace stavby'!AN20)</f>
      </c>
      <c r="P21" s="196"/>
      <c r="Q21" s="31"/>
      <c r="R21" s="32"/>
    </row>
    <row r="22" spans="2:18" s="1" customFormat="1" ht="6.7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25" customHeight="1">
      <c r="B23" s="30"/>
      <c r="C23" s="31"/>
      <c r="D23" s="25" t="s">
        <v>39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>
      <c r="B24" s="30"/>
      <c r="C24" s="31"/>
      <c r="D24" s="31"/>
      <c r="E24" s="189" t="s">
        <v>3</v>
      </c>
      <c r="F24" s="196"/>
      <c r="G24" s="196"/>
      <c r="H24" s="196"/>
      <c r="I24" s="196"/>
      <c r="J24" s="196"/>
      <c r="K24" s="196"/>
      <c r="L24" s="196"/>
      <c r="M24" s="31"/>
      <c r="N24" s="31"/>
      <c r="O24" s="31"/>
      <c r="P24" s="31"/>
      <c r="Q24" s="31"/>
      <c r="R24" s="32"/>
    </row>
    <row r="25" spans="2:18" s="1" customFormat="1" ht="6.75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75" customHeight="1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25" customHeight="1">
      <c r="B27" s="30"/>
      <c r="C27" s="31"/>
      <c r="D27" s="103" t="s">
        <v>100</v>
      </c>
      <c r="E27" s="31"/>
      <c r="F27" s="31"/>
      <c r="G27" s="31"/>
      <c r="H27" s="31"/>
      <c r="I27" s="31"/>
      <c r="J27" s="31"/>
      <c r="K27" s="31"/>
      <c r="L27" s="31"/>
      <c r="M27" s="190">
        <f>N88</f>
        <v>0</v>
      </c>
      <c r="N27" s="196"/>
      <c r="O27" s="196"/>
      <c r="P27" s="196"/>
      <c r="Q27" s="31"/>
      <c r="R27" s="32"/>
    </row>
    <row r="28" spans="2:18" s="1" customFormat="1" ht="14.25" customHeight="1">
      <c r="B28" s="30"/>
      <c r="C28" s="31"/>
      <c r="D28" s="29" t="s">
        <v>90</v>
      </c>
      <c r="E28" s="31"/>
      <c r="F28" s="31"/>
      <c r="G28" s="31"/>
      <c r="H28" s="31"/>
      <c r="I28" s="31"/>
      <c r="J28" s="31"/>
      <c r="K28" s="31"/>
      <c r="L28" s="31"/>
      <c r="M28" s="190">
        <f>N100</f>
        <v>0</v>
      </c>
      <c r="N28" s="196"/>
      <c r="O28" s="196"/>
      <c r="P28" s="196"/>
      <c r="Q28" s="31"/>
      <c r="R28" s="32"/>
    </row>
    <row r="29" spans="2:18" s="1" customFormat="1" ht="6.75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4.75" customHeight="1">
      <c r="B30" s="30"/>
      <c r="C30" s="31"/>
      <c r="D30" s="104" t="s">
        <v>42</v>
      </c>
      <c r="E30" s="31"/>
      <c r="F30" s="31"/>
      <c r="G30" s="31"/>
      <c r="H30" s="31"/>
      <c r="I30" s="31"/>
      <c r="J30" s="31"/>
      <c r="K30" s="31"/>
      <c r="L30" s="31"/>
      <c r="M30" s="207">
        <f>ROUND(M27+M28,2)</f>
        <v>0</v>
      </c>
      <c r="N30" s="196"/>
      <c r="O30" s="196"/>
      <c r="P30" s="196"/>
      <c r="Q30" s="31"/>
      <c r="R30" s="32"/>
    </row>
    <row r="31" spans="2:18" s="1" customFormat="1" ht="6.75" customHeight="1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25" customHeight="1">
      <c r="B32" s="30"/>
      <c r="C32" s="31"/>
      <c r="D32" s="37" t="s">
        <v>43</v>
      </c>
      <c r="E32" s="37" t="s">
        <v>44</v>
      </c>
      <c r="F32" s="38">
        <v>0.21</v>
      </c>
      <c r="G32" s="105" t="s">
        <v>45</v>
      </c>
      <c r="H32" s="208">
        <f>(SUM(BE100:BE107)+SUM(BE125:BE187))</f>
        <v>0</v>
      </c>
      <c r="I32" s="196"/>
      <c r="J32" s="196"/>
      <c r="K32" s="31"/>
      <c r="L32" s="31"/>
      <c r="M32" s="208">
        <f>ROUND((SUM(BE100:BE107)+SUM(BE125:BE187)),2)*F32</f>
        <v>0</v>
      </c>
      <c r="N32" s="196"/>
      <c r="O32" s="196"/>
      <c r="P32" s="196"/>
      <c r="Q32" s="31"/>
      <c r="R32" s="32"/>
    </row>
    <row r="33" spans="2:18" s="1" customFormat="1" ht="14.25" customHeight="1">
      <c r="B33" s="30"/>
      <c r="C33" s="31"/>
      <c r="D33" s="31"/>
      <c r="E33" s="37" t="s">
        <v>46</v>
      </c>
      <c r="F33" s="38">
        <v>0.15</v>
      </c>
      <c r="G33" s="105" t="s">
        <v>45</v>
      </c>
      <c r="H33" s="208">
        <f>(SUM(BF100:BF107)+SUM(BF125:BF187))</f>
        <v>0</v>
      </c>
      <c r="I33" s="196"/>
      <c r="J33" s="196"/>
      <c r="K33" s="31"/>
      <c r="L33" s="31"/>
      <c r="M33" s="208">
        <f>ROUND((SUM(BF100:BF107)+SUM(BF125:BF187)),2)*F33</f>
        <v>0</v>
      </c>
      <c r="N33" s="196"/>
      <c r="O33" s="196"/>
      <c r="P33" s="196"/>
      <c r="Q33" s="31"/>
      <c r="R33" s="32"/>
    </row>
    <row r="34" spans="2:18" s="1" customFormat="1" ht="14.25" customHeight="1" hidden="1">
      <c r="B34" s="30"/>
      <c r="C34" s="31"/>
      <c r="D34" s="31"/>
      <c r="E34" s="37" t="s">
        <v>47</v>
      </c>
      <c r="F34" s="38">
        <v>0.21</v>
      </c>
      <c r="G34" s="105" t="s">
        <v>45</v>
      </c>
      <c r="H34" s="208">
        <f>(SUM(BG100:BG107)+SUM(BG125:BG187))</f>
        <v>0</v>
      </c>
      <c r="I34" s="196"/>
      <c r="J34" s="196"/>
      <c r="K34" s="31"/>
      <c r="L34" s="31"/>
      <c r="M34" s="208">
        <v>0</v>
      </c>
      <c r="N34" s="196"/>
      <c r="O34" s="196"/>
      <c r="P34" s="196"/>
      <c r="Q34" s="31"/>
      <c r="R34" s="32"/>
    </row>
    <row r="35" spans="2:18" s="1" customFormat="1" ht="14.25" customHeight="1" hidden="1">
      <c r="B35" s="30"/>
      <c r="C35" s="31"/>
      <c r="D35" s="31"/>
      <c r="E35" s="37" t="s">
        <v>48</v>
      </c>
      <c r="F35" s="38">
        <v>0.15</v>
      </c>
      <c r="G35" s="105" t="s">
        <v>45</v>
      </c>
      <c r="H35" s="208">
        <f>(SUM(BH100:BH107)+SUM(BH125:BH187))</f>
        <v>0</v>
      </c>
      <c r="I35" s="196"/>
      <c r="J35" s="196"/>
      <c r="K35" s="31"/>
      <c r="L35" s="31"/>
      <c r="M35" s="208">
        <v>0</v>
      </c>
      <c r="N35" s="196"/>
      <c r="O35" s="196"/>
      <c r="P35" s="196"/>
      <c r="Q35" s="31"/>
      <c r="R35" s="32"/>
    </row>
    <row r="36" spans="2:18" s="1" customFormat="1" ht="14.25" customHeight="1" hidden="1">
      <c r="B36" s="30"/>
      <c r="C36" s="31"/>
      <c r="D36" s="31"/>
      <c r="E36" s="37" t="s">
        <v>49</v>
      </c>
      <c r="F36" s="38">
        <v>0</v>
      </c>
      <c r="G36" s="105" t="s">
        <v>45</v>
      </c>
      <c r="H36" s="208">
        <f>(SUM(BI100:BI107)+SUM(BI125:BI187))</f>
        <v>0</v>
      </c>
      <c r="I36" s="196"/>
      <c r="J36" s="196"/>
      <c r="K36" s="31"/>
      <c r="L36" s="31"/>
      <c r="M36" s="208">
        <v>0</v>
      </c>
      <c r="N36" s="196"/>
      <c r="O36" s="196"/>
      <c r="P36" s="196"/>
      <c r="Q36" s="31"/>
      <c r="R36" s="32"/>
    </row>
    <row r="37" spans="2:18" s="1" customFormat="1" ht="6.7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4.75" customHeight="1">
      <c r="B38" s="30"/>
      <c r="C38" s="41"/>
      <c r="D38" s="42" t="s">
        <v>50</v>
      </c>
      <c r="E38" s="43"/>
      <c r="F38" s="43"/>
      <c r="G38" s="106" t="s">
        <v>51</v>
      </c>
      <c r="H38" s="44" t="s">
        <v>52</v>
      </c>
      <c r="I38" s="43"/>
      <c r="J38" s="43"/>
      <c r="K38" s="43"/>
      <c r="L38" s="199">
        <f>SUM(M30:M36)</f>
        <v>0</v>
      </c>
      <c r="M38" s="198"/>
      <c r="N38" s="198"/>
      <c r="O38" s="198"/>
      <c r="P38" s="200"/>
      <c r="Q38" s="41"/>
      <c r="R38" s="32"/>
    </row>
    <row r="39" spans="2:18" s="1" customFormat="1" ht="14.2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2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ht="13.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>
      <c r="B50" s="30"/>
      <c r="C50" s="31"/>
      <c r="D50" s="45" t="s">
        <v>53</v>
      </c>
      <c r="E50" s="46"/>
      <c r="F50" s="46"/>
      <c r="G50" s="46"/>
      <c r="H50" s="47"/>
      <c r="I50" s="31"/>
      <c r="J50" s="45" t="s">
        <v>54</v>
      </c>
      <c r="K50" s="46"/>
      <c r="L50" s="46"/>
      <c r="M50" s="46"/>
      <c r="N50" s="46"/>
      <c r="O50" s="46"/>
      <c r="P50" s="47"/>
      <c r="Q50" s="31"/>
      <c r="R50" s="32"/>
    </row>
    <row r="51" spans="2:18" ht="13.5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 ht="13.5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 ht="13.5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 ht="13.5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 ht="13.5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 ht="13.5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 ht="13.5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 ht="13.5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ht="15">
      <c r="B59" s="30"/>
      <c r="C59" s="31"/>
      <c r="D59" s="50" t="s">
        <v>55</v>
      </c>
      <c r="E59" s="51"/>
      <c r="F59" s="51"/>
      <c r="G59" s="52" t="s">
        <v>56</v>
      </c>
      <c r="H59" s="53"/>
      <c r="I59" s="31"/>
      <c r="J59" s="50" t="s">
        <v>55</v>
      </c>
      <c r="K59" s="51"/>
      <c r="L59" s="51"/>
      <c r="M59" s="51"/>
      <c r="N59" s="52" t="s">
        <v>56</v>
      </c>
      <c r="O59" s="51"/>
      <c r="P59" s="53"/>
      <c r="Q59" s="31"/>
      <c r="R59" s="32"/>
    </row>
    <row r="60" spans="2:18" ht="13.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>
      <c r="B61" s="30"/>
      <c r="C61" s="31"/>
      <c r="D61" s="45" t="s">
        <v>57</v>
      </c>
      <c r="E61" s="46"/>
      <c r="F61" s="46"/>
      <c r="G61" s="46"/>
      <c r="H61" s="47"/>
      <c r="I61" s="31"/>
      <c r="J61" s="45" t="s">
        <v>58</v>
      </c>
      <c r="K61" s="46"/>
      <c r="L61" s="46"/>
      <c r="M61" s="46"/>
      <c r="N61" s="46"/>
      <c r="O61" s="46"/>
      <c r="P61" s="47"/>
      <c r="Q61" s="31"/>
      <c r="R61" s="32"/>
    </row>
    <row r="62" spans="2:18" ht="13.5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 ht="13.5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 ht="13.5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18" ht="13.5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18" ht="13.5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18" ht="13.5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18" ht="13.5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18" ht="13.5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18" s="1" customFormat="1" ht="15">
      <c r="B70" s="30"/>
      <c r="C70" s="31"/>
      <c r="D70" s="50" t="s">
        <v>55</v>
      </c>
      <c r="E70" s="51"/>
      <c r="F70" s="51"/>
      <c r="G70" s="52" t="s">
        <v>56</v>
      </c>
      <c r="H70" s="53"/>
      <c r="I70" s="31"/>
      <c r="J70" s="50" t="s">
        <v>55</v>
      </c>
      <c r="K70" s="51"/>
      <c r="L70" s="51"/>
      <c r="M70" s="51"/>
      <c r="N70" s="52" t="s">
        <v>56</v>
      </c>
      <c r="O70" s="51"/>
      <c r="P70" s="53"/>
      <c r="Q70" s="31"/>
      <c r="R70" s="32"/>
    </row>
    <row r="71" spans="2:18" s="1" customFormat="1" ht="14.2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7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75" customHeight="1">
      <c r="B76" s="30"/>
      <c r="C76" s="181" t="s">
        <v>101</v>
      </c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32"/>
    </row>
    <row r="77" spans="2:18" s="1" customFormat="1" ht="6.7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30" customHeight="1">
      <c r="B78" s="30"/>
      <c r="C78" s="25" t="s">
        <v>17</v>
      </c>
      <c r="D78" s="31"/>
      <c r="E78" s="31"/>
      <c r="F78" s="205" t="str">
        <f>F6</f>
        <v>Krkonošská 204 - výplně otvorů</v>
      </c>
      <c r="G78" s="196"/>
      <c r="H78" s="196"/>
      <c r="I78" s="196"/>
      <c r="J78" s="196"/>
      <c r="K78" s="196"/>
      <c r="L78" s="196"/>
      <c r="M78" s="196"/>
      <c r="N78" s="196"/>
      <c r="O78" s="196"/>
      <c r="P78" s="196"/>
      <c r="Q78" s="31"/>
      <c r="R78" s="32"/>
    </row>
    <row r="79" spans="2:18" s="1" customFormat="1" ht="36.75" customHeight="1">
      <c r="B79" s="30"/>
      <c r="C79" s="64" t="s">
        <v>98</v>
      </c>
      <c r="D79" s="31"/>
      <c r="E79" s="31"/>
      <c r="F79" s="165" t="str">
        <f>F7</f>
        <v>17112 - Krkonošská 204 - výplně otvorů - změna 0918</v>
      </c>
      <c r="G79" s="196"/>
      <c r="H79" s="196"/>
      <c r="I79" s="196"/>
      <c r="J79" s="196"/>
      <c r="K79" s="196"/>
      <c r="L79" s="196"/>
      <c r="M79" s="196"/>
      <c r="N79" s="196"/>
      <c r="O79" s="196"/>
      <c r="P79" s="196"/>
      <c r="Q79" s="31"/>
      <c r="R79" s="32"/>
    </row>
    <row r="80" spans="2:18" s="1" customFormat="1" ht="6.75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</row>
    <row r="81" spans="2:18" s="1" customFormat="1" ht="18" customHeight="1">
      <c r="B81" s="30"/>
      <c r="C81" s="25" t="s">
        <v>23</v>
      </c>
      <c r="D81" s="31"/>
      <c r="E81" s="31"/>
      <c r="F81" s="23" t="str">
        <f>F9</f>
        <v>Vrchlabí</v>
      </c>
      <c r="G81" s="31"/>
      <c r="H81" s="31"/>
      <c r="I81" s="31"/>
      <c r="J81" s="31"/>
      <c r="K81" s="25" t="s">
        <v>25</v>
      </c>
      <c r="L81" s="31"/>
      <c r="M81" s="210" t="str">
        <f>IF(O9="","",O9)</f>
        <v>07.12.2017</v>
      </c>
      <c r="N81" s="196"/>
      <c r="O81" s="196"/>
      <c r="P81" s="196"/>
      <c r="Q81" s="31"/>
      <c r="R81" s="32"/>
    </row>
    <row r="82" spans="2:18" s="1" customFormat="1" ht="6.75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</row>
    <row r="83" spans="2:18" s="1" customFormat="1" ht="15">
      <c r="B83" s="30"/>
      <c r="C83" s="25" t="s">
        <v>29</v>
      </c>
      <c r="D83" s="31"/>
      <c r="E83" s="31"/>
      <c r="F83" s="23" t="str">
        <f>E12</f>
        <v> </v>
      </c>
      <c r="G83" s="31"/>
      <c r="H83" s="31"/>
      <c r="I83" s="31"/>
      <c r="J83" s="31"/>
      <c r="K83" s="25" t="s">
        <v>35</v>
      </c>
      <c r="L83" s="31"/>
      <c r="M83" s="186" t="str">
        <f>E18</f>
        <v>Ing.rch.M.Hobza</v>
      </c>
      <c r="N83" s="196"/>
      <c r="O83" s="196"/>
      <c r="P83" s="196"/>
      <c r="Q83" s="196"/>
      <c r="R83" s="32"/>
    </row>
    <row r="84" spans="2:18" s="1" customFormat="1" ht="14.25" customHeight="1">
      <c r="B84" s="30"/>
      <c r="C84" s="25" t="s">
        <v>33</v>
      </c>
      <c r="D84" s="31"/>
      <c r="E84" s="31"/>
      <c r="F84" s="23" t="str">
        <f>IF(E15="","",E15)</f>
        <v>Vyplň údaj</v>
      </c>
      <c r="G84" s="31"/>
      <c r="H84" s="31"/>
      <c r="I84" s="31"/>
      <c r="J84" s="31"/>
      <c r="K84" s="25" t="s">
        <v>38</v>
      </c>
      <c r="L84" s="31"/>
      <c r="M84" s="186" t="str">
        <f>E21</f>
        <v> </v>
      </c>
      <c r="N84" s="196"/>
      <c r="O84" s="196"/>
      <c r="P84" s="196"/>
      <c r="Q84" s="196"/>
      <c r="R84" s="32"/>
    </row>
    <row r="85" spans="2:18" s="1" customFormat="1" ht="9.7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</row>
    <row r="86" spans="2:18" s="1" customFormat="1" ht="29.25" customHeight="1">
      <c r="B86" s="30"/>
      <c r="C86" s="211" t="s">
        <v>102</v>
      </c>
      <c r="D86" s="212"/>
      <c r="E86" s="212"/>
      <c r="F86" s="212"/>
      <c r="G86" s="212"/>
      <c r="H86" s="41"/>
      <c r="I86" s="41"/>
      <c r="J86" s="41"/>
      <c r="K86" s="41"/>
      <c r="L86" s="41"/>
      <c r="M86" s="41"/>
      <c r="N86" s="211" t="s">
        <v>103</v>
      </c>
      <c r="O86" s="196"/>
      <c r="P86" s="196"/>
      <c r="Q86" s="196"/>
      <c r="R86" s="32"/>
    </row>
    <row r="87" spans="2:18" s="1" customFormat="1" ht="9.7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</row>
    <row r="88" spans="2:47" s="1" customFormat="1" ht="29.25" customHeight="1">
      <c r="B88" s="30"/>
      <c r="C88" s="107" t="s">
        <v>104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174">
        <f>N125</f>
        <v>0</v>
      </c>
      <c r="O88" s="196"/>
      <c r="P88" s="196"/>
      <c r="Q88" s="196"/>
      <c r="R88" s="32"/>
      <c r="AU88" s="13" t="s">
        <v>105</v>
      </c>
    </row>
    <row r="89" spans="2:18" s="6" customFormat="1" ht="24.75" customHeight="1">
      <c r="B89" s="108"/>
      <c r="C89" s="109"/>
      <c r="D89" s="110" t="s">
        <v>106</v>
      </c>
      <c r="E89" s="109"/>
      <c r="F89" s="109"/>
      <c r="G89" s="109"/>
      <c r="H89" s="109"/>
      <c r="I89" s="109"/>
      <c r="J89" s="109"/>
      <c r="K89" s="109"/>
      <c r="L89" s="109"/>
      <c r="M89" s="109"/>
      <c r="N89" s="213">
        <f>N126</f>
        <v>0</v>
      </c>
      <c r="O89" s="214"/>
      <c r="P89" s="214"/>
      <c r="Q89" s="214"/>
      <c r="R89" s="111"/>
    </row>
    <row r="90" spans="2:18" s="7" customFormat="1" ht="19.5" customHeight="1">
      <c r="B90" s="112"/>
      <c r="C90" s="113"/>
      <c r="D90" s="91" t="s">
        <v>107</v>
      </c>
      <c r="E90" s="113"/>
      <c r="F90" s="113"/>
      <c r="G90" s="113"/>
      <c r="H90" s="113"/>
      <c r="I90" s="113"/>
      <c r="J90" s="113"/>
      <c r="K90" s="113"/>
      <c r="L90" s="113"/>
      <c r="M90" s="113"/>
      <c r="N90" s="164">
        <f>N127</f>
        <v>0</v>
      </c>
      <c r="O90" s="209"/>
      <c r="P90" s="209"/>
      <c r="Q90" s="209"/>
      <c r="R90" s="114"/>
    </row>
    <row r="91" spans="2:18" s="7" customFormat="1" ht="19.5" customHeight="1">
      <c r="B91" s="112"/>
      <c r="C91" s="113"/>
      <c r="D91" s="91" t="s">
        <v>108</v>
      </c>
      <c r="E91" s="113"/>
      <c r="F91" s="113"/>
      <c r="G91" s="113"/>
      <c r="H91" s="113"/>
      <c r="I91" s="113"/>
      <c r="J91" s="113"/>
      <c r="K91" s="113"/>
      <c r="L91" s="113"/>
      <c r="M91" s="113"/>
      <c r="N91" s="164">
        <f>N137</f>
        <v>0</v>
      </c>
      <c r="O91" s="209"/>
      <c r="P91" s="209"/>
      <c r="Q91" s="209"/>
      <c r="R91" s="114"/>
    </row>
    <row r="92" spans="2:18" s="7" customFormat="1" ht="19.5" customHeight="1">
      <c r="B92" s="112"/>
      <c r="C92" s="113"/>
      <c r="D92" s="91" t="s">
        <v>109</v>
      </c>
      <c r="E92" s="113"/>
      <c r="F92" s="113"/>
      <c r="G92" s="113"/>
      <c r="H92" s="113"/>
      <c r="I92" s="113"/>
      <c r="J92" s="113"/>
      <c r="K92" s="113"/>
      <c r="L92" s="113"/>
      <c r="M92" s="113"/>
      <c r="N92" s="164">
        <f>N143</f>
        <v>0</v>
      </c>
      <c r="O92" s="209"/>
      <c r="P92" s="209"/>
      <c r="Q92" s="209"/>
      <c r="R92" s="114"/>
    </row>
    <row r="93" spans="2:18" s="7" customFormat="1" ht="19.5" customHeight="1">
      <c r="B93" s="112"/>
      <c r="C93" s="113"/>
      <c r="D93" s="91" t="s">
        <v>110</v>
      </c>
      <c r="E93" s="113"/>
      <c r="F93" s="113"/>
      <c r="G93" s="113"/>
      <c r="H93" s="113"/>
      <c r="I93" s="113"/>
      <c r="J93" s="113"/>
      <c r="K93" s="113"/>
      <c r="L93" s="113"/>
      <c r="M93" s="113"/>
      <c r="N93" s="164">
        <f>N148</f>
        <v>0</v>
      </c>
      <c r="O93" s="209"/>
      <c r="P93" s="209"/>
      <c r="Q93" s="209"/>
      <c r="R93" s="114"/>
    </row>
    <row r="94" spans="2:18" s="6" customFormat="1" ht="24.75" customHeight="1">
      <c r="B94" s="108"/>
      <c r="C94" s="109"/>
      <c r="D94" s="110" t="s">
        <v>111</v>
      </c>
      <c r="E94" s="109"/>
      <c r="F94" s="109"/>
      <c r="G94" s="109"/>
      <c r="H94" s="109"/>
      <c r="I94" s="109"/>
      <c r="J94" s="109"/>
      <c r="K94" s="109"/>
      <c r="L94" s="109"/>
      <c r="M94" s="109"/>
      <c r="N94" s="213">
        <f>N150</f>
        <v>0</v>
      </c>
      <c r="O94" s="214"/>
      <c r="P94" s="214"/>
      <c r="Q94" s="214"/>
      <c r="R94" s="111"/>
    </row>
    <row r="95" spans="2:18" s="7" customFormat="1" ht="19.5" customHeight="1">
      <c r="B95" s="112"/>
      <c r="C95" s="113"/>
      <c r="D95" s="91" t="s">
        <v>112</v>
      </c>
      <c r="E95" s="113"/>
      <c r="F95" s="113"/>
      <c r="G95" s="113"/>
      <c r="H95" s="113"/>
      <c r="I95" s="113"/>
      <c r="J95" s="113"/>
      <c r="K95" s="113"/>
      <c r="L95" s="113"/>
      <c r="M95" s="113"/>
      <c r="N95" s="164">
        <f>N151</f>
        <v>0</v>
      </c>
      <c r="O95" s="209"/>
      <c r="P95" s="209"/>
      <c r="Q95" s="209"/>
      <c r="R95" s="114"/>
    </row>
    <row r="96" spans="2:18" s="7" customFormat="1" ht="19.5" customHeight="1">
      <c r="B96" s="112"/>
      <c r="C96" s="113"/>
      <c r="D96" s="91" t="s">
        <v>113</v>
      </c>
      <c r="E96" s="113"/>
      <c r="F96" s="113"/>
      <c r="G96" s="113"/>
      <c r="H96" s="113"/>
      <c r="I96" s="113"/>
      <c r="J96" s="113"/>
      <c r="K96" s="113"/>
      <c r="L96" s="113"/>
      <c r="M96" s="113"/>
      <c r="N96" s="164">
        <f>N154</f>
        <v>0</v>
      </c>
      <c r="O96" s="209"/>
      <c r="P96" s="209"/>
      <c r="Q96" s="209"/>
      <c r="R96" s="114"/>
    </row>
    <row r="97" spans="2:18" s="7" customFormat="1" ht="19.5" customHeight="1">
      <c r="B97" s="112"/>
      <c r="C97" s="113"/>
      <c r="D97" s="91" t="s">
        <v>114</v>
      </c>
      <c r="E97" s="113"/>
      <c r="F97" s="113"/>
      <c r="G97" s="113"/>
      <c r="H97" s="113"/>
      <c r="I97" s="113"/>
      <c r="J97" s="113"/>
      <c r="K97" s="113"/>
      <c r="L97" s="113"/>
      <c r="M97" s="113"/>
      <c r="N97" s="164">
        <f>N171</f>
        <v>0</v>
      </c>
      <c r="O97" s="209"/>
      <c r="P97" s="209"/>
      <c r="Q97" s="209"/>
      <c r="R97" s="114"/>
    </row>
    <row r="98" spans="2:18" s="7" customFormat="1" ht="19.5" customHeight="1">
      <c r="B98" s="112"/>
      <c r="C98" s="113"/>
      <c r="D98" s="91" t="s">
        <v>115</v>
      </c>
      <c r="E98" s="113"/>
      <c r="F98" s="113"/>
      <c r="G98" s="113"/>
      <c r="H98" s="113"/>
      <c r="I98" s="113"/>
      <c r="J98" s="113"/>
      <c r="K98" s="113"/>
      <c r="L98" s="113"/>
      <c r="M98" s="113"/>
      <c r="N98" s="164">
        <f>N177</f>
        <v>0</v>
      </c>
      <c r="O98" s="209"/>
      <c r="P98" s="209"/>
      <c r="Q98" s="209"/>
      <c r="R98" s="114"/>
    </row>
    <row r="99" spans="2:18" s="1" customFormat="1" ht="21.75" customHeight="1">
      <c r="B99" s="30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2"/>
    </row>
    <row r="100" spans="2:21" s="1" customFormat="1" ht="29.25" customHeight="1">
      <c r="B100" s="30"/>
      <c r="C100" s="107" t="s">
        <v>116</v>
      </c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216">
        <f>ROUND(N101+N102+N103+N104+N105+N106,2)</f>
        <v>0</v>
      </c>
      <c r="O100" s="196"/>
      <c r="P100" s="196"/>
      <c r="Q100" s="196"/>
      <c r="R100" s="32"/>
      <c r="T100" s="115"/>
      <c r="U100" s="116" t="s">
        <v>43</v>
      </c>
    </row>
    <row r="101" spans="2:65" s="1" customFormat="1" ht="18" customHeight="1">
      <c r="B101" s="117"/>
      <c r="C101" s="118"/>
      <c r="D101" s="170" t="s">
        <v>117</v>
      </c>
      <c r="E101" s="215"/>
      <c r="F101" s="215"/>
      <c r="G101" s="215"/>
      <c r="H101" s="215"/>
      <c r="I101" s="118"/>
      <c r="J101" s="118"/>
      <c r="K101" s="118"/>
      <c r="L101" s="118"/>
      <c r="M101" s="118"/>
      <c r="N101" s="178">
        <f>ROUND(N88*T101,2)</f>
        <v>0</v>
      </c>
      <c r="O101" s="215"/>
      <c r="P101" s="215"/>
      <c r="Q101" s="215"/>
      <c r="R101" s="119"/>
      <c r="S101" s="118"/>
      <c r="T101" s="120"/>
      <c r="U101" s="121" t="s">
        <v>46</v>
      </c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2"/>
      <c r="AH101" s="122"/>
      <c r="AI101" s="122"/>
      <c r="AJ101" s="122"/>
      <c r="AK101" s="122"/>
      <c r="AL101" s="122"/>
      <c r="AM101" s="122"/>
      <c r="AN101" s="122"/>
      <c r="AO101" s="122"/>
      <c r="AP101" s="122"/>
      <c r="AQ101" s="122"/>
      <c r="AR101" s="122"/>
      <c r="AS101" s="122"/>
      <c r="AT101" s="122"/>
      <c r="AU101" s="122"/>
      <c r="AV101" s="122"/>
      <c r="AW101" s="122"/>
      <c r="AX101" s="122"/>
      <c r="AY101" s="123" t="s">
        <v>118</v>
      </c>
      <c r="AZ101" s="122"/>
      <c r="BA101" s="122"/>
      <c r="BB101" s="122"/>
      <c r="BC101" s="122"/>
      <c r="BD101" s="122"/>
      <c r="BE101" s="124">
        <f aca="true" t="shared" si="0" ref="BE101:BE106">IF(U101="základní",N101,0)</f>
        <v>0</v>
      </c>
      <c r="BF101" s="124">
        <f aca="true" t="shared" si="1" ref="BF101:BF106">IF(U101="snížená",N101,0)</f>
        <v>0</v>
      </c>
      <c r="BG101" s="124">
        <f aca="true" t="shared" si="2" ref="BG101:BG106">IF(U101="zákl. přenesená",N101,0)</f>
        <v>0</v>
      </c>
      <c r="BH101" s="124">
        <f aca="true" t="shared" si="3" ref="BH101:BH106">IF(U101="sníž. přenesená",N101,0)</f>
        <v>0</v>
      </c>
      <c r="BI101" s="124">
        <f aca="true" t="shared" si="4" ref="BI101:BI106">IF(U101="nulová",N101,0)</f>
        <v>0</v>
      </c>
      <c r="BJ101" s="123" t="s">
        <v>119</v>
      </c>
      <c r="BK101" s="122"/>
      <c r="BL101" s="122"/>
      <c r="BM101" s="122"/>
    </row>
    <row r="102" spans="2:65" s="1" customFormat="1" ht="18" customHeight="1">
      <c r="B102" s="117"/>
      <c r="C102" s="118"/>
      <c r="D102" s="170" t="s">
        <v>120</v>
      </c>
      <c r="E102" s="215"/>
      <c r="F102" s="215"/>
      <c r="G102" s="215"/>
      <c r="H102" s="215"/>
      <c r="I102" s="118"/>
      <c r="J102" s="118"/>
      <c r="K102" s="118"/>
      <c r="L102" s="118"/>
      <c r="M102" s="118"/>
      <c r="N102" s="178">
        <f>ROUND(N88*T102,2)</f>
        <v>0</v>
      </c>
      <c r="O102" s="215"/>
      <c r="P102" s="215"/>
      <c r="Q102" s="215"/>
      <c r="R102" s="119"/>
      <c r="S102" s="118"/>
      <c r="T102" s="120"/>
      <c r="U102" s="121" t="s">
        <v>46</v>
      </c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2"/>
      <c r="AH102" s="122"/>
      <c r="AI102" s="122"/>
      <c r="AJ102" s="122"/>
      <c r="AK102" s="122"/>
      <c r="AL102" s="122"/>
      <c r="AM102" s="122"/>
      <c r="AN102" s="122"/>
      <c r="AO102" s="122"/>
      <c r="AP102" s="122"/>
      <c r="AQ102" s="122"/>
      <c r="AR102" s="122"/>
      <c r="AS102" s="122"/>
      <c r="AT102" s="122"/>
      <c r="AU102" s="122"/>
      <c r="AV102" s="122"/>
      <c r="AW102" s="122"/>
      <c r="AX102" s="122"/>
      <c r="AY102" s="123" t="s">
        <v>118</v>
      </c>
      <c r="AZ102" s="122"/>
      <c r="BA102" s="122"/>
      <c r="BB102" s="122"/>
      <c r="BC102" s="122"/>
      <c r="BD102" s="122"/>
      <c r="BE102" s="124">
        <f t="shared" si="0"/>
        <v>0</v>
      </c>
      <c r="BF102" s="124">
        <f t="shared" si="1"/>
        <v>0</v>
      </c>
      <c r="BG102" s="124">
        <f t="shared" si="2"/>
        <v>0</v>
      </c>
      <c r="BH102" s="124">
        <f t="shared" si="3"/>
        <v>0</v>
      </c>
      <c r="BI102" s="124">
        <f t="shared" si="4"/>
        <v>0</v>
      </c>
      <c r="BJ102" s="123" t="s">
        <v>119</v>
      </c>
      <c r="BK102" s="122"/>
      <c r="BL102" s="122"/>
      <c r="BM102" s="122"/>
    </row>
    <row r="103" spans="2:65" s="1" customFormat="1" ht="18" customHeight="1">
      <c r="B103" s="117"/>
      <c r="C103" s="118"/>
      <c r="D103" s="170" t="s">
        <v>121</v>
      </c>
      <c r="E103" s="215"/>
      <c r="F103" s="215"/>
      <c r="G103" s="215"/>
      <c r="H103" s="215"/>
      <c r="I103" s="118"/>
      <c r="J103" s="118"/>
      <c r="K103" s="118"/>
      <c r="L103" s="118"/>
      <c r="M103" s="118"/>
      <c r="N103" s="178">
        <f>ROUND(N88*T103,2)</f>
        <v>0</v>
      </c>
      <c r="O103" s="215"/>
      <c r="P103" s="215"/>
      <c r="Q103" s="215"/>
      <c r="R103" s="119"/>
      <c r="S103" s="118"/>
      <c r="T103" s="120"/>
      <c r="U103" s="121" t="s">
        <v>46</v>
      </c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22"/>
      <c r="AK103" s="122"/>
      <c r="AL103" s="122"/>
      <c r="AM103" s="122"/>
      <c r="AN103" s="122"/>
      <c r="AO103" s="122"/>
      <c r="AP103" s="122"/>
      <c r="AQ103" s="122"/>
      <c r="AR103" s="122"/>
      <c r="AS103" s="122"/>
      <c r="AT103" s="122"/>
      <c r="AU103" s="122"/>
      <c r="AV103" s="122"/>
      <c r="AW103" s="122"/>
      <c r="AX103" s="122"/>
      <c r="AY103" s="123" t="s">
        <v>118</v>
      </c>
      <c r="AZ103" s="122"/>
      <c r="BA103" s="122"/>
      <c r="BB103" s="122"/>
      <c r="BC103" s="122"/>
      <c r="BD103" s="122"/>
      <c r="BE103" s="124">
        <f t="shared" si="0"/>
        <v>0</v>
      </c>
      <c r="BF103" s="124">
        <f t="shared" si="1"/>
        <v>0</v>
      </c>
      <c r="BG103" s="124">
        <f t="shared" si="2"/>
        <v>0</v>
      </c>
      <c r="BH103" s="124">
        <f t="shared" si="3"/>
        <v>0</v>
      </c>
      <c r="BI103" s="124">
        <f t="shared" si="4"/>
        <v>0</v>
      </c>
      <c r="BJ103" s="123" t="s">
        <v>119</v>
      </c>
      <c r="BK103" s="122"/>
      <c r="BL103" s="122"/>
      <c r="BM103" s="122"/>
    </row>
    <row r="104" spans="2:65" s="1" customFormat="1" ht="18" customHeight="1">
      <c r="B104" s="117"/>
      <c r="C104" s="118"/>
      <c r="D104" s="170" t="s">
        <v>122</v>
      </c>
      <c r="E104" s="215"/>
      <c r="F104" s="215"/>
      <c r="G104" s="215"/>
      <c r="H104" s="215"/>
      <c r="I104" s="118"/>
      <c r="J104" s="118"/>
      <c r="K104" s="118"/>
      <c r="L104" s="118"/>
      <c r="M104" s="118"/>
      <c r="N104" s="178">
        <f>ROUND(N88*T104,2)</f>
        <v>0</v>
      </c>
      <c r="O104" s="215"/>
      <c r="P104" s="215"/>
      <c r="Q104" s="215"/>
      <c r="R104" s="119"/>
      <c r="S104" s="118"/>
      <c r="T104" s="120"/>
      <c r="U104" s="121" t="s">
        <v>46</v>
      </c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2"/>
      <c r="AH104" s="122"/>
      <c r="AI104" s="122"/>
      <c r="AJ104" s="122"/>
      <c r="AK104" s="122"/>
      <c r="AL104" s="122"/>
      <c r="AM104" s="122"/>
      <c r="AN104" s="122"/>
      <c r="AO104" s="122"/>
      <c r="AP104" s="122"/>
      <c r="AQ104" s="122"/>
      <c r="AR104" s="122"/>
      <c r="AS104" s="122"/>
      <c r="AT104" s="122"/>
      <c r="AU104" s="122"/>
      <c r="AV104" s="122"/>
      <c r="AW104" s="122"/>
      <c r="AX104" s="122"/>
      <c r="AY104" s="123" t="s">
        <v>118</v>
      </c>
      <c r="AZ104" s="122"/>
      <c r="BA104" s="122"/>
      <c r="BB104" s="122"/>
      <c r="BC104" s="122"/>
      <c r="BD104" s="122"/>
      <c r="BE104" s="124">
        <f t="shared" si="0"/>
        <v>0</v>
      </c>
      <c r="BF104" s="124">
        <f t="shared" si="1"/>
        <v>0</v>
      </c>
      <c r="BG104" s="124">
        <f t="shared" si="2"/>
        <v>0</v>
      </c>
      <c r="BH104" s="124">
        <f t="shared" si="3"/>
        <v>0</v>
      </c>
      <c r="BI104" s="124">
        <f t="shared" si="4"/>
        <v>0</v>
      </c>
      <c r="BJ104" s="123" t="s">
        <v>119</v>
      </c>
      <c r="BK104" s="122"/>
      <c r="BL104" s="122"/>
      <c r="BM104" s="122"/>
    </row>
    <row r="105" spans="2:65" s="1" customFormat="1" ht="18" customHeight="1">
      <c r="B105" s="117"/>
      <c r="C105" s="118"/>
      <c r="D105" s="170" t="s">
        <v>123</v>
      </c>
      <c r="E105" s="215"/>
      <c r="F105" s="215"/>
      <c r="G105" s="215"/>
      <c r="H105" s="215"/>
      <c r="I105" s="118"/>
      <c r="J105" s="118"/>
      <c r="K105" s="118"/>
      <c r="L105" s="118"/>
      <c r="M105" s="118"/>
      <c r="N105" s="178">
        <f>ROUND(N88*T105,2)</f>
        <v>0</v>
      </c>
      <c r="O105" s="215"/>
      <c r="P105" s="215"/>
      <c r="Q105" s="215"/>
      <c r="R105" s="119"/>
      <c r="S105" s="118"/>
      <c r="T105" s="120"/>
      <c r="U105" s="121" t="s">
        <v>46</v>
      </c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22"/>
      <c r="AM105" s="122"/>
      <c r="AN105" s="122"/>
      <c r="AO105" s="122"/>
      <c r="AP105" s="122"/>
      <c r="AQ105" s="122"/>
      <c r="AR105" s="122"/>
      <c r="AS105" s="122"/>
      <c r="AT105" s="122"/>
      <c r="AU105" s="122"/>
      <c r="AV105" s="122"/>
      <c r="AW105" s="122"/>
      <c r="AX105" s="122"/>
      <c r="AY105" s="123" t="s">
        <v>118</v>
      </c>
      <c r="AZ105" s="122"/>
      <c r="BA105" s="122"/>
      <c r="BB105" s="122"/>
      <c r="BC105" s="122"/>
      <c r="BD105" s="122"/>
      <c r="BE105" s="124">
        <f t="shared" si="0"/>
        <v>0</v>
      </c>
      <c r="BF105" s="124">
        <f t="shared" si="1"/>
        <v>0</v>
      </c>
      <c r="BG105" s="124">
        <f t="shared" si="2"/>
        <v>0</v>
      </c>
      <c r="BH105" s="124">
        <f t="shared" si="3"/>
        <v>0</v>
      </c>
      <c r="BI105" s="124">
        <f t="shared" si="4"/>
        <v>0</v>
      </c>
      <c r="BJ105" s="123" t="s">
        <v>119</v>
      </c>
      <c r="BK105" s="122"/>
      <c r="BL105" s="122"/>
      <c r="BM105" s="122"/>
    </row>
    <row r="106" spans="2:65" s="1" customFormat="1" ht="18" customHeight="1">
      <c r="B106" s="117"/>
      <c r="C106" s="118"/>
      <c r="D106" s="125" t="s">
        <v>124</v>
      </c>
      <c r="E106" s="118"/>
      <c r="F106" s="118"/>
      <c r="G106" s="118"/>
      <c r="H106" s="118"/>
      <c r="I106" s="118"/>
      <c r="J106" s="118"/>
      <c r="K106" s="118"/>
      <c r="L106" s="118"/>
      <c r="M106" s="118"/>
      <c r="N106" s="178">
        <f>ROUND(N88*T106,2)</f>
        <v>0</v>
      </c>
      <c r="O106" s="215"/>
      <c r="P106" s="215"/>
      <c r="Q106" s="215"/>
      <c r="R106" s="119"/>
      <c r="S106" s="118"/>
      <c r="T106" s="126"/>
      <c r="U106" s="127" t="s">
        <v>46</v>
      </c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2"/>
      <c r="AH106" s="122"/>
      <c r="AI106" s="122"/>
      <c r="AJ106" s="122"/>
      <c r="AK106" s="122"/>
      <c r="AL106" s="122"/>
      <c r="AM106" s="122"/>
      <c r="AN106" s="122"/>
      <c r="AO106" s="122"/>
      <c r="AP106" s="122"/>
      <c r="AQ106" s="122"/>
      <c r="AR106" s="122"/>
      <c r="AS106" s="122"/>
      <c r="AT106" s="122"/>
      <c r="AU106" s="122"/>
      <c r="AV106" s="122"/>
      <c r="AW106" s="122"/>
      <c r="AX106" s="122"/>
      <c r="AY106" s="123" t="s">
        <v>125</v>
      </c>
      <c r="AZ106" s="122"/>
      <c r="BA106" s="122"/>
      <c r="BB106" s="122"/>
      <c r="BC106" s="122"/>
      <c r="BD106" s="122"/>
      <c r="BE106" s="124">
        <f t="shared" si="0"/>
        <v>0</v>
      </c>
      <c r="BF106" s="124">
        <f t="shared" si="1"/>
        <v>0</v>
      </c>
      <c r="BG106" s="124">
        <f t="shared" si="2"/>
        <v>0</v>
      </c>
      <c r="BH106" s="124">
        <f t="shared" si="3"/>
        <v>0</v>
      </c>
      <c r="BI106" s="124">
        <f t="shared" si="4"/>
        <v>0</v>
      </c>
      <c r="BJ106" s="123" t="s">
        <v>119</v>
      </c>
      <c r="BK106" s="122"/>
      <c r="BL106" s="122"/>
      <c r="BM106" s="122"/>
    </row>
    <row r="107" spans="2:18" s="1" customFormat="1" ht="13.5">
      <c r="B107" s="30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2"/>
    </row>
    <row r="108" spans="2:18" s="1" customFormat="1" ht="29.25" customHeight="1">
      <c r="B108" s="30"/>
      <c r="C108" s="102" t="s">
        <v>95</v>
      </c>
      <c r="D108" s="41"/>
      <c r="E108" s="41"/>
      <c r="F108" s="41"/>
      <c r="G108" s="41"/>
      <c r="H108" s="41"/>
      <c r="I108" s="41"/>
      <c r="J108" s="41"/>
      <c r="K108" s="41"/>
      <c r="L108" s="171">
        <f>ROUND(SUM(N88+N100),2)</f>
        <v>0</v>
      </c>
      <c r="M108" s="212"/>
      <c r="N108" s="212"/>
      <c r="O108" s="212"/>
      <c r="P108" s="212"/>
      <c r="Q108" s="212"/>
      <c r="R108" s="32"/>
    </row>
    <row r="109" spans="2:18" s="1" customFormat="1" ht="6.75" customHeight="1">
      <c r="B109" s="54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6"/>
    </row>
    <row r="113" spans="2:18" s="1" customFormat="1" ht="6.75" customHeight="1">
      <c r="B113" s="57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9"/>
    </row>
    <row r="114" spans="2:18" s="1" customFormat="1" ht="36.75" customHeight="1">
      <c r="B114" s="30"/>
      <c r="C114" s="181" t="s">
        <v>126</v>
      </c>
      <c r="D114" s="196"/>
      <c r="E114" s="196"/>
      <c r="F114" s="196"/>
      <c r="G114" s="196"/>
      <c r="H114" s="196"/>
      <c r="I114" s="196"/>
      <c r="J114" s="196"/>
      <c r="K114" s="196"/>
      <c r="L114" s="196"/>
      <c r="M114" s="196"/>
      <c r="N114" s="196"/>
      <c r="O114" s="196"/>
      <c r="P114" s="196"/>
      <c r="Q114" s="196"/>
      <c r="R114" s="32"/>
    </row>
    <row r="115" spans="2:18" s="1" customFormat="1" ht="6.75" customHeight="1">
      <c r="B115" s="30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2"/>
    </row>
    <row r="116" spans="2:18" s="1" customFormat="1" ht="30" customHeight="1">
      <c r="B116" s="30"/>
      <c r="C116" s="25" t="s">
        <v>17</v>
      </c>
      <c r="D116" s="31"/>
      <c r="E116" s="31"/>
      <c r="F116" s="205" t="str">
        <f>F6</f>
        <v>Krkonošská 204 - výplně otvorů</v>
      </c>
      <c r="G116" s="196"/>
      <c r="H116" s="196"/>
      <c r="I116" s="196"/>
      <c r="J116" s="196"/>
      <c r="K116" s="196"/>
      <c r="L116" s="196"/>
      <c r="M116" s="196"/>
      <c r="N116" s="196"/>
      <c r="O116" s="196"/>
      <c r="P116" s="196"/>
      <c r="Q116" s="31"/>
      <c r="R116" s="32"/>
    </row>
    <row r="117" spans="2:18" s="1" customFormat="1" ht="36.75" customHeight="1">
      <c r="B117" s="30"/>
      <c r="C117" s="64" t="s">
        <v>98</v>
      </c>
      <c r="D117" s="31"/>
      <c r="E117" s="31"/>
      <c r="F117" s="165" t="str">
        <f>F7</f>
        <v>17112 - Krkonošská 204 - výplně otvorů - změna 0918</v>
      </c>
      <c r="G117" s="196"/>
      <c r="H117" s="196"/>
      <c r="I117" s="196"/>
      <c r="J117" s="196"/>
      <c r="K117" s="196"/>
      <c r="L117" s="196"/>
      <c r="M117" s="196"/>
      <c r="N117" s="196"/>
      <c r="O117" s="196"/>
      <c r="P117" s="196"/>
      <c r="Q117" s="31"/>
      <c r="R117" s="32"/>
    </row>
    <row r="118" spans="2:18" s="1" customFormat="1" ht="6.75" customHeight="1">
      <c r="B118" s="30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2"/>
    </row>
    <row r="119" spans="2:18" s="1" customFormat="1" ht="18" customHeight="1">
      <c r="B119" s="30"/>
      <c r="C119" s="25" t="s">
        <v>23</v>
      </c>
      <c r="D119" s="31"/>
      <c r="E119" s="31"/>
      <c r="F119" s="23" t="str">
        <f>F9</f>
        <v>Vrchlabí</v>
      </c>
      <c r="G119" s="31"/>
      <c r="H119" s="31"/>
      <c r="I119" s="31"/>
      <c r="J119" s="31"/>
      <c r="K119" s="25" t="s">
        <v>25</v>
      </c>
      <c r="L119" s="31"/>
      <c r="M119" s="210" t="str">
        <f>IF(O9="","",O9)</f>
        <v>07.12.2017</v>
      </c>
      <c r="N119" s="196"/>
      <c r="O119" s="196"/>
      <c r="P119" s="196"/>
      <c r="Q119" s="31"/>
      <c r="R119" s="32"/>
    </row>
    <row r="120" spans="2:18" s="1" customFormat="1" ht="6.75" customHeight="1">
      <c r="B120" s="30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2"/>
    </row>
    <row r="121" spans="2:18" s="1" customFormat="1" ht="15">
      <c r="B121" s="30"/>
      <c r="C121" s="25" t="s">
        <v>29</v>
      </c>
      <c r="D121" s="31"/>
      <c r="E121" s="31"/>
      <c r="F121" s="23" t="str">
        <f>E12</f>
        <v> </v>
      </c>
      <c r="G121" s="31"/>
      <c r="H121" s="31"/>
      <c r="I121" s="31"/>
      <c r="J121" s="31"/>
      <c r="K121" s="25" t="s">
        <v>35</v>
      </c>
      <c r="L121" s="31"/>
      <c r="M121" s="186" t="str">
        <f>E18</f>
        <v>Ing.rch.M.Hobza</v>
      </c>
      <c r="N121" s="196"/>
      <c r="O121" s="196"/>
      <c r="P121" s="196"/>
      <c r="Q121" s="196"/>
      <c r="R121" s="32"/>
    </row>
    <row r="122" spans="2:18" s="1" customFormat="1" ht="14.25" customHeight="1">
      <c r="B122" s="30"/>
      <c r="C122" s="25" t="s">
        <v>33</v>
      </c>
      <c r="D122" s="31"/>
      <c r="E122" s="31"/>
      <c r="F122" s="23" t="str">
        <f>IF(E15="","",E15)</f>
        <v>Vyplň údaj</v>
      </c>
      <c r="G122" s="31"/>
      <c r="H122" s="31"/>
      <c r="I122" s="31"/>
      <c r="J122" s="31"/>
      <c r="K122" s="25" t="s">
        <v>38</v>
      </c>
      <c r="L122" s="31"/>
      <c r="M122" s="186" t="str">
        <f>E21</f>
        <v> </v>
      </c>
      <c r="N122" s="196"/>
      <c r="O122" s="196"/>
      <c r="P122" s="196"/>
      <c r="Q122" s="196"/>
      <c r="R122" s="32"/>
    </row>
    <row r="123" spans="2:18" s="1" customFormat="1" ht="9.75" customHeight="1">
      <c r="B123" s="30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2"/>
    </row>
    <row r="124" spans="2:27" s="8" customFormat="1" ht="29.25" customHeight="1">
      <c r="B124" s="128"/>
      <c r="C124" s="129" t="s">
        <v>127</v>
      </c>
      <c r="D124" s="130" t="s">
        <v>128</v>
      </c>
      <c r="E124" s="130" t="s">
        <v>61</v>
      </c>
      <c r="F124" s="217" t="s">
        <v>129</v>
      </c>
      <c r="G124" s="218"/>
      <c r="H124" s="218"/>
      <c r="I124" s="218"/>
      <c r="J124" s="130" t="s">
        <v>130</v>
      </c>
      <c r="K124" s="130" t="s">
        <v>131</v>
      </c>
      <c r="L124" s="219" t="s">
        <v>132</v>
      </c>
      <c r="M124" s="218"/>
      <c r="N124" s="217" t="s">
        <v>103</v>
      </c>
      <c r="O124" s="218"/>
      <c r="P124" s="218"/>
      <c r="Q124" s="220"/>
      <c r="R124" s="131"/>
      <c r="T124" s="70" t="s">
        <v>133</v>
      </c>
      <c r="U124" s="71" t="s">
        <v>43</v>
      </c>
      <c r="V124" s="71" t="s">
        <v>134</v>
      </c>
      <c r="W124" s="71" t="s">
        <v>135</v>
      </c>
      <c r="X124" s="71" t="s">
        <v>136</v>
      </c>
      <c r="Y124" s="71" t="s">
        <v>137</v>
      </c>
      <c r="Z124" s="71" t="s">
        <v>138</v>
      </c>
      <c r="AA124" s="72" t="s">
        <v>139</v>
      </c>
    </row>
    <row r="125" spans="2:63" s="1" customFormat="1" ht="29.25" customHeight="1">
      <c r="B125" s="30"/>
      <c r="C125" s="74" t="s">
        <v>100</v>
      </c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234">
        <f>BK125</f>
        <v>0</v>
      </c>
      <c r="O125" s="235"/>
      <c r="P125" s="235"/>
      <c r="Q125" s="235"/>
      <c r="R125" s="32"/>
      <c r="T125" s="73"/>
      <c r="U125" s="46"/>
      <c r="V125" s="46"/>
      <c r="W125" s="132">
        <f>W126+W150+W188</f>
        <v>0</v>
      </c>
      <c r="X125" s="46"/>
      <c r="Y125" s="132">
        <f>Y126+Y150+Y188</f>
        <v>4.7743888000000005</v>
      </c>
      <c r="Z125" s="46"/>
      <c r="AA125" s="133">
        <f>AA126+AA150+AA188</f>
        <v>2.128222</v>
      </c>
      <c r="AT125" s="13" t="s">
        <v>78</v>
      </c>
      <c r="AU125" s="13" t="s">
        <v>105</v>
      </c>
      <c r="BK125" s="134">
        <f>BK126+BK150+BK188</f>
        <v>0</v>
      </c>
    </row>
    <row r="126" spans="2:63" s="9" customFormat="1" ht="36.75" customHeight="1">
      <c r="B126" s="135"/>
      <c r="C126" s="136"/>
      <c r="D126" s="137" t="s">
        <v>106</v>
      </c>
      <c r="E126" s="137"/>
      <c r="F126" s="137"/>
      <c r="G126" s="137"/>
      <c r="H126" s="137"/>
      <c r="I126" s="137"/>
      <c r="J126" s="137"/>
      <c r="K126" s="137"/>
      <c r="L126" s="137"/>
      <c r="M126" s="137"/>
      <c r="N126" s="236">
        <f>BK126</f>
        <v>0</v>
      </c>
      <c r="O126" s="213"/>
      <c r="P126" s="213"/>
      <c r="Q126" s="213"/>
      <c r="R126" s="138"/>
      <c r="T126" s="139"/>
      <c r="U126" s="136"/>
      <c r="V126" s="136"/>
      <c r="W126" s="140">
        <f>W127+W137+W143+W148</f>
        <v>0</v>
      </c>
      <c r="X126" s="136"/>
      <c r="Y126" s="140">
        <f>Y127+Y137+Y143+Y148</f>
        <v>2.4056648000000003</v>
      </c>
      <c r="Z126" s="136"/>
      <c r="AA126" s="141">
        <f>AA127+AA137+AA143+AA148</f>
        <v>1.512394</v>
      </c>
      <c r="AR126" s="142" t="s">
        <v>22</v>
      </c>
      <c r="AT126" s="143" t="s">
        <v>78</v>
      </c>
      <c r="AU126" s="143" t="s">
        <v>79</v>
      </c>
      <c r="AY126" s="142" t="s">
        <v>140</v>
      </c>
      <c r="BK126" s="144">
        <f>BK127+BK137+BK143+BK148</f>
        <v>0</v>
      </c>
    </row>
    <row r="127" spans="2:63" s="9" customFormat="1" ht="19.5" customHeight="1">
      <c r="B127" s="135"/>
      <c r="C127" s="136"/>
      <c r="D127" s="145" t="s">
        <v>107</v>
      </c>
      <c r="E127" s="145"/>
      <c r="F127" s="145"/>
      <c r="G127" s="145"/>
      <c r="H127" s="145"/>
      <c r="I127" s="145"/>
      <c r="J127" s="145"/>
      <c r="K127" s="145"/>
      <c r="L127" s="145"/>
      <c r="M127" s="145"/>
      <c r="N127" s="237">
        <f>BK127</f>
        <v>0</v>
      </c>
      <c r="O127" s="238"/>
      <c r="P127" s="238"/>
      <c r="Q127" s="238"/>
      <c r="R127" s="138"/>
      <c r="T127" s="139"/>
      <c r="U127" s="136"/>
      <c r="V127" s="136"/>
      <c r="W127" s="140">
        <f>SUM(W128:W136)</f>
        <v>0</v>
      </c>
      <c r="X127" s="136"/>
      <c r="Y127" s="140">
        <f>SUM(Y128:Y136)</f>
        <v>2.4056648000000003</v>
      </c>
      <c r="Z127" s="136"/>
      <c r="AA127" s="141">
        <f>SUM(AA128:AA136)</f>
        <v>0</v>
      </c>
      <c r="AR127" s="142" t="s">
        <v>22</v>
      </c>
      <c r="AT127" s="143" t="s">
        <v>78</v>
      </c>
      <c r="AU127" s="143" t="s">
        <v>22</v>
      </c>
      <c r="AY127" s="142" t="s">
        <v>140</v>
      </c>
      <c r="BK127" s="144">
        <f>SUM(BK128:BK136)</f>
        <v>0</v>
      </c>
    </row>
    <row r="128" spans="2:65" s="1" customFormat="1" ht="31.5" customHeight="1">
      <c r="B128" s="117"/>
      <c r="C128" s="146" t="s">
        <v>22</v>
      </c>
      <c r="D128" s="146" t="s">
        <v>141</v>
      </c>
      <c r="E128" s="147" t="s">
        <v>142</v>
      </c>
      <c r="F128" s="221" t="s">
        <v>143</v>
      </c>
      <c r="G128" s="222"/>
      <c r="H128" s="222"/>
      <c r="I128" s="222"/>
      <c r="J128" s="148" t="s">
        <v>144</v>
      </c>
      <c r="K128" s="149">
        <v>26.52</v>
      </c>
      <c r="L128" s="223">
        <v>0</v>
      </c>
      <c r="M128" s="222"/>
      <c r="N128" s="224">
        <f aca="true" t="shared" si="5" ref="N128:N136">ROUND(L128*K128,2)</f>
        <v>0</v>
      </c>
      <c r="O128" s="222"/>
      <c r="P128" s="222"/>
      <c r="Q128" s="222"/>
      <c r="R128" s="119"/>
      <c r="T128" s="150" t="s">
        <v>3</v>
      </c>
      <c r="U128" s="39" t="s">
        <v>46</v>
      </c>
      <c r="V128" s="31"/>
      <c r="W128" s="151">
        <f aca="true" t="shared" si="6" ref="W128:W136">V128*K128</f>
        <v>0</v>
      </c>
      <c r="X128" s="151">
        <v>0.0231</v>
      </c>
      <c r="Y128" s="151">
        <f aca="true" t="shared" si="7" ref="Y128:Y136">X128*K128</f>
        <v>0.6126119999999999</v>
      </c>
      <c r="Z128" s="151">
        <v>0</v>
      </c>
      <c r="AA128" s="152">
        <f aca="true" t="shared" si="8" ref="AA128:AA136">Z128*K128</f>
        <v>0</v>
      </c>
      <c r="AR128" s="13" t="s">
        <v>145</v>
      </c>
      <c r="AT128" s="13" t="s">
        <v>141</v>
      </c>
      <c r="AU128" s="13" t="s">
        <v>119</v>
      </c>
      <c r="AY128" s="13" t="s">
        <v>140</v>
      </c>
      <c r="BE128" s="95">
        <f aca="true" t="shared" si="9" ref="BE128:BE136">IF(U128="základní",N128,0)</f>
        <v>0</v>
      </c>
      <c r="BF128" s="95">
        <f aca="true" t="shared" si="10" ref="BF128:BF136">IF(U128="snížená",N128,0)</f>
        <v>0</v>
      </c>
      <c r="BG128" s="95">
        <f aca="true" t="shared" si="11" ref="BG128:BG136">IF(U128="zákl. přenesená",N128,0)</f>
        <v>0</v>
      </c>
      <c r="BH128" s="95">
        <f aca="true" t="shared" si="12" ref="BH128:BH136">IF(U128="sníž. přenesená",N128,0)</f>
        <v>0</v>
      </c>
      <c r="BI128" s="95">
        <f aca="true" t="shared" si="13" ref="BI128:BI136">IF(U128="nulová",N128,0)</f>
        <v>0</v>
      </c>
      <c r="BJ128" s="13" t="s">
        <v>119</v>
      </c>
      <c r="BK128" s="95">
        <f aca="true" t="shared" si="14" ref="BK128:BK136">ROUND(L128*K128,2)</f>
        <v>0</v>
      </c>
      <c r="BL128" s="13" t="s">
        <v>145</v>
      </c>
      <c r="BM128" s="13"/>
    </row>
    <row r="129" spans="2:65" s="1" customFormat="1" ht="44.25" customHeight="1">
      <c r="B129" s="117"/>
      <c r="C129" s="146" t="s">
        <v>119</v>
      </c>
      <c r="D129" s="146" t="s">
        <v>141</v>
      </c>
      <c r="E129" s="147" t="s">
        <v>146</v>
      </c>
      <c r="F129" s="221" t="s">
        <v>147</v>
      </c>
      <c r="G129" s="222"/>
      <c r="H129" s="222"/>
      <c r="I129" s="222"/>
      <c r="J129" s="148" t="s">
        <v>144</v>
      </c>
      <c r="K129" s="149">
        <v>26.52</v>
      </c>
      <c r="L129" s="223">
        <v>0</v>
      </c>
      <c r="M129" s="222"/>
      <c r="N129" s="224">
        <f t="shared" si="5"/>
        <v>0</v>
      </c>
      <c r="O129" s="222"/>
      <c r="P129" s="222"/>
      <c r="Q129" s="222"/>
      <c r="R129" s="119"/>
      <c r="T129" s="150" t="s">
        <v>3</v>
      </c>
      <c r="U129" s="39" t="s">
        <v>46</v>
      </c>
      <c r="V129" s="31"/>
      <c r="W129" s="151">
        <f t="shared" si="6"/>
        <v>0</v>
      </c>
      <c r="X129" s="151">
        <v>0.01255</v>
      </c>
      <c r="Y129" s="151">
        <f t="shared" si="7"/>
        <v>0.332826</v>
      </c>
      <c r="Z129" s="151">
        <v>0</v>
      </c>
      <c r="AA129" s="152">
        <f t="shared" si="8"/>
        <v>0</v>
      </c>
      <c r="AR129" s="13" t="s">
        <v>145</v>
      </c>
      <c r="AT129" s="13" t="s">
        <v>141</v>
      </c>
      <c r="AU129" s="13" t="s">
        <v>119</v>
      </c>
      <c r="AY129" s="13" t="s">
        <v>140</v>
      </c>
      <c r="BE129" s="95">
        <f t="shared" si="9"/>
        <v>0</v>
      </c>
      <c r="BF129" s="95">
        <f t="shared" si="10"/>
        <v>0</v>
      </c>
      <c r="BG129" s="95">
        <f t="shared" si="11"/>
        <v>0</v>
      </c>
      <c r="BH129" s="95">
        <f t="shared" si="12"/>
        <v>0</v>
      </c>
      <c r="BI129" s="95">
        <f t="shared" si="13"/>
        <v>0</v>
      </c>
      <c r="BJ129" s="13" t="s">
        <v>119</v>
      </c>
      <c r="BK129" s="95">
        <f t="shared" si="14"/>
        <v>0</v>
      </c>
      <c r="BL129" s="13" t="s">
        <v>145</v>
      </c>
      <c r="BM129" s="13"/>
    </row>
    <row r="130" spans="2:65" s="1" customFormat="1" ht="44.25" customHeight="1">
      <c r="B130" s="117"/>
      <c r="C130" s="146" t="s">
        <v>148</v>
      </c>
      <c r="D130" s="146" t="s">
        <v>141</v>
      </c>
      <c r="E130" s="147" t="s">
        <v>149</v>
      </c>
      <c r="F130" s="221" t="s">
        <v>150</v>
      </c>
      <c r="G130" s="222"/>
      <c r="H130" s="222"/>
      <c r="I130" s="222"/>
      <c r="J130" s="148" t="s">
        <v>144</v>
      </c>
      <c r="K130" s="149">
        <v>26.52</v>
      </c>
      <c r="L130" s="223">
        <v>0</v>
      </c>
      <c r="M130" s="222"/>
      <c r="N130" s="224">
        <f t="shared" si="5"/>
        <v>0</v>
      </c>
      <c r="O130" s="222"/>
      <c r="P130" s="222"/>
      <c r="Q130" s="222"/>
      <c r="R130" s="119"/>
      <c r="T130" s="150" t="s">
        <v>3</v>
      </c>
      <c r="U130" s="39" t="s">
        <v>46</v>
      </c>
      <c r="V130" s="31"/>
      <c r="W130" s="151">
        <f t="shared" si="6"/>
        <v>0</v>
      </c>
      <c r="X130" s="151">
        <v>0.02109</v>
      </c>
      <c r="Y130" s="151">
        <f t="shared" si="7"/>
        <v>0.5593068</v>
      </c>
      <c r="Z130" s="151">
        <v>0</v>
      </c>
      <c r="AA130" s="152">
        <f t="shared" si="8"/>
        <v>0</v>
      </c>
      <c r="AR130" s="13" t="s">
        <v>145</v>
      </c>
      <c r="AT130" s="13" t="s">
        <v>141</v>
      </c>
      <c r="AU130" s="13" t="s">
        <v>119</v>
      </c>
      <c r="AY130" s="13" t="s">
        <v>140</v>
      </c>
      <c r="BE130" s="95">
        <f t="shared" si="9"/>
        <v>0</v>
      </c>
      <c r="BF130" s="95">
        <f t="shared" si="10"/>
        <v>0</v>
      </c>
      <c r="BG130" s="95">
        <f t="shared" si="11"/>
        <v>0</v>
      </c>
      <c r="BH130" s="95">
        <f t="shared" si="12"/>
        <v>0</v>
      </c>
      <c r="BI130" s="95">
        <f t="shared" si="13"/>
        <v>0</v>
      </c>
      <c r="BJ130" s="13" t="s">
        <v>119</v>
      </c>
      <c r="BK130" s="95">
        <f t="shared" si="14"/>
        <v>0</v>
      </c>
      <c r="BL130" s="13" t="s">
        <v>145</v>
      </c>
      <c r="BM130" s="13"/>
    </row>
    <row r="131" spans="2:65" s="1" customFormat="1" ht="31.5" customHeight="1">
      <c r="B131" s="117"/>
      <c r="C131" s="146" t="s">
        <v>145</v>
      </c>
      <c r="D131" s="146" t="s">
        <v>141</v>
      </c>
      <c r="E131" s="147" t="s">
        <v>151</v>
      </c>
      <c r="F131" s="221" t="s">
        <v>152</v>
      </c>
      <c r="G131" s="222"/>
      <c r="H131" s="222"/>
      <c r="I131" s="222"/>
      <c r="J131" s="148" t="s">
        <v>153</v>
      </c>
      <c r="K131" s="149">
        <v>4</v>
      </c>
      <c r="L131" s="223">
        <v>0</v>
      </c>
      <c r="M131" s="222"/>
      <c r="N131" s="224">
        <f t="shared" si="5"/>
        <v>0</v>
      </c>
      <c r="O131" s="222"/>
      <c r="P131" s="222"/>
      <c r="Q131" s="222"/>
      <c r="R131" s="119"/>
      <c r="T131" s="150" t="s">
        <v>3</v>
      </c>
      <c r="U131" s="39" t="s">
        <v>46</v>
      </c>
      <c r="V131" s="31"/>
      <c r="W131" s="151">
        <f t="shared" si="6"/>
        <v>0</v>
      </c>
      <c r="X131" s="151">
        <v>0.00128</v>
      </c>
      <c r="Y131" s="151">
        <f t="shared" si="7"/>
        <v>0.00512</v>
      </c>
      <c r="Z131" s="151">
        <v>0</v>
      </c>
      <c r="AA131" s="152">
        <f t="shared" si="8"/>
        <v>0</v>
      </c>
      <c r="AR131" s="13" t="s">
        <v>145</v>
      </c>
      <c r="AT131" s="13" t="s">
        <v>141</v>
      </c>
      <c r="AU131" s="13" t="s">
        <v>119</v>
      </c>
      <c r="AY131" s="13" t="s">
        <v>140</v>
      </c>
      <c r="BE131" s="95">
        <f t="shared" si="9"/>
        <v>0</v>
      </c>
      <c r="BF131" s="95">
        <f t="shared" si="10"/>
        <v>0</v>
      </c>
      <c r="BG131" s="95">
        <f t="shared" si="11"/>
        <v>0</v>
      </c>
      <c r="BH131" s="95">
        <f t="shared" si="12"/>
        <v>0</v>
      </c>
      <c r="BI131" s="95">
        <f t="shared" si="13"/>
        <v>0</v>
      </c>
      <c r="BJ131" s="13" t="s">
        <v>119</v>
      </c>
      <c r="BK131" s="95">
        <f t="shared" si="14"/>
        <v>0</v>
      </c>
      <c r="BL131" s="13" t="s">
        <v>145</v>
      </c>
      <c r="BM131" s="13"/>
    </row>
    <row r="132" spans="2:65" s="1" customFormat="1" ht="31.5" customHeight="1">
      <c r="B132" s="117"/>
      <c r="C132" s="153" t="s">
        <v>154</v>
      </c>
      <c r="D132" s="153" t="s">
        <v>155</v>
      </c>
      <c r="E132" s="154" t="s">
        <v>156</v>
      </c>
      <c r="F132" s="225" t="s">
        <v>157</v>
      </c>
      <c r="G132" s="226"/>
      <c r="H132" s="226"/>
      <c r="I132" s="226"/>
      <c r="J132" s="155" t="s">
        <v>153</v>
      </c>
      <c r="K132" s="156">
        <v>4</v>
      </c>
      <c r="L132" s="227">
        <v>0</v>
      </c>
      <c r="M132" s="226"/>
      <c r="N132" s="228">
        <f t="shared" si="5"/>
        <v>0</v>
      </c>
      <c r="O132" s="222"/>
      <c r="P132" s="222"/>
      <c r="Q132" s="222"/>
      <c r="R132" s="119"/>
      <c r="T132" s="150" t="s">
        <v>3</v>
      </c>
      <c r="U132" s="39" t="s">
        <v>46</v>
      </c>
      <c r="V132" s="31"/>
      <c r="W132" s="151">
        <f t="shared" si="6"/>
        <v>0</v>
      </c>
      <c r="X132" s="151">
        <v>0.22</v>
      </c>
      <c r="Y132" s="151">
        <f t="shared" si="7"/>
        <v>0.88</v>
      </c>
      <c r="Z132" s="151">
        <v>0</v>
      </c>
      <c r="AA132" s="152">
        <f t="shared" si="8"/>
        <v>0</v>
      </c>
      <c r="AR132" s="13" t="s">
        <v>158</v>
      </c>
      <c r="AT132" s="13" t="s">
        <v>155</v>
      </c>
      <c r="AU132" s="13" t="s">
        <v>119</v>
      </c>
      <c r="AY132" s="13" t="s">
        <v>140</v>
      </c>
      <c r="BE132" s="95">
        <f t="shared" si="9"/>
        <v>0</v>
      </c>
      <c r="BF132" s="95">
        <f t="shared" si="10"/>
        <v>0</v>
      </c>
      <c r="BG132" s="95">
        <f t="shared" si="11"/>
        <v>0</v>
      </c>
      <c r="BH132" s="95">
        <f t="shared" si="12"/>
        <v>0</v>
      </c>
      <c r="BI132" s="95">
        <f t="shared" si="13"/>
        <v>0</v>
      </c>
      <c r="BJ132" s="13" t="s">
        <v>119</v>
      </c>
      <c r="BK132" s="95">
        <f t="shared" si="14"/>
        <v>0</v>
      </c>
      <c r="BL132" s="13" t="s">
        <v>145</v>
      </c>
      <c r="BM132" s="13"/>
    </row>
    <row r="133" spans="2:65" s="1" customFormat="1" ht="31.5" customHeight="1">
      <c r="B133" s="117"/>
      <c r="C133" s="146" t="s">
        <v>159</v>
      </c>
      <c r="D133" s="146" t="s">
        <v>141</v>
      </c>
      <c r="E133" s="147" t="s">
        <v>160</v>
      </c>
      <c r="F133" s="221" t="s">
        <v>161</v>
      </c>
      <c r="G133" s="222"/>
      <c r="H133" s="222"/>
      <c r="I133" s="222"/>
      <c r="J133" s="148" t="s">
        <v>153</v>
      </c>
      <c r="K133" s="149">
        <v>1</v>
      </c>
      <c r="L133" s="223">
        <v>0</v>
      </c>
      <c r="M133" s="222"/>
      <c r="N133" s="224">
        <f t="shared" si="5"/>
        <v>0</v>
      </c>
      <c r="O133" s="222"/>
      <c r="P133" s="222"/>
      <c r="Q133" s="222"/>
      <c r="R133" s="119"/>
      <c r="T133" s="150" t="s">
        <v>3</v>
      </c>
      <c r="U133" s="39" t="s">
        <v>46</v>
      </c>
      <c r="V133" s="31"/>
      <c r="W133" s="151">
        <f t="shared" si="6"/>
        <v>0</v>
      </c>
      <c r="X133" s="151">
        <v>0</v>
      </c>
      <c r="Y133" s="151">
        <f t="shared" si="7"/>
        <v>0</v>
      </c>
      <c r="Z133" s="151">
        <v>0</v>
      </c>
      <c r="AA133" s="152">
        <f t="shared" si="8"/>
        <v>0</v>
      </c>
      <c r="AR133" s="13" t="s">
        <v>145</v>
      </c>
      <c r="AT133" s="13" t="s">
        <v>141</v>
      </c>
      <c r="AU133" s="13" t="s">
        <v>119</v>
      </c>
      <c r="AY133" s="13" t="s">
        <v>140</v>
      </c>
      <c r="BE133" s="95">
        <f t="shared" si="9"/>
        <v>0</v>
      </c>
      <c r="BF133" s="95">
        <f t="shared" si="10"/>
        <v>0</v>
      </c>
      <c r="BG133" s="95">
        <f t="shared" si="11"/>
        <v>0</v>
      </c>
      <c r="BH133" s="95">
        <f t="shared" si="12"/>
        <v>0</v>
      </c>
      <c r="BI133" s="95">
        <f t="shared" si="13"/>
        <v>0</v>
      </c>
      <c r="BJ133" s="13" t="s">
        <v>119</v>
      </c>
      <c r="BK133" s="95">
        <f t="shared" si="14"/>
        <v>0</v>
      </c>
      <c r="BL133" s="13" t="s">
        <v>145</v>
      </c>
      <c r="BM133" s="13"/>
    </row>
    <row r="134" spans="2:65" s="1" customFormat="1" ht="22.5" customHeight="1">
      <c r="B134" s="117"/>
      <c r="C134" s="153" t="s">
        <v>162</v>
      </c>
      <c r="D134" s="153" t="s">
        <v>155</v>
      </c>
      <c r="E134" s="154" t="s">
        <v>163</v>
      </c>
      <c r="F134" s="225" t="s">
        <v>164</v>
      </c>
      <c r="G134" s="226"/>
      <c r="H134" s="226"/>
      <c r="I134" s="226"/>
      <c r="J134" s="155" t="s">
        <v>153</v>
      </c>
      <c r="K134" s="156">
        <v>1</v>
      </c>
      <c r="L134" s="227">
        <v>0</v>
      </c>
      <c r="M134" s="226"/>
      <c r="N134" s="228">
        <f t="shared" si="5"/>
        <v>0</v>
      </c>
      <c r="O134" s="222"/>
      <c r="P134" s="222"/>
      <c r="Q134" s="222"/>
      <c r="R134" s="119"/>
      <c r="T134" s="150" t="s">
        <v>3</v>
      </c>
      <c r="U134" s="39" t="s">
        <v>46</v>
      </c>
      <c r="V134" s="31"/>
      <c r="W134" s="151">
        <f t="shared" si="6"/>
        <v>0</v>
      </c>
      <c r="X134" s="151">
        <v>0.00164</v>
      </c>
      <c r="Y134" s="151">
        <f t="shared" si="7"/>
        <v>0.00164</v>
      </c>
      <c r="Z134" s="151">
        <v>0</v>
      </c>
      <c r="AA134" s="152">
        <f t="shared" si="8"/>
        <v>0</v>
      </c>
      <c r="AR134" s="13" t="s">
        <v>158</v>
      </c>
      <c r="AT134" s="13" t="s">
        <v>155</v>
      </c>
      <c r="AU134" s="13" t="s">
        <v>119</v>
      </c>
      <c r="AY134" s="13" t="s">
        <v>140</v>
      </c>
      <c r="BE134" s="95">
        <f t="shared" si="9"/>
        <v>0</v>
      </c>
      <c r="BF134" s="95">
        <f t="shared" si="10"/>
        <v>0</v>
      </c>
      <c r="BG134" s="95">
        <f t="shared" si="11"/>
        <v>0</v>
      </c>
      <c r="BH134" s="95">
        <f t="shared" si="12"/>
        <v>0</v>
      </c>
      <c r="BI134" s="95">
        <f t="shared" si="13"/>
        <v>0</v>
      </c>
      <c r="BJ134" s="13" t="s">
        <v>119</v>
      </c>
      <c r="BK134" s="95">
        <f t="shared" si="14"/>
        <v>0</v>
      </c>
      <c r="BL134" s="13" t="s">
        <v>145</v>
      </c>
      <c r="BM134" s="13"/>
    </row>
    <row r="135" spans="2:65" s="1" customFormat="1" ht="31.5" customHeight="1">
      <c r="B135" s="117"/>
      <c r="C135" s="146" t="s">
        <v>158</v>
      </c>
      <c r="D135" s="146" t="s">
        <v>141</v>
      </c>
      <c r="E135" s="147" t="s">
        <v>165</v>
      </c>
      <c r="F135" s="221" t="s">
        <v>166</v>
      </c>
      <c r="G135" s="222"/>
      <c r="H135" s="222"/>
      <c r="I135" s="222"/>
      <c r="J135" s="148" t="s">
        <v>153</v>
      </c>
      <c r="K135" s="149">
        <v>4</v>
      </c>
      <c r="L135" s="223">
        <v>0</v>
      </c>
      <c r="M135" s="222"/>
      <c r="N135" s="224">
        <f t="shared" si="5"/>
        <v>0</v>
      </c>
      <c r="O135" s="222"/>
      <c r="P135" s="222"/>
      <c r="Q135" s="222"/>
      <c r="R135" s="119"/>
      <c r="T135" s="150" t="s">
        <v>3</v>
      </c>
      <c r="U135" s="39" t="s">
        <v>46</v>
      </c>
      <c r="V135" s="31"/>
      <c r="W135" s="151">
        <f t="shared" si="6"/>
        <v>0</v>
      </c>
      <c r="X135" s="151">
        <v>0</v>
      </c>
      <c r="Y135" s="151">
        <f t="shared" si="7"/>
        <v>0</v>
      </c>
      <c r="Z135" s="151">
        <v>0</v>
      </c>
      <c r="AA135" s="152">
        <f t="shared" si="8"/>
        <v>0</v>
      </c>
      <c r="AR135" s="13" t="s">
        <v>145</v>
      </c>
      <c r="AT135" s="13" t="s">
        <v>141</v>
      </c>
      <c r="AU135" s="13" t="s">
        <v>119</v>
      </c>
      <c r="AY135" s="13" t="s">
        <v>140</v>
      </c>
      <c r="BE135" s="95">
        <f t="shared" si="9"/>
        <v>0</v>
      </c>
      <c r="BF135" s="95">
        <f t="shared" si="10"/>
        <v>0</v>
      </c>
      <c r="BG135" s="95">
        <f t="shared" si="11"/>
        <v>0</v>
      </c>
      <c r="BH135" s="95">
        <f t="shared" si="12"/>
        <v>0</v>
      </c>
      <c r="BI135" s="95">
        <f t="shared" si="13"/>
        <v>0</v>
      </c>
      <c r="BJ135" s="13" t="s">
        <v>119</v>
      </c>
      <c r="BK135" s="95">
        <f t="shared" si="14"/>
        <v>0</v>
      </c>
      <c r="BL135" s="13" t="s">
        <v>145</v>
      </c>
      <c r="BM135" s="13"/>
    </row>
    <row r="136" spans="2:65" s="1" customFormat="1" ht="22.5" customHeight="1">
      <c r="B136" s="117"/>
      <c r="C136" s="153" t="s">
        <v>167</v>
      </c>
      <c r="D136" s="153" t="s">
        <v>155</v>
      </c>
      <c r="E136" s="154" t="s">
        <v>168</v>
      </c>
      <c r="F136" s="225" t="s">
        <v>169</v>
      </c>
      <c r="G136" s="226"/>
      <c r="H136" s="226"/>
      <c r="I136" s="226"/>
      <c r="J136" s="155" t="s">
        <v>153</v>
      </c>
      <c r="K136" s="156">
        <v>4</v>
      </c>
      <c r="L136" s="227">
        <v>0</v>
      </c>
      <c r="M136" s="226"/>
      <c r="N136" s="228">
        <f t="shared" si="5"/>
        <v>0</v>
      </c>
      <c r="O136" s="222"/>
      <c r="P136" s="222"/>
      <c r="Q136" s="222"/>
      <c r="R136" s="119"/>
      <c r="T136" s="150" t="s">
        <v>3</v>
      </c>
      <c r="U136" s="39" t="s">
        <v>46</v>
      </c>
      <c r="V136" s="31"/>
      <c r="W136" s="151">
        <f t="shared" si="6"/>
        <v>0</v>
      </c>
      <c r="X136" s="151">
        <v>0.00354</v>
      </c>
      <c r="Y136" s="151">
        <f t="shared" si="7"/>
        <v>0.01416</v>
      </c>
      <c r="Z136" s="151">
        <v>0</v>
      </c>
      <c r="AA136" s="152">
        <f t="shared" si="8"/>
        <v>0</v>
      </c>
      <c r="AR136" s="13" t="s">
        <v>158</v>
      </c>
      <c r="AT136" s="13" t="s">
        <v>155</v>
      </c>
      <c r="AU136" s="13" t="s">
        <v>119</v>
      </c>
      <c r="AY136" s="13" t="s">
        <v>140</v>
      </c>
      <c r="BE136" s="95">
        <f t="shared" si="9"/>
        <v>0</v>
      </c>
      <c r="BF136" s="95">
        <f t="shared" si="10"/>
        <v>0</v>
      </c>
      <c r="BG136" s="95">
        <f t="shared" si="11"/>
        <v>0</v>
      </c>
      <c r="BH136" s="95">
        <f t="shared" si="12"/>
        <v>0</v>
      </c>
      <c r="BI136" s="95">
        <f t="shared" si="13"/>
        <v>0</v>
      </c>
      <c r="BJ136" s="13" t="s">
        <v>119</v>
      </c>
      <c r="BK136" s="95">
        <f t="shared" si="14"/>
        <v>0</v>
      </c>
      <c r="BL136" s="13" t="s">
        <v>145</v>
      </c>
      <c r="BM136" s="13"/>
    </row>
    <row r="137" spans="2:63" s="9" customFormat="1" ht="29.25" customHeight="1">
      <c r="B137" s="135"/>
      <c r="C137" s="136"/>
      <c r="D137" s="145" t="s">
        <v>108</v>
      </c>
      <c r="E137" s="145"/>
      <c r="F137" s="145"/>
      <c r="G137" s="145"/>
      <c r="H137" s="145"/>
      <c r="I137" s="145"/>
      <c r="J137" s="145"/>
      <c r="K137" s="145"/>
      <c r="L137" s="145"/>
      <c r="M137" s="145"/>
      <c r="N137" s="229">
        <f>BK137</f>
        <v>0</v>
      </c>
      <c r="O137" s="230"/>
      <c r="P137" s="230"/>
      <c r="Q137" s="230"/>
      <c r="R137" s="138"/>
      <c r="T137" s="139"/>
      <c r="U137" s="136"/>
      <c r="V137" s="136"/>
      <c r="W137" s="140">
        <f>SUM(W138:W142)</f>
        <v>0</v>
      </c>
      <c r="X137" s="136"/>
      <c r="Y137" s="140">
        <f>SUM(Y138:Y142)</f>
        <v>0</v>
      </c>
      <c r="Z137" s="136"/>
      <c r="AA137" s="141">
        <f>SUM(AA138:AA142)</f>
        <v>1.512394</v>
      </c>
      <c r="AR137" s="142" t="s">
        <v>22</v>
      </c>
      <c r="AT137" s="143" t="s">
        <v>78</v>
      </c>
      <c r="AU137" s="143" t="s">
        <v>22</v>
      </c>
      <c r="AY137" s="142" t="s">
        <v>140</v>
      </c>
      <c r="BK137" s="144">
        <f>SUM(BK138:BK142)</f>
        <v>0</v>
      </c>
    </row>
    <row r="138" spans="2:65" s="1" customFormat="1" ht="22.5" customHeight="1">
      <c r="B138" s="117"/>
      <c r="C138" s="146" t="s">
        <v>27</v>
      </c>
      <c r="D138" s="146" t="s">
        <v>141</v>
      </c>
      <c r="E138" s="147" t="s">
        <v>170</v>
      </c>
      <c r="F138" s="221" t="s">
        <v>171</v>
      </c>
      <c r="G138" s="222"/>
      <c r="H138" s="222"/>
      <c r="I138" s="222"/>
      <c r="J138" s="148" t="s">
        <v>144</v>
      </c>
      <c r="K138" s="149">
        <v>6.72</v>
      </c>
      <c r="L138" s="223">
        <v>0</v>
      </c>
      <c r="M138" s="222"/>
      <c r="N138" s="224">
        <f>ROUND(L138*K138,2)</f>
        <v>0</v>
      </c>
      <c r="O138" s="222"/>
      <c r="P138" s="222"/>
      <c r="Q138" s="222"/>
      <c r="R138" s="119"/>
      <c r="T138" s="150" t="s">
        <v>3</v>
      </c>
      <c r="U138" s="39" t="s">
        <v>46</v>
      </c>
      <c r="V138" s="31"/>
      <c r="W138" s="151">
        <f>V138*K138</f>
        <v>0</v>
      </c>
      <c r="X138" s="151">
        <v>0</v>
      </c>
      <c r="Y138" s="151">
        <f>X138*K138</f>
        <v>0</v>
      </c>
      <c r="Z138" s="151">
        <v>0.082</v>
      </c>
      <c r="AA138" s="152">
        <f>Z138*K138</f>
        <v>0.55104</v>
      </c>
      <c r="AR138" s="13" t="s">
        <v>145</v>
      </c>
      <c r="AT138" s="13" t="s">
        <v>141</v>
      </c>
      <c r="AU138" s="13" t="s">
        <v>119</v>
      </c>
      <c r="AY138" s="13" t="s">
        <v>140</v>
      </c>
      <c r="BE138" s="95">
        <f>IF(U138="základní",N138,0)</f>
        <v>0</v>
      </c>
      <c r="BF138" s="95">
        <f>IF(U138="snížená",N138,0)</f>
        <v>0</v>
      </c>
      <c r="BG138" s="95">
        <f>IF(U138="zákl. přenesená",N138,0)</f>
        <v>0</v>
      </c>
      <c r="BH138" s="95">
        <f>IF(U138="sníž. přenesená",N138,0)</f>
        <v>0</v>
      </c>
      <c r="BI138" s="95">
        <f>IF(U138="nulová",N138,0)</f>
        <v>0</v>
      </c>
      <c r="BJ138" s="13" t="s">
        <v>119</v>
      </c>
      <c r="BK138" s="95">
        <f>ROUND(L138*K138,2)</f>
        <v>0</v>
      </c>
      <c r="BL138" s="13" t="s">
        <v>145</v>
      </c>
      <c r="BM138" s="13"/>
    </row>
    <row r="139" spans="2:65" s="1" customFormat="1" ht="31.5" customHeight="1">
      <c r="B139" s="117"/>
      <c r="C139" s="146" t="s">
        <v>172</v>
      </c>
      <c r="D139" s="146" t="s">
        <v>141</v>
      </c>
      <c r="E139" s="147" t="s">
        <v>173</v>
      </c>
      <c r="F139" s="221" t="s">
        <v>174</v>
      </c>
      <c r="G139" s="222"/>
      <c r="H139" s="222"/>
      <c r="I139" s="222"/>
      <c r="J139" s="148" t="s">
        <v>144</v>
      </c>
      <c r="K139" s="149">
        <v>3</v>
      </c>
      <c r="L139" s="223">
        <v>0</v>
      </c>
      <c r="M139" s="222"/>
      <c r="N139" s="224">
        <f>ROUND(L139*K139,2)</f>
        <v>0</v>
      </c>
      <c r="O139" s="222"/>
      <c r="P139" s="222"/>
      <c r="Q139" s="222"/>
      <c r="R139" s="119"/>
      <c r="T139" s="150" t="s">
        <v>3</v>
      </c>
      <c r="U139" s="39" t="s">
        <v>46</v>
      </c>
      <c r="V139" s="31"/>
      <c r="W139" s="151">
        <f>V139*K139</f>
        <v>0</v>
      </c>
      <c r="X139" s="151">
        <v>0</v>
      </c>
      <c r="Y139" s="151">
        <f>X139*K139</f>
        <v>0</v>
      </c>
      <c r="Z139" s="151">
        <v>0.034</v>
      </c>
      <c r="AA139" s="152">
        <f>Z139*K139</f>
        <v>0.10200000000000001</v>
      </c>
      <c r="AR139" s="13" t="s">
        <v>145</v>
      </c>
      <c r="AT139" s="13" t="s">
        <v>141</v>
      </c>
      <c r="AU139" s="13" t="s">
        <v>119</v>
      </c>
      <c r="AY139" s="13" t="s">
        <v>140</v>
      </c>
      <c r="BE139" s="95">
        <f>IF(U139="základní",N139,0)</f>
        <v>0</v>
      </c>
      <c r="BF139" s="95">
        <f>IF(U139="snížená",N139,0)</f>
        <v>0</v>
      </c>
      <c r="BG139" s="95">
        <f>IF(U139="zákl. přenesená",N139,0)</f>
        <v>0</v>
      </c>
      <c r="BH139" s="95">
        <f>IF(U139="sníž. přenesená",N139,0)</f>
        <v>0</v>
      </c>
      <c r="BI139" s="95">
        <f>IF(U139="nulová",N139,0)</f>
        <v>0</v>
      </c>
      <c r="BJ139" s="13" t="s">
        <v>119</v>
      </c>
      <c r="BK139" s="95">
        <f>ROUND(L139*K139,2)</f>
        <v>0</v>
      </c>
      <c r="BL139" s="13" t="s">
        <v>145</v>
      </c>
      <c r="BM139" s="13"/>
    </row>
    <row r="140" spans="2:65" s="1" customFormat="1" ht="31.5" customHeight="1">
      <c r="B140" s="117"/>
      <c r="C140" s="146" t="s">
        <v>175</v>
      </c>
      <c r="D140" s="146" t="s">
        <v>141</v>
      </c>
      <c r="E140" s="147" t="s">
        <v>176</v>
      </c>
      <c r="F140" s="221" t="s">
        <v>177</v>
      </c>
      <c r="G140" s="222"/>
      <c r="H140" s="222"/>
      <c r="I140" s="222"/>
      <c r="J140" s="148" t="s">
        <v>144</v>
      </c>
      <c r="K140" s="149">
        <v>12.701</v>
      </c>
      <c r="L140" s="223">
        <v>0</v>
      </c>
      <c r="M140" s="222"/>
      <c r="N140" s="224">
        <f>ROUND(L140*K140,2)</f>
        <v>0</v>
      </c>
      <c r="O140" s="222"/>
      <c r="P140" s="222"/>
      <c r="Q140" s="222"/>
      <c r="R140" s="119"/>
      <c r="T140" s="150" t="s">
        <v>3</v>
      </c>
      <c r="U140" s="39" t="s">
        <v>46</v>
      </c>
      <c r="V140" s="31"/>
      <c r="W140" s="151">
        <f>V140*K140</f>
        <v>0</v>
      </c>
      <c r="X140" s="151">
        <v>0</v>
      </c>
      <c r="Y140" s="151">
        <f>X140*K140</f>
        <v>0</v>
      </c>
      <c r="Z140" s="151">
        <v>0.034</v>
      </c>
      <c r="AA140" s="152">
        <f>Z140*K140</f>
        <v>0.43183400000000005</v>
      </c>
      <c r="AR140" s="13" t="s">
        <v>145</v>
      </c>
      <c r="AT140" s="13" t="s">
        <v>141</v>
      </c>
      <c r="AU140" s="13" t="s">
        <v>119</v>
      </c>
      <c r="AY140" s="13" t="s">
        <v>140</v>
      </c>
      <c r="BE140" s="95">
        <f>IF(U140="základní",N140,0)</f>
        <v>0</v>
      </c>
      <c r="BF140" s="95">
        <f>IF(U140="snížená",N140,0)</f>
        <v>0</v>
      </c>
      <c r="BG140" s="95">
        <f>IF(U140="zákl. přenesená",N140,0)</f>
        <v>0</v>
      </c>
      <c r="BH140" s="95">
        <f>IF(U140="sníž. přenesená",N140,0)</f>
        <v>0</v>
      </c>
      <c r="BI140" s="95">
        <f>IF(U140="nulová",N140,0)</f>
        <v>0</v>
      </c>
      <c r="BJ140" s="13" t="s">
        <v>119</v>
      </c>
      <c r="BK140" s="95">
        <f>ROUND(L140*K140,2)</f>
        <v>0</v>
      </c>
      <c r="BL140" s="13" t="s">
        <v>145</v>
      </c>
      <c r="BM140" s="13"/>
    </row>
    <row r="141" spans="2:65" s="1" customFormat="1" ht="31.5" customHeight="1">
      <c r="B141" s="117"/>
      <c r="C141" s="146" t="s">
        <v>178</v>
      </c>
      <c r="D141" s="146" t="s">
        <v>141</v>
      </c>
      <c r="E141" s="147" t="s">
        <v>179</v>
      </c>
      <c r="F141" s="221" t="s">
        <v>180</v>
      </c>
      <c r="G141" s="222"/>
      <c r="H141" s="222"/>
      <c r="I141" s="222"/>
      <c r="J141" s="148" t="s">
        <v>144</v>
      </c>
      <c r="K141" s="149">
        <v>22.08</v>
      </c>
      <c r="L141" s="223">
        <v>0</v>
      </c>
      <c r="M141" s="222"/>
      <c r="N141" s="224">
        <f>ROUND(L141*K141,2)</f>
        <v>0</v>
      </c>
      <c r="O141" s="222"/>
      <c r="P141" s="222"/>
      <c r="Q141" s="222"/>
      <c r="R141" s="119"/>
      <c r="T141" s="150" t="s">
        <v>3</v>
      </c>
      <c r="U141" s="39" t="s">
        <v>46</v>
      </c>
      <c r="V141" s="31"/>
      <c r="W141" s="151">
        <f>V141*K141</f>
        <v>0</v>
      </c>
      <c r="X141" s="151">
        <v>0</v>
      </c>
      <c r="Y141" s="151">
        <f>X141*K141</f>
        <v>0</v>
      </c>
      <c r="Z141" s="151">
        <v>0.019</v>
      </c>
      <c r="AA141" s="152">
        <f>Z141*K141</f>
        <v>0.41951999999999995</v>
      </c>
      <c r="AR141" s="13" t="s">
        <v>145</v>
      </c>
      <c r="AT141" s="13" t="s">
        <v>141</v>
      </c>
      <c r="AU141" s="13" t="s">
        <v>119</v>
      </c>
      <c r="AY141" s="13" t="s">
        <v>140</v>
      </c>
      <c r="BE141" s="95">
        <f>IF(U141="základní",N141,0)</f>
        <v>0</v>
      </c>
      <c r="BF141" s="95">
        <f>IF(U141="snížená",N141,0)</f>
        <v>0</v>
      </c>
      <c r="BG141" s="95">
        <f>IF(U141="zákl. přenesená",N141,0)</f>
        <v>0</v>
      </c>
      <c r="BH141" s="95">
        <f>IF(U141="sníž. přenesená",N141,0)</f>
        <v>0</v>
      </c>
      <c r="BI141" s="95">
        <f>IF(U141="nulová",N141,0)</f>
        <v>0</v>
      </c>
      <c r="BJ141" s="13" t="s">
        <v>119</v>
      </c>
      <c r="BK141" s="95">
        <f>ROUND(L141*K141,2)</f>
        <v>0</v>
      </c>
      <c r="BL141" s="13" t="s">
        <v>145</v>
      </c>
      <c r="BM141" s="13"/>
    </row>
    <row r="142" spans="2:65" s="1" customFormat="1" ht="31.5" customHeight="1">
      <c r="B142" s="117"/>
      <c r="C142" s="146" t="s">
        <v>181</v>
      </c>
      <c r="D142" s="146" t="s">
        <v>141</v>
      </c>
      <c r="E142" s="147" t="s">
        <v>182</v>
      </c>
      <c r="F142" s="221" t="s">
        <v>183</v>
      </c>
      <c r="G142" s="222"/>
      <c r="H142" s="222"/>
      <c r="I142" s="222"/>
      <c r="J142" s="148" t="s">
        <v>153</v>
      </c>
      <c r="K142" s="149">
        <v>4</v>
      </c>
      <c r="L142" s="223">
        <v>0</v>
      </c>
      <c r="M142" s="222"/>
      <c r="N142" s="224">
        <f>ROUND(L142*K142,2)</f>
        <v>0</v>
      </c>
      <c r="O142" s="222"/>
      <c r="P142" s="222"/>
      <c r="Q142" s="222"/>
      <c r="R142" s="119"/>
      <c r="T142" s="150" t="s">
        <v>3</v>
      </c>
      <c r="U142" s="39" t="s">
        <v>46</v>
      </c>
      <c r="V142" s="31"/>
      <c r="W142" s="151">
        <f>V142*K142</f>
        <v>0</v>
      </c>
      <c r="X142" s="151">
        <v>0</v>
      </c>
      <c r="Y142" s="151">
        <f>X142*K142</f>
        <v>0</v>
      </c>
      <c r="Z142" s="151">
        <v>0.002</v>
      </c>
      <c r="AA142" s="152">
        <f>Z142*K142</f>
        <v>0.008</v>
      </c>
      <c r="AR142" s="13" t="s">
        <v>145</v>
      </c>
      <c r="AT142" s="13" t="s">
        <v>141</v>
      </c>
      <c r="AU142" s="13" t="s">
        <v>119</v>
      </c>
      <c r="AY142" s="13" t="s">
        <v>140</v>
      </c>
      <c r="BE142" s="95">
        <f>IF(U142="základní",N142,0)</f>
        <v>0</v>
      </c>
      <c r="BF142" s="95">
        <f>IF(U142="snížená",N142,0)</f>
        <v>0</v>
      </c>
      <c r="BG142" s="95">
        <f>IF(U142="zákl. přenesená",N142,0)</f>
        <v>0</v>
      </c>
      <c r="BH142" s="95">
        <f>IF(U142="sníž. přenesená",N142,0)</f>
        <v>0</v>
      </c>
      <c r="BI142" s="95">
        <f>IF(U142="nulová",N142,0)</f>
        <v>0</v>
      </c>
      <c r="BJ142" s="13" t="s">
        <v>119</v>
      </c>
      <c r="BK142" s="95">
        <f>ROUND(L142*K142,2)</f>
        <v>0</v>
      </c>
      <c r="BL142" s="13" t="s">
        <v>145</v>
      </c>
      <c r="BM142" s="13"/>
    </row>
    <row r="143" spans="2:63" s="9" customFormat="1" ht="29.25" customHeight="1">
      <c r="B143" s="135"/>
      <c r="C143" s="136"/>
      <c r="D143" s="145" t="s">
        <v>109</v>
      </c>
      <c r="E143" s="145"/>
      <c r="F143" s="145"/>
      <c r="G143" s="145"/>
      <c r="H143" s="145"/>
      <c r="I143" s="145"/>
      <c r="J143" s="145"/>
      <c r="K143" s="145"/>
      <c r="L143" s="145"/>
      <c r="M143" s="145"/>
      <c r="N143" s="229">
        <f>BK143</f>
        <v>0</v>
      </c>
      <c r="O143" s="230"/>
      <c r="P143" s="230"/>
      <c r="Q143" s="230"/>
      <c r="R143" s="138"/>
      <c r="T143" s="139"/>
      <c r="U143" s="136"/>
      <c r="V143" s="136"/>
      <c r="W143" s="140">
        <f>SUM(W144:W147)</f>
        <v>0</v>
      </c>
      <c r="X143" s="136"/>
      <c r="Y143" s="140">
        <f>SUM(Y144:Y147)</f>
        <v>0</v>
      </c>
      <c r="Z143" s="136"/>
      <c r="AA143" s="141">
        <f>SUM(AA144:AA147)</f>
        <v>0</v>
      </c>
      <c r="AR143" s="142" t="s">
        <v>22</v>
      </c>
      <c r="AT143" s="143" t="s">
        <v>78</v>
      </c>
      <c r="AU143" s="143" t="s">
        <v>22</v>
      </c>
      <c r="AY143" s="142" t="s">
        <v>140</v>
      </c>
      <c r="BK143" s="144">
        <f>SUM(BK144:BK147)</f>
        <v>0</v>
      </c>
    </row>
    <row r="144" spans="2:65" s="1" customFormat="1" ht="22.5" customHeight="1">
      <c r="B144" s="117"/>
      <c r="C144" s="146" t="s">
        <v>9</v>
      </c>
      <c r="D144" s="146" t="s">
        <v>141</v>
      </c>
      <c r="E144" s="147" t="s">
        <v>184</v>
      </c>
      <c r="F144" s="221" t="s">
        <v>185</v>
      </c>
      <c r="G144" s="222"/>
      <c r="H144" s="222"/>
      <c r="I144" s="222"/>
      <c r="J144" s="148" t="s">
        <v>186</v>
      </c>
      <c r="K144" s="149">
        <v>2.128</v>
      </c>
      <c r="L144" s="223">
        <v>0</v>
      </c>
      <c r="M144" s="222"/>
      <c r="N144" s="224">
        <f>ROUND(L144*K144,2)</f>
        <v>0</v>
      </c>
      <c r="O144" s="222"/>
      <c r="P144" s="222"/>
      <c r="Q144" s="222"/>
      <c r="R144" s="119"/>
      <c r="T144" s="150" t="s">
        <v>3</v>
      </c>
      <c r="U144" s="39" t="s">
        <v>46</v>
      </c>
      <c r="V144" s="31"/>
      <c r="W144" s="151">
        <f>V144*K144</f>
        <v>0</v>
      </c>
      <c r="X144" s="151">
        <v>0</v>
      </c>
      <c r="Y144" s="151">
        <f>X144*K144</f>
        <v>0</v>
      </c>
      <c r="Z144" s="151">
        <v>0</v>
      </c>
      <c r="AA144" s="152">
        <f>Z144*K144</f>
        <v>0</v>
      </c>
      <c r="AR144" s="13" t="s">
        <v>145</v>
      </c>
      <c r="AT144" s="13" t="s">
        <v>141</v>
      </c>
      <c r="AU144" s="13" t="s">
        <v>119</v>
      </c>
      <c r="AY144" s="13" t="s">
        <v>140</v>
      </c>
      <c r="BE144" s="95">
        <f>IF(U144="základní",N144,0)</f>
        <v>0</v>
      </c>
      <c r="BF144" s="95">
        <f>IF(U144="snížená",N144,0)</f>
        <v>0</v>
      </c>
      <c r="BG144" s="95">
        <f>IF(U144="zákl. přenesená",N144,0)</f>
        <v>0</v>
      </c>
      <c r="BH144" s="95">
        <f>IF(U144="sníž. přenesená",N144,0)</f>
        <v>0</v>
      </c>
      <c r="BI144" s="95">
        <f>IF(U144="nulová",N144,0)</f>
        <v>0</v>
      </c>
      <c r="BJ144" s="13" t="s">
        <v>119</v>
      </c>
      <c r="BK144" s="95">
        <f>ROUND(L144*K144,2)</f>
        <v>0</v>
      </c>
      <c r="BL144" s="13" t="s">
        <v>145</v>
      </c>
      <c r="BM144" s="13"/>
    </row>
    <row r="145" spans="2:65" s="1" customFormat="1" ht="31.5" customHeight="1">
      <c r="B145" s="117"/>
      <c r="C145" s="146" t="s">
        <v>187</v>
      </c>
      <c r="D145" s="146" t="s">
        <v>141</v>
      </c>
      <c r="E145" s="147" t="s">
        <v>188</v>
      </c>
      <c r="F145" s="221" t="s">
        <v>189</v>
      </c>
      <c r="G145" s="222"/>
      <c r="H145" s="222"/>
      <c r="I145" s="222"/>
      <c r="J145" s="148" t="s">
        <v>186</v>
      </c>
      <c r="K145" s="149">
        <v>19.152</v>
      </c>
      <c r="L145" s="223">
        <v>0</v>
      </c>
      <c r="M145" s="222"/>
      <c r="N145" s="224">
        <f>ROUND(L145*K145,2)</f>
        <v>0</v>
      </c>
      <c r="O145" s="222"/>
      <c r="P145" s="222"/>
      <c r="Q145" s="222"/>
      <c r="R145" s="119"/>
      <c r="T145" s="150" t="s">
        <v>3</v>
      </c>
      <c r="U145" s="39" t="s">
        <v>46</v>
      </c>
      <c r="V145" s="31"/>
      <c r="W145" s="151">
        <f>V145*K145</f>
        <v>0</v>
      </c>
      <c r="X145" s="151">
        <v>0</v>
      </c>
      <c r="Y145" s="151">
        <f>X145*K145</f>
        <v>0</v>
      </c>
      <c r="Z145" s="151">
        <v>0</v>
      </c>
      <c r="AA145" s="152">
        <f>Z145*K145</f>
        <v>0</v>
      </c>
      <c r="AR145" s="13" t="s">
        <v>145</v>
      </c>
      <c r="AT145" s="13" t="s">
        <v>141</v>
      </c>
      <c r="AU145" s="13" t="s">
        <v>119</v>
      </c>
      <c r="AY145" s="13" t="s">
        <v>140</v>
      </c>
      <c r="BE145" s="95">
        <f>IF(U145="základní",N145,0)</f>
        <v>0</v>
      </c>
      <c r="BF145" s="95">
        <f>IF(U145="snížená",N145,0)</f>
        <v>0</v>
      </c>
      <c r="BG145" s="95">
        <f>IF(U145="zákl. přenesená",N145,0)</f>
        <v>0</v>
      </c>
      <c r="BH145" s="95">
        <f>IF(U145="sníž. přenesená",N145,0)</f>
        <v>0</v>
      </c>
      <c r="BI145" s="95">
        <f>IF(U145="nulová",N145,0)</f>
        <v>0</v>
      </c>
      <c r="BJ145" s="13" t="s">
        <v>119</v>
      </c>
      <c r="BK145" s="95">
        <f>ROUND(L145*K145,2)</f>
        <v>0</v>
      </c>
      <c r="BL145" s="13" t="s">
        <v>145</v>
      </c>
      <c r="BM145" s="13"/>
    </row>
    <row r="146" spans="2:65" s="1" customFormat="1" ht="31.5" customHeight="1">
      <c r="B146" s="117"/>
      <c r="C146" s="146" t="s">
        <v>190</v>
      </c>
      <c r="D146" s="146" t="s">
        <v>141</v>
      </c>
      <c r="E146" s="147" t="s">
        <v>191</v>
      </c>
      <c r="F146" s="221" t="s">
        <v>192</v>
      </c>
      <c r="G146" s="222"/>
      <c r="H146" s="222"/>
      <c r="I146" s="222"/>
      <c r="J146" s="148" t="s">
        <v>186</v>
      </c>
      <c r="K146" s="149">
        <v>2.128</v>
      </c>
      <c r="L146" s="223">
        <v>0</v>
      </c>
      <c r="M146" s="222"/>
      <c r="N146" s="224">
        <f>ROUND(L146*K146,2)</f>
        <v>0</v>
      </c>
      <c r="O146" s="222"/>
      <c r="P146" s="222"/>
      <c r="Q146" s="222"/>
      <c r="R146" s="119"/>
      <c r="T146" s="150" t="s">
        <v>3</v>
      </c>
      <c r="U146" s="39" t="s">
        <v>46</v>
      </c>
      <c r="V146" s="31"/>
      <c r="W146" s="151">
        <f>V146*K146</f>
        <v>0</v>
      </c>
      <c r="X146" s="151">
        <v>0</v>
      </c>
      <c r="Y146" s="151">
        <f>X146*K146</f>
        <v>0</v>
      </c>
      <c r="Z146" s="151">
        <v>0</v>
      </c>
      <c r="AA146" s="152">
        <f>Z146*K146</f>
        <v>0</v>
      </c>
      <c r="AR146" s="13" t="s">
        <v>145</v>
      </c>
      <c r="AT146" s="13" t="s">
        <v>141</v>
      </c>
      <c r="AU146" s="13" t="s">
        <v>119</v>
      </c>
      <c r="AY146" s="13" t="s">
        <v>140</v>
      </c>
      <c r="BE146" s="95">
        <f>IF(U146="základní",N146,0)</f>
        <v>0</v>
      </c>
      <c r="BF146" s="95">
        <f>IF(U146="snížená",N146,0)</f>
        <v>0</v>
      </c>
      <c r="BG146" s="95">
        <f>IF(U146="zákl. přenesená",N146,0)</f>
        <v>0</v>
      </c>
      <c r="BH146" s="95">
        <f>IF(U146="sníž. přenesená",N146,0)</f>
        <v>0</v>
      </c>
      <c r="BI146" s="95">
        <f>IF(U146="nulová",N146,0)</f>
        <v>0</v>
      </c>
      <c r="BJ146" s="13" t="s">
        <v>119</v>
      </c>
      <c r="BK146" s="95">
        <f>ROUND(L146*K146,2)</f>
        <v>0</v>
      </c>
      <c r="BL146" s="13" t="s">
        <v>145</v>
      </c>
      <c r="BM146" s="13"/>
    </row>
    <row r="147" spans="2:65" s="1" customFormat="1" ht="31.5" customHeight="1">
      <c r="B147" s="117"/>
      <c r="C147" s="146" t="s">
        <v>193</v>
      </c>
      <c r="D147" s="146" t="s">
        <v>141</v>
      </c>
      <c r="E147" s="147" t="s">
        <v>194</v>
      </c>
      <c r="F147" s="221" t="s">
        <v>195</v>
      </c>
      <c r="G147" s="222"/>
      <c r="H147" s="222"/>
      <c r="I147" s="222"/>
      <c r="J147" s="148" t="s">
        <v>186</v>
      </c>
      <c r="K147" s="149">
        <v>2.128</v>
      </c>
      <c r="L147" s="223">
        <v>0</v>
      </c>
      <c r="M147" s="222"/>
      <c r="N147" s="224">
        <f>ROUND(L147*K147,2)</f>
        <v>0</v>
      </c>
      <c r="O147" s="222"/>
      <c r="P147" s="222"/>
      <c r="Q147" s="222"/>
      <c r="R147" s="119"/>
      <c r="T147" s="150" t="s">
        <v>3</v>
      </c>
      <c r="U147" s="39" t="s">
        <v>46</v>
      </c>
      <c r="V147" s="31"/>
      <c r="W147" s="151">
        <f>V147*K147</f>
        <v>0</v>
      </c>
      <c r="X147" s="151">
        <v>0</v>
      </c>
      <c r="Y147" s="151">
        <f>X147*K147</f>
        <v>0</v>
      </c>
      <c r="Z147" s="151">
        <v>0</v>
      </c>
      <c r="AA147" s="152">
        <f>Z147*K147</f>
        <v>0</v>
      </c>
      <c r="AR147" s="13" t="s">
        <v>145</v>
      </c>
      <c r="AT147" s="13" t="s">
        <v>141</v>
      </c>
      <c r="AU147" s="13" t="s">
        <v>119</v>
      </c>
      <c r="AY147" s="13" t="s">
        <v>140</v>
      </c>
      <c r="BE147" s="95">
        <f>IF(U147="základní",N147,0)</f>
        <v>0</v>
      </c>
      <c r="BF147" s="95">
        <f>IF(U147="snížená",N147,0)</f>
        <v>0</v>
      </c>
      <c r="BG147" s="95">
        <f>IF(U147="zákl. přenesená",N147,0)</f>
        <v>0</v>
      </c>
      <c r="BH147" s="95">
        <f>IF(U147="sníž. přenesená",N147,0)</f>
        <v>0</v>
      </c>
      <c r="BI147" s="95">
        <f>IF(U147="nulová",N147,0)</f>
        <v>0</v>
      </c>
      <c r="BJ147" s="13" t="s">
        <v>119</v>
      </c>
      <c r="BK147" s="95">
        <f>ROUND(L147*K147,2)</f>
        <v>0</v>
      </c>
      <c r="BL147" s="13" t="s">
        <v>145</v>
      </c>
      <c r="BM147" s="13"/>
    </row>
    <row r="148" spans="2:63" s="9" customFormat="1" ht="29.25" customHeight="1">
      <c r="B148" s="135"/>
      <c r="C148" s="136"/>
      <c r="D148" s="145" t="s">
        <v>110</v>
      </c>
      <c r="E148" s="145"/>
      <c r="F148" s="145"/>
      <c r="G148" s="145"/>
      <c r="H148" s="145"/>
      <c r="I148" s="145"/>
      <c r="J148" s="145"/>
      <c r="K148" s="145"/>
      <c r="L148" s="145"/>
      <c r="M148" s="145"/>
      <c r="N148" s="229">
        <f>BK148</f>
        <v>0</v>
      </c>
      <c r="O148" s="230"/>
      <c r="P148" s="230"/>
      <c r="Q148" s="230"/>
      <c r="R148" s="138"/>
      <c r="T148" s="139"/>
      <c r="U148" s="136"/>
      <c r="V148" s="136"/>
      <c r="W148" s="140">
        <f>W149</f>
        <v>0</v>
      </c>
      <c r="X148" s="136"/>
      <c r="Y148" s="140">
        <f>Y149</f>
        <v>0</v>
      </c>
      <c r="Z148" s="136"/>
      <c r="AA148" s="141">
        <f>AA149</f>
        <v>0</v>
      </c>
      <c r="AR148" s="142" t="s">
        <v>22</v>
      </c>
      <c r="AT148" s="143" t="s">
        <v>78</v>
      </c>
      <c r="AU148" s="143" t="s">
        <v>22</v>
      </c>
      <c r="AY148" s="142" t="s">
        <v>140</v>
      </c>
      <c r="BK148" s="144">
        <f>BK149</f>
        <v>0</v>
      </c>
    </row>
    <row r="149" spans="2:65" s="1" customFormat="1" ht="22.5" customHeight="1">
      <c r="B149" s="117"/>
      <c r="C149" s="146" t="s">
        <v>196</v>
      </c>
      <c r="D149" s="146" t="s">
        <v>141</v>
      </c>
      <c r="E149" s="147" t="s">
        <v>197</v>
      </c>
      <c r="F149" s="221" t="s">
        <v>198</v>
      </c>
      <c r="G149" s="222"/>
      <c r="H149" s="222"/>
      <c r="I149" s="222"/>
      <c r="J149" s="148" t="s">
        <v>186</v>
      </c>
      <c r="K149" s="149">
        <v>2.406</v>
      </c>
      <c r="L149" s="223">
        <v>0</v>
      </c>
      <c r="M149" s="222"/>
      <c r="N149" s="224">
        <f>ROUND(L149*K149,2)</f>
        <v>0</v>
      </c>
      <c r="O149" s="222"/>
      <c r="P149" s="222"/>
      <c r="Q149" s="222"/>
      <c r="R149" s="119"/>
      <c r="T149" s="150" t="s">
        <v>3</v>
      </c>
      <c r="U149" s="39" t="s">
        <v>46</v>
      </c>
      <c r="V149" s="31"/>
      <c r="W149" s="151">
        <f>V149*K149</f>
        <v>0</v>
      </c>
      <c r="X149" s="151">
        <v>0</v>
      </c>
      <c r="Y149" s="151">
        <f>X149*K149</f>
        <v>0</v>
      </c>
      <c r="Z149" s="151">
        <v>0</v>
      </c>
      <c r="AA149" s="152">
        <f>Z149*K149</f>
        <v>0</v>
      </c>
      <c r="AR149" s="13" t="s">
        <v>145</v>
      </c>
      <c r="AT149" s="13" t="s">
        <v>141</v>
      </c>
      <c r="AU149" s="13" t="s">
        <v>119</v>
      </c>
      <c r="AY149" s="13" t="s">
        <v>140</v>
      </c>
      <c r="BE149" s="95">
        <f>IF(U149="základní",N149,0)</f>
        <v>0</v>
      </c>
      <c r="BF149" s="95">
        <f>IF(U149="snížená",N149,0)</f>
        <v>0</v>
      </c>
      <c r="BG149" s="95">
        <f>IF(U149="zákl. přenesená",N149,0)</f>
        <v>0</v>
      </c>
      <c r="BH149" s="95">
        <f>IF(U149="sníž. přenesená",N149,0)</f>
        <v>0</v>
      </c>
      <c r="BI149" s="95">
        <f>IF(U149="nulová",N149,0)</f>
        <v>0</v>
      </c>
      <c r="BJ149" s="13" t="s">
        <v>119</v>
      </c>
      <c r="BK149" s="95">
        <f>ROUND(L149*K149,2)</f>
        <v>0</v>
      </c>
      <c r="BL149" s="13" t="s">
        <v>145</v>
      </c>
      <c r="BM149" s="13"/>
    </row>
    <row r="150" spans="2:63" s="9" customFormat="1" ht="36.75" customHeight="1">
      <c r="B150" s="135"/>
      <c r="C150" s="136"/>
      <c r="D150" s="137" t="s">
        <v>111</v>
      </c>
      <c r="E150" s="137"/>
      <c r="F150" s="137"/>
      <c r="G150" s="137"/>
      <c r="H150" s="137"/>
      <c r="I150" s="137"/>
      <c r="J150" s="137"/>
      <c r="K150" s="137"/>
      <c r="L150" s="137"/>
      <c r="M150" s="137"/>
      <c r="N150" s="231">
        <f>BK150</f>
        <v>0</v>
      </c>
      <c r="O150" s="232"/>
      <c r="P150" s="232"/>
      <c r="Q150" s="232"/>
      <c r="R150" s="138"/>
      <c r="T150" s="139"/>
      <c r="U150" s="136"/>
      <c r="V150" s="136"/>
      <c r="W150" s="140">
        <f>W151+W154+W171+W177</f>
        <v>0</v>
      </c>
      <c r="X150" s="136"/>
      <c r="Y150" s="140">
        <f>Y151+Y154+Y171+Y177</f>
        <v>2.368724</v>
      </c>
      <c r="Z150" s="136"/>
      <c r="AA150" s="141">
        <f>AA151+AA154+AA171+AA177</f>
        <v>0.615828</v>
      </c>
      <c r="AR150" s="142" t="s">
        <v>119</v>
      </c>
      <c r="AT150" s="143" t="s">
        <v>78</v>
      </c>
      <c r="AU150" s="143" t="s">
        <v>79</v>
      </c>
      <c r="AY150" s="142" t="s">
        <v>140</v>
      </c>
      <c r="BK150" s="144">
        <f>BK151+BK154+BK171+BK177</f>
        <v>0</v>
      </c>
    </row>
    <row r="151" spans="2:63" s="9" customFormat="1" ht="19.5" customHeight="1">
      <c r="B151" s="135"/>
      <c r="C151" s="136"/>
      <c r="D151" s="145" t="s">
        <v>112</v>
      </c>
      <c r="E151" s="145"/>
      <c r="F151" s="145"/>
      <c r="G151" s="145"/>
      <c r="H151" s="145"/>
      <c r="I151" s="145"/>
      <c r="J151" s="145"/>
      <c r="K151" s="145"/>
      <c r="L151" s="145"/>
      <c r="M151" s="145"/>
      <c r="N151" s="237">
        <f>BK151</f>
        <v>0</v>
      </c>
      <c r="O151" s="238"/>
      <c r="P151" s="238"/>
      <c r="Q151" s="238"/>
      <c r="R151" s="138"/>
      <c r="T151" s="139"/>
      <c r="U151" s="136"/>
      <c r="V151" s="136"/>
      <c r="W151" s="140">
        <f>SUM(W152:W153)</f>
        <v>0</v>
      </c>
      <c r="X151" s="136"/>
      <c r="Y151" s="140">
        <f>SUM(Y152:Y153)</f>
        <v>0.00517</v>
      </c>
      <c r="Z151" s="136"/>
      <c r="AA151" s="141">
        <f>SUM(AA152:AA153)</f>
        <v>0</v>
      </c>
      <c r="AR151" s="142" t="s">
        <v>119</v>
      </c>
      <c r="AT151" s="143" t="s">
        <v>78</v>
      </c>
      <c r="AU151" s="143" t="s">
        <v>22</v>
      </c>
      <c r="AY151" s="142" t="s">
        <v>140</v>
      </c>
      <c r="BK151" s="144">
        <f>SUM(BK152:BK153)</f>
        <v>0</v>
      </c>
    </row>
    <row r="152" spans="2:65" s="1" customFormat="1" ht="31.5" customHeight="1">
      <c r="B152" s="117"/>
      <c r="C152" s="146" t="s">
        <v>199</v>
      </c>
      <c r="D152" s="146" t="s">
        <v>141</v>
      </c>
      <c r="E152" s="147" t="s">
        <v>200</v>
      </c>
      <c r="F152" s="221" t="s">
        <v>201</v>
      </c>
      <c r="G152" s="222"/>
      <c r="H152" s="222"/>
      <c r="I152" s="222"/>
      <c r="J152" s="148" t="s">
        <v>202</v>
      </c>
      <c r="K152" s="149">
        <v>5.5</v>
      </c>
      <c r="L152" s="223">
        <v>0</v>
      </c>
      <c r="M152" s="222"/>
      <c r="N152" s="224">
        <f>ROUND(L152*K152,2)</f>
        <v>0</v>
      </c>
      <c r="O152" s="222"/>
      <c r="P152" s="222"/>
      <c r="Q152" s="222"/>
      <c r="R152" s="119"/>
      <c r="T152" s="150" t="s">
        <v>3</v>
      </c>
      <c r="U152" s="39" t="s">
        <v>46</v>
      </c>
      <c r="V152" s="31"/>
      <c r="W152" s="151">
        <f>V152*K152</f>
        <v>0</v>
      </c>
      <c r="X152" s="151">
        <v>0.00094</v>
      </c>
      <c r="Y152" s="151">
        <f>X152*K152</f>
        <v>0.00517</v>
      </c>
      <c r="Z152" s="151">
        <v>0</v>
      </c>
      <c r="AA152" s="152">
        <f>Z152*K152</f>
        <v>0</v>
      </c>
      <c r="AR152" s="13" t="s">
        <v>187</v>
      </c>
      <c r="AT152" s="13" t="s">
        <v>141</v>
      </c>
      <c r="AU152" s="13" t="s">
        <v>119</v>
      </c>
      <c r="AY152" s="13" t="s">
        <v>140</v>
      </c>
      <c r="BE152" s="95">
        <f>IF(U152="základní",N152,0)</f>
        <v>0</v>
      </c>
      <c r="BF152" s="95">
        <f>IF(U152="snížená",N152,0)</f>
        <v>0</v>
      </c>
      <c r="BG152" s="95">
        <f>IF(U152="zákl. přenesená",N152,0)</f>
        <v>0</v>
      </c>
      <c r="BH152" s="95">
        <f>IF(U152="sníž. přenesená",N152,0)</f>
        <v>0</v>
      </c>
      <c r="BI152" s="95">
        <f>IF(U152="nulová",N152,0)</f>
        <v>0</v>
      </c>
      <c r="BJ152" s="13" t="s">
        <v>119</v>
      </c>
      <c r="BK152" s="95">
        <f>ROUND(L152*K152,2)</f>
        <v>0</v>
      </c>
      <c r="BL152" s="13" t="s">
        <v>187</v>
      </c>
      <c r="BM152" s="13"/>
    </row>
    <row r="153" spans="2:65" s="1" customFormat="1" ht="31.5" customHeight="1">
      <c r="B153" s="117"/>
      <c r="C153" s="146" t="s">
        <v>8</v>
      </c>
      <c r="D153" s="146" t="s">
        <v>141</v>
      </c>
      <c r="E153" s="147" t="s">
        <v>203</v>
      </c>
      <c r="F153" s="221" t="s">
        <v>204</v>
      </c>
      <c r="G153" s="222"/>
      <c r="H153" s="222"/>
      <c r="I153" s="222"/>
      <c r="J153" s="148" t="s">
        <v>186</v>
      </c>
      <c r="K153" s="149">
        <v>0.005</v>
      </c>
      <c r="L153" s="223">
        <v>0</v>
      </c>
      <c r="M153" s="222"/>
      <c r="N153" s="224">
        <f>ROUND(L153*K153,2)</f>
        <v>0</v>
      </c>
      <c r="O153" s="222"/>
      <c r="P153" s="222"/>
      <c r="Q153" s="222"/>
      <c r="R153" s="119"/>
      <c r="T153" s="150" t="s">
        <v>3</v>
      </c>
      <c r="U153" s="39" t="s">
        <v>46</v>
      </c>
      <c r="V153" s="31"/>
      <c r="W153" s="151">
        <f>V153*K153</f>
        <v>0</v>
      </c>
      <c r="X153" s="151">
        <v>0</v>
      </c>
      <c r="Y153" s="151">
        <f>X153*K153</f>
        <v>0</v>
      </c>
      <c r="Z153" s="151">
        <v>0</v>
      </c>
      <c r="AA153" s="152">
        <f>Z153*K153</f>
        <v>0</v>
      </c>
      <c r="AR153" s="13" t="s">
        <v>187</v>
      </c>
      <c r="AT153" s="13" t="s">
        <v>141</v>
      </c>
      <c r="AU153" s="13" t="s">
        <v>119</v>
      </c>
      <c r="AY153" s="13" t="s">
        <v>140</v>
      </c>
      <c r="BE153" s="95">
        <f>IF(U153="základní",N153,0)</f>
        <v>0</v>
      </c>
      <c r="BF153" s="95">
        <f>IF(U153="snížená",N153,0)</f>
        <v>0</v>
      </c>
      <c r="BG153" s="95">
        <f>IF(U153="zákl. přenesená",N153,0)</f>
        <v>0</v>
      </c>
      <c r="BH153" s="95">
        <f>IF(U153="sníž. přenesená",N153,0)</f>
        <v>0</v>
      </c>
      <c r="BI153" s="95">
        <f>IF(U153="nulová",N153,0)</f>
        <v>0</v>
      </c>
      <c r="BJ153" s="13" t="s">
        <v>119</v>
      </c>
      <c r="BK153" s="95">
        <f>ROUND(L153*K153,2)</f>
        <v>0</v>
      </c>
      <c r="BL153" s="13" t="s">
        <v>187</v>
      </c>
      <c r="BM153" s="13"/>
    </row>
    <row r="154" spans="2:63" s="9" customFormat="1" ht="29.25" customHeight="1">
      <c r="B154" s="135"/>
      <c r="C154" s="136"/>
      <c r="D154" s="145" t="s">
        <v>113</v>
      </c>
      <c r="E154" s="145"/>
      <c r="F154" s="145"/>
      <c r="G154" s="145"/>
      <c r="H154" s="145"/>
      <c r="I154" s="145"/>
      <c r="J154" s="145"/>
      <c r="K154" s="145"/>
      <c r="L154" s="145"/>
      <c r="M154" s="145"/>
      <c r="N154" s="229">
        <f>BK154</f>
        <v>0</v>
      </c>
      <c r="O154" s="230"/>
      <c r="P154" s="230"/>
      <c r="Q154" s="230"/>
      <c r="R154" s="138"/>
      <c r="T154" s="139"/>
      <c r="U154" s="136"/>
      <c r="V154" s="136"/>
      <c r="W154" s="140">
        <f>SUM(W155:W170)</f>
        <v>0</v>
      </c>
      <c r="X154" s="136"/>
      <c r="Y154" s="140">
        <f>SUM(Y155:Y170)</f>
        <v>1.63544</v>
      </c>
      <c r="Z154" s="136"/>
      <c r="AA154" s="141">
        <f>SUM(AA155:AA170)</f>
        <v>0.615828</v>
      </c>
      <c r="AR154" s="142" t="s">
        <v>119</v>
      </c>
      <c r="AT154" s="143" t="s">
        <v>78</v>
      </c>
      <c r="AU154" s="143" t="s">
        <v>22</v>
      </c>
      <c r="AY154" s="142" t="s">
        <v>140</v>
      </c>
      <c r="BK154" s="144">
        <f>SUM(BK155:BK170)</f>
        <v>0</v>
      </c>
    </row>
    <row r="155" spans="2:65" s="1" customFormat="1" ht="31.5" customHeight="1">
      <c r="B155" s="117"/>
      <c r="C155" s="146" t="s">
        <v>205</v>
      </c>
      <c r="D155" s="146" t="s">
        <v>141</v>
      </c>
      <c r="E155" s="147" t="s">
        <v>206</v>
      </c>
      <c r="F155" s="221" t="s">
        <v>207</v>
      </c>
      <c r="G155" s="222"/>
      <c r="H155" s="222"/>
      <c r="I155" s="222"/>
      <c r="J155" s="148" t="s">
        <v>144</v>
      </c>
      <c r="K155" s="149">
        <v>6.4</v>
      </c>
      <c r="L155" s="223">
        <v>0</v>
      </c>
      <c r="M155" s="222"/>
      <c r="N155" s="224">
        <f aca="true" t="shared" si="15" ref="N155:N170">ROUND(L155*K155,2)</f>
        <v>0</v>
      </c>
      <c r="O155" s="222"/>
      <c r="P155" s="222"/>
      <c r="Q155" s="222"/>
      <c r="R155" s="119"/>
      <c r="T155" s="150" t="s">
        <v>3</v>
      </c>
      <c r="U155" s="39" t="s">
        <v>46</v>
      </c>
      <c r="V155" s="31"/>
      <c r="W155" s="151">
        <f aca="true" t="shared" si="16" ref="W155:W170">V155*K155</f>
        <v>0</v>
      </c>
      <c r="X155" s="151">
        <v>0.00025</v>
      </c>
      <c r="Y155" s="151">
        <f aca="true" t="shared" si="17" ref="Y155:Y170">X155*K155</f>
        <v>0.0016</v>
      </c>
      <c r="Z155" s="151">
        <v>0</v>
      </c>
      <c r="AA155" s="152">
        <f aca="true" t="shared" si="18" ref="AA155:AA170">Z155*K155</f>
        <v>0</v>
      </c>
      <c r="AR155" s="13" t="s">
        <v>187</v>
      </c>
      <c r="AT155" s="13" t="s">
        <v>141</v>
      </c>
      <c r="AU155" s="13" t="s">
        <v>119</v>
      </c>
      <c r="AY155" s="13" t="s">
        <v>140</v>
      </c>
      <c r="BE155" s="95">
        <f aca="true" t="shared" si="19" ref="BE155:BE170">IF(U155="základní",N155,0)</f>
        <v>0</v>
      </c>
      <c r="BF155" s="95">
        <f aca="true" t="shared" si="20" ref="BF155:BF170">IF(U155="snížená",N155,0)</f>
        <v>0</v>
      </c>
      <c r="BG155" s="95">
        <f aca="true" t="shared" si="21" ref="BG155:BG170">IF(U155="zákl. přenesená",N155,0)</f>
        <v>0</v>
      </c>
      <c r="BH155" s="95">
        <f aca="true" t="shared" si="22" ref="BH155:BH170">IF(U155="sníž. přenesená",N155,0)</f>
        <v>0</v>
      </c>
      <c r="BI155" s="95">
        <f aca="true" t="shared" si="23" ref="BI155:BI170">IF(U155="nulová",N155,0)</f>
        <v>0</v>
      </c>
      <c r="BJ155" s="13" t="s">
        <v>119</v>
      </c>
      <c r="BK155" s="95">
        <f aca="true" t="shared" si="24" ref="BK155:BK170">ROUND(L155*K155,2)</f>
        <v>0</v>
      </c>
      <c r="BL155" s="13" t="s">
        <v>187</v>
      </c>
      <c r="BM155" s="13"/>
    </row>
    <row r="156" spans="2:65" s="1" customFormat="1" ht="31.5" customHeight="1">
      <c r="B156" s="117"/>
      <c r="C156" s="153" t="s">
        <v>208</v>
      </c>
      <c r="D156" s="153" t="s">
        <v>155</v>
      </c>
      <c r="E156" s="154" t="s">
        <v>209</v>
      </c>
      <c r="F156" s="225" t="s">
        <v>210</v>
      </c>
      <c r="G156" s="226"/>
      <c r="H156" s="226"/>
      <c r="I156" s="226"/>
      <c r="J156" s="155" t="s">
        <v>153</v>
      </c>
      <c r="K156" s="156">
        <v>4</v>
      </c>
      <c r="L156" s="227">
        <v>0</v>
      </c>
      <c r="M156" s="226"/>
      <c r="N156" s="228">
        <f t="shared" si="15"/>
        <v>0</v>
      </c>
      <c r="O156" s="222"/>
      <c r="P156" s="222"/>
      <c r="Q156" s="222"/>
      <c r="R156" s="119"/>
      <c r="T156" s="150" t="s">
        <v>3</v>
      </c>
      <c r="U156" s="39" t="s">
        <v>46</v>
      </c>
      <c r="V156" s="31"/>
      <c r="W156" s="151">
        <f t="shared" si="16"/>
        <v>0</v>
      </c>
      <c r="X156" s="151">
        <v>0.043</v>
      </c>
      <c r="Y156" s="151">
        <f t="shared" si="17"/>
        <v>0.172</v>
      </c>
      <c r="Z156" s="151">
        <v>0</v>
      </c>
      <c r="AA156" s="152">
        <f t="shared" si="18"/>
        <v>0</v>
      </c>
      <c r="AR156" s="13" t="s">
        <v>211</v>
      </c>
      <c r="AT156" s="13" t="s">
        <v>155</v>
      </c>
      <c r="AU156" s="13" t="s">
        <v>119</v>
      </c>
      <c r="AY156" s="13" t="s">
        <v>140</v>
      </c>
      <c r="BE156" s="95">
        <f t="shared" si="19"/>
        <v>0</v>
      </c>
      <c r="BF156" s="95">
        <f t="shared" si="20"/>
        <v>0</v>
      </c>
      <c r="BG156" s="95">
        <f t="shared" si="21"/>
        <v>0</v>
      </c>
      <c r="BH156" s="95">
        <f t="shared" si="22"/>
        <v>0</v>
      </c>
      <c r="BI156" s="95">
        <f t="shared" si="23"/>
        <v>0</v>
      </c>
      <c r="BJ156" s="13" t="s">
        <v>119</v>
      </c>
      <c r="BK156" s="95">
        <f t="shared" si="24"/>
        <v>0</v>
      </c>
      <c r="BL156" s="13" t="s">
        <v>187</v>
      </c>
      <c r="BM156" s="13"/>
    </row>
    <row r="157" spans="2:65" s="1" customFormat="1" ht="31.5" customHeight="1">
      <c r="B157" s="117"/>
      <c r="C157" s="146" t="s">
        <v>212</v>
      </c>
      <c r="D157" s="146" t="s">
        <v>141</v>
      </c>
      <c r="E157" s="147" t="s">
        <v>213</v>
      </c>
      <c r="F157" s="221" t="s">
        <v>214</v>
      </c>
      <c r="G157" s="222"/>
      <c r="H157" s="222"/>
      <c r="I157" s="222"/>
      <c r="J157" s="148" t="s">
        <v>144</v>
      </c>
      <c r="K157" s="149">
        <v>5.64</v>
      </c>
      <c r="L157" s="223">
        <v>0</v>
      </c>
      <c r="M157" s="222"/>
      <c r="N157" s="224">
        <f t="shared" si="15"/>
        <v>0</v>
      </c>
      <c r="O157" s="222"/>
      <c r="P157" s="222"/>
      <c r="Q157" s="222"/>
      <c r="R157" s="119"/>
      <c r="T157" s="150" t="s">
        <v>3</v>
      </c>
      <c r="U157" s="39" t="s">
        <v>46</v>
      </c>
      <c r="V157" s="31"/>
      <c r="W157" s="151">
        <f t="shared" si="16"/>
        <v>0</v>
      </c>
      <c r="X157" s="151">
        <v>0</v>
      </c>
      <c r="Y157" s="151">
        <f t="shared" si="17"/>
        <v>0</v>
      </c>
      <c r="Z157" s="151">
        <v>0.0307</v>
      </c>
      <c r="AA157" s="152">
        <f t="shared" si="18"/>
        <v>0.173148</v>
      </c>
      <c r="AR157" s="13" t="s">
        <v>187</v>
      </c>
      <c r="AT157" s="13" t="s">
        <v>141</v>
      </c>
      <c r="AU157" s="13" t="s">
        <v>119</v>
      </c>
      <c r="AY157" s="13" t="s">
        <v>140</v>
      </c>
      <c r="BE157" s="95">
        <f t="shared" si="19"/>
        <v>0</v>
      </c>
      <c r="BF157" s="95">
        <f t="shared" si="20"/>
        <v>0</v>
      </c>
      <c r="BG157" s="95">
        <f t="shared" si="21"/>
        <v>0</v>
      </c>
      <c r="BH157" s="95">
        <f t="shared" si="22"/>
        <v>0</v>
      </c>
      <c r="BI157" s="95">
        <f t="shared" si="23"/>
        <v>0</v>
      </c>
      <c r="BJ157" s="13" t="s">
        <v>119</v>
      </c>
      <c r="BK157" s="95">
        <f t="shared" si="24"/>
        <v>0</v>
      </c>
      <c r="BL157" s="13" t="s">
        <v>187</v>
      </c>
      <c r="BM157" s="13"/>
    </row>
    <row r="158" spans="2:65" s="1" customFormat="1" ht="31.5" customHeight="1">
      <c r="B158" s="117"/>
      <c r="C158" s="146" t="s">
        <v>215</v>
      </c>
      <c r="D158" s="146" t="s">
        <v>141</v>
      </c>
      <c r="E158" s="147" t="s">
        <v>216</v>
      </c>
      <c r="F158" s="221" t="s">
        <v>217</v>
      </c>
      <c r="G158" s="222"/>
      <c r="H158" s="222"/>
      <c r="I158" s="222"/>
      <c r="J158" s="148" t="s">
        <v>153</v>
      </c>
      <c r="K158" s="149">
        <v>1</v>
      </c>
      <c r="L158" s="223">
        <v>0</v>
      </c>
      <c r="M158" s="222"/>
      <c r="N158" s="224">
        <f t="shared" si="15"/>
        <v>0</v>
      </c>
      <c r="O158" s="222"/>
      <c r="P158" s="222"/>
      <c r="Q158" s="222"/>
      <c r="R158" s="119"/>
      <c r="T158" s="150" t="s">
        <v>3</v>
      </c>
      <c r="U158" s="39" t="s">
        <v>46</v>
      </c>
      <c r="V158" s="31"/>
      <c r="W158" s="151">
        <f t="shared" si="16"/>
        <v>0</v>
      </c>
      <c r="X158" s="151">
        <v>0.00024</v>
      </c>
      <c r="Y158" s="151">
        <f t="shared" si="17"/>
        <v>0.00024</v>
      </c>
      <c r="Z158" s="151">
        <v>0</v>
      </c>
      <c r="AA158" s="152">
        <f t="shared" si="18"/>
        <v>0</v>
      </c>
      <c r="AR158" s="13" t="s">
        <v>187</v>
      </c>
      <c r="AT158" s="13" t="s">
        <v>141</v>
      </c>
      <c r="AU158" s="13" t="s">
        <v>119</v>
      </c>
      <c r="AY158" s="13" t="s">
        <v>140</v>
      </c>
      <c r="BE158" s="95">
        <f t="shared" si="19"/>
        <v>0</v>
      </c>
      <c r="BF158" s="95">
        <f t="shared" si="20"/>
        <v>0</v>
      </c>
      <c r="BG158" s="95">
        <f t="shared" si="21"/>
        <v>0</v>
      </c>
      <c r="BH158" s="95">
        <f t="shared" si="22"/>
        <v>0</v>
      </c>
      <c r="BI158" s="95">
        <f t="shared" si="23"/>
        <v>0</v>
      </c>
      <c r="BJ158" s="13" t="s">
        <v>119</v>
      </c>
      <c r="BK158" s="95">
        <f t="shared" si="24"/>
        <v>0</v>
      </c>
      <c r="BL158" s="13" t="s">
        <v>187</v>
      </c>
      <c r="BM158" s="13"/>
    </row>
    <row r="159" spans="2:65" s="1" customFormat="1" ht="31.5" customHeight="1">
      <c r="B159" s="117"/>
      <c r="C159" s="153" t="s">
        <v>218</v>
      </c>
      <c r="D159" s="153" t="s">
        <v>155</v>
      </c>
      <c r="E159" s="154" t="s">
        <v>219</v>
      </c>
      <c r="F159" s="225" t="s">
        <v>220</v>
      </c>
      <c r="G159" s="226"/>
      <c r="H159" s="226"/>
      <c r="I159" s="226"/>
      <c r="J159" s="155" t="s">
        <v>153</v>
      </c>
      <c r="K159" s="156">
        <v>1</v>
      </c>
      <c r="L159" s="227">
        <v>0</v>
      </c>
      <c r="M159" s="226"/>
      <c r="N159" s="228">
        <f t="shared" si="15"/>
        <v>0</v>
      </c>
      <c r="O159" s="222"/>
      <c r="P159" s="222"/>
      <c r="Q159" s="222"/>
      <c r="R159" s="119"/>
      <c r="T159" s="150" t="s">
        <v>3</v>
      </c>
      <c r="U159" s="39" t="s">
        <v>46</v>
      </c>
      <c r="V159" s="31"/>
      <c r="W159" s="151">
        <f t="shared" si="16"/>
        <v>0</v>
      </c>
      <c r="X159" s="151">
        <v>0.346</v>
      </c>
      <c r="Y159" s="151">
        <f t="shared" si="17"/>
        <v>0.346</v>
      </c>
      <c r="Z159" s="151">
        <v>0</v>
      </c>
      <c r="AA159" s="152">
        <f t="shared" si="18"/>
        <v>0</v>
      </c>
      <c r="AR159" s="13" t="s">
        <v>211</v>
      </c>
      <c r="AT159" s="13" t="s">
        <v>155</v>
      </c>
      <c r="AU159" s="13" t="s">
        <v>119</v>
      </c>
      <c r="AY159" s="13" t="s">
        <v>140</v>
      </c>
      <c r="BE159" s="95">
        <f t="shared" si="19"/>
        <v>0</v>
      </c>
      <c r="BF159" s="95">
        <f t="shared" si="20"/>
        <v>0</v>
      </c>
      <c r="BG159" s="95">
        <f t="shared" si="21"/>
        <v>0</v>
      </c>
      <c r="BH159" s="95">
        <f t="shared" si="22"/>
        <v>0</v>
      </c>
      <c r="BI159" s="95">
        <f t="shared" si="23"/>
        <v>0</v>
      </c>
      <c r="BJ159" s="13" t="s">
        <v>119</v>
      </c>
      <c r="BK159" s="95">
        <f t="shared" si="24"/>
        <v>0</v>
      </c>
      <c r="BL159" s="13" t="s">
        <v>187</v>
      </c>
      <c r="BM159" s="13"/>
    </row>
    <row r="160" spans="2:65" s="1" customFormat="1" ht="31.5" customHeight="1">
      <c r="B160" s="117"/>
      <c r="C160" s="146" t="s">
        <v>221</v>
      </c>
      <c r="D160" s="146" t="s">
        <v>141</v>
      </c>
      <c r="E160" s="147" t="s">
        <v>222</v>
      </c>
      <c r="F160" s="221" t="s">
        <v>223</v>
      </c>
      <c r="G160" s="222"/>
      <c r="H160" s="222"/>
      <c r="I160" s="222"/>
      <c r="J160" s="148" t="s">
        <v>153</v>
      </c>
      <c r="K160" s="149">
        <v>2</v>
      </c>
      <c r="L160" s="223">
        <v>0</v>
      </c>
      <c r="M160" s="222"/>
      <c r="N160" s="224">
        <f t="shared" si="15"/>
        <v>0</v>
      </c>
      <c r="O160" s="222"/>
      <c r="P160" s="222"/>
      <c r="Q160" s="222"/>
      <c r="R160" s="119"/>
      <c r="T160" s="150" t="s">
        <v>3</v>
      </c>
      <c r="U160" s="39" t="s">
        <v>46</v>
      </c>
      <c r="V160" s="31"/>
      <c r="W160" s="151">
        <f t="shared" si="16"/>
        <v>0</v>
      </c>
      <c r="X160" s="151">
        <v>0</v>
      </c>
      <c r="Y160" s="151">
        <f t="shared" si="17"/>
        <v>0</v>
      </c>
      <c r="Z160" s="151">
        <v>0</v>
      </c>
      <c r="AA160" s="152">
        <f t="shared" si="18"/>
        <v>0</v>
      </c>
      <c r="AR160" s="13" t="s">
        <v>187</v>
      </c>
      <c r="AT160" s="13" t="s">
        <v>141</v>
      </c>
      <c r="AU160" s="13" t="s">
        <v>119</v>
      </c>
      <c r="AY160" s="13" t="s">
        <v>140</v>
      </c>
      <c r="BE160" s="95">
        <f t="shared" si="19"/>
        <v>0</v>
      </c>
      <c r="BF160" s="95">
        <f t="shared" si="20"/>
        <v>0</v>
      </c>
      <c r="BG160" s="95">
        <f t="shared" si="21"/>
        <v>0</v>
      </c>
      <c r="BH160" s="95">
        <f t="shared" si="22"/>
        <v>0</v>
      </c>
      <c r="BI160" s="95">
        <f t="shared" si="23"/>
        <v>0</v>
      </c>
      <c r="BJ160" s="13" t="s">
        <v>119</v>
      </c>
      <c r="BK160" s="95">
        <f t="shared" si="24"/>
        <v>0</v>
      </c>
      <c r="BL160" s="13" t="s">
        <v>187</v>
      </c>
      <c r="BM160" s="13"/>
    </row>
    <row r="161" spans="2:65" s="1" customFormat="1" ht="31.5" customHeight="1">
      <c r="B161" s="117"/>
      <c r="C161" s="153" t="s">
        <v>224</v>
      </c>
      <c r="D161" s="153" t="s">
        <v>155</v>
      </c>
      <c r="E161" s="154" t="s">
        <v>225</v>
      </c>
      <c r="F161" s="225" t="s">
        <v>226</v>
      </c>
      <c r="G161" s="226"/>
      <c r="H161" s="226"/>
      <c r="I161" s="226"/>
      <c r="J161" s="155" t="s">
        <v>153</v>
      </c>
      <c r="K161" s="156">
        <v>1</v>
      </c>
      <c r="L161" s="227">
        <v>0</v>
      </c>
      <c r="M161" s="226"/>
      <c r="N161" s="228">
        <f t="shared" si="15"/>
        <v>0</v>
      </c>
      <c r="O161" s="222"/>
      <c r="P161" s="222"/>
      <c r="Q161" s="222"/>
      <c r="R161" s="119"/>
      <c r="T161" s="150" t="s">
        <v>3</v>
      </c>
      <c r="U161" s="39" t="s">
        <v>46</v>
      </c>
      <c r="V161" s="31"/>
      <c r="W161" s="151">
        <f t="shared" si="16"/>
        <v>0</v>
      </c>
      <c r="X161" s="151">
        <v>0.135</v>
      </c>
      <c r="Y161" s="151">
        <f t="shared" si="17"/>
        <v>0.135</v>
      </c>
      <c r="Z161" s="151">
        <v>0</v>
      </c>
      <c r="AA161" s="152">
        <f t="shared" si="18"/>
        <v>0</v>
      </c>
      <c r="AR161" s="13" t="s">
        <v>211</v>
      </c>
      <c r="AT161" s="13" t="s">
        <v>155</v>
      </c>
      <c r="AU161" s="13" t="s">
        <v>119</v>
      </c>
      <c r="AY161" s="13" t="s">
        <v>140</v>
      </c>
      <c r="BE161" s="95">
        <f t="shared" si="19"/>
        <v>0</v>
      </c>
      <c r="BF161" s="95">
        <f t="shared" si="20"/>
        <v>0</v>
      </c>
      <c r="BG161" s="95">
        <f t="shared" si="21"/>
        <v>0</v>
      </c>
      <c r="BH161" s="95">
        <f t="shared" si="22"/>
        <v>0</v>
      </c>
      <c r="BI161" s="95">
        <f t="shared" si="23"/>
        <v>0</v>
      </c>
      <c r="BJ161" s="13" t="s">
        <v>119</v>
      </c>
      <c r="BK161" s="95">
        <f t="shared" si="24"/>
        <v>0</v>
      </c>
      <c r="BL161" s="13" t="s">
        <v>187</v>
      </c>
      <c r="BM161" s="13"/>
    </row>
    <row r="162" spans="2:65" s="1" customFormat="1" ht="44.25" customHeight="1">
      <c r="B162" s="117"/>
      <c r="C162" s="153" t="s">
        <v>227</v>
      </c>
      <c r="D162" s="153" t="s">
        <v>155</v>
      </c>
      <c r="E162" s="154" t="s">
        <v>228</v>
      </c>
      <c r="F162" s="225" t="s">
        <v>229</v>
      </c>
      <c r="G162" s="226"/>
      <c r="H162" s="226"/>
      <c r="I162" s="226"/>
      <c r="J162" s="155" t="s">
        <v>153</v>
      </c>
      <c r="K162" s="156">
        <v>1</v>
      </c>
      <c r="L162" s="227">
        <v>0</v>
      </c>
      <c r="M162" s="226"/>
      <c r="N162" s="228">
        <f t="shared" si="15"/>
        <v>0</v>
      </c>
      <c r="O162" s="222"/>
      <c r="P162" s="222"/>
      <c r="Q162" s="222"/>
      <c r="R162" s="119"/>
      <c r="T162" s="150" t="s">
        <v>3</v>
      </c>
      <c r="U162" s="39" t="s">
        <v>46</v>
      </c>
      <c r="V162" s="31"/>
      <c r="W162" s="151">
        <f t="shared" si="16"/>
        <v>0</v>
      </c>
      <c r="X162" s="151">
        <v>0.207</v>
      </c>
      <c r="Y162" s="151">
        <f t="shared" si="17"/>
        <v>0.207</v>
      </c>
      <c r="Z162" s="151">
        <v>0</v>
      </c>
      <c r="AA162" s="152">
        <f t="shared" si="18"/>
        <v>0</v>
      </c>
      <c r="AR162" s="13" t="s">
        <v>211</v>
      </c>
      <c r="AT162" s="13" t="s">
        <v>155</v>
      </c>
      <c r="AU162" s="13" t="s">
        <v>119</v>
      </c>
      <c r="AY162" s="13" t="s">
        <v>140</v>
      </c>
      <c r="BE162" s="95">
        <f t="shared" si="19"/>
        <v>0</v>
      </c>
      <c r="BF162" s="95">
        <f t="shared" si="20"/>
        <v>0</v>
      </c>
      <c r="BG162" s="95">
        <f t="shared" si="21"/>
        <v>0</v>
      </c>
      <c r="BH162" s="95">
        <f t="shared" si="22"/>
        <v>0</v>
      </c>
      <c r="BI162" s="95">
        <f t="shared" si="23"/>
        <v>0</v>
      </c>
      <c r="BJ162" s="13" t="s">
        <v>119</v>
      </c>
      <c r="BK162" s="95">
        <f t="shared" si="24"/>
        <v>0</v>
      </c>
      <c r="BL162" s="13" t="s">
        <v>187</v>
      </c>
      <c r="BM162" s="13"/>
    </row>
    <row r="163" spans="2:65" s="1" customFormat="1" ht="31.5" customHeight="1">
      <c r="B163" s="117"/>
      <c r="C163" s="146" t="s">
        <v>230</v>
      </c>
      <c r="D163" s="146" t="s">
        <v>141</v>
      </c>
      <c r="E163" s="147" t="s">
        <v>231</v>
      </c>
      <c r="F163" s="221" t="s">
        <v>232</v>
      </c>
      <c r="G163" s="222"/>
      <c r="H163" s="222"/>
      <c r="I163" s="222"/>
      <c r="J163" s="148" t="s">
        <v>153</v>
      </c>
      <c r="K163" s="149">
        <v>1</v>
      </c>
      <c r="L163" s="223">
        <v>0</v>
      </c>
      <c r="M163" s="222"/>
      <c r="N163" s="224">
        <f t="shared" si="15"/>
        <v>0</v>
      </c>
      <c r="O163" s="222"/>
      <c r="P163" s="222"/>
      <c r="Q163" s="222"/>
      <c r="R163" s="119"/>
      <c r="T163" s="150" t="s">
        <v>3</v>
      </c>
      <c r="U163" s="39" t="s">
        <v>46</v>
      </c>
      <c r="V163" s="31"/>
      <c r="W163" s="151">
        <f t="shared" si="16"/>
        <v>0</v>
      </c>
      <c r="X163" s="151">
        <v>0</v>
      </c>
      <c r="Y163" s="151">
        <f t="shared" si="17"/>
        <v>0</v>
      </c>
      <c r="Z163" s="151">
        <v>0</v>
      </c>
      <c r="AA163" s="152">
        <f t="shared" si="18"/>
        <v>0</v>
      </c>
      <c r="AR163" s="13" t="s">
        <v>187</v>
      </c>
      <c r="AT163" s="13" t="s">
        <v>141</v>
      </c>
      <c r="AU163" s="13" t="s">
        <v>119</v>
      </c>
      <c r="AY163" s="13" t="s">
        <v>140</v>
      </c>
      <c r="BE163" s="95">
        <f t="shared" si="19"/>
        <v>0</v>
      </c>
      <c r="BF163" s="95">
        <f t="shared" si="20"/>
        <v>0</v>
      </c>
      <c r="BG163" s="95">
        <f t="shared" si="21"/>
        <v>0</v>
      </c>
      <c r="BH163" s="95">
        <f t="shared" si="22"/>
        <v>0</v>
      </c>
      <c r="BI163" s="95">
        <f t="shared" si="23"/>
        <v>0</v>
      </c>
      <c r="BJ163" s="13" t="s">
        <v>119</v>
      </c>
      <c r="BK163" s="95">
        <f t="shared" si="24"/>
        <v>0</v>
      </c>
      <c r="BL163" s="13" t="s">
        <v>187</v>
      </c>
      <c r="BM163" s="13"/>
    </row>
    <row r="164" spans="2:65" s="1" customFormat="1" ht="22.5" customHeight="1">
      <c r="B164" s="117"/>
      <c r="C164" s="153" t="s">
        <v>233</v>
      </c>
      <c r="D164" s="153" t="s">
        <v>155</v>
      </c>
      <c r="E164" s="154" t="s">
        <v>234</v>
      </c>
      <c r="F164" s="225" t="s">
        <v>235</v>
      </c>
      <c r="G164" s="226"/>
      <c r="H164" s="226"/>
      <c r="I164" s="226"/>
      <c r="J164" s="155" t="s">
        <v>153</v>
      </c>
      <c r="K164" s="156">
        <v>1</v>
      </c>
      <c r="L164" s="227">
        <v>0</v>
      </c>
      <c r="M164" s="226"/>
      <c r="N164" s="228">
        <f t="shared" si="15"/>
        <v>0</v>
      </c>
      <c r="O164" s="222"/>
      <c r="P164" s="222"/>
      <c r="Q164" s="222"/>
      <c r="R164" s="119"/>
      <c r="T164" s="150" t="s">
        <v>3</v>
      </c>
      <c r="U164" s="39" t="s">
        <v>46</v>
      </c>
      <c r="V164" s="31"/>
      <c r="W164" s="151">
        <f t="shared" si="16"/>
        <v>0</v>
      </c>
      <c r="X164" s="151">
        <v>0.0006</v>
      </c>
      <c r="Y164" s="151">
        <f t="shared" si="17"/>
        <v>0.0006</v>
      </c>
      <c r="Z164" s="151">
        <v>0</v>
      </c>
      <c r="AA164" s="152">
        <f t="shared" si="18"/>
        <v>0</v>
      </c>
      <c r="AR164" s="13" t="s">
        <v>211</v>
      </c>
      <c r="AT164" s="13" t="s">
        <v>155</v>
      </c>
      <c r="AU164" s="13" t="s">
        <v>119</v>
      </c>
      <c r="AY164" s="13" t="s">
        <v>140</v>
      </c>
      <c r="BE164" s="95">
        <f t="shared" si="19"/>
        <v>0</v>
      </c>
      <c r="BF164" s="95">
        <f t="shared" si="20"/>
        <v>0</v>
      </c>
      <c r="BG164" s="95">
        <f t="shared" si="21"/>
        <v>0</v>
      </c>
      <c r="BH164" s="95">
        <f t="shared" si="22"/>
        <v>0</v>
      </c>
      <c r="BI164" s="95">
        <f t="shared" si="23"/>
        <v>0</v>
      </c>
      <c r="BJ164" s="13" t="s">
        <v>119</v>
      </c>
      <c r="BK164" s="95">
        <f t="shared" si="24"/>
        <v>0</v>
      </c>
      <c r="BL164" s="13" t="s">
        <v>187</v>
      </c>
      <c r="BM164" s="13"/>
    </row>
    <row r="165" spans="2:65" s="1" customFormat="1" ht="31.5" customHeight="1">
      <c r="B165" s="117"/>
      <c r="C165" s="146" t="s">
        <v>211</v>
      </c>
      <c r="D165" s="146" t="s">
        <v>141</v>
      </c>
      <c r="E165" s="147" t="s">
        <v>236</v>
      </c>
      <c r="F165" s="221" t="s">
        <v>237</v>
      </c>
      <c r="G165" s="222"/>
      <c r="H165" s="222"/>
      <c r="I165" s="222"/>
      <c r="J165" s="148" t="s">
        <v>144</v>
      </c>
      <c r="K165" s="149">
        <v>13.02</v>
      </c>
      <c r="L165" s="223">
        <v>0</v>
      </c>
      <c r="M165" s="222"/>
      <c r="N165" s="224">
        <f t="shared" si="15"/>
        <v>0</v>
      </c>
      <c r="O165" s="222"/>
      <c r="P165" s="222"/>
      <c r="Q165" s="222"/>
      <c r="R165" s="119"/>
      <c r="T165" s="150" t="s">
        <v>3</v>
      </c>
      <c r="U165" s="39" t="s">
        <v>46</v>
      </c>
      <c r="V165" s="31"/>
      <c r="W165" s="151">
        <f t="shared" si="16"/>
        <v>0</v>
      </c>
      <c r="X165" s="151">
        <v>0</v>
      </c>
      <c r="Y165" s="151">
        <f t="shared" si="17"/>
        <v>0</v>
      </c>
      <c r="Z165" s="151">
        <v>0.017</v>
      </c>
      <c r="AA165" s="152">
        <f t="shared" si="18"/>
        <v>0.22134</v>
      </c>
      <c r="AR165" s="13" t="s">
        <v>187</v>
      </c>
      <c r="AT165" s="13" t="s">
        <v>141</v>
      </c>
      <c r="AU165" s="13" t="s">
        <v>119</v>
      </c>
      <c r="AY165" s="13" t="s">
        <v>140</v>
      </c>
      <c r="BE165" s="95">
        <f t="shared" si="19"/>
        <v>0</v>
      </c>
      <c r="BF165" s="95">
        <f t="shared" si="20"/>
        <v>0</v>
      </c>
      <c r="BG165" s="95">
        <f t="shared" si="21"/>
        <v>0</v>
      </c>
      <c r="BH165" s="95">
        <f t="shared" si="22"/>
        <v>0</v>
      </c>
      <c r="BI165" s="95">
        <f t="shared" si="23"/>
        <v>0</v>
      </c>
      <c r="BJ165" s="13" t="s">
        <v>119</v>
      </c>
      <c r="BK165" s="95">
        <f t="shared" si="24"/>
        <v>0</v>
      </c>
      <c r="BL165" s="13" t="s">
        <v>187</v>
      </c>
      <c r="BM165" s="13"/>
    </row>
    <row r="166" spans="2:65" s="1" customFormat="1" ht="31.5" customHeight="1">
      <c r="B166" s="117"/>
      <c r="C166" s="146" t="s">
        <v>238</v>
      </c>
      <c r="D166" s="146" t="s">
        <v>141</v>
      </c>
      <c r="E166" s="147" t="s">
        <v>239</v>
      </c>
      <c r="F166" s="221" t="s">
        <v>240</v>
      </c>
      <c r="G166" s="222"/>
      <c r="H166" s="222"/>
      <c r="I166" s="222"/>
      <c r="J166" s="148" t="s">
        <v>144</v>
      </c>
      <c r="K166" s="149">
        <v>13.02</v>
      </c>
      <c r="L166" s="223">
        <v>0</v>
      </c>
      <c r="M166" s="222"/>
      <c r="N166" s="224">
        <f t="shared" si="15"/>
        <v>0</v>
      </c>
      <c r="O166" s="222"/>
      <c r="P166" s="222"/>
      <c r="Q166" s="222"/>
      <c r="R166" s="119"/>
      <c r="T166" s="150" t="s">
        <v>3</v>
      </c>
      <c r="U166" s="39" t="s">
        <v>46</v>
      </c>
      <c r="V166" s="31"/>
      <c r="W166" s="151">
        <f t="shared" si="16"/>
        <v>0</v>
      </c>
      <c r="X166" s="151">
        <v>0</v>
      </c>
      <c r="Y166" s="151">
        <f t="shared" si="17"/>
        <v>0</v>
      </c>
      <c r="Z166" s="151">
        <v>0.017</v>
      </c>
      <c r="AA166" s="152">
        <f t="shared" si="18"/>
        <v>0.22134</v>
      </c>
      <c r="AR166" s="13" t="s">
        <v>187</v>
      </c>
      <c r="AT166" s="13" t="s">
        <v>141</v>
      </c>
      <c r="AU166" s="13" t="s">
        <v>119</v>
      </c>
      <c r="AY166" s="13" t="s">
        <v>140</v>
      </c>
      <c r="BE166" s="95">
        <f t="shared" si="19"/>
        <v>0</v>
      </c>
      <c r="BF166" s="95">
        <f t="shared" si="20"/>
        <v>0</v>
      </c>
      <c r="BG166" s="95">
        <f t="shared" si="21"/>
        <v>0</v>
      </c>
      <c r="BH166" s="95">
        <f t="shared" si="22"/>
        <v>0</v>
      </c>
      <c r="BI166" s="95">
        <f t="shared" si="23"/>
        <v>0</v>
      </c>
      <c r="BJ166" s="13" t="s">
        <v>119</v>
      </c>
      <c r="BK166" s="95">
        <f t="shared" si="24"/>
        <v>0</v>
      </c>
      <c r="BL166" s="13" t="s">
        <v>187</v>
      </c>
      <c r="BM166" s="13"/>
    </row>
    <row r="167" spans="2:65" s="1" customFormat="1" ht="31.5" customHeight="1">
      <c r="B167" s="117"/>
      <c r="C167" s="153" t="s">
        <v>241</v>
      </c>
      <c r="D167" s="153" t="s">
        <v>155</v>
      </c>
      <c r="E167" s="154" t="s">
        <v>242</v>
      </c>
      <c r="F167" s="225" t="s">
        <v>243</v>
      </c>
      <c r="G167" s="226"/>
      <c r="H167" s="226"/>
      <c r="I167" s="226"/>
      <c r="J167" s="155" t="s">
        <v>153</v>
      </c>
      <c r="K167" s="156">
        <v>7</v>
      </c>
      <c r="L167" s="227">
        <v>0</v>
      </c>
      <c r="M167" s="226"/>
      <c r="N167" s="228">
        <f t="shared" si="15"/>
        <v>0</v>
      </c>
      <c r="O167" s="222"/>
      <c r="P167" s="222"/>
      <c r="Q167" s="222"/>
      <c r="R167" s="119"/>
      <c r="T167" s="150" t="s">
        <v>3</v>
      </c>
      <c r="U167" s="39" t="s">
        <v>46</v>
      </c>
      <c r="V167" s="31"/>
      <c r="W167" s="151">
        <f t="shared" si="16"/>
        <v>0</v>
      </c>
      <c r="X167" s="151">
        <v>0.061</v>
      </c>
      <c r="Y167" s="151">
        <f t="shared" si="17"/>
        <v>0.427</v>
      </c>
      <c r="Z167" s="151">
        <v>0</v>
      </c>
      <c r="AA167" s="152">
        <f t="shared" si="18"/>
        <v>0</v>
      </c>
      <c r="AR167" s="13" t="s">
        <v>211</v>
      </c>
      <c r="AT167" s="13" t="s">
        <v>155</v>
      </c>
      <c r="AU167" s="13" t="s">
        <v>119</v>
      </c>
      <c r="AY167" s="13" t="s">
        <v>140</v>
      </c>
      <c r="BE167" s="95">
        <f t="shared" si="19"/>
        <v>0</v>
      </c>
      <c r="BF167" s="95">
        <f t="shared" si="20"/>
        <v>0</v>
      </c>
      <c r="BG167" s="95">
        <f t="shared" si="21"/>
        <v>0</v>
      </c>
      <c r="BH167" s="95">
        <f t="shared" si="22"/>
        <v>0</v>
      </c>
      <c r="BI167" s="95">
        <f t="shared" si="23"/>
        <v>0</v>
      </c>
      <c r="BJ167" s="13" t="s">
        <v>119</v>
      </c>
      <c r="BK167" s="95">
        <f t="shared" si="24"/>
        <v>0</v>
      </c>
      <c r="BL167" s="13" t="s">
        <v>187</v>
      </c>
      <c r="BM167" s="13"/>
    </row>
    <row r="168" spans="2:65" s="1" customFormat="1" ht="31.5" customHeight="1">
      <c r="B168" s="117"/>
      <c r="C168" s="146" t="s">
        <v>244</v>
      </c>
      <c r="D168" s="146" t="s">
        <v>141</v>
      </c>
      <c r="E168" s="147" t="s">
        <v>245</v>
      </c>
      <c r="F168" s="221" t="s">
        <v>246</v>
      </c>
      <c r="G168" s="222"/>
      <c r="H168" s="222"/>
      <c r="I168" s="222"/>
      <c r="J168" s="148" t="s">
        <v>153</v>
      </c>
      <c r="K168" s="149">
        <v>14</v>
      </c>
      <c r="L168" s="223">
        <v>0</v>
      </c>
      <c r="M168" s="222"/>
      <c r="N168" s="224">
        <f t="shared" si="15"/>
        <v>0</v>
      </c>
      <c r="O168" s="222"/>
      <c r="P168" s="222"/>
      <c r="Q168" s="222"/>
      <c r="R168" s="119"/>
      <c r="T168" s="150" t="s">
        <v>3</v>
      </c>
      <c r="U168" s="39" t="s">
        <v>46</v>
      </c>
      <c r="V168" s="31"/>
      <c r="W168" s="151">
        <f t="shared" si="16"/>
        <v>0</v>
      </c>
      <c r="X168" s="151">
        <v>0</v>
      </c>
      <c r="Y168" s="151">
        <f t="shared" si="17"/>
        <v>0</v>
      </c>
      <c r="Z168" s="151">
        <v>0</v>
      </c>
      <c r="AA168" s="152">
        <f t="shared" si="18"/>
        <v>0</v>
      </c>
      <c r="AR168" s="13" t="s">
        <v>187</v>
      </c>
      <c r="AT168" s="13" t="s">
        <v>141</v>
      </c>
      <c r="AU168" s="13" t="s">
        <v>119</v>
      </c>
      <c r="AY168" s="13" t="s">
        <v>140</v>
      </c>
      <c r="BE168" s="95">
        <f t="shared" si="19"/>
        <v>0</v>
      </c>
      <c r="BF168" s="95">
        <f t="shared" si="20"/>
        <v>0</v>
      </c>
      <c r="BG168" s="95">
        <f t="shared" si="21"/>
        <v>0</v>
      </c>
      <c r="BH168" s="95">
        <f t="shared" si="22"/>
        <v>0</v>
      </c>
      <c r="BI168" s="95">
        <f t="shared" si="23"/>
        <v>0</v>
      </c>
      <c r="BJ168" s="13" t="s">
        <v>119</v>
      </c>
      <c r="BK168" s="95">
        <f t="shared" si="24"/>
        <v>0</v>
      </c>
      <c r="BL168" s="13" t="s">
        <v>187</v>
      </c>
      <c r="BM168" s="13"/>
    </row>
    <row r="169" spans="2:65" s="1" customFormat="1" ht="31.5" customHeight="1">
      <c r="B169" s="117"/>
      <c r="C169" s="146" t="s">
        <v>247</v>
      </c>
      <c r="D169" s="146" t="s">
        <v>141</v>
      </c>
      <c r="E169" s="147" t="s">
        <v>248</v>
      </c>
      <c r="F169" s="221" t="s">
        <v>249</v>
      </c>
      <c r="G169" s="222"/>
      <c r="H169" s="222"/>
      <c r="I169" s="222"/>
      <c r="J169" s="148" t="s">
        <v>186</v>
      </c>
      <c r="K169" s="149">
        <v>1.635</v>
      </c>
      <c r="L169" s="223">
        <v>0</v>
      </c>
      <c r="M169" s="222"/>
      <c r="N169" s="224">
        <f t="shared" si="15"/>
        <v>0</v>
      </c>
      <c r="O169" s="222"/>
      <c r="P169" s="222"/>
      <c r="Q169" s="222"/>
      <c r="R169" s="119"/>
      <c r="T169" s="150" t="s">
        <v>3</v>
      </c>
      <c r="U169" s="39" t="s">
        <v>46</v>
      </c>
      <c r="V169" s="31"/>
      <c r="W169" s="151">
        <f t="shared" si="16"/>
        <v>0</v>
      </c>
      <c r="X169" s="151">
        <v>0</v>
      </c>
      <c r="Y169" s="151">
        <f t="shared" si="17"/>
        <v>0</v>
      </c>
      <c r="Z169" s="151">
        <v>0</v>
      </c>
      <c r="AA169" s="152">
        <f t="shared" si="18"/>
        <v>0</v>
      </c>
      <c r="AR169" s="13" t="s">
        <v>187</v>
      </c>
      <c r="AT169" s="13" t="s">
        <v>141</v>
      </c>
      <c r="AU169" s="13" t="s">
        <v>119</v>
      </c>
      <c r="AY169" s="13" t="s">
        <v>140</v>
      </c>
      <c r="BE169" s="95">
        <f t="shared" si="19"/>
        <v>0</v>
      </c>
      <c r="BF169" s="95">
        <f t="shared" si="20"/>
        <v>0</v>
      </c>
      <c r="BG169" s="95">
        <f t="shared" si="21"/>
        <v>0</v>
      </c>
      <c r="BH169" s="95">
        <f t="shared" si="22"/>
        <v>0</v>
      </c>
      <c r="BI169" s="95">
        <f t="shared" si="23"/>
        <v>0</v>
      </c>
      <c r="BJ169" s="13" t="s">
        <v>119</v>
      </c>
      <c r="BK169" s="95">
        <f t="shared" si="24"/>
        <v>0</v>
      </c>
      <c r="BL169" s="13" t="s">
        <v>187</v>
      </c>
      <c r="BM169" s="13"/>
    </row>
    <row r="170" spans="2:65" s="1" customFormat="1" ht="22.5" customHeight="1">
      <c r="B170" s="117"/>
      <c r="C170" s="146" t="s">
        <v>250</v>
      </c>
      <c r="D170" s="146" t="s">
        <v>141</v>
      </c>
      <c r="E170" s="147" t="s">
        <v>251</v>
      </c>
      <c r="F170" s="221" t="s">
        <v>252</v>
      </c>
      <c r="G170" s="222"/>
      <c r="H170" s="222"/>
      <c r="I170" s="222"/>
      <c r="J170" s="148" t="s">
        <v>153</v>
      </c>
      <c r="K170" s="149">
        <v>1</v>
      </c>
      <c r="L170" s="223">
        <v>0</v>
      </c>
      <c r="M170" s="222"/>
      <c r="N170" s="224">
        <f t="shared" si="15"/>
        <v>0</v>
      </c>
      <c r="O170" s="222"/>
      <c r="P170" s="222"/>
      <c r="Q170" s="222"/>
      <c r="R170" s="119"/>
      <c r="T170" s="150" t="s">
        <v>3</v>
      </c>
      <c r="U170" s="39" t="s">
        <v>46</v>
      </c>
      <c r="V170" s="31"/>
      <c r="W170" s="151">
        <f t="shared" si="16"/>
        <v>0</v>
      </c>
      <c r="X170" s="151">
        <v>0.346</v>
      </c>
      <c r="Y170" s="151">
        <f t="shared" si="17"/>
        <v>0.346</v>
      </c>
      <c r="Z170" s="151">
        <v>0</v>
      </c>
      <c r="AA170" s="152">
        <f t="shared" si="18"/>
        <v>0</v>
      </c>
      <c r="AR170" s="13" t="s">
        <v>187</v>
      </c>
      <c r="AT170" s="13" t="s">
        <v>141</v>
      </c>
      <c r="AU170" s="13" t="s">
        <v>119</v>
      </c>
      <c r="AY170" s="13" t="s">
        <v>140</v>
      </c>
      <c r="BE170" s="95">
        <f t="shared" si="19"/>
        <v>0</v>
      </c>
      <c r="BF170" s="95">
        <f t="shared" si="20"/>
        <v>0</v>
      </c>
      <c r="BG170" s="95">
        <f t="shared" si="21"/>
        <v>0</v>
      </c>
      <c r="BH170" s="95">
        <f t="shared" si="22"/>
        <v>0</v>
      </c>
      <c r="BI170" s="95">
        <f t="shared" si="23"/>
        <v>0</v>
      </c>
      <c r="BJ170" s="13" t="s">
        <v>119</v>
      </c>
      <c r="BK170" s="95">
        <f t="shared" si="24"/>
        <v>0</v>
      </c>
      <c r="BL170" s="13" t="s">
        <v>187</v>
      </c>
      <c r="BM170" s="13"/>
    </row>
    <row r="171" spans="2:63" s="9" customFormat="1" ht="29.25" customHeight="1">
      <c r="B171" s="135"/>
      <c r="C171" s="136"/>
      <c r="D171" s="145" t="s">
        <v>114</v>
      </c>
      <c r="E171" s="145"/>
      <c r="F171" s="145"/>
      <c r="G171" s="145"/>
      <c r="H171" s="145"/>
      <c r="I171" s="145"/>
      <c r="J171" s="145"/>
      <c r="K171" s="145"/>
      <c r="L171" s="145"/>
      <c r="M171" s="145"/>
      <c r="N171" s="229">
        <f>BK171</f>
        <v>0</v>
      </c>
      <c r="O171" s="230"/>
      <c r="P171" s="230"/>
      <c r="Q171" s="230"/>
      <c r="R171" s="138"/>
      <c r="T171" s="139"/>
      <c r="U171" s="136"/>
      <c r="V171" s="136"/>
      <c r="W171" s="140">
        <f>SUM(W172:W176)</f>
        <v>0</v>
      </c>
      <c r="X171" s="136"/>
      <c r="Y171" s="140">
        <f>SUM(Y172:Y176)</f>
        <v>0.71748</v>
      </c>
      <c r="Z171" s="136"/>
      <c r="AA171" s="141">
        <f>SUM(AA172:AA176)</f>
        <v>0</v>
      </c>
      <c r="AR171" s="142" t="s">
        <v>119</v>
      </c>
      <c r="AT171" s="143" t="s">
        <v>78</v>
      </c>
      <c r="AU171" s="143" t="s">
        <v>22</v>
      </c>
      <c r="AY171" s="142" t="s">
        <v>140</v>
      </c>
      <c r="BK171" s="144">
        <f>SUM(BK172:BK176)</f>
        <v>0</v>
      </c>
    </row>
    <row r="172" spans="2:65" s="1" customFormat="1" ht="31.5" customHeight="1">
      <c r="B172" s="117"/>
      <c r="C172" s="146" t="s">
        <v>253</v>
      </c>
      <c r="D172" s="146" t="s">
        <v>141</v>
      </c>
      <c r="E172" s="147" t="s">
        <v>254</v>
      </c>
      <c r="F172" s="221" t="s">
        <v>255</v>
      </c>
      <c r="G172" s="222"/>
      <c r="H172" s="222"/>
      <c r="I172" s="222"/>
      <c r="J172" s="148" t="s">
        <v>202</v>
      </c>
      <c r="K172" s="149">
        <v>6</v>
      </c>
      <c r="L172" s="223">
        <v>0</v>
      </c>
      <c r="M172" s="222"/>
      <c r="N172" s="224">
        <f>ROUND(L172*K172,2)</f>
        <v>0</v>
      </c>
      <c r="O172" s="222"/>
      <c r="P172" s="222"/>
      <c r="Q172" s="222"/>
      <c r="R172" s="119"/>
      <c r="T172" s="150" t="s">
        <v>3</v>
      </c>
      <c r="U172" s="39" t="s">
        <v>46</v>
      </c>
      <c r="V172" s="31"/>
      <c r="W172" s="151">
        <f>V172*K172</f>
        <v>0</v>
      </c>
      <c r="X172" s="151">
        <v>0.0137</v>
      </c>
      <c r="Y172" s="151">
        <f>X172*K172</f>
        <v>0.0822</v>
      </c>
      <c r="Z172" s="151">
        <v>0</v>
      </c>
      <c r="AA172" s="152">
        <f>Z172*K172</f>
        <v>0</v>
      </c>
      <c r="AR172" s="13" t="s">
        <v>187</v>
      </c>
      <c r="AT172" s="13" t="s">
        <v>141</v>
      </c>
      <c r="AU172" s="13" t="s">
        <v>119</v>
      </c>
      <c r="AY172" s="13" t="s">
        <v>140</v>
      </c>
      <c r="BE172" s="95">
        <f>IF(U172="základní",N172,0)</f>
        <v>0</v>
      </c>
      <c r="BF172" s="95">
        <f>IF(U172="snížená",N172,0)</f>
        <v>0</v>
      </c>
      <c r="BG172" s="95">
        <f>IF(U172="zákl. přenesená",N172,0)</f>
        <v>0</v>
      </c>
      <c r="BH172" s="95">
        <f>IF(U172="sníž. přenesená",N172,0)</f>
        <v>0</v>
      </c>
      <c r="BI172" s="95">
        <f>IF(U172="nulová",N172,0)</f>
        <v>0</v>
      </c>
      <c r="BJ172" s="13" t="s">
        <v>119</v>
      </c>
      <c r="BK172" s="95">
        <f>ROUND(L172*K172,2)</f>
        <v>0</v>
      </c>
      <c r="BL172" s="13" t="s">
        <v>187</v>
      </c>
      <c r="BM172" s="13"/>
    </row>
    <row r="173" spans="2:65" s="1" customFormat="1" ht="22.5" customHeight="1">
      <c r="B173" s="117"/>
      <c r="C173" s="153" t="s">
        <v>256</v>
      </c>
      <c r="D173" s="153" t="s">
        <v>155</v>
      </c>
      <c r="E173" s="154" t="s">
        <v>257</v>
      </c>
      <c r="F173" s="225" t="s">
        <v>258</v>
      </c>
      <c r="G173" s="226"/>
      <c r="H173" s="226"/>
      <c r="I173" s="226"/>
      <c r="J173" s="155" t="s">
        <v>144</v>
      </c>
      <c r="K173" s="156">
        <v>6.9</v>
      </c>
      <c r="L173" s="227">
        <v>0</v>
      </c>
      <c r="M173" s="226"/>
      <c r="N173" s="228">
        <f>ROUND(L173*K173,2)</f>
        <v>0</v>
      </c>
      <c r="O173" s="222"/>
      <c r="P173" s="222"/>
      <c r="Q173" s="222"/>
      <c r="R173" s="119"/>
      <c r="T173" s="150" t="s">
        <v>3</v>
      </c>
      <c r="U173" s="39" t="s">
        <v>46</v>
      </c>
      <c r="V173" s="31"/>
      <c r="W173" s="151">
        <f>V173*K173</f>
        <v>0</v>
      </c>
      <c r="X173" s="151">
        <v>0.081</v>
      </c>
      <c r="Y173" s="151">
        <f>X173*K173</f>
        <v>0.5589000000000001</v>
      </c>
      <c r="Z173" s="151">
        <v>0</v>
      </c>
      <c r="AA173" s="152">
        <f>Z173*K173</f>
        <v>0</v>
      </c>
      <c r="AR173" s="13" t="s">
        <v>211</v>
      </c>
      <c r="AT173" s="13" t="s">
        <v>155</v>
      </c>
      <c r="AU173" s="13" t="s">
        <v>119</v>
      </c>
      <c r="AY173" s="13" t="s">
        <v>140</v>
      </c>
      <c r="BE173" s="95">
        <f>IF(U173="základní",N173,0)</f>
        <v>0</v>
      </c>
      <c r="BF173" s="95">
        <f>IF(U173="snížená",N173,0)</f>
        <v>0</v>
      </c>
      <c r="BG173" s="95">
        <f>IF(U173="zákl. přenesená",N173,0)</f>
        <v>0</v>
      </c>
      <c r="BH173" s="95">
        <f>IF(U173="sníž. přenesená",N173,0)</f>
        <v>0</v>
      </c>
      <c r="BI173" s="95">
        <f>IF(U173="nulová",N173,0)</f>
        <v>0</v>
      </c>
      <c r="BJ173" s="13" t="s">
        <v>119</v>
      </c>
      <c r="BK173" s="95">
        <f>ROUND(L173*K173,2)</f>
        <v>0</v>
      </c>
      <c r="BL173" s="13" t="s">
        <v>187</v>
      </c>
      <c r="BM173" s="13"/>
    </row>
    <row r="174" spans="2:65" s="1" customFormat="1" ht="31.5" customHeight="1">
      <c r="B174" s="117"/>
      <c r="C174" s="146" t="s">
        <v>259</v>
      </c>
      <c r="D174" s="146" t="s">
        <v>141</v>
      </c>
      <c r="E174" s="147" t="s">
        <v>260</v>
      </c>
      <c r="F174" s="221" t="s">
        <v>261</v>
      </c>
      <c r="G174" s="222"/>
      <c r="H174" s="222"/>
      <c r="I174" s="222"/>
      <c r="J174" s="148" t="s">
        <v>202</v>
      </c>
      <c r="K174" s="149">
        <v>6</v>
      </c>
      <c r="L174" s="223">
        <v>0</v>
      </c>
      <c r="M174" s="222"/>
      <c r="N174" s="224">
        <f>ROUND(L174*K174,2)</f>
        <v>0</v>
      </c>
      <c r="O174" s="222"/>
      <c r="P174" s="222"/>
      <c r="Q174" s="222"/>
      <c r="R174" s="119"/>
      <c r="T174" s="150" t="s">
        <v>3</v>
      </c>
      <c r="U174" s="39" t="s">
        <v>46</v>
      </c>
      <c r="V174" s="31"/>
      <c r="W174" s="151">
        <f>V174*K174</f>
        <v>0</v>
      </c>
      <c r="X174" s="151">
        <v>0.00238</v>
      </c>
      <c r="Y174" s="151">
        <f>X174*K174</f>
        <v>0.014280000000000001</v>
      </c>
      <c r="Z174" s="151">
        <v>0</v>
      </c>
      <c r="AA174" s="152">
        <f>Z174*K174</f>
        <v>0</v>
      </c>
      <c r="AR174" s="13" t="s">
        <v>187</v>
      </c>
      <c r="AT174" s="13" t="s">
        <v>141</v>
      </c>
      <c r="AU174" s="13" t="s">
        <v>119</v>
      </c>
      <c r="AY174" s="13" t="s">
        <v>140</v>
      </c>
      <c r="BE174" s="95">
        <f>IF(U174="základní",N174,0)</f>
        <v>0</v>
      </c>
      <c r="BF174" s="95">
        <f>IF(U174="snížená",N174,0)</f>
        <v>0</v>
      </c>
      <c r="BG174" s="95">
        <f>IF(U174="zákl. přenesená",N174,0)</f>
        <v>0</v>
      </c>
      <c r="BH174" s="95">
        <f>IF(U174="sníž. přenesená",N174,0)</f>
        <v>0</v>
      </c>
      <c r="BI174" s="95">
        <f>IF(U174="nulová",N174,0)</f>
        <v>0</v>
      </c>
      <c r="BJ174" s="13" t="s">
        <v>119</v>
      </c>
      <c r="BK174" s="95">
        <f>ROUND(L174*K174,2)</f>
        <v>0</v>
      </c>
      <c r="BL174" s="13" t="s">
        <v>187</v>
      </c>
      <c r="BM174" s="13"/>
    </row>
    <row r="175" spans="2:65" s="1" customFormat="1" ht="22.5" customHeight="1">
      <c r="B175" s="117"/>
      <c r="C175" s="153" t="s">
        <v>262</v>
      </c>
      <c r="D175" s="153" t="s">
        <v>155</v>
      </c>
      <c r="E175" s="154" t="s">
        <v>263</v>
      </c>
      <c r="F175" s="225" t="s">
        <v>264</v>
      </c>
      <c r="G175" s="226"/>
      <c r="H175" s="226"/>
      <c r="I175" s="226"/>
      <c r="J175" s="155" t="s">
        <v>202</v>
      </c>
      <c r="K175" s="156">
        <v>6.9</v>
      </c>
      <c r="L175" s="227">
        <v>0</v>
      </c>
      <c r="M175" s="226"/>
      <c r="N175" s="228">
        <f>ROUND(L175*K175,2)</f>
        <v>0</v>
      </c>
      <c r="O175" s="222"/>
      <c r="P175" s="222"/>
      <c r="Q175" s="222"/>
      <c r="R175" s="119"/>
      <c r="T175" s="150" t="s">
        <v>3</v>
      </c>
      <c r="U175" s="39" t="s">
        <v>46</v>
      </c>
      <c r="V175" s="31"/>
      <c r="W175" s="151">
        <f>V175*K175</f>
        <v>0</v>
      </c>
      <c r="X175" s="151">
        <v>0.009</v>
      </c>
      <c r="Y175" s="151">
        <f>X175*K175</f>
        <v>0.062099999999999995</v>
      </c>
      <c r="Z175" s="151">
        <v>0</v>
      </c>
      <c r="AA175" s="152">
        <f>Z175*K175</f>
        <v>0</v>
      </c>
      <c r="AR175" s="13" t="s">
        <v>211</v>
      </c>
      <c r="AT175" s="13" t="s">
        <v>155</v>
      </c>
      <c r="AU175" s="13" t="s">
        <v>119</v>
      </c>
      <c r="AY175" s="13" t="s">
        <v>140</v>
      </c>
      <c r="BE175" s="95">
        <f>IF(U175="základní",N175,0)</f>
        <v>0</v>
      </c>
      <c r="BF175" s="95">
        <f>IF(U175="snížená",N175,0)</f>
        <v>0</v>
      </c>
      <c r="BG175" s="95">
        <f>IF(U175="zákl. přenesená",N175,0)</f>
        <v>0</v>
      </c>
      <c r="BH175" s="95">
        <f>IF(U175="sníž. přenesená",N175,0)</f>
        <v>0</v>
      </c>
      <c r="BI175" s="95">
        <f>IF(U175="nulová",N175,0)</f>
        <v>0</v>
      </c>
      <c r="BJ175" s="13" t="s">
        <v>119</v>
      </c>
      <c r="BK175" s="95">
        <f>ROUND(L175*K175,2)</f>
        <v>0</v>
      </c>
      <c r="BL175" s="13" t="s">
        <v>187</v>
      </c>
      <c r="BM175" s="13"/>
    </row>
    <row r="176" spans="2:65" s="1" customFormat="1" ht="31.5" customHeight="1">
      <c r="B176" s="117"/>
      <c r="C176" s="146" t="s">
        <v>265</v>
      </c>
      <c r="D176" s="146" t="s">
        <v>141</v>
      </c>
      <c r="E176" s="147" t="s">
        <v>266</v>
      </c>
      <c r="F176" s="221" t="s">
        <v>267</v>
      </c>
      <c r="G176" s="222"/>
      <c r="H176" s="222"/>
      <c r="I176" s="222"/>
      <c r="J176" s="148" t="s">
        <v>186</v>
      </c>
      <c r="K176" s="149">
        <v>0.717</v>
      </c>
      <c r="L176" s="223">
        <v>0</v>
      </c>
      <c r="M176" s="222"/>
      <c r="N176" s="224">
        <f>ROUND(L176*K176,2)</f>
        <v>0</v>
      </c>
      <c r="O176" s="222"/>
      <c r="P176" s="222"/>
      <c r="Q176" s="222"/>
      <c r="R176" s="119"/>
      <c r="T176" s="150" t="s">
        <v>3</v>
      </c>
      <c r="U176" s="39" t="s">
        <v>46</v>
      </c>
      <c r="V176" s="31"/>
      <c r="W176" s="151">
        <f>V176*K176</f>
        <v>0</v>
      </c>
      <c r="X176" s="151">
        <v>0</v>
      </c>
      <c r="Y176" s="151">
        <f>X176*K176</f>
        <v>0</v>
      </c>
      <c r="Z176" s="151">
        <v>0</v>
      </c>
      <c r="AA176" s="152">
        <f>Z176*K176</f>
        <v>0</v>
      </c>
      <c r="AR176" s="13" t="s">
        <v>187</v>
      </c>
      <c r="AT176" s="13" t="s">
        <v>141</v>
      </c>
      <c r="AU176" s="13" t="s">
        <v>119</v>
      </c>
      <c r="AY176" s="13" t="s">
        <v>140</v>
      </c>
      <c r="BE176" s="95">
        <f>IF(U176="základní",N176,0)</f>
        <v>0</v>
      </c>
      <c r="BF176" s="95">
        <f>IF(U176="snížená",N176,0)</f>
        <v>0</v>
      </c>
      <c r="BG176" s="95">
        <f>IF(U176="zákl. přenesená",N176,0)</f>
        <v>0</v>
      </c>
      <c r="BH176" s="95">
        <f>IF(U176="sníž. přenesená",N176,0)</f>
        <v>0</v>
      </c>
      <c r="BI176" s="95">
        <f>IF(U176="nulová",N176,0)</f>
        <v>0</v>
      </c>
      <c r="BJ176" s="13" t="s">
        <v>119</v>
      </c>
      <c r="BK176" s="95">
        <f>ROUND(L176*K176,2)</f>
        <v>0</v>
      </c>
      <c r="BL176" s="13" t="s">
        <v>187</v>
      </c>
      <c r="BM176" s="13"/>
    </row>
    <row r="177" spans="2:63" s="9" customFormat="1" ht="29.25" customHeight="1">
      <c r="B177" s="135"/>
      <c r="C177" s="136"/>
      <c r="D177" s="145" t="s">
        <v>115</v>
      </c>
      <c r="E177" s="145"/>
      <c r="F177" s="145"/>
      <c r="G177" s="145"/>
      <c r="H177" s="145"/>
      <c r="I177" s="145"/>
      <c r="J177" s="145"/>
      <c r="K177" s="145"/>
      <c r="L177" s="145"/>
      <c r="M177" s="145"/>
      <c r="N177" s="229">
        <f>BK177</f>
        <v>0</v>
      </c>
      <c r="O177" s="230"/>
      <c r="P177" s="230"/>
      <c r="Q177" s="230"/>
      <c r="R177" s="138"/>
      <c r="T177" s="139"/>
      <c r="U177" s="136"/>
      <c r="V177" s="136"/>
      <c r="W177" s="140">
        <f>SUM(W178:W187)</f>
        <v>0</v>
      </c>
      <c r="X177" s="136"/>
      <c r="Y177" s="140">
        <f>SUM(Y178:Y187)</f>
        <v>0.010634000000000001</v>
      </c>
      <c r="Z177" s="136"/>
      <c r="AA177" s="141">
        <f>SUM(AA178:AA187)</f>
        <v>0</v>
      </c>
      <c r="AR177" s="142" t="s">
        <v>119</v>
      </c>
      <c r="AT177" s="143" t="s">
        <v>78</v>
      </c>
      <c r="AU177" s="143" t="s">
        <v>22</v>
      </c>
      <c r="AY177" s="142" t="s">
        <v>140</v>
      </c>
      <c r="BK177" s="144">
        <f>SUM(BK178:BK187)</f>
        <v>0</v>
      </c>
    </row>
    <row r="178" spans="2:65" s="1" customFormat="1" ht="44.25" customHeight="1">
      <c r="B178" s="117"/>
      <c r="C178" s="146" t="s">
        <v>268</v>
      </c>
      <c r="D178" s="146" t="s">
        <v>141</v>
      </c>
      <c r="E178" s="147" t="s">
        <v>269</v>
      </c>
      <c r="F178" s="221" t="s">
        <v>270</v>
      </c>
      <c r="G178" s="222"/>
      <c r="H178" s="222"/>
      <c r="I178" s="222"/>
      <c r="J178" s="148" t="s">
        <v>144</v>
      </c>
      <c r="K178" s="149">
        <v>5.64</v>
      </c>
      <c r="L178" s="223">
        <v>0</v>
      </c>
      <c r="M178" s="222"/>
      <c r="N178" s="224">
        <f aca="true" t="shared" si="25" ref="N178:N187">ROUND(L178*K178,2)</f>
        <v>0</v>
      </c>
      <c r="O178" s="222"/>
      <c r="P178" s="222"/>
      <c r="Q178" s="222"/>
      <c r="R178" s="119"/>
      <c r="T178" s="150" t="s">
        <v>3</v>
      </c>
      <c r="U178" s="39" t="s">
        <v>46</v>
      </c>
      <c r="V178" s="31"/>
      <c r="W178" s="151">
        <f aca="true" t="shared" si="26" ref="W178:W187">V178*K178</f>
        <v>0</v>
      </c>
      <c r="X178" s="151">
        <v>2E-05</v>
      </c>
      <c r="Y178" s="151">
        <f aca="true" t="shared" si="27" ref="Y178:Y187">X178*K178</f>
        <v>0.0001128</v>
      </c>
      <c r="Z178" s="151">
        <v>0</v>
      </c>
      <c r="AA178" s="152">
        <f aca="true" t="shared" si="28" ref="AA178:AA187">Z178*K178</f>
        <v>0</v>
      </c>
      <c r="AR178" s="13" t="s">
        <v>187</v>
      </c>
      <c r="AT178" s="13" t="s">
        <v>141</v>
      </c>
      <c r="AU178" s="13" t="s">
        <v>119</v>
      </c>
      <c r="AY178" s="13" t="s">
        <v>140</v>
      </c>
      <c r="BE178" s="95">
        <f aca="true" t="shared" si="29" ref="BE178:BE187">IF(U178="základní",N178,0)</f>
        <v>0</v>
      </c>
      <c r="BF178" s="95">
        <f aca="true" t="shared" si="30" ref="BF178:BF187">IF(U178="snížená",N178,0)</f>
        <v>0</v>
      </c>
      <c r="BG178" s="95">
        <f aca="true" t="shared" si="31" ref="BG178:BG187">IF(U178="zákl. přenesená",N178,0)</f>
        <v>0</v>
      </c>
      <c r="BH178" s="95">
        <f aca="true" t="shared" si="32" ref="BH178:BH187">IF(U178="sníž. přenesená",N178,0)</f>
        <v>0</v>
      </c>
      <c r="BI178" s="95">
        <f aca="true" t="shared" si="33" ref="BI178:BI187">IF(U178="nulová",N178,0)</f>
        <v>0</v>
      </c>
      <c r="BJ178" s="13" t="s">
        <v>119</v>
      </c>
      <c r="BK178" s="95">
        <f aca="true" t="shared" si="34" ref="BK178:BK187">ROUND(L178*K178,2)</f>
        <v>0</v>
      </c>
      <c r="BL178" s="13" t="s">
        <v>187</v>
      </c>
      <c r="BM178" s="13"/>
    </row>
    <row r="179" spans="2:65" s="1" customFormat="1" ht="31.5" customHeight="1">
      <c r="B179" s="117"/>
      <c r="C179" s="146" t="s">
        <v>271</v>
      </c>
      <c r="D179" s="146" t="s">
        <v>141</v>
      </c>
      <c r="E179" s="147" t="s">
        <v>272</v>
      </c>
      <c r="F179" s="221" t="s">
        <v>273</v>
      </c>
      <c r="G179" s="222"/>
      <c r="H179" s="222"/>
      <c r="I179" s="222"/>
      <c r="J179" s="148" t="s">
        <v>144</v>
      </c>
      <c r="K179" s="149">
        <v>18.66</v>
      </c>
      <c r="L179" s="223">
        <v>0</v>
      </c>
      <c r="M179" s="222"/>
      <c r="N179" s="224">
        <f t="shared" si="25"/>
        <v>0</v>
      </c>
      <c r="O179" s="222"/>
      <c r="P179" s="222"/>
      <c r="Q179" s="222"/>
      <c r="R179" s="119"/>
      <c r="T179" s="150" t="s">
        <v>3</v>
      </c>
      <c r="U179" s="39" t="s">
        <v>46</v>
      </c>
      <c r="V179" s="31"/>
      <c r="W179" s="151">
        <f t="shared" si="26"/>
        <v>0</v>
      </c>
      <c r="X179" s="151">
        <v>0.00015</v>
      </c>
      <c r="Y179" s="151">
        <f t="shared" si="27"/>
        <v>0.002799</v>
      </c>
      <c r="Z179" s="151">
        <v>0</v>
      </c>
      <c r="AA179" s="152">
        <f t="shared" si="28"/>
        <v>0</v>
      </c>
      <c r="AR179" s="13" t="s">
        <v>187</v>
      </c>
      <c r="AT179" s="13" t="s">
        <v>141</v>
      </c>
      <c r="AU179" s="13" t="s">
        <v>119</v>
      </c>
      <c r="AY179" s="13" t="s">
        <v>140</v>
      </c>
      <c r="BE179" s="95">
        <f t="shared" si="29"/>
        <v>0</v>
      </c>
      <c r="BF179" s="95">
        <f t="shared" si="30"/>
        <v>0</v>
      </c>
      <c r="BG179" s="95">
        <f t="shared" si="31"/>
        <v>0</v>
      </c>
      <c r="BH179" s="95">
        <f t="shared" si="32"/>
        <v>0</v>
      </c>
      <c r="BI179" s="95">
        <f t="shared" si="33"/>
        <v>0</v>
      </c>
      <c r="BJ179" s="13" t="s">
        <v>119</v>
      </c>
      <c r="BK179" s="95">
        <f t="shared" si="34"/>
        <v>0</v>
      </c>
      <c r="BL179" s="13" t="s">
        <v>187</v>
      </c>
      <c r="BM179" s="13"/>
    </row>
    <row r="180" spans="2:65" s="1" customFormat="1" ht="31.5" customHeight="1">
      <c r="B180" s="117"/>
      <c r="C180" s="146" t="s">
        <v>274</v>
      </c>
      <c r="D180" s="146" t="s">
        <v>141</v>
      </c>
      <c r="E180" s="147" t="s">
        <v>275</v>
      </c>
      <c r="F180" s="221" t="s">
        <v>276</v>
      </c>
      <c r="G180" s="222"/>
      <c r="H180" s="222"/>
      <c r="I180" s="222"/>
      <c r="J180" s="148" t="s">
        <v>144</v>
      </c>
      <c r="K180" s="149">
        <v>18.66</v>
      </c>
      <c r="L180" s="223">
        <v>0</v>
      </c>
      <c r="M180" s="222"/>
      <c r="N180" s="224">
        <f t="shared" si="25"/>
        <v>0</v>
      </c>
      <c r="O180" s="222"/>
      <c r="P180" s="222"/>
      <c r="Q180" s="222"/>
      <c r="R180" s="119"/>
      <c r="T180" s="150" t="s">
        <v>3</v>
      </c>
      <c r="U180" s="39" t="s">
        <v>46</v>
      </c>
      <c r="V180" s="31"/>
      <c r="W180" s="151">
        <f t="shared" si="26"/>
        <v>0</v>
      </c>
      <c r="X180" s="151">
        <v>0.00012</v>
      </c>
      <c r="Y180" s="151">
        <f t="shared" si="27"/>
        <v>0.0022392000000000002</v>
      </c>
      <c r="Z180" s="151">
        <v>0</v>
      </c>
      <c r="AA180" s="152">
        <f t="shared" si="28"/>
        <v>0</v>
      </c>
      <c r="AR180" s="13" t="s">
        <v>187</v>
      </c>
      <c r="AT180" s="13" t="s">
        <v>141</v>
      </c>
      <c r="AU180" s="13" t="s">
        <v>119</v>
      </c>
      <c r="AY180" s="13" t="s">
        <v>140</v>
      </c>
      <c r="BE180" s="95">
        <f t="shared" si="29"/>
        <v>0</v>
      </c>
      <c r="BF180" s="95">
        <f t="shared" si="30"/>
        <v>0</v>
      </c>
      <c r="BG180" s="95">
        <f t="shared" si="31"/>
        <v>0</v>
      </c>
      <c r="BH180" s="95">
        <f t="shared" si="32"/>
        <v>0</v>
      </c>
      <c r="BI180" s="95">
        <f t="shared" si="33"/>
        <v>0</v>
      </c>
      <c r="BJ180" s="13" t="s">
        <v>119</v>
      </c>
      <c r="BK180" s="95">
        <f t="shared" si="34"/>
        <v>0</v>
      </c>
      <c r="BL180" s="13" t="s">
        <v>187</v>
      </c>
      <c r="BM180" s="13"/>
    </row>
    <row r="181" spans="2:65" s="1" customFormat="1" ht="31.5" customHeight="1">
      <c r="B181" s="117"/>
      <c r="C181" s="146" t="s">
        <v>277</v>
      </c>
      <c r="D181" s="146" t="s">
        <v>141</v>
      </c>
      <c r="E181" s="147" t="s">
        <v>278</v>
      </c>
      <c r="F181" s="221" t="s">
        <v>279</v>
      </c>
      <c r="G181" s="222"/>
      <c r="H181" s="222"/>
      <c r="I181" s="222"/>
      <c r="J181" s="148" t="s">
        <v>144</v>
      </c>
      <c r="K181" s="149">
        <v>6.7</v>
      </c>
      <c r="L181" s="223">
        <v>0</v>
      </c>
      <c r="M181" s="222"/>
      <c r="N181" s="224">
        <f t="shared" si="25"/>
        <v>0</v>
      </c>
      <c r="O181" s="222"/>
      <c r="P181" s="222"/>
      <c r="Q181" s="222"/>
      <c r="R181" s="119"/>
      <c r="T181" s="150" t="s">
        <v>3</v>
      </c>
      <c r="U181" s="39" t="s">
        <v>46</v>
      </c>
      <c r="V181" s="31"/>
      <c r="W181" s="151">
        <f t="shared" si="26"/>
        <v>0</v>
      </c>
      <c r="X181" s="151">
        <v>0.00011</v>
      </c>
      <c r="Y181" s="151">
        <f t="shared" si="27"/>
        <v>0.000737</v>
      </c>
      <c r="Z181" s="151">
        <v>0</v>
      </c>
      <c r="AA181" s="152">
        <f t="shared" si="28"/>
        <v>0</v>
      </c>
      <c r="AR181" s="13" t="s">
        <v>187</v>
      </c>
      <c r="AT181" s="13" t="s">
        <v>141</v>
      </c>
      <c r="AU181" s="13" t="s">
        <v>119</v>
      </c>
      <c r="AY181" s="13" t="s">
        <v>140</v>
      </c>
      <c r="BE181" s="95">
        <f t="shared" si="29"/>
        <v>0</v>
      </c>
      <c r="BF181" s="95">
        <f t="shared" si="30"/>
        <v>0</v>
      </c>
      <c r="BG181" s="95">
        <f t="shared" si="31"/>
        <v>0</v>
      </c>
      <c r="BH181" s="95">
        <f t="shared" si="32"/>
        <v>0</v>
      </c>
      <c r="BI181" s="95">
        <f t="shared" si="33"/>
        <v>0</v>
      </c>
      <c r="BJ181" s="13" t="s">
        <v>119</v>
      </c>
      <c r="BK181" s="95">
        <f t="shared" si="34"/>
        <v>0</v>
      </c>
      <c r="BL181" s="13" t="s">
        <v>187</v>
      </c>
      <c r="BM181" s="13"/>
    </row>
    <row r="182" spans="2:65" s="1" customFormat="1" ht="31.5" customHeight="1">
      <c r="B182" s="117"/>
      <c r="C182" s="146" t="s">
        <v>280</v>
      </c>
      <c r="D182" s="146" t="s">
        <v>141</v>
      </c>
      <c r="E182" s="147" t="s">
        <v>281</v>
      </c>
      <c r="F182" s="221" t="s">
        <v>282</v>
      </c>
      <c r="G182" s="222"/>
      <c r="H182" s="222"/>
      <c r="I182" s="222"/>
      <c r="J182" s="148" t="s">
        <v>144</v>
      </c>
      <c r="K182" s="149">
        <v>6.7</v>
      </c>
      <c r="L182" s="223">
        <v>0</v>
      </c>
      <c r="M182" s="222"/>
      <c r="N182" s="224">
        <f t="shared" si="25"/>
        <v>0</v>
      </c>
      <c r="O182" s="222"/>
      <c r="P182" s="222"/>
      <c r="Q182" s="222"/>
      <c r="R182" s="119"/>
      <c r="T182" s="150" t="s">
        <v>3</v>
      </c>
      <c r="U182" s="39" t="s">
        <v>46</v>
      </c>
      <c r="V182" s="31"/>
      <c r="W182" s="151">
        <f t="shared" si="26"/>
        <v>0</v>
      </c>
      <c r="X182" s="151">
        <v>0.00014</v>
      </c>
      <c r="Y182" s="151">
        <f t="shared" si="27"/>
        <v>0.0009379999999999999</v>
      </c>
      <c r="Z182" s="151">
        <v>0</v>
      </c>
      <c r="AA182" s="152">
        <f t="shared" si="28"/>
        <v>0</v>
      </c>
      <c r="AR182" s="13" t="s">
        <v>187</v>
      </c>
      <c r="AT182" s="13" t="s">
        <v>141</v>
      </c>
      <c r="AU182" s="13" t="s">
        <v>119</v>
      </c>
      <c r="AY182" s="13" t="s">
        <v>140</v>
      </c>
      <c r="BE182" s="95">
        <f t="shared" si="29"/>
        <v>0</v>
      </c>
      <c r="BF182" s="95">
        <f t="shared" si="30"/>
        <v>0</v>
      </c>
      <c r="BG182" s="95">
        <f t="shared" si="31"/>
        <v>0</v>
      </c>
      <c r="BH182" s="95">
        <f t="shared" si="32"/>
        <v>0</v>
      </c>
      <c r="BI182" s="95">
        <f t="shared" si="33"/>
        <v>0</v>
      </c>
      <c r="BJ182" s="13" t="s">
        <v>119</v>
      </c>
      <c r="BK182" s="95">
        <f t="shared" si="34"/>
        <v>0</v>
      </c>
      <c r="BL182" s="13" t="s">
        <v>187</v>
      </c>
      <c r="BM182" s="13"/>
    </row>
    <row r="183" spans="2:65" s="1" customFormat="1" ht="31.5" customHeight="1">
      <c r="B183" s="117"/>
      <c r="C183" s="146" t="s">
        <v>283</v>
      </c>
      <c r="D183" s="146" t="s">
        <v>141</v>
      </c>
      <c r="E183" s="147" t="s">
        <v>284</v>
      </c>
      <c r="F183" s="221" t="s">
        <v>285</v>
      </c>
      <c r="G183" s="222"/>
      <c r="H183" s="222"/>
      <c r="I183" s="222"/>
      <c r="J183" s="148" t="s">
        <v>144</v>
      </c>
      <c r="K183" s="149">
        <v>6.7</v>
      </c>
      <c r="L183" s="223">
        <v>0</v>
      </c>
      <c r="M183" s="222"/>
      <c r="N183" s="224">
        <f t="shared" si="25"/>
        <v>0</v>
      </c>
      <c r="O183" s="222"/>
      <c r="P183" s="222"/>
      <c r="Q183" s="222"/>
      <c r="R183" s="119"/>
      <c r="T183" s="150" t="s">
        <v>3</v>
      </c>
      <c r="U183" s="39" t="s">
        <v>46</v>
      </c>
      <c r="V183" s="31"/>
      <c r="W183" s="151">
        <f t="shared" si="26"/>
        <v>0</v>
      </c>
      <c r="X183" s="151">
        <v>0.00013</v>
      </c>
      <c r="Y183" s="151">
        <f t="shared" si="27"/>
        <v>0.0008709999999999999</v>
      </c>
      <c r="Z183" s="151">
        <v>0</v>
      </c>
      <c r="AA183" s="152">
        <f t="shared" si="28"/>
        <v>0</v>
      </c>
      <c r="AR183" s="13" t="s">
        <v>187</v>
      </c>
      <c r="AT183" s="13" t="s">
        <v>141</v>
      </c>
      <c r="AU183" s="13" t="s">
        <v>119</v>
      </c>
      <c r="AY183" s="13" t="s">
        <v>140</v>
      </c>
      <c r="BE183" s="95">
        <f t="shared" si="29"/>
        <v>0</v>
      </c>
      <c r="BF183" s="95">
        <f t="shared" si="30"/>
        <v>0</v>
      </c>
      <c r="BG183" s="95">
        <f t="shared" si="31"/>
        <v>0</v>
      </c>
      <c r="BH183" s="95">
        <f t="shared" si="32"/>
        <v>0</v>
      </c>
      <c r="BI183" s="95">
        <f t="shared" si="33"/>
        <v>0</v>
      </c>
      <c r="BJ183" s="13" t="s">
        <v>119</v>
      </c>
      <c r="BK183" s="95">
        <f t="shared" si="34"/>
        <v>0</v>
      </c>
      <c r="BL183" s="13" t="s">
        <v>187</v>
      </c>
      <c r="BM183" s="13"/>
    </row>
    <row r="184" spans="2:65" s="1" customFormat="1" ht="31.5" customHeight="1">
      <c r="B184" s="117"/>
      <c r="C184" s="146" t="s">
        <v>286</v>
      </c>
      <c r="D184" s="146" t="s">
        <v>141</v>
      </c>
      <c r="E184" s="147" t="s">
        <v>287</v>
      </c>
      <c r="F184" s="221" t="s">
        <v>288</v>
      </c>
      <c r="G184" s="222"/>
      <c r="H184" s="222"/>
      <c r="I184" s="222"/>
      <c r="J184" s="148" t="s">
        <v>144</v>
      </c>
      <c r="K184" s="149">
        <v>6.7</v>
      </c>
      <c r="L184" s="223">
        <v>0</v>
      </c>
      <c r="M184" s="222"/>
      <c r="N184" s="224">
        <f t="shared" si="25"/>
        <v>0</v>
      </c>
      <c r="O184" s="222"/>
      <c r="P184" s="222"/>
      <c r="Q184" s="222"/>
      <c r="R184" s="119"/>
      <c r="T184" s="150" t="s">
        <v>3</v>
      </c>
      <c r="U184" s="39" t="s">
        <v>46</v>
      </c>
      <c r="V184" s="31"/>
      <c r="W184" s="151">
        <f t="shared" si="26"/>
        <v>0</v>
      </c>
      <c r="X184" s="151">
        <v>0.00011</v>
      </c>
      <c r="Y184" s="151">
        <f t="shared" si="27"/>
        <v>0.000737</v>
      </c>
      <c r="Z184" s="151">
        <v>0</v>
      </c>
      <c r="AA184" s="152">
        <f t="shared" si="28"/>
        <v>0</v>
      </c>
      <c r="AR184" s="13" t="s">
        <v>187</v>
      </c>
      <c r="AT184" s="13" t="s">
        <v>141</v>
      </c>
      <c r="AU184" s="13" t="s">
        <v>119</v>
      </c>
      <c r="AY184" s="13" t="s">
        <v>140</v>
      </c>
      <c r="BE184" s="95">
        <f t="shared" si="29"/>
        <v>0</v>
      </c>
      <c r="BF184" s="95">
        <f t="shared" si="30"/>
        <v>0</v>
      </c>
      <c r="BG184" s="95">
        <f t="shared" si="31"/>
        <v>0</v>
      </c>
      <c r="BH184" s="95">
        <f t="shared" si="32"/>
        <v>0</v>
      </c>
      <c r="BI184" s="95">
        <f t="shared" si="33"/>
        <v>0</v>
      </c>
      <c r="BJ184" s="13" t="s">
        <v>119</v>
      </c>
      <c r="BK184" s="95">
        <f t="shared" si="34"/>
        <v>0</v>
      </c>
      <c r="BL184" s="13" t="s">
        <v>187</v>
      </c>
      <c r="BM184" s="13"/>
    </row>
    <row r="185" spans="2:65" s="1" customFormat="1" ht="31.5" customHeight="1">
      <c r="B185" s="117"/>
      <c r="C185" s="146" t="s">
        <v>289</v>
      </c>
      <c r="D185" s="146" t="s">
        <v>141</v>
      </c>
      <c r="E185" s="147" t="s">
        <v>290</v>
      </c>
      <c r="F185" s="221" t="s">
        <v>291</v>
      </c>
      <c r="G185" s="222"/>
      <c r="H185" s="222"/>
      <c r="I185" s="222"/>
      <c r="J185" s="148" t="s">
        <v>144</v>
      </c>
      <c r="K185" s="149">
        <v>6</v>
      </c>
      <c r="L185" s="223">
        <v>0</v>
      </c>
      <c r="M185" s="222"/>
      <c r="N185" s="224">
        <f t="shared" si="25"/>
        <v>0</v>
      </c>
      <c r="O185" s="222"/>
      <c r="P185" s="222"/>
      <c r="Q185" s="222"/>
      <c r="R185" s="119"/>
      <c r="T185" s="150" t="s">
        <v>3</v>
      </c>
      <c r="U185" s="39" t="s">
        <v>46</v>
      </c>
      <c r="V185" s="31"/>
      <c r="W185" s="151">
        <f t="shared" si="26"/>
        <v>0</v>
      </c>
      <c r="X185" s="151">
        <v>0.00017</v>
      </c>
      <c r="Y185" s="151">
        <f t="shared" si="27"/>
        <v>0.00102</v>
      </c>
      <c r="Z185" s="151">
        <v>0</v>
      </c>
      <c r="AA185" s="152">
        <f t="shared" si="28"/>
        <v>0</v>
      </c>
      <c r="AR185" s="13" t="s">
        <v>187</v>
      </c>
      <c r="AT185" s="13" t="s">
        <v>141</v>
      </c>
      <c r="AU185" s="13" t="s">
        <v>119</v>
      </c>
      <c r="AY185" s="13" t="s">
        <v>140</v>
      </c>
      <c r="BE185" s="95">
        <f t="shared" si="29"/>
        <v>0</v>
      </c>
      <c r="BF185" s="95">
        <f t="shared" si="30"/>
        <v>0</v>
      </c>
      <c r="BG185" s="95">
        <f t="shared" si="31"/>
        <v>0</v>
      </c>
      <c r="BH185" s="95">
        <f t="shared" si="32"/>
        <v>0</v>
      </c>
      <c r="BI185" s="95">
        <f t="shared" si="33"/>
        <v>0</v>
      </c>
      <c r="BJ185" s="13" t="s">
        <v>119</v>
      </c>
      <c r="BK185" s="95">
        <f t="shared" si="34"/>
        <v>0</v>
      </c>
      <c r="BL185" s="13" t="s">
        <v>187</v>
      </c>
      <c r="BM185" s="13"/>
    </row>
    <row r="186" spans="2:65" s="1" customFormat="1" ht="31.5" customHeight="1">
      <c r="B186" s="117"/>
      <c r="C186" s="146" t="s">
        <v>292</v>
      </c>
      <c r="D186" s="146" t="s">
        <v>141</v>
      </c>
      <c r="E186" s="147" t="s">
        <v>293</v>
      </c>
      <c r="F186" s="221" t="s">
        <v>294</v>
      </c>
      <c r="G186" s="222"/>
      <c r="H186" s="222"/>
      <c r="I186" s="222"/>
      <c r="J186" s="148" t="s">
        <v>144</v>
      </c>
      <c r="K186" s="149">
        <v>2</v>
      </c>
      <c r="L186" s="223">
        <v>0</v>
      </c>
      <c r="M186" s="222"/>
      <c r="N186" s="224">
        <f t="shared" si="25"/>
        <v>0</v>
      </c>
      <c r="O186" s="222"/>
      <c r="P186" s="222"/>
      <c r="Q186" s="222"/>
      <c r="R186" s="119"/>
      <c r="T186" s="150" t="s">
        <v>3</v>
      </c>
      <c r="U186" s="39" t="s">
        <v>46</v>
      </c>
      <c r="V186" s="31"/>
      <c r="W186" s="151">
        <f t="shared" si="26"/>
        <v>0</v>
      </c>
      <c r="X186" s="151">
        <v>0.00017</v>
      </c>
      <c r="Y186" s="151">
        <f t="shared" si="27"/>
        <v>0.00034</v>
      </c>
      <c r="Z186" s="151">
        <v>0</v>
      </c>
      <c r="AA186" s="152">
        <f t="shared" si="28"/>
        <v>0</v>
      </c>
      <c r="AR186" s="13" t="s">
        <v>187</v>
      </c>
      <c r="AT186" s="13" t="s">
        <v>141</v>
      </c>
      <c r="AU186" s="13" t="s">
        <v>119</v>
      </c>
      <c r="AY186" s="13" t="s">
        <v>140</v>
      </c>
      <c r="BE186" s="95">
        <f t="shared" si="29"/>
        <v>0</v>
      </c>
      <c r="BF186" s="95">
        <f t="shared" si="30"/>
        <v>0</v>
      </c>
      <c r="BG186" s="95">
        <f t="shared" si="31"/>
        <v>0</v>
      </c>
      <c r="BH186" s="95">
        <f t="shared" si="32"/>
        <v>0</v>
      </c>
      <c r="BI186" s="95">
        <f t="shared" si="33"/>
        <v>0</v>
      </c>
      <c r="BJ186" s="13" t="s">
        <v>119</v>
      </c>
      <c r="BK186" s="95">
        <f t="shared" si="34"/>
        <v>0</v>
      </c>
      <c r="BL186" s="13" t="s">
        <v>187</v>
      </c>
      <c r="BM186" s="13"/>
    </row>
    <row r="187" spans="2:65" s="1" customFormat="1" ht="31.5" customHeight="1">
      <c r="B187" s="117"/>
      <c r="C187" s="146" t="s">
        <v>295</v>
      </c>
      <c r="D187" s="146" t="s">
        <v>141</v>
      </c>
      <c r="E187" s="147" t="s">
        <v>296</v>
      </c>
      <c r="F187" s="221" t="s">
        <v>297</v>
      </c>
      <c r="G187" s="222"/>
      <c r="H187" s="222"/>
      <c r="I187" s="222"/>
      <c r="J187" s="148" t="s">
        <v>144</v>
      </c>
      <c r="K187" s="149">
        <v>6</v>
      </c>
      <c r="L187" s="223">
        <v>0</v>
      </c>
      <c r="M187" s="222"/>
      <c r="N187" s="224">
        <f t="shared" si="25"/>
        <v>0</v>
      </c>
      <c r="O187" s="222"/>
      <c r="P187" s="222"/>
      <c r="Q187" s="222"/>
      <c r="R187" s="119"/>
      <c r="T187" s="150" t="s">
        <v>3</v>
      </c>
      <c r="U187" s="39" t="s">
        <v>46</v>
      </c>
      <c r="V187" s="31"/>
      <c r="W187" s="151">
        <f t="shared" si="26"/>
        <v>0</v>
      </c>
      <c r="X187" s="151">
        <v>0.00014</v>
      </c>
      <c r="Y187" s="151">
        <f t="shared" si="27"/>
        <v>0.0008399999999999999</v>
      </c>
      <c r="Z187" s="151">
        <v>0</v>
      </c>
      <c r="AA187" s="152">
        <f t="shared" si="28"/>
        <v>0</v>
      </c>
      <c r="AR187" s="13" t="s">
        <v>187</v>
      </c>
      <c r="AT187" s="13" t="s">
        <v>141</v>
      </c>
      <c r="AU187" s="13" t="s">
        <v>119</v>
      </c>
      <c r="AY187" s="13" t="s">
        <v>140</v>
      </c>
      <c r="BE187" s="95">
        <f t="shared" si="29"/>
        <v>0</v>
      </c>
      <c r="BF187" s="95">
        <f t="shared" si="30"/>
        <v>0</v>
      </c>
      <c r="BG187" s="95">
        <f t="shared" si="31"/>
        <v>0</v>
      </c>
      <c r="BH187" s="95">
        <f t="shared" si="32"/>
        <v>0</v>
      </c>
      <c r="BI187" s="95">
        <f t="shared" si="33"/>
        <v>0</v>
      </c>
      <c r="BJ187" s="13" t="s">
        <v>119</v>
      </c>
      <c r="BK187" s="95">
        <f t="shared" si="34"/>
        <v>0</v>
      </c>
      <c r="BL187" s="13" t="s">
        <v>187</v>
      </c>
      <c r="BM187" s="13"/>
    </row>
    <row r="188" spans="2:63" s="1" customFormat="1" ht="49.5" customHeight="1">
      <c r="B188" s="30"/>
      <c r="C188" s="31"/>
      <c r="D188" s="137" t="s">
        <v>298</v>
      </c>
      <c r="E188" s="31"/>
      <c r="F188" s="31"/>
      <c r="G188" s="31"/>
      <c r="H188" s="31"/>
      <c r="I188" s="31"/>
      <c r="J188" s="31"/>
      <c r="K188" s="31"/>
      <c r="L188" s="31"/>
      <c r="M188" s="31"/>
      <c r="N188" s="231">
        <f>BK188</f>
        <v>0</v>
      </c>
      <c r="O188" s="232"/>
      <c r="P188" s="232"/>
      <c r="Q188" s="232"/>
      <c r="R188" s="32"/>
      <c r="T188" s="157"/>
      <c r="U188" s="51"/>
      <c r="V188" s="51"/>
      <c r="W188" s="51"/>
      <c r="X188" s="51"/>
      <c r="Y188" s="51"/>
      <c r="Z188" s="51"/>
      <c r="AA188" s="53"/>
      <c r="AT188" s="13" t="s">
        <v>78</v>
      </c>
      <c r="AU188" s="13" t="s">
        <v>79</v>
      </c>
      <c r="AY188" s="13" t="s">
        <v>299</v>
      </c>
      <c r="BK188" s="95">
        <v>0</v>
      </c>
    </row>
    <row r="189" spans="2:18" s="1" customFormat="1" ht="6.75" customHeight="1">
      <c r="B189" s="54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6"/>
    </row>
  </sheetData>
  <sheetProtection/>
  <mergeCells count="240">
    <mergeCell ref="S2:AC2"/>
    <mergeCell ref="N151:Q151"/>
    <mergeCell ref="N154:Q154"/>
    <mergeCell ref="N171:Q171"/>
    <mergeCell ref="N143:Q143"/>
    <mergeCell ref="N148:Q148"/>
    <mergeCell ref="N150:Q150"/>
    <mergeCell ref="C114:Q114"/>
    <mergeCell ref="F116:P116"/>
    <mergeCell ref="F117:P117"/>
    <mergeCell ref="N188:Q188"/>
    <mergeCell ref="H1:K1"/>
    <mergeCell ref="F187:I187"/>
    <mergeCell ref="L187:M187"/>
    <mergeCell ref="N187:Q187"/>
    <mergeCell ref="N125:Q125"/>
    <mergeCell ref="N126:Q126"/>
    <mergeCell ref="N127:Q127"/>
    <mergeCell ref="N137:Q137"/>
    <mergeCell ref="F185:I185"/>
    <mergeCell ref="L185:M185"/>
    <mergeCell ref="N185:Q185"/>
    <mergeCell ref="F186:I186"/>
    <mergeCell ref="L186:M186"/>
    <mergeCell ref="N186:Q186"/>
    <mergeCell ref="F183:I183"/>
    <mergeCell ref="L183:M183"/>
    <mergeCell ref="N183:Q183"/>
    <mergeCell ref="F184:I184"/>
    <mergeCell ref="L184:M184"/>
    <mergeCell ref="N184:Q184"/>
    <mergeCell ref="F181:I181"/>
    <mergeCell ref="L181:M181"/>
    <mergeCell ref="N181:Q181"/>
    <mergeCell ref="F182:I182"/>
    <mergeCell ref="L182:M182"/>
    <mergeCell ref="N182:Q182"/>
    <mergeCell ref="F179:I179"/>
    <mergeCell ref="L179:M179"/>
    <mergeCell ref="N179:Q179"/>
    <mergeCell ref="F180:I180"/>
    <mergeCell ref="L180:M180"/>
    <mergeCell ref="N180:Q180"/>
    <mergeCell ref="F176:I176"/>
    <mergeCell ref="L176:M176"/>
    <mergeCell ref="N176:Q176"/>
    <mergeCell ref="F178:I178"/>
    <mergeCell ref="L178:M178"/>
    <mergeCell ref="N178:Q178"/>
    <mergeCell ref="N177:Q177"/>
    <mergeCell ref="F174:I174"/>
    <mergeCell ref="L174:M174"/>
    <mergeCell ref="N174:Q174"/>
    <mergeCell ref="F175:I175"/>
    <mergeCell ref="L175:M175"/>
    <mergeCell ref="N175:Q175"/>
    <mergeCell ref="F172:I172"/>
    <mergeCell ref="L172:M172"/>
    <mergeCell ref="N172:Q172"/>
    <mergeCell ref="F173:I173"/>
    <mergeCell ref="L173:M173"/>
    <mergeCell ref="N173:Q173"/>
    <mergeCell ref="F169:I169"/>
    <mergeCell ref="L169:M169"/>
    <mergeCell ref="N169:Q169"/>
    <mergeCell ref="F170:I170"/>
    <mergeCell ref="L170:M170"/>
    <mergeCell ref="N170:Q170"/>
    <mergeCell ref="F167:I167"/>
    <mergeCell ref="L167:M167"/>
    <mergeCell ref="N167:Q167"/>
    <mergeCell ref="F168:I168"/>
    <mergeCell ref="L168:M168"/>
    <mergeCell ref="N168:Q168"/>
    <mergeCell ref="F165:I165"/>
    <mergeCell ref="L165:M165"/>
    <mergeCell ref="N165:Q165"/>
    <mergeCell ref="F166:I166"/>
    <mergeCell ref="L166:M166"/>
    <mergeCell ref="N166:Q166"/>
    <mergeCell ref="F163:I163"/>
    <mergeCell ref="L163:M163"/>
    <mergeCell ref="N163:Q163"/>
    <mergeCell ref="F164:I164"/>
    <mergeCell ref="L164:M164"/>
    <mergeCell ref="N164:Q164"/>
    <mergeCell ref="F161:I161"/>
    <mergeCell ref="L161:M161"/>
    <mergeCell ref="N161:Q161"/>
    <mergeCell ref="F162:I162"/>
    <mergeCell ref="L162:M162"/>
    <mergeCell ref="N162:Q162"/>
    <mergeCell ref="F159:I159"/>
    <mergeCell ref="L159:M159"/>
    <mergeCell ref="N159:Q159"/>
    <mergeCell ref="F160:I160"/>
    <mergeCell ref="L160:M160"/>
    <mergeCell ref="N160:Q160"/>
    <mergeCell ref="F157:I157"/>
    <mergeCell ref="L157:M157"/>
    <mergeCell ref="N157:Q157"/>
    <mergeCell ref="F158:I158"/>
    <mergeCell ref="L158:M158"/>
    <mergeCell ref="N158:Q158"/>
    <mergeCell ref="F155:I155"/>
    <mergeCell ref="L155:M155"/>
    <mergeCell ref="N155:Q155"/>
    <mergeCell ref="F156:I156"/>
    <mergeCell ref="L156:M156"/>
    <mergeCell ref="N156:Q156"/>
    <mergeCell ref="F152:I152"/>
    <mergeCell ref="L152:M152"/>
    <mergeCell ref="N152:Q152"/>
    <mergeCell ref="F153:I153"/>
    <mergeCell ref="L153:M153"/>
    <mergeCell ref="N153:Q153"/>
    <mergeCell ref="F147:I147"/>
    <mergeCell ref="L147:M147"/>
    <mergeCell ref="N147:Q147"/>
    <mergeCell ref="F149:I149"/>
    <mergeCell ref="L149:M149"/>
    <mergeCell ref="N149:Q149"/>
    <mergeCell ref="F145:I145"/>
    <mergeCell ref="L145:M145"/>
    <mergeCell ref="N145:Q145"/>
    <mergeCell ref="F146:I146"/>
    <mergeCell ref="L146:M146"/>
    <mergeCell ref="N146:Q146"/>
    <mergeCell ref="F142:I142"/>
    <mergeCell ref="L142:M142"/>
    <mergeCell ref="N142:Q142"/>
    <mergeCell ref="F144:I144"/>
    <mergeCell ref="L144:M144"/>
    <mergeCell ref="N144:Q144"/>
    <mergeCell ref="F140:I140"/>
    <mergeCell ref="L140:M140"/>
    <mergeCell ref="N140:Q140"/>
    <mergeCell ref="F141:I141"/>
    <mergeCell ref="L141:M141"/>
    <mergeCell ref="N141:Q141"/>
    <mergeCell ref="F138:I138"/>
    <mergeCell ref="L138:M138"/>
    <mergeCell ref="N138:Q138"/>
    <mergeCell ref="F139:I139"/>
    <mergeCell ref="L139:M139"/>
    <mergeCell ref="N139:Q139"/>
    <mergeCell ref="F135:I135"/>
    <mergeCell ref="L135:M135"/>
    <mergeCell ref="N135:Q135"/>
    <mergeCell ref="F136:I136"/>
    <mergeCell ref="L136:M136"/>
    <mergeCell ref="N136:Q136"/>
    <mergeCell ref="F133:I133"/>
    <mergeCell ref="L133:M133"/>
    <mergeCell ref="N133:Q133"/>
    <mergeCell ref="F134:I134"/>
    <mergeCell ref="L134:M134"/>
    <mergeCell ref="N134:Q134"/>
    <mergeCell ref="F131:I131"/>
    <mergeCell ref="L131:M131"/>
    <mergeCell ref="N131:Q131"/>
    <mergeCell ref="F132:I132"/>
    <mergeCell ref="L132:M132"/>
    <mergeCell ref="N132:Q132"/>
    <mergeCell ref="F129:I129"/>
    <mergeCell ref="L129:M129"/>
    <mergeCell ref="N129:Q129"/>
    <mergeCell ref="F130:I130"/>
    <mergeCell ref="L130:M130"/>
    <mergeCell ref="N130:Q130"/>
    <mergeCell ref="F124:I124"/>
    <mergeCell ref="L124:M124"/>
    <mergeCell ref="N124:Q124"/>
    <mergeCell ref="F128:I128"/>
    <mergeCell ref="L128:M128"/>
    <mergeCell ref="N128:Q128"/>
    <mergeCell ref="M119:P119"/>
    <mergeCell ref="M121:Q121"/>
    <mergeCell ref="M122:Q122"/>
    <mergeCell ref="D104:H104"/>
    <mergeCell ref="N104:Q104"/>
    <mergeCell ref="D105:H105"/>
    <mergeCell ref="N105:Q105"/>
    <mergeCell ref="N106:Q106"/>
    <mergeCell ref="L108:Q108"/>
    <mergeCell ref="N100:Q100"/>
    <mergeCell ref="D101:H101"/>
    <mergeCell ref="N101:Q101"/>
    <mergeCell ref="D102:H102"/>
    <mergeCell ref="N102:Q102"/>
    <mergeCell ref="N89:Q89"/>
    <mergeCell ref="N90:Q90"/>
    <mergeCell ref="N91:Q91"/>
    <mergeCell ref="D103:H103"/>
    <mergeCell ref="N103:Q103"/>
    <mergeCell ref="N94:Q94"/>
    <mergeCell ref="N95:Q95"/>
    <mergeCell ref="N96:Q96"/>
    <mergeCell ref="N97:Q97"/>
    <mergeCell ref="N98:Q98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N88:Q88"/>
    <mergeCell ref="H35:J35"/>
    <mergeCell ref="M35:P35"/>
    <mergeCell ref="H36:J36"/>
    <mergeCell ref="M36:P36"/>
    <mergeCell ref="E24:L24"/>
    <mergeCell ref="M27:P27"/>
    <mergeCell ref="L38:P38"/>
    <mergeCell ref="C76:Q76"/>
    <mergeCell ref="H32:J32"/>
    <mergeCell ref="M32:P32"/>
    <mergeCell ref="H33:J33"/>
    <mergeCell ref="M33:P33"/>
    <mergeCell ref="H34:J34"/>
    <mergeCell ref="M34:P34"/>
    <mergeCell ref="M28:P28"/>
    <mergeCell ref="M30:P30"/>
    <mergeCell ref="O12:P12"/>
    <mergeCell ref="O14:P14"/>
    <mergeCell ref="O20:P20"/>
    <mergeCell ref="O21:P21"/>
    <mergeCell ref="E15:L15"/>
    <mergeCell ref="O15:P15"/>
    <mergeCell ref="O17:P17"/>
    <mergeCell ref="O18:P18"/>
    <mergeCell ref="O9:P9"/>
    <mergeCell ref="O11:P11"/>
    <mergeCell ref="C2:Q2"/>
    <mergeCell ref="C4:Q4"/>
    <mergeCell ref="F6:P6"/>
    <mergeCell ref="F7:P7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24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Antonín Kolínský</dc:creator>
  <cp:keywords/>
  <dc:description/>
  <cp:lastModifiedBy>BulusekJan</cp:lastModifiedBy>
  <dcterms:created xsi:type="dcterms:W3CDTF">2018-09-20T10:23:30Z</dcterms:created>
  <dcterms:modified xsi:type="dcterms:W3CDTF">2019-04-09T10:15:42Z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