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Rekapitulace stavby" sheetId="1" r:id="rId1"/>
    <sheet name="17101 - Krkonošská 204 - ..." sheetId="2" r:id="rId2"/>
  </sheets>
  <definedNames>
    <definedName name="_xlnm.Print_Titles" localSheetId="1">'17101 - Krkonošská 204 - ...'!$122:$122</definedName>
    <definedName name="_xlnm.Print_Titles" localSheetId="0">'Rekapitulace stavby'!$85:$85</definedName>
    <definedName name="_xlnm.Print_Area" localSheetId="1">'17101 - Krkonošská 204 - ...'!$C$4:$Q$70,'17101 - Krkonošská 204 - ...'!$C$76:$Q$106,'17101 - Krkonošská 204 - ...'!$C$112:$Q$163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<sst xmlns="http://schemas.openxmlformats.org/spreadsheetml/2006/main" count="786" uniqueCount="274">
  <si>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</si>
  <si>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</si>
  <si>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</si>
  <si>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</si>
  <si>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</si>
  <si>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</si>
  <si>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</si>
  <si>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</si>
  <si>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</si>
  <si>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</si>
  <si>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</si>
  <si>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</si>
  <si>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</si>
  <si>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</si>
  <si>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</si>
  <si>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1710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</si>
  <si>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</si>
  <si>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</si>
  <si>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Krkonošská 204 - fasáda</t>
  </si>
  <si>
    <t>0,1</t>
  </si>
  <si>
    <t>JKSO:</t>
  </si>
  <si>
    <t/>
  </si>
  <si>
    <t>CC-CZ:</t>
  </si>
  <si>
    <t>1</t>
  </si>
  <si>
    <t>Místo:</t>
  </si>
  <si>
    <t>Vrchlabí</t>
  </si>
  <si>
    <t>Datum:</t>
  </si>
  <si>
    <t>07.12.2017</t>
  </si>
  <si>
    <t>10</t>
  </si>
  <si>
    <t>100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</si>
  <si>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</si>
  <si>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</si>
  <si>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</si>
  <si>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</si>
  <si>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</si>
  <si>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</si>
  <si>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</si>
  <si>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Ing.rch.M.Hobza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</si>
  <si>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</si>
  <si>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</si>
  <si>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</si>
  <si>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</si>
  <si>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</si>
  <si>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</si>
  <si>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</si>
  <si>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</si>
  <si>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</si>
  <si>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</si>
  <si>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</si>
  <si>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</si>
  <si>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</si>
  <si>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</si>
  <si>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</si>
  <si>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</si>
  <si>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</si>
  <si>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</si>
  <si>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</si>
  <si>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</si>
  <si>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</si>
  <si>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</si>
  <si>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</si>
  <si>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</si>
  <si>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</si>
  <si>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</si>
  <si>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</si>
  <si>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</si>
  <si>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</si>
  <si>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</si>
  <si>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</si>
  <si>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</si>
  <si>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</si>
  <si>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</si>
  <si>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</si>
  <si>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</si>
  <si>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</si>
  <si>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</si>
  <si>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</si>
  <si>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</si>
  <si>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</si>
  <si>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</si>
  <si>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</si>
  <si>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</si>
  <si>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</si>
  <si>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{918c9f0c-5f7c-4bb6-a805-456f3e98d7ab}</t>
  </si>
  <si>
    <t>{00000000-0000-0000-0000-000000000000}</t>
  </si>
  <si>
    <t>17101</t>
  </si>
  <si>
    <t>{747d9f8e-fc74-4933-828b-e2eb17df294e}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</si>
  <si>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</si>
  <si>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</si>
  <si>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</si>
  <si>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</si>
  <si>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</si>
  <si>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</si>
  <si>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</si>
  <si>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</si>
  <si>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</si>
  <si>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</si>
  <si>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KRYCÍ LIST ROZPOČTU</t>
  </si>
  <si>
    <t>Objekt:</t>
  </si>
  <si>
    <t>17101 - Krkonošská 204 - fasáda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</si>
  <si>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</si>
  <si>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</si>
  <si>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</si>
  <si>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</si>
  <si>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</si>
  <si>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</si>
  <si>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</si>
  <si>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</si>
  <si>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</si>
  <si>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</si>
  <si>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</si>
  <si>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</si>
  <si>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772 - Podlahy z kamene</t>
  </si>
  <si>
    <t xml:space="preserve">    783 - Dokončovací práce - nátěry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</si>
  <si>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</si>
  <si>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</si>
  <si>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</si>
  <si>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</si>
  <si>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</si>
  <si>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</si>
  <si>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</si>
  <si>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</si>
  <si>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</si>
  <si>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</si>
  <si>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</si>
  <si>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</si>
  <si>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</si>
  <si>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</si>
  <si>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</si>
  <si>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</si>
  <si>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</si>
  <si>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</si>
  <si>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</si>
  <si>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</si>
  <si>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</si>
  <si>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</si>
  <si>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</si>
  <si>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</si>
  <si>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</si>
  <si>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</si>
  <si>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622321121</t>
  </si>
  <si>
    <t>Přeštukování - jednovrstvá úprava sjednocující vnějších stěn nanášená ručně</t>
  </si>
  <si>
    <t>m2</t>
  </si>
  <si>
    <t>4</t>
  </si>
  <si>
    <t>662496233</t>
  </si>
  <si>
    <t>622321141</t>
  </si>
  <si>
    <t>Vápenocementová omítka štuková dvouvrstvá vnějších stěn nanášená ručně - východní fasáda</t>
  </si>
  <si>
    <t>-214462726</t>
  </si>
  <si>
    <t>3</t>
  </si>
  <si>
    <t>622325202</t>
  </si>
  <si>
    <t>Oprava vnější vápenné nebo vápenocementové štukové omítky složitosti 1 stěn v rozsahu do 20% - jih a západ</t>
  </si>
  <si>
    <t>-768544399</t>
  </si>
  <si>
    <t>622325203</t>
  </si>
  <si>
    <t>Oprava vnější vápenné nebo vápenocementové štukové omítky složitosti 1 stěn v rozsahu do 40% -  ostění</t>
  </si>
  <si>
    <t>804767338</t>
  </si>
  <si>
    <t>5</t>
  </si>
  <si>
    <t>622332111</t>
  </si>
  <si>
    <t>Vnější omítka stěn břizolitová</t>
  </si>
  <si>
    <t>-139820207</t>
  </si>
  <si>
    <t>6</t>
  </si>
  <si>
    <t>622821002</t>
  </si>
  <si>
    <t>Vnější omítka hrubozrnná sokluu prováděná ručně</t>
  </si>
  <si>
    <t>-794636162</t>
  </si>
  <si>
    <t>7</t>
  </si>
  <si>
    <t>629995101</t>
  </si>
  <si>
    <t>Očištění vnějších ploch tlakovou vodou</t>
  </si>
  <si>
    <t>-1631165206</t>
  </si>
  <si>
    <t>8</t>
  </si>
  <si>
    <t>632450121</t>
  </si>
  <si>
    <t>Vyrovnávací cementový potěr tl do 20 mm ze suchých směsí - parapety</t>
  </si>
  <si>
    <t>578361585</t>
  </si>
  <si>
    <t>9</t>
  </si>
  <si>
    <t>644941112</t>
  </si>
  <si>
    <t>Osazování ventilačních mřížek velikosti do 400 x 400 mm - jižní fasáda</t>
  </si>
  <si>
    <t>kus</t>
  </si>
  <si>
    <t>315174409</t>
  </si>
  <si>
    <t>M</t>
  </si>
  <si>
    <t>553414220</t>
  </si>
  <si>
    <t>průvětrník bez klapek se sítí 40x40 cm</t>
  </si>
  <si>
    <t>-1490897977</t>
  </si>
  <si>
    <t>11</t>
  </si>
  <si>
    <t>644941191</t>
  </si>
  <si>
    <t>Osazování ventilačních mřížek velikosti do 900 x 300 mm - sokl 204</t>
  </si>
  <si>
    <t>-892732861</t>
  </si>
  <si>
    <t>12</t>
  </si>
  <si>
    <t>553414292</t>
  </si>
  <si>
    <t>průvětrník bez klapek se sítí 90x30 cm</t>
  </si>
  <si>
    <t>-142347494</t>
  </si>
  <si>
    <t>13</t>
  </si>
  <si>
    <t>941111121</t>
  </si>
  <si>
    <t>Montáž lešení řadového trubkového lehkého s podlahami zatížení do 200 kg/m2 š do 1,2 m v do 10 m</t>
  </si>
  <si>
    <t>257142438</t>
  </si>
  <si>
    <t>14</t>
  </si>
  <si>
    <t>941111221</t>
  </si>
  <si>
    <t>Příplatek k lešení řadovému trubkovému lehkému s podlahami š 1,2 m v 10 m za první a ZKD den použití</t>
  </si>
  <si>
    <t>178089602</t>
  </si>
  <si>
    <t>941111811</t>
  </si>
  <si>
    <t>Demontáž lešení řadového trubkového lehkého s podlahami zatížení do 200 kg/m2 š do 0,9 m v do 10 m</t>
  </si>
  <si>
    <t>882720170</t>
  </si>
  <si>
    <t>16</t>
  </si>
  <si>
    <t>953991221</t>
  </si>
  <si>
    <t>Dodání a osazení hmoždinek profilu 10 až 12 mm do zdiva z betonu</t>
  </si>
  <si>
    <t>274961953</t>
  </si>
  <si>
    <t>17</t>
  </si>
  <si>
    <t>976082121</t>
  </si>
  <si>
    <t xml:space="preserve">Vybourání stávajících vent.mřížek ze zdiva </t>
  </si>
  <si>
    <t>323877569</t>
  </si>
  <si>
    <t>18</t>
  </si>
  <si>
    <t>978036131</t>
  </si>
  <si>
    <t>Otlučení cementových omítek vnějších ploch rozsahu do 20 %</t>
  </si>
  <si>
    <t>908587492</t>
  </si>
  <si>
    <t>19</t>
  </si>
  <si>
    <t>978036151</t>
  </si>
  <si>
    <t>Otlučení cementových omítek vnějších ploch rozsahu do 40 %</t>
  </si>
  <si>
    <t>-1158332861</t>
  </si>
  <si>
    <t>20</t>
  </si>
  <si>
    <t>978036191</t>
  </si>
  <si>
    <t>Otlučení cementových omítek vnějších ploch rozsahu do 100 % - sokl a východní fasáda</t>
  </si>
  <si>
    <t>-1542095664</t>
  </si>
  <si>
    <t>997002611</t>
  </si>
  <si>
    <t>Nakládání suti a vybouraných hmot</t>
  </si>
  <si>
    <t>t</t>
  </si>
  <si>
    <t>-550498158</t>
  </si>
  <si>
    <t>22</t>
  </si>
  <si>
    <t>997013509</t>
  </si>
  <si>
    <t>Příplatek k odvozu suti a vybouraných hmot na skládku ZKD 1 km přes 1 km (celkem 10 km)</t>
  </si>
  <si>
    <t>-469309381</t>
  </si>
  <si>
    <t>23</t>
  </si>
  <si>
    <t>997013511</t>
  </si>
  <si>
    <t>Odvoz suti a vybouraných hmot  na skládku do 1 km  se složením</t>
  </si>
  <si>
    <t>1575754787</t>
  </si>
  <si>
    <t>24</t>
  </si>
  <si>
    <t>997013831</t>
  </si>
  <si>
    <t>Poplatek za uložení stavebního směsného odpadu na skládce (skládkovné)</t>
  </si>
  <si>
    <t>-1189582611</t>
  </si>
  <si>
    <t>25</t>
  </si>
  <si>
    <t>998011002</t>
  </si>
  <si>
    <t>Přesun hmot pro budovy zděné v do 12 m</t>
  </si>
  <si>
    <t>-1141619216</t>
  </si>
  <si>
    <t>26</t>
  </si>
  <si>
    <t>772231302</t>
  </si>
  <si>
    <t>Montáž obkladu stupňů deskami kladenými do malty z kamene tvrdého tl do30 mm</t>
  </si>
  <si>
    <t>m</t>
  </si>
  <si>
    <t>842579682</t>
  </si>
  <si>
    <t>27</t>
  </si>
  <si>
    <t>583821800</t>
  </si>
  <si>
    <t>deska obkladová, žula leštěná tl 3 cm do 0,24 m2</t>
  </si>
  <si>
    <t>32</t>
  </si>
  <si>
    <t>307835871</t>
  </si>
  <si>
    <t>28</t>
  </si>
  <si>
    <t>998772102</t>
  </si>
  <si>
    <t>Přesun hmot tonážní pro podlahy z kamene v objektech v do 12 m</t>
  </si>
  <si>
    <t>1065995028</t>
  </si>
  <si>
    <t>29</t>
  </si>
  <si>
    <t>783000125</t>
  </si>
  <si>
    <t>Ochrana konstrukcí nebo prvků při provádění nátěru fasády fólií</t>
  </si>
  <si>
    <t>-519508694</t>
  </si>
  <si>
    <t>30</t>
  </si>
  <si>
    <t>783823135</t>
  </si>
  <si>
    <t>Penetrační silikonový nátěr hladkých, tenkovrstvých zrnitých a štukových omítek - ostění</t>
  </si>
  <si>
    <t>-1504222262</t>
  </si>
  <si>
    <t>31</t>
  </si>
  <si>
    <t>783827425</t>
  </si>
  <si>
    <t>Krycí dvojnásobný silikonový nátěr omítek stupně členitosti 1 a 2</t>
  </si>
  <si>
    <t>1258006944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</si>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</sst>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8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8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1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2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172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4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3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4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4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1" fillId="0" borderId="30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vertical="center"/>
    </xf>
    <xf numFmtId="4" fontId="86" fillId="0" borderId="22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74" fontId="86" fillId="0" borderId="0" xfId="0" applyNumberFormat="1" applyFont="1" applyBorder="1" applyAlignment="1">
      <alignment vertical="center"/>
    </xf>
    <xf numFmtId="4" fontId="86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89" fillId="0" borderId="24" xfId="0" applyNumberFormat="1" applyFont="1" applyBorder="1" applyAlignment="1">
      <alignment vertical="center"/>
    </xf>
    <xf numFmtId="4" fontId="89" fillId="0" borderId="25" xfId="0" applyNumberFormat="1" applyFont="1" applyBorder="1" applyAlignment="1">
      <alignment vertical="center"/>
    </xf>
    <xf numFmtId="174" fontId="89" fillId="0" borderId="25" xfId="0" applyNumberFormat="1" applyFont="1" applyBorder="1" applyAlignment="1">
      <alignment vertical="center"/>
    </xf>
    <xf numFmtId="4" fontId="89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172" fontId="84" fillId="23" borderId="19" xfId="0" applyNumberFormat="1" applyFont="1" applyFill="1" applyBorder="1" applyAlignment="1" applyProtection="1">
      <alignment horizontal="center" vertical="center"/>
      <protection locked="0"/>
    </xf>
    <xf numFmtId="0" fontId="84" fillId="23" borderId="20" xfId="0" applyFont="1" applyFill="1" applyBorder="1" applyAlignment="1" applyProtection="1">
      <alignment horizontal="center" vertical="center"/>
      <protection locked="0"/>
    </xf>
    <xf numFmtId="4" fontId="84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84" fillId="23" borderId="22" xfId="0" applyNumberFormat="1" applyFont="1" applyFill="1" applyBorder="1" applyAlignment="1" applyProtection="1">
      <alignment horizontal="center" vertical="center"/>
      <protection locked="0"/>
    </xf>
    <xf numFmtId="0" fontId="84" fillId="23" borderId="0" xfId="0" applyFont="1" applyFill="1" applyBorder="1" applyAlignment="1" applyProtection="1">
      <alignment horizontal="center" vertical="center"/>
      <protection locked="0"/>
    </xf>
    <xf numFmtId="4" fontId="84" fillId="0" borderId="23" xfId="0" applyNumberFormat="1" applyFont="1" applyBorder="1" applyAlignment="1">
      <alignment vertical="center"/>
    </xf>
    <xf numFmtId="172" fontId="84" fillId="23" borderId="24" xfId="0" applyNumberFormat="1" applyFont="1" applyFill="1" applyBorder="1" applyAlignment="1" applyProtection="1">
      <alignment horizontal="center" vertical="center"/>
      <protection locked="0"/>
    </xf>
    <xf numFmtId="0" fontId="84" fillId="23" borderId="25" xfId="0" applyFont="1" applyFill="1" applyBorder="1" applyAlignment="1" applyProtection="1">
      <alignment horizontal="center" vertical="center"/>
      <protection locked="0"/>
    </xf>
    <xf numFmtId="4" fontId="84" fillId="0" borderId="26" xfId="0" applyNumberFormat="1" applyFont="1" applyBorder="1" applyAlignment="1">
      <alignment vertical="center"/>
    </xf>
    <xf numFmtId="0" fontId="85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0" fillId="0" borderId="0" xfId="0" applyFont="1" applyBorder="1" applyAlignment="1">
      <alignment horizontal="lef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14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1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84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6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84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1" fillId="0" borderId="20" xfId="0" applyNumberFormat="1" applyFont="1" applyBorder="1" applyAlignment="1">
      <alignment/>
    </xf>
    <xf numFmtId="174" fontId="91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77" fillId="0" borderId="13" xfId="0" applyFont="1" applyBorder="1" applyAlignment="1">
      <alignment/>
    </xf>
    <xf numFmtId="0" fontId="77" fillId="0" borderId="0" xfId="0" applyFont="1" applyBorder="1" applyAlignment="1">
      <alignment/>
    </xf>
    <xf numFmtId="0" fontId="75" fillId="0" borderId="0" xfId="0" applyFont="1" applyBorder="1" applyAlignment="1">
      <alignment horizontal="left"/>
    </xf>
    <xf numFmtId="0" fontId="77" fillId="0" borderId="14" xfId="0" applyFont="1" applyBorder="1" applyAlignment="1">
      <alignment/>
    </xf>
    <xf numFmtId="0" fontId="77" fillId="0" borderId="22" xfId="0" applyFont="1" applyBorder="1" applyAlignment="1">
      <alignment/>
    </xf>
    <xf numFmtId="174" fontId="77" fillId="0" borderId="0" xfId="0" applyNumberFormat="1" applyFont="1" applyBorder="1" applyAlignment="1">
      <alignment/>
    </xf>
    <xf numFmtId="174" fontId="77" fillId="0" borderId="23" xfId="0" applyNumberFormat="1" applyFont="1" applyBorder="1" applyAlignment="1">
      <alignment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4" fontId="77" fillId="0" borderId="0" xfId="0" applyNumberFormat="1" applyFont="1" applyAlignment="1">
      <alignment vertical="center"/>
    </xf>
    <xf numFmtId="0" fontId="76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75" fontId="0" fillId="0" borderId="33" xfId="0" applyNumberFormat="1" applyFont="1" applyBorder="1" applyAlignment="1" applyProtection="1">
      <alignment vertical="center"/>
      <protection/>
    </xf>
    <xf numFmtId="0" fontId="74" fillId="23" borderId="33" xfId="0" applyFont="1" applyFill="1" applyBorder="1" applyAlignment="1" applyProtection="1">
      <alignment horizontal="left" vertical="center"/>
      <protection locked="0"/>
    </xf>
    <xf numFmtId="174" fontId="74" fillId="0" borderId="0" xfId="0" applyNumberFormat="1" applyFont="1" applyBorder="1" applyAlignment="1">
      <alignment vertical="center"/>
    </xf>
    <xf numFmtId="174" fontId="74" fillId="0" borderId="23" xfId="0" applyNumberFormat="1" applyFont="1" applyBorder="1" applyAlignment="1">
      <alignment vertical="center"/>
    </xf>
    <xf numFmtId="0" fontId="92" fillId="0" borderId="33" xfId="0" applyFont="1" applyBorder="1" applyAlignment="1" applyProtection="1">
      <alignment horizontal="center" vertical="center"/>
      <protection/>
    </xf>
    <xf numFmtId="49" fontId="92" fillId="0" borderId="33" xfId="0" applyNumberFormat="1" applyFont="1" applyBorder="1" applyAlignment="1" applyProtection="1">
      <alignment horizontal="left" vertical="center" wrapText="1"/>
      <protection/>
    </xf>
    <xf numFmtId="0" fontId="92" fillId="0" borderId="33" xfId="0" applyFont="1" applyBorder="1" applyAlignment="1" applyProtection="1">
      <alignment horizontal="center" vertical="center" wrapText="1"/>
      <protection/>
    </xf>
    <xf numFmtId="175" fontId="92" fillId="0" borderId="33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6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7" fillId="0" borderId="0" xfId="0" applyFont="1" applyBorder="1" applyAlignment="1">
      <alignment horizontal="left" vertical="center" wrapText="1"/>
    </xf>
    <xf numFmtId="4" fontId="76" fillId="23" borderId="0" xfId="0" applyNumberFormat="1" applyFont="1" applyFill="1" applyBorder="1" applyAlignment="1" applyProtection="1">
      <alignment vertical="center"/>
      <protection locked="0"/>
    </xf>
    <xf numFmtId="4" fontId="76" fillId="0" borderId="0" xfId="0" applyNumberFormat="1" applyFont="1" applyBorder="1" applyAlignment="1">
      <alignment vertical="center"/>
    </xf>
    <xf numFmtId="0" fontId="76" fillId="23" borderId="0" xfId="0" applyFont="1" applyFill="1" applyBorder="1" applyAlignment="1" applyProtection="1">
      <alignment horizontal="left" vertical="center"/>
      <protection locked="0"/>
    </xf>
    <xf numFmtId="4" fontId="85" fillId="0" borderId="0" xfId="0" applyNumberFormat="1" applyFont="1" applyBorder="1" applyAlignment="1">
      <alignment horizontal="right" vertical="center"/>
    </xf>
    <xf numFmtId="4" fontId="85" fillId="0" borderId="0" xfId="0" applyNumberFormat="1" applyFont="1" applyBorder="1" applyAlignment="1">
      <alignment vertical="center"/>
    </xf>
    <xf numFmtId="4" fontId="85" fillId="35" borderId="0" xfId="0" applyNumberFormat="1" applyFont="1" applyFill="1" applyBorder="1" applyAlignment="1">
      <alignment vertical="center"/>
    </xf>
    <xf numFmtId="0" fontId="79" fillId="36" borderId="0" xfId="0" applyFont="1" applyFill="1" applyAlignment="1">
      <alignment horizontal="center" vertical="center"/>
    </xf>
    <xf numFmtId="0" fontId="81" fillId="0" borderId="0" xfId="0" applyFont="1" applyBorder="1" applyAlignment="1">
      <alignment horizontal="left" vertical="center" wrapText="1"/>
    </xf>
    <xf numFmtId="173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23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4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4" fontId="0" fillId="23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/>
    </xf>
    <xf numFmtId="0" fontId="92" fillId="0" borderId="33" xfId="0" applyFont="1" applyBorder="1" applyAlignment="1" applyProtection="1">
      <alignment horizontal="left" vertical="center" wrapText="1"/>
      <protection/>
    </xf>
    <xf numFmtId="0" fontId="92" fillId="0" borderId="33" xfId="0" applyFont="1" applyBorder="1" applyAlignment="1" applyProtection="1">
      <alignment vertical="center"/>
      <protection/>
    </xf>
    <xf numFmtId="4" fontId="92" fillId="23" borderId="33" xfId="0" applyNumberFormat="1" applyFont="1" applyFill="1" applyBorder="1" applyAlignment="1" applyProtection="1">
      <alignment vertical="center"/>
      <protection locked="0"/>
    </xf>
    <xf numFmtId="4" fontId="92" fillId="0" borderId="33" xfId="0" applyNumberFormat="1" applyFont="1" applyBorder="1" applyAlignment="1" applyProtection="1">
      <alignment vertical="center"/>
      <protection/>
    </xf>
    <xf numFmtId="4" fontId="85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5" fillId="0" borderId="0" xfId="0" applyNumberFormat="1" applyFont="1" applyBorder="1" applyAlignment="1">
      <alignment/>
    </xf>
    <xf numFmtId="4" fontId="76" fillId="0" borderId="25" xfId="0" applyNumberFormat="1" applyFont="1" applyBorder="1" applyAlignment="1">
      <alignment/>
    </xf>
    <xf numFmtId="4" fontId="76" fillId="0" borderId="25" xfId="0" applyNumberFormat="1" applyFont="1" applyBorder="1" applyAlignment="1">
      <alignment vertical="center"/>
    </xf>
    <xf numFmtId="4" fontId="76" fillId="0" borderId="31" xfId="0" applyNumberFormat="1" applyFont="1" applyBorder="1" applyAlignment="1">
      <alignment/>
    </xf>
    <xf numFmtId="4" fontId="76" fillId="0" borderId="31" xfId="0" applyNumberFormat="1" applyFont="1" applyBorder="1" applyAlignment="1">
      <alignment vertical="center"/>
    </xf>
    <xf numFmtId="4" fontId="75" fillId="0" borderId="20" xfId="0" applyNumberFormat="1" applyFont="1" applyBorder="1" applyAlignment="1">
      <alignment/>
    </xf>
    <xf numFmtId="4" fontId="75" fillId="0" borderId="20" xfId="0" applyNumberFormat="1" applyFont="1" applyBorder="1" applyAlignment="1">
      <alignment vertical="center"/>
    </xf>
    <xf numFmtId="0" fontId="95" fillId="0" borderId="0" xfId="36" applyFont="1" applyAlignment="1">
      <alignment horizontal="center" vertical="center"/>
    </xf>
    <xf numFmtId="0" fontId="7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97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B1E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5A2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241" t="s">
        <v>0</v>
      </c>
      <c r="B1" s="242"/>
      <c r="C1" s="242"/>
      <c r="D1" s="243" t="s">
        <v>1</v>
      </c>
      <c r="E1" s="242"/>
      <c r="F1" s="242"/>
      <c r="G1" s="242"/>
      <c r="H1" s="242"/>
      <c r="I1" s="242"/>
      <c r="J1" s="242"/>
      <c r="K1" s="244" t="s">
        <v>267</v>
      </c>
      <c r="L1" s="244"/>
      <c r="M1" s="244"/>
      <c r="N1" s="244"/>
      <c r="O1" s="244"/>
      <c r="P1" s="244"/>
      <c r="Q1" s="244"/>
      <c r="R1" s="244"/>
      <c r="S1" s="244"/>
      <c r="T1" s="242"/>
      <c r="U1" s="242"/>
      <c r="V1" s="242"/>
      <c r="W1" s="244" t="s">
        <v>268</v>
      </c>
      <c r="X1" s="244"/>
      <c r="Y1" s="244"/>
      <c r="Z1" s="244"/>
      <c r="AA1" s="244"/>
      <c r="AB1" s="244"/>
      <c r="AC1" s="244"/>
      <c r="AD1" s="244"/>
      <c r="AE1" s="244"/>
      <c r="AF1" s="244"/>
      <c r="AG1" s="242"/>
      <c r="AH1" s="242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163" t="s">
        <v>5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R2" s="204" t="s">
        <v>6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165" t="s">
        <v>10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9"/>
      <c r="AS4" s="20" t="s">
        <v>11</v>
      </c>
      <c r="BE4" s="21" t="s">
        <v>12</v>
      </c>
      <c r="BS4" s="13" t="s">
        <v>13</v>
      </c>
    </row>
    <row r="5" spans="2:71" ht="14.25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170" t="s">
        <v>15</v>
      </c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8"/>
      <c r="AQ5" s="19"/>
      <c r="BE5" s="167" t="s">
        <v>16</v>
      </c>
      <c r="BS5" s="13" t="s">
        <v>7</v>
      </c>
    </row>
    <row r="6" spans="2:71" ht="36.75" customHeight="1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171" t="s">
        <v>18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8"/>
      <c r="AQ6" s="19"/>
      <c r="BE6" s="164"/>
      <c r="BS6" s="13" t="s">
        <v>19</v>
      </c>
    </row>
    <row r="7" spans="2:71" ht="14.25" customHeight="1">
      <c r="B7" s="17"/>
      <c r="C7" s="18"/>
      <c r="D7" s="25" t="s">
        <v>20</v>
      </c>
      <c r="E7" s="18"/>
      <c r="F7" s="18"/>
      <c r="G7" s="18"/>
      <c r="H7" s="18"/>
      <c r="I7" s="18"/>
      <c r="J7" s="18"/>
      <c r="K7" s="23" t="s">
        <v>21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22</v>
      </c>
      <c r="AL7" s="18"/>
      <c r="AM7" s="18"/>
      <c r="AN7" s="23" t="s">
        <v>21</v>
      </c>
      <c r="AO7" s="18"/>
      <c r="AP7" s="18"/>
      <c r="AQ7" s="19"/>
      <c r="BE7" s="164"/>
      <c r="BS7" s="13" t="s">
        <v>23</v>
      </c>
    </row>
    <row r="8" spans="2:71" ht="14.25" customHeight="1">
      <c r="B8" s="17"/>
      <c r="C8" s="18"/>
      <c r="D8" s="25" t="s">
        <v>24</v>
      </c>
      <c r="E8" s="18"/>
      <c r="F8" s="18"/>
      <c r="G8" s="18"/>
      <c r="H8" s="18"/>
      <c r="I8" s="18"/>
      <c r="J8" s="18"/>
      <c r="K8" s="23" t="s">
        <v>25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26</v>
      </c>
      <c r="AL8" s="18"/>
      <c r="AM8" s="18"/>
      <c r="AN8" s="26" t="s">
        <v>27</v>
      </c>
      <c r="AO8" s="18"/>
      <c r="AP8" s="18"/>
      <c r="AQ8" s="19"/>
      <c r="BE8" s="164"/>
      <c r="BS8" s="13" t="s">
        <v>28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64"/>
      <c r="BS9" s="13" t="s">
        <v>29</v>
      </c>
    </row>
    <row r="10" spans="2:71" ht="14.25" customHeight="1">
      <c r="B10" s="17"/>
      <c r="C10" s="18"/>
      <c r="D10" s="25" t="s">
        <v>30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31</v>
      </c>
      <c r="AL10" s="18"/>
      <c r="AM10" s="18"/>
      <c r="AN10" s="23" t="s">
        <v>21</v>
      </c>
      <c r="AO10" s="18"/>
      <c r="AP10" s="18"/>
      <c r="AQ10" s="19"/>
      <c r="BE10" s="164"/>
      <c r="BS10" s="13" t="s">
        <v>19</v>
      </c>
    </row>
    <row r="11" spans="2:71" ht="18" customHeight="1">
      <c r="B11" s="17"/>
      <c r="C11" s="18"/>
      <c r="D11" s="18"/>
      <c r="E11" s="23" t="s">
        <v>32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33</v>
      </c>
      <c r="AL11" s="18"/>
      <c r="AM11" s="18"/>
      <c r="AN11" s="23" t="s">
        <v>21</v>
      </c>
      <c r="AO11" s="18"/>
      <c r="AP11" s="18"/>
      <c r="AQ11" s="19"/>
      <c r="BE11" s="164"/>
      <c r="BS11" s="13" t="s">
        <v>19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64"/>
      <c r="BS12" s="13" t="s">
        <v>19</v>
      </c>
    </row>
    <row r="13" spans="2:71" ht="14.25" customHeight="1">
      <c r="B13" s="17"/>
      <c r="C13" s="18"/>
      <c r="D13" s="25" t="s">
        <v>34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31</v>
      </c>
      <c r="AL13" s="18"/>
      <c r="AM13" s="18"/>
      <c r="AN13" s="27" t="s">
        <v>35</v>
      </c>
      <c r="AO13" s="18"/>
      <c r="AP13" s="18"/>
      <c r="AQ13" s="19"/>
      <c r="BE13" s="164"/>
      <c r="BS13" s="13" t="s">
        <v>19</v>
      </c>
    </row>
    <row r="14" spans="2:71" ht="15">
      <c r="B14" s="17"/>
      <c r="C14" s="18"/>
      <c r="D14" s="18"/>
      <c r="E14" s="172" t="s">
        <v>35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25" t="s">
        <v>33</v>
      </c>
      <c r="AL14" s="18"/>
      <c r="AM14" s="18"/>
      <c r="AN14" s="27" t="s">
        <v>35</v>
      </c>
      <c r="AO14" s="18"/>
      <c r="AP14" s="18"/>
      <c r="AQ14" s="19"/>
      <c r="BE14" s="164"/>
      <c r="BS14" s="13" t="s">
        <v>19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64"/>
      <c r="BS15" s="13" t="s">
        <v>4</v>
      </c>
    </row>
    <row r="16" spans="2:71" ht="14.25" customHeight="1">
      <c r="B16" s="17"/>
      <c r="C16" s="18"/>
      <c r="D16" s="25" t="s">
        <v>36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31</v>
      </c>
      <c r="AL16" s="18"/>
      <c r="AM16" s="18"/>
      <c r="AN16" s="23" t="s">
        <v>21</v>
      </c>
      <c r="AO16" s="18"/>
      <c r="AP16" s="18"/>
      <c r="AQ16" s="19"/>
      <c r="BE16" s="164"/>
      <c r="BS16" s="13" t="s">
        <v>4</v>
      </c>
    </row>
    <row r="17" spans="2:71" ht="18" customHeight="1">
      <c r="B17" s="17"/>
      <c r="C17" s="18"/>
      <c r="D17" s="18"/>
      <c r="E17" s="23" t="s">
        <v>37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33</v>
      </c>
      <c r="AL17" s="18"/>
      <c r="AM17" s="18"/>
      <c r="AN17" s="23" t="s">
        <v>21</v>
      </c>
      <c r="AO17" s="18"/>
      <c r="AP17" s="18"/>
      <c r="AQ17" s="19"/>
      <c r="BE17" s="164"/>
      <c r="BS17" s="13" t="s">
        <v>38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64"/>
      <c r="BS18" s="13" t="s">
        <v>7</v>
      </c>
    </row>
    <row r="19" spans="2:71" ht="14.25" customHeight="1">
      <c r="B19" s="17"/>
      <c r="C19" s="18"/>
      <c r="D19" s="25" t="s">
        <v>39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31</v>
      </c>
      <c r="AL19" s="18"/>
      <c r="AM19" s="18"/>
      <c r="AN19" s="23" t="s">
        <v>21</v>
      </c>
      <c r="AO19" s="18"/>
      <c r="AP19" s="18"/>
      <c r="AQ19" s="19"/>
      <c r="BE19" s="164"/>
      <c r="BS19" s="13" t="s">
        <v>7</v>
      </c>
    </row>
    <row r="20" spans="2:57" ht="18" customHeight="1">
      <c r="B20" s="17"/>
      <c r="C20" s="18"/>
      <c r="D20" s="18"/>
      <c r="E20" s="23" t="s">
        <v>32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33</v>
      </c>
      <c r="AL20" s="18"/>
      <c r="AM20" s="18"/>
      <c r="AN20" s="23" t="s">
        <v>21</v>
      </c>
      <c r="AO20" s="18"/>
      <c r="AP20" s="18"/>
      <c r="AQ20" s="19"/>
      <c r="BE20" s="164"/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64"/>
    </row>
    <row r="22" spans="2:57" ht="15">
      <c r="B22" s="17"/>
      <c r="C22" s="18"/>
      <c r="D22" s="25" t="s">
        <v>40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64"/>
    </row>
    <row r="23" spans="2:57" ht="22.5" customHeight="1">
      <c r="B23" s="17"/>
      <c r="C23" s="18"/>
      <c r="D23" s="18"/>
      <c r="E23" s="173" t="s">
        <v>21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8"/>
      <c r="AP23" s="18"/>
      <c r="AQ23" s="19"/>
      <c r="BE23" s="164"/>
    </row>
    <row r="24" spans="2:57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64"/>
    </row>
    <row r="25" spans="2:57" ht="6.7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64"/>
    </row>
    <row r="26" spans="2:57" ht="14.25" customHeight="1">
      <c r="B26" s="17"/>
      <c r="C26" s="18"/>
      <c r="D26" s="29" t="s">
        <v>41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4">
        <f>ROUND(AG87,2)</f>
        <v>0</v>
      </c>
      <c r="AL26" s="166"/>
      <c r="AM26" s="166"/>
      <c r="AN26" s="166"/>
      <c r="AO26" s="166"/>
      <c r="AP26" s="18"/>
      <c r="AQ26" s="19"/>
      <c r="BE26" s="164"/>
    </row>
    <row r="27" spans="2:57" ht="14.25" customHeight="1">
      <c r="B27" s="17"/>
      <c r="C27" s="18"/>
      <c r="D27" s="29" t="s">
        <v>42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4">
        <f>ROUND(AG90,2)</f>
        <v>0</v>
      </c>
      <c r="AL27" s="166"/>
      <c r="AM27" s="166"/>
      <c r="AN27" s="166"/>
      <c r="AO27" s="166"/>
      <c r="AP27" s="18"/>
      <c r="AQ27" s="19"/>
      <c r="BE27" s="164"/>
    </row>
    <row r="28" spans="2:57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68"/>
    </row>
    <row r="29" spans="2:57" s="1" customFormat="1" ht="25.5" customHeight="1">
      <c r="B29" s="30"/>
      <c r="C29" s="31"/>
      <c r="D29" s="33" t="s">
        <v>43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75">
        <f>ROUND(AK26+AK27,2)</f>
        <v>0</v>
      </c>
      <c r="AL29" s="176"/>
      <c r="AM29" s="176"/>
      <c r="AN29" s="176"/>
      <c r="AO29" s="176"/>
      <c r="AP29" s="31"/>
      <c r="AQ29" s="32"/>
      <c r="BE29" s="168"/>
    </row>
    <row r="30" spans="2:57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68"/>
    </row>
    <row r="31" spans="2:57" s="2" customFormat="1" ht="14.25" customHeight="1">
      <c r="B31" s="35"/>
      <c r="C31" s="36"/>
      <c r="D31" s="37" t="s">
        <v>44</v>
      </c>
      <c r="E31" s="36"/>
      <c r="F31" s="37" t="s">
        <v>45</v>
      </c>
      <c r="G31" s="36"/>
      <c r="H31" s="36"/>
      <c r="I31" s="36"/>
      <c r="J31" s="36"/>
      <c r="K31" s="36"/>
      <c r="L31" s="177">
        <v>0.21</v>
      </c>
      <c r="M31" s="178"/>
      <c r="N31" s="178"/>
      <c r="O31" s="178"/>
      <c r="P31" s="36"/>
      <c r="Q31" s="36"/>
      <c r="R31" s="36"/>
      <c r="S31" s="36"/>
      <c r="T31" s="39" t="s">
        <v>46</v>
      </c>
      <c r="U31" s="36"/>
      <c r="V31" s="36"/>
      <c r="W31" s="179">
        <f>ROUND(AZ87+SUM(CD91:CD95),2)</f>
        <v>0</v>
      </c>
      <c r="X31" s="178"/>
      <c r="Y31" s="178"/>
      <c r="Z31" s="178"/>
      <c r="AA31" s="178"/>
      <c r="AB31" s="178"/>
      <c r="AC31" s="178"/>
      <c r="AD31" s="178"/>
      <c r="AE31" s="178"/>
      <c r="AF31" s="36"/>
      <c r="AG31" s="36"/>
      <c r="AH31" s="36"/>
      <c r="AI31" s="36"/>
      <c r="AJ31" s="36"/>
      <c r="AK31" s="179">
        <f>ROUND(AV87+SUM(BY91:BY95),2)</f>
        <v>0</v>
      </c>
      <c r="AL31" s="178"/>
      <c r="AM31" s="178"/>
      <c r="AN31" s="178"/>
      <c r="AO31" s="178"/>
      <c r="AP31" s="36"/>
      <c r="AQ31" s="40"/>
      <c r="BE31" s="169"/>
    </row>
    <row r="32" spans="2:57" s="2" customFormat="1" ht="14.25" customHeight="1">
      <c r="B32" s="35"/>
      <c r="C32" s="36"/>
      <c r="D32" s="36"/>
      <c r="E32" s="36"/>
      <c r="F32" s="37" t="s">
        <v>47</v>
      </c>
      <c r="G32" s="36"/>
      <c r="H32" s="36"/>
      <c r="I32" s="36"/>
      <c r="J32" s="36"/>
      <c r="K32" s="36"/>
      <c r="L32" s="177">
        <v>0.15</v>
      </c>
      <c r="M32" s="178"/>
      <c r="N32" s="178"/>
      <c r="O32" s="178"/>
      <c r="P32" s="36"/>
      <c r="Q32" s="36"/>
      <c r="R32" s="36"/>
      <c r="S32" s="36"/>
      <c r="T32" s="39" t="s">
        <v>46</v>
      </c>
      <c r="U32" s="36"/>
      <c r="V32" s="36"/>
      <c r="W32" s="179">
        <f>ROUND(BA87+SUM(CE91:CE95),2)</f>
        <v>0</v>
      </c>
      <c r="X32" s="178"/>
      <c r="Y32" s="178"/>
      <c r="Z32" s="178"/>
      <c r="AA32" s="178"/>
      <c r="AB32" s="178"/>
      <c r="AC32" s="178"/>
      <c r="AD32" s="178"/>
      <c r="AE32" s="178"/>
      <c r="AF32" s="36"/>
      <c r="AG32" s="36"/>
      <c r="AH32" s="36"/>
      <c r="AI32" s="36"/>
      <c r="AJ32" s="36"/>
      <c r="AK32" s="179">
        <f>ROUND(AW87+SUM(BZ91:BZ95),2)</f>
        <v>0</v>
      </c>
      <c r="AL32" s="178"/>
      <c r="AM32" s="178"/>
      <c r="AN32" s="178"/>
      <c r="AO32" s="178"/>
      <c r="AP32" s="36"/>
      <c r="AQ32" s="40"/>
      <c r="BE32" s="169"/>
    </row>
    <row r="33" spans="2:57" s="2" customFormat="1" ht="14.25" customHeight="1" hidden="1">
      <c r="B33" s="35"/>
      <c r="C33" s="36"/>
      <c r="D33" s="36"/>
      <c r="E33" s="36"/>
      <c r="F33" s="37" t="s">
        <v>48</v>
      </c>
      <c r="G33" s="36"/>
      <c r="H33" s="36"/>
      <c r="I33" s="36"/>
      <c r="J33" s="36"/>
      <c r="K33" s="36"/>
      <c r="L33" s="177">
        <v>0.21</v>
      </c>
      <c r="M33" s="178"/>
      <c r="N33" s="178"/>
      <c r="O33" s="178"/>
      <c r="P33" s="36"/>
      <c r="Q33" s="36"/>
      <c r="R33" s="36"/>
      <c r="S33" s="36"/>
      <c r="T33" s="39" t="s">
        <v>46</v>
      </c>
      <c r="U33" s="36"/>
      <c r="V33" s="36"/>
      <c r="W33" s="179">
        <f>ROUND(BB87+SUM(CF91:CF95),2)</f>
        <v>0</v>
      </c>
      <c r="X33" s="178"/>
      <c r="Y33" s="178"/>
      <c r="Z33" s="178"/>
      <c r="AA33" s="178"/>
      <c r="AB33" s="178"/>
      <c r="AC33" s="178"/>
      <c r="AD33" s="178"/>
      <c r="AE33" s="178"/>
      <c r="AF33" s="36"/>
      <c r="AG33" s="36"/>
      <c r="AH33" s="36"/>
      <c r="AI33" s="36"/>
      <c r="AJ33" s="36"/>
      <c r="AK33" s="179">
        <v>0</v>
      </c>
      <c r="AL33" s="178"/>
      <c r="AM33" s="178"/>
      <c r="AN33" s="178"/>
      <c r="AO33" s="178"/>
      <c r="AP33" s="36"/>
      <c r="AQ33" s="40"/>
      <c r="BE33" s="169"/>
    </row>
    <row r="34" spans="2:57" s="2" customFormat="1" ht="14.25" customHeight="1" hidden="1">
      <c r="B34" s="35"/>
      <c r="C34" s="36"/>
      <c r="D34" s="36"/>
      <c r="E34" s="36"/>
      <c r="F34" s="37" t="s">
        <v>49</v>
      </c>
      <c r="G34" s="36"/>
      <c r="H34" s="36"/>
      <c r="I34" s="36"/>
      <c r="J34" s="36"/>
      <c r="K34" s="36"/>
      <c r="L34" s="177">
        <v>0.15</v>
      </c>
      <c r="M34" s="178"/>
      <c r="N34" s="178"/>
      <c r="O34" s="178"/>
      <c r="P34" s="36"/>
      <c r="Q34" s="36"/>
      <c r="R34" s="36"/>
      <c r="S34" s="36"/>
      <c r="T34" s="39" t="s">
        <v>46</v>
      </c>
      <c r="U34" s="36"/>
      <c r="V34" s="36"/>
      <c r="W34" s="179">
        <f>ROUND(BC87+SUM(CG91:CG95),2)</f>
        <v>0</v>
      </c>
      <c r="X34" s="178"/>
      <c r="Y34" s="178"/>
      <c r="Z34" s="178"/>
      <c r="AA34" s="178"/>
      <c r="AB34" s="178"/>
      <c r="AC34" s="178"/>
      <c r="AD34" s="178"/>
      <c r="AE34" s="178"/>
      <c r="AF34" s="36"/>
      <c r="AG34" s="36"/>
      <c r="AH34" s="36"/>
      <c r="AI34" s="36"/>
      <c r="AJ34" s="36"/>
      <c r="AK34" s="179">
        <v>0</v>
      </c>
      <c r="AL34" s="178"/>
      <c r="AM34" s="178"/>
      <c r="AN34" s="178"/>
      <c r="AO34" s="178"/>
      <c r="AP34" s="36"/>
      <c r="AQ34" s="40"/>
      <c r="BE34" s="169"/>
    </row>
    <row r="35" spans="2:43" s="2" customFormat="1" ht="14.25" customHeight="1" hidden="1">
      <c r="B35" s="35"/>
      <c r="C35" s="36"/>
      <c r="D35" s="36"/>
      <c r="E35" s="36"/>
      <c r="F35" s="37" t="s">
        <v>50</v>
      </c>
      <c r="G35" s="36"/>
      <c r="H35" s="36"/>
      <c r="I35" s="36"/>
      <c r="J35" s="36"/>
      <c r="K35" s="36"/>
      <c r="L35" s="177">
        <v>0</v>
      </c>
      <c r="M35" s="178"/>
      <c r="N35" s="178"/>
      <c r="O35" s="178"/>
      <c r="P35" s="36"/>
      <c r="Q35" s="36"/>
      <c r="R35" s="36"/>
      <c r="S35" s="36"/>
      <c r="T35" s="39" t="s">
        <v>46</v>
      </c>
      <c r="U35" s="36"/>
      <c r="V35" s="36"/>
      <c r="W35" s="179">
        <f>ROUND(BD87+SUM(CH91:CH95),2)</f>
        <v>0</v>
      </c>
      <c r="X35" s="178"/>
      <c r="Y35" s="178"/>
      <c r="Z35" s="178"/>
      <c r="AA35" s="178"/>
      <c r="AB35" s="178"/>
      <c r="AC35" s="178"/>
      <c r="AD35" s="178"/>
      <c r="AE35" s="178"/>
      <c r="AF35" s="36"/>
      <c r="AG35" s="36"/>
      <c r="AH35" s="36"/>
      <c r="AI35" s="36"/>
      <c r="AJ35" s="36"/>
      <c r="AK35" s="179">
        <v>0</v>
      </c>
      <c r="AL35" s="178"/>
      <c r="AM35" s="178"/>
      <c r="AN35" s="178"/>
      <c r="AO35" s="178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51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52</v>
      </c>
      <c r="U37" s="43"/>
      <c r="V37" s="43"/>
      <c r="W37" s="43"/>
      <c r="X37" s="180" t="s">
        <v>53</v>
      </c>
      <c r="Y37" s="181"/>
      <c r="Z37" s="181"/>
      <c r="AA37" s="181"/>
      <c r="AB37" s="181"/>
      <c r="AC37" s="43"/>
      <c r="AD37" s="43"/>
      <c r="AE37" s="43"/>
      <c r="AF37" s="43"/>
      <c r="AG37" s="43"/>
      <c r="AH37" s="43"/>
      <c r="AI37" s="43"/>
      <c r="AJ37" s="43"/>
      <c r="AK37" s="182">
        <f>SUM(AK29:AK35)</f>
        <v>0</v>
      </c>
      <c r="AL37" s="181"/>
      <c r="AM37" s="181"/>
      <c r="AN37" s="181"/>
      <c r="AO37" s="183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30"/>
      <c r="C49" s="31"/>
      <c r="D49" s="45" t="s">
        <v>54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55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3.5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3.5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3.5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3.5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3.5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3.5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3.5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5">
      <c r="B58" s="30"/>
      <c r="C58" s="31"/>
      <c r="D58" s="50" t="s">
        <v>56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57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56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57</v>
      </c>
      <c r="AN58" s="51"/>
      <c r="AO58" s="53"/>
      <c r="AP58" s="31"/>
      <c r="AQ58" s="32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30"/>
      <c r="C60" s="31"/>
      <c r="D60" s="45" t="s">
        <v>58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59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3.5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3.5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3.5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3.5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3.5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3.5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3.5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5">
      <c r="B69" s="30"/>
      <c r="C69" s="31"/>
      <c r="D69" s="50" t="s">
        <v>56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57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56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57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165" t="s">
        <v>60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32"/>
    </row>
    <row r="77" spans="2:43" s="3" customFormat="1" ht="14.25" customHeight="1">
      <c r="B77" s="60"/>
      <c r="C77" s="25" t="s">
        <v>14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1710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17</v>
      </c>
      <c r="D78" s="65"/>
      <c r="E78" s="65"/>
      <c r="F78" s="65"/>
      <c r="G78" s="65"/>
      <c r="H78" s="65"/>
      <c r="I78" s="65"/>
      <c r="J78" s="65"/>
      <c r="K78" s="65"/>
      <c r="L78" s="185" t="str">
        <f>K6</f>
        <v>Krkonošská 204 - fasáda</v>
      </c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5" t="s">
        <v>24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Vrchlabí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26</v>
      </c>
      <c r="AJ80" s="31"/>
      <c r="AK80" s="31"/>
      <c r="AL80" s="31"/>
      <c r="AM80" s="68" t="str">
        <f>IF(AN8="","",AN8)</f>
        <v>07.12.2017</v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5" t="s">
        <v>30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36</v>
      </c>
      <c r="AJ82" s="31"/>
      <c r="AK82" s="31"/>
      <c r="AL82" s="31"/>
      <c r="AM82" s="187" t="str">
        <f>IF(E17="","",E17)</f>
        <v>Ing.rch.M.Hobza</v>
      </c>
      <c r="AN82" s="184"/>
      <c r="AO82" s="184"/>
      <c r="AP82" s="184"/>
      <c r="AQ82" s="32"/>
      <c r="AS82" s="188" t="s">
        <v>61</v>
      </c>
      <c r="AT82" s="189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5">
      <c r="B83" s="30"/>
      <c r="C83" s="25" t="s">
        <v>34</v>
      </c>
      <c r="D83" s="31"/>
      <c r="E83" s="31"/>
      <c r="F83" s="31"/>
      <c r="G83" s="31"/>
      <c r="H83" s="31"/>
      <c r="I83" s="31"/>
      <c r="J83" s="31"/>
      <c r="K83" s="31"/>
      <c r="L83" s="61">
        <f>IF(E14="Vyplň údaj","",E14)</f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39</v>
      </c>
      <c r="AJ83" s="31"/>
      <c r="AK83" s="31"/>
      <c r="AL83" s="31"/>
      <c r="AM83" s="187" t="str">
        <f>IF(E20="","",E20)</f>
        <v> </v>
      </c>
      <c r="AN83" s="184"/>
      <c r="AO83" s="184"/>
      <c r="AP83" s="184"/>
      <c r="AQ83" s="32"/>
      <c r="AS83" s="190"/>
      <c r="AT83" s="184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90"/>
      <c r="AT84" s="184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2:56" s="1" customFormat="1" ht="29.25" customHeight="1">
      <c r="B85" s="30"/>
      <c r="C85" s="191" t="s">
        <v>62</v>
      </c>
      <c r="D85" s="192"/>
      <c r="E85" s="192"/>
      <c r="F85" s="192"/>
      <c r="G85" s="192"/>
      <c r="H85" s="70"/>
      <c r="I85" s="193" t="s">
        <v>63</v>
      </c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3" t="s">
        <v>64</v>
      </c>
      <c r="AH85" s="192"/>
      <c r="AI85" s="192"/>
      <c r="AJ85" s="192"/>
      <c r="AK85" s="192"/>
      <c r="AL85" s="192"/>
      <c r="AM85" s="192"/>
      <c r="AN85" s="193" t="s">
        <v>65</v>
      </c>
      <c r="AO85" s="192"/>
      <c r="AP85" s="194"/>
      <c r="AQ85" s="32"/>
      <c r="AS85" s="71" t="s">
        <v>66</v>
      </c>
      <c r="AT85" s="72" t="s">
        <v>67</v>
      </c>
      <c r="AU85" s="72" t="s">
        <v>68</v>
      </c>
      <c r="AV85" s="72" t="s">
        <v>69</v>
      </c>
      <c r="AW85" s="72" t="s">
        <v>70</v>
      </c>
      <c r="AX85" s="72" t="s">
        <v>71</v>
      </c>
      <c r="AY85" s="72" t="s">
        <v>72</v>
      </c>
      <c r="AZ85" s="72" t="s">
        <v>73</v>
      </c>
      <c r="BA85" s="72" t="s">
        <v>74</v>
      </c>
      <c r="BB85" s="72" t="s">
        <v>75</v>
      </c>
      <c r="BC85" s="72" t="s">
        <v>76</v>
      </c>
      <c r="BD85" s="73" t="s">
        <v>77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5" t="s">
        <v>78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201">
        <f>ROUND(AG88,2)</f>
        <v>0</v>
      </c>
      <c r="AH87" s="201"/>
      <c r="AI87" s="201"/>
      <c r="AJ87" s="201"/>
      <c r="AK87" s="201"/>
      <c r="AL87" s="201"/>
      <c r="AM87" s="201"/>
      <c r="AN87" s="202">
        <f>SUM(AG87,AT87)</f>
        <v>0</v>
      </c>
      <c r="AO87" s="202"/>
      <c r="AP87" s="202"/>
      <c r="AQ87" s="66"/>
      <c r="AS87" s="77">
        <f>ROUND(AS88,2)</f>
        <v>0</v>
      </c>
      <c r="AT87" s="78">
        <f>ROUND(SUM(AV87:AW87),2)</f>
        <v>0</v>
      </c>
      <c r="AU87" s="79">
        <f>ROUND(AU88,5)</f>
        <v>0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79</v>
      </c>
      <c r="BT87" s="81" t="s">
        <v>80</v>
      </c>
      <c r="BU87" s="82" t="s">
        <v>81</v>
      </c>
      <c r="BV87" s="81" t="s">
        <v>82</v>
      </c>
      <c r="BW87" s="81" t="s">
        <v>83</v>
      </c>
      <c r="BX87" s="81" t="s">
        <v>84</v>
      </c>
    </row>
    <row r="88" spans="1:76" s="5" customFormat="1" ht="27" customHeight="1">
      <c r="A88" s="240" t="s">
        <v>269</v>
      </c>
      <c r="B88" s="83"/>
      <c r="C88" s="84"/>
      <c r="D88" s="197" t="s">
        <v>85</v>
      </c>
      <c r="E88" s="196"/>
      <c r="F88" s="196"/>
      <c r="G88" s="196"/>
      <c r="H88" s="196"/>
      <c r="I88" s="85"/>
      <c r="J88" s="197" t="s">
        <v>18</v>
      </c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5">
        <f>'17101 - Krkonošská 204 - ...'!M30</f>
        <v>0</v>
      </c>
      <c r="AH88" s="196"/>
      <c r="AI88" s="196"/>
      <c r="AJ88" s="196"/>
      <c r="AK88" s="196"/>
      <c r="AL88" s="196"/>
      <c r="AM88" s="196"/>
      <c r="AN88" s="195">
        <f>SUM(AG88,AT88)</f>
        <v>0</v>
      </c>
      <c r="AO88" s="196"/>
      <c r="AP88" s="196"/>
      <c r="AQ88" s="86"/>
      <c r="AS88" s="87">
        <f>'17101 - Krkonošská 204 - ...'!M28</f>
        <v>0</v>
      </c>
      <c r="AT88" s="88">
        <f>ROUND(SUM(AV88:AW88),2)</f>
        <v>0</v>
      </c>
      <c r="AU88" s="89">
        <f>'17101 - Krkonošská 204 - ...'!W123</f>
        <v>0</v>
      </c>
      <c r="AV88" s="88">
        <f>'17101 - Krkonošská 204 - ...'!M32</f>
        <v>0</v>
      </c>
      <c r="AW88" s="88">
        <f>'17101 - Krkonošská 204 - ...'!M33</f>
        <v>0</v>
      </c>
      <c r="AX88" s="88">
        <f>'17101 - Krkonošská 204 - ...'!M34</f>
        <v>0</v>
      </c>
      <c r="AY88" s="88">
        <f>'17101 - Krkonošská 204 - ...'!M35</f>
        <v>0</v>
      </c>
      <c r="AZ88" s="88">
        <f>'17101 - Krkonošská 204 - ...'!H32</f>
        <v>0</v>
      </c>
      <c r="BA88" s="88">
        <f>'17101 - Krkonošská 204 - ...'!H33</f>
        <v>0</v>
      </c>
      <c r="BB88" s="88">
        <f>'17101 - Krkonošská 204 - ...'!H34</f>
        <v>0</v>
      </c>
      <c r="BC88" s="88">
        <f>'17101 - Krkonošská 204 - ...'!H35</f>
        <v>0</v>
      </c>
      <c r="BD88" s="90">
        <f>'17101 - Krkonošská 204 - ...'!H36</f>
        <v>0</v>
      </c>
      <c r="BT88" s="91" t="s">
        <v>23</v>
      </c>
      <c r="BV88" s="91" t="s">
        <v>82</v>
      </c>
      <c r="BW88" s="91" t="s">
        <v>86</v>
      </c>
      <c r="BX88" s="91" t="s">
        <v>83</v>
      </c>
    </row>
    <row r="89" spans="2:43" ht="13.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2:48" s="1" customFormat="1" ht="30" customHeight="1">
      <c r="B90" s="30"/>
      <c r="C90" s="75" t="s">
        <v>87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202">
        <f>ROUND(SUM(AG91:AG94),2)</f>
        <v>0</v>
      </c>
      <c r="AH90" s="184"/>
      <c r="AI90" s="184"/>
      <c r="AJ90" s="184"/>
      <c r="AK90" s="184"/>
      <c r="AL90" s="184"/>
      <c r="AM90" s="184"/>
      <c r="AN90" s="202">
        <f>ROUND(SUM(AN91:AN94),2)</f>
        <v>0</v>
      </c>
      <c r="AO90" s="184"/>
      <c r="AP90" s="184"/>
      <c r="AQ90" s="32"/>
      <c r="AS90" s="71" t="s">
        <v>88</v>
      </c>
      <c r="AT90" s="72" t="s">
        <v>89</v>
      </c>
      <c r="AU90" s="72" t="s">
        <v>44</v>
      </c>
      <c r="AV90" s="73" t="s">
        <v>67</v>
      </c>
    </row>
    <row r="91" spans="2:89" s="1" customFormat="1" ht="19.5" customHeight="1">
      <c r="B91" s="30"/>
      <c r="C91" s="31"/>
      <c r="D91" s="92" t="s">
        <v>90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198">
        <f>ROUND(AG87*AS91,2)</f>
        <v>0</v>
      </c>
      <c r="AH91" s="184"/>
      <c r="AI91" s="184"/>
      <c r="AJ91" s="184"/>
      <c r="AK91" s="184"/>
      <c r="AL91" s="184"/>
      <c r="AM91" s="184"/>
      <c r="AN91" s="199">
        <f>ROUND(AG91+AV91,2)</f>
        <v>0</v>
      </c>
      <c r="AO91" s="184"/>
      <c r="AP91" s="184"/>
      <c r="AQ91" s="32"/>
      <c r="AS91" s="93">
        <v>0</v>
      </c>
      <c r="AT91" s="94" t="s">
        <v>91</v>
      </c>
      <c r="AU91" s="94" t="s">
        <v>45</v>
      </c>
      <c r="AV91" s="95">
        <f>ROUND(IF(AU91="základní",AG91*L31,IF(AU91="snížená",AG91*L32,0)),2)</f>
        <v>0</v>
      </c>
      <c r="BV91" s="13" t="s">
        <v>92</v>
      </c>
      <c r="BY91" s="96">
        <f>IF(AU91="základní",AV91,0)</f>
        <v>0</v>
      </c>
      <c r="BZ91" s="96">
        <f>IF(AU91="snížená",AV91,0)</f>
        <v>0</v>
      </c>
      <c r="CA91" s="96">
        <v>0</v>
      </c>
      <c r="CB91" s="96">
        <v>0</v>
      </c>
      <c r="CC91" s="96">
        <v>0</v>
      </c>
      <c r="CD91" s="96">
        <f>IF(AU91="základní",AG91,0)</f>
        <v>0</v>
      </c>
      <c r="CE91" s="96">
        <f>IF(AU91="snížená",AG91,0)</f>
        <v>0</v>
      </c>
      <c r="CF91" s="96">
        <f>IF(AU91="zákl. přenesená",AG91,0)</f>
        <v>0</v>
      </c>
      <c r="CG91" s="96">
        <f>IF(AU91="sníž. přenesená",AG91,0)</f>
        <v>0</v>
      </c>
      <c r="CH91" s="96">
        <f>IF(AU91="nulová",AG91,0)</f>
        <v>0</v>
      </c>
      <c r="CI91" s="13">
        <f>IF(AU91="základní",1,IF(AU91="snížená",2,IF(AU91="zákl. přenesená",4,IF(AU91="sníž. přenesená",5,3))))</f>
        <v>1</v>
      </c>
      <c r="CJ91" s="13">
        <f>IF(AT91="stavební čast",1,IF(8891="investiční čast",2,3))</f>
        <v>1</v>
      </c>
      <c r="CK91" s="13" t="str">
        <f>IF(D91="Vyplň vlastní","","x")</f>
        <v>x</v>
      </c>
    </row>
    <row r="92" spans="2:89" s="1" customFormat="1" ht="19.5" customHeight="1">
      <c r="B92" s="30"/>
      <c r="C92" s="31"/>
      <c r="D92" s="200" t="s">
        <v>93</v>
      </c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31"/>
      <c r="AD92" s="31"/>
      <c r="AE92" s="31"/>
      <c r="AF92" s="31"/>
      <c r="AG92" s="198">
        <f>AG87*AS92</f>
        <v>0</v>
      </c>
      <c r="AH92" s="184"/>
      <c r="AI92" s="184"/>
      <c r="AJ92" s="184"/>
      <c r="AK92" s="184"/>
      <c r="AL92" s="184"/>
      <c r="AM92" s="184"/>
      <c r="AN92" s="199">
        <f>AG92+AV92</f>
        <v>0</v>
      </c>
      <c r="AO92" s="184"/>
      <c r="AP92" s="184"/>
      <c r="AQ92" s="32"/>
      <c r="AS92" s="97">
        <v>0</v>
      </c>
      <c r="AT92" s="98" t="s">
        <v>91</v>
      </c>
      <c r="AU92" s="98" t="s">
        <v>45</v>
      </c>
      <c r="AV92" s="99">
        <f>ROUND(IF(AU92="nulová",0,IF(OR(AU92="základní",AU92="zákl. přenesená"),AG92*L31,AG92*L32)),2)</f>
        <v>0</v>
      </c>
      <c r="BV92" s="13" t="s">
        <v>94</v>
      </c>
      <c r="BY92" s="96">
        <f>IF(AU92="základní",AV92,0)</f>
        <v>0</v>
      </c>
      <c r="BZ92" s="96">
        <f>IF(AU92="snížená",AV92,0)</f>
        <v>0</v>
      </c>
      <c r="CA92" s="96">
        <f>IF(AU92="zákl. přenesená",AV92,0)</f>
        <v>0</v>
      </c>
      <c r="CB92" s="96">
        <f>IF(AU92="sníž. přenesená",AV92,0)</f>
        <v>0</v>
      </c>
      <c r="CC92" s="96">
        <f>IF(AU92="nulová",AV92,0)</f>
        <v>0</v>
      </c>
      <c r="CD92" s="96">
        <f>IF(AU92="základní",AG92,0)</f>
        <v>0</v>
      </c>
      <c r="CE92" s="96">
        <f>IF(AU92="snížená",AG92,0)</f>
        <v>0</v>
      </c>
      <c r="CF92" s="96">
        <f>IF(AU92="zákl. přenesená",AG92,0)</f>
        <v>0</v>
      </c>
      <c r="CG92" s="96">
        <f>IF(AU92="sníž. přenesená",AG92,0)</f>
        <v>0</v>
      </c>
      <c r="CH92" s="96">
        <f>IF(AU92="nulová",AG92,0)</f>
        <v>0</v>
      </c>
      <c r="CI92" s="13">
        <f>IF(AU92="základní",1,IF(AU92="snížená",2,IF(AU92="zákl. přenesená",4,IF(AU92="sníž. přenesená",5,3))))</f>
        <v>1</v>
      </c>
      <c r="CJ92" s="13">
        <f>IF(AT92="stavební čast",1,IF(8892="investiční čast",2,3))</f>
        <v>1</v>
      </c>
      <c r="CK92" s="13">
        <f>IF(D92="Vyplň vlastní","","x")</f>
      </c>
    </row>
    <row r="93" spans="2:89" s="1" customFormat="1" ht="19.5" customHeight="1">
      <c r="B93" s="30"/>
      <c r="C93" s="31"/>
      <c r="D93" s="200" t="s">
        <v>93</v>
      </c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31"/>
      <c r="AD93" s="31"/>
      <c r="AE93" s="31"/>
      <c r="AF93" s="31"/>
      <c r="AG93" s="198">
        <f>AG87*AS93</f>
        <v>0</v>
      </c>
      <c r="AH93" s="184"/>
      <c r="AI93" s="184"/>
      <c r="AJ93" s="184"/>
      <c r="AK93" s="184"/>
      <c r="AL93" s="184"/>
      <c r="AM93" s="184"/>
      <c r="AN93" s="199">
        <f>AG93+AV93</f>
        <v>0</v>
      </c>
      <c r="AO93" s="184"/>
      <c r="AP93" s="184"/>
      <c r="AQ93" s="32"/>
      <c r="AS93" s="97">
        <v>0</v>
      </c>
      <c r="AT93" s="98" t="s">
        <v>91</v>
      </c>
      <c r="AU93" s="98" t="s">
        <v>45</v>
      </c>
      <c r="AV93" s="99">
        <f>ROUND(IF(AU93="nulová",0,IF(OR(AU93="základní",AU93="zákl. přenesená"),AG93*L31,AG93*L32)),2)</f>
        <v>0</v>
      </c>
      <c r="BV93" s="13" t="s">
        <v>94</v>
      </c>
      <c r="BY93" s="96">
        <f>IF(AU93="základní",AV93,0)</f>
        <v>0</v>
      </c>
      <c r="BZ93" s="96">
        <f>IF(AU93="snížená",AV93,0)</f>
        <v>0</v>
      </c>
      <c r="CA93" s="96">
        <f>IF(AU93="zákl. přenesená",AV93,0)</f>
        <v>0</v>
      </c>
      <c r="CB93" s="96">
        <f>IF(AU93="sníž. přenesená",AV93,0)</f>
        <v>0</v>
      </c>
      <c r="CC93" s="96">
        <f>IF(AU93="nulová",AV93,0)</f>
        <v>0</v>
      </c>
      <c r="CD93" s="96">
        <f>IF(AU93="základní",AG93,0)</f>
        <v>0</v>
      </c>
      <c r="CE93" s="96">
        <f>IF(AU93="snížená",AG93,0)</f>
        <v>0</v>
      </c>
      <c r="CF93" s="96">
        <f>IF(AU93="zákl. přenesená",AG93,0)</f>
        <v>0</v>
      </c>
      <c r="CG93" s="96">
        <f>IF(AU93="sníž. přenesená",AG93,0)</f>
        <v>0</v>
      </c>
      <c r="CH93" s="96">
        <f>IF(AU93="nulová",AG93,0)</f>
        <v>0</v>
      </c>
      <c r="CI93" s="13">
        <f>IF(AU93="základní",1,IF(AU93="snížená",2,IF(AU93="zákl. přenesená",4,IF(AU93="sníž. přenesená",5,3))))</f>
        <v>1</v>
      </c>
      <c r="CJ93" s="13">
        <f>IF(AT93="stavební čast",1,IF(8893="investiční čast",2,3))</f>
        <v>1</v>
      </c>
      <c r="CK93" s="13">
        <f>IF(D93="Vyplň vlastní","","x")</f>
      </c>
    </row>
    <row r="94" spans="2:89" s="1" customFormat="1" ht="19.5" customHeight="1">
      <c r="B94" s="30"/>
      <c r="C94" s="31"/>
      <c r="D94" s="200" t="s">
        <v>93</v>
      </c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31"/>
      <c r="AD94" s="31"/>
      <c r="AE94" s="31"/>
      <c r="AF94" s="31"/>
      <c r="AG94" s="198">
        <f>AG87*AS94</f>
        <v>0</v>
      </c>
      <c r="AH94" s="184"/>
      <c r="AI94" s="184"/>
      <c r="AJ94" s="184"/>
      <c r="AK94" s="184"/>
      <c r="AL94" s="184"/>
      <c r="AM94" s="184"/>
      <c r="AN94" s="199">
        <f>AG94+AV94</f>
        <v>0</v>
      </c>
      <c r="AO94" s="184"/>
      <c r="AP94" s="184"/>
      <c r="AQ94" s="32"/>
      <c r="AS94" s="100">
        <v>0</v>
      </c>
      <c r="AT94" s="101" t="s">
        <v>91</v>
      </c>
      <c r="AU94" s="101" t="s">
        <v>45</v>
      </c>
      <c r="AV94" s="102">
        <f>ROUND(IF(AU94="nulová",0,IF(OR(AU94="základní",AU94="zákl. přenesená"),AG94*L31,AG94*L32)),2)</f>
        <v>0</v>
      </c>
      <c r="BV94" s="13" t="s">
        <v>94</v>
      </c>
      <c r="BY94" s="96">
        <f>IF(AU94="základní",AV94,0)</f>
        <v>0</v>
      </c>
      <c r="BZ94" s="96">
        <f>IF(AU94="snížená",AV94,0)</f>
        <v>0</v>
      </c>
      <c r="CA94" s="96">
        <f>IF(AU94="zákl. přenesená",AV94,0)</f>
        <v>0</v>
      </c>
      <c r="CB94" s="96">
        <f>IF(AU94="sníž. přenesená",AV94,0)</f>
        <v>0</v>
      </c>
      <c r="CC94" s="96">
        <f>IF(AU94="nulová",AV94,0)</f>
        <v>0</v>
      </c>
      <c r="CD94" s="96">
        <f>IF(AU94="základní",AG94,0)</f>
        <v>0</v>
      </c>
      <c r="CE94" s="96">
        <f>IF(AU94="snížená",AG94,0)</f>
        <v>0</v>
      </c>
      <c r="CF94" s="96">
        <f>IF(AU94="zákl. přenesená",AG94,0)</f>
        <v>0</v>
      </c>
      <c r="CG94" s="96">
        <f>IF(AU94="sníž. přenesená",AG94,0)</f>
        <v>0</v>
      </c>
      <c r="CH94" s="96">
        <f>IF(AU94="nulová",AG94,0)</f>
        <v>0</v>
      </c>
      <c r="CI94" s="13">
        <f>IF(AU94="základní",1,IF(AU94="snížená",2,IF(AU94="zákl. přenesená",4,IF(AU94="sníž. přenesená",5,3))))</f>
        <v>1</v>
      </c>
      <c r="CJ94" s="13">
        <f>IF(AT94="stavební čast",1,IF(8894="investiční čast",2,3))</f>
        <v>1</v>
      </c>
      <c r="CK94" s="13">
        <f>IF(D94="Vyplň vlastní","","x")</f>
      </c>
    </row>
    <row r="95" spans="2:43" s="1" customFormat="1" ht="10.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2"/>
    </row>
    <row r="96" spans="2:43" s="1" customFormat="1" ht="30" customHeight="1">
      <c r="B96" s="30"/>
      <c r="C96" s="103" t="s">
        <v>95</v>
      </c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203">
        <f>ROUND(AG87+AG90,2)</f>
        <v>0</v>
      </c>
      <c r="AH96" s="203"/>
      <c r="AI96" s="203"/>
      <c r="AJ96" s="203"/>
      <c r="AK96" s="203"/>
      <c r="AL96" s="203"/>
      <c r="AM96" s="203"/>
      <c r="AN96" s="203">
        <f>AN87+AN90</f>
        <v>0</v>
      </c>
      <c r="AO96" s="203"/>
      <c r="AP96" s="203"/>
      <c r="AQ96" s="32"/>
    </row>
    <row r="97" spans="2:43" s="1" customFormat="1" ht="6.75" customHeight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6"/>
    </row>
  </sheetData>
  <sheetProtection password="CC35" sheet="1" objects="1" scenarios="1" formatColumns="0" formatRows="0" sort="0" autoFilter="0"/>
  <mergeCells count="58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7101 - Krkonošská 204 - ...'!C2" tooltip="17101 - Krkonošská 204 - 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45"/>
      <c r="B1" s="242"/>
      <c r="C1" s="242"/>
      <c r="D1" s="243" t="s">
        <v>1</v>
      </c>
      <c r="E1" s="242"/>
      <c r="F1" s="244" t="s">
        <v>270</v>
      </c>
      <c r="G1" s="244"/>
      <c r="H1" s="246" t="s">
        <v>271</v>
      </c>
      <c r="I1" s="246"/>
      <c r="J1" s="246"/>
      <c r="K1" s="246"/>
      <c r="L1" s="244" t="s">
        <v>272</v>
      </c>
      <c r="M1" s="242"/>
      <c r="N1" s="242"/>
      <c r="O1" s="243" t="s">
        <v>96</v>
      </c>
      <c r="P1" s="242"/>
      <c r="Q1" s="242"/>
      <c r="R1" s="242"/>
      <c r="S1" s="244" t="s">
        <v>273</v>
      </c>
      <c r="T1" s="244"/>
      <c r="U1" s="245"/>
      <c r="V1" s="245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63" t="s">
        <v>5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S2" s="204" t="s">
        <v>6</v>
      </c>
      <c r="T2" s="164"/>
      <c r="U2" s="164"/>
      <c r="V2" s="164"/>
      <c r="W2" s="164"/>
      <c r="X2" s="164"/>
      <c r="Y2" s="164"/>
      <c r="Z2" s="164"/>
      <c r="AA2" s="164"/>
      <c r="AB2" s="164"/>
      <c r="AC2" s="164"/>
      <c r="AT2" s="13" t="s">
        <v>86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23</v>
      </c>
    </row>
    <row r="4" spans="2:46" ht="36.75" customHeight="1">
      <c r="B4" s="17"/>
      <c r="C4" s="165" t="s">
        <v>97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17</v>
      </c>
      <c r="E6" s="18"/>
      <c r="F6" s="205" t="str">
        <f>'Rekapitulace stavby'!K6</f>
        <v>Krkonošská 204 - fasáda</v>
      </c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8"/>
      <c r="R6" s="19"/>
    </row>
    <row r="7" spans="2:18" s="1" customFormat="1" ht="32.25" customHeight="1">
      <c r="B7" s="30"/>
      <c r="C7" s="31"/>
      <c r="D7" s="24" t="s">
        <v>98</v>
      </c>
      <c r="E7" s="31"/>
      <c r="F7" s="171" t="s">
        <v>99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31"/>
      <c r="R7" s="32"/>
    </row>
    <row r="8" spans="2:18" s="1" customFormat="1" ht="14.25" customHeight="1">
      <c r="B8" s="30"/>
      <c r="C8" s="31"/>
      <c r="D8" s="25" t="s">
        <v>20</v>
      </c>
      <c r="E8" s="31"/>
      <c r="F8" s="23" t="s">
        <v>21</v>
      </c>
      <c r="G8" s="31"/>
      <c r="H8" s="31"/>
      <c r="I8" s="31"/>
      <c r="J8" s="31"/>
      <c r="K8" s="31"/>
      <c r="L8" s="31"/>
      <c r="M8" s="25" t="s">
        <v>22</v>
      </c>
      <c r="N8" s="31"/>
      <c r="O8" s="23" t="s">
        <v>21</v>
      </c>
      <c r="P8" s="31"/>
      <c r="Q8" s="31"/>
      <c r="R8" s="32"/>
    </row>
    <row r="9" spans="2:18" s="1" customFormat="1" ht="14.25" customHeight="1">
      <c r="B9" s="30"/>
      <c r="C9" s="31"/>
      <c r="D9" s="25" t="s">
        <v>24</v>
      </c>
      <c r="E9" s="31"/>
      <c r="F9" s="23" t="s">
        <v>25</v>
      </c>
      <c r="G9" s="31"/>
      <c r="H9" s="31"/>
      <c r="I9" s="31"/>
      <c r="J9" s="31"/>
      <c r="K9" s="31"/>
      <c r="L9" s="31"/>
      <c r="M9" s="25" t="s">
        <v>26</v>
      </c>
      <c r="N9" s="31"/>
      <c r="O9" s="206" t="str">
        <f>'Rekapitulace stavby'!AN8</f>
        <v>07.12.2017</v>
      </c>
      <c r="P9" s="184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30</v>
      </c>
      <c r="E11" s="31"/>
      <c r="F11" s="31"/>
      <c r="G11" s="31"/>
      <c r="H11" s="31"/>
      <c r="I11" s="31"/>
      <c r="J11" s="31"/>
      <c r="K11" s="31"/>
      <c r="L11" s="31"/>
      <c r="M11" s="25" t="s">
        <v>31</v>
      </c>
      <c r="N11" s="31"/>
      <c r="O11" s="170">
        <f>IF('Rekapitulace stavby'!AN10="","",'Rekapitulace stavby'!AN10)</f>
      </c>
      <c r="P11" s="184"/>
      <c r="Q11" s="31"/>
      <c r="R11" s="32"/>
    </row>
    <row r="12" spans="2:18" s="1" customFormat="1" ht="18" customHeight="1">
      <c r="B12" s="30"/>
      <c r="C12" s="31"/>
      <c r="D12" s="31"/>
      <c r="E12" s="23" t="str">
        <f>IF('Rekapitulace stavby'!E11="","",'Rekapitulace stavby'!E11)</f>
        <v> </v>
      </c>
      <c r="F12" s="31"/>
      <c r="G12" s="31"/>
      <c r="H12" s="31"/>
      <c r="I12" s="31"/>
      <c r="J12" s="31"/>
      <c r="K12" s="31"/>
      <c r="L12" s="31"/>
      <c r="M12" s="25" t="s">
        <v>33</v>
      </c>
      <c r="N12" s="31"/>
      <c r="O12" s="170">
        <f>IF('Rekapitulace stavby'!AN11="","",'Rekapitulace stavby'!AN11)</f>
      </c>
      <c r="P12" s="184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34</v>
      </c>
      <c r="E14" s="31"/>
      <c r="F14" s="31"/>
      <c r="G14" s="31"/>
      <c r="H14" s="31"/>
      <c r="I14" s="31"/>
      <c r="J14" s="31"/>
      <c r="K14" s="31"/>
      <c r="L14" s="31"/>
      <c r="M14" s="25" t="s">
        <v>31</v>
      </c>
      <c r="N14" s="31"/>
      <c r="O14" s="207" t="str">
        <f>IF('Rekapitulace stavby'!AN13="","",'Rekapitulace stavby'!AN13)</f>
        <v>Vyplň údaj</v>
      </c>
      <c r="P14" s="184"/>
      <c r="Q14" s="31"/>
      <c r="R14" s="32"/>
    </row>
    <row r="15" spans="2:18" s="1" customFormat="1" ht="18" customHeight="1">
      <c r="B15" s="30"/>
      <c r="C15" s="31"/>
      <c r="D15" s="31"/>
      <c r="E15" s="207" t="str">
        <f>IF('Rekapitulace stavby'!E14="","",'Rekapitulace stavby'!E14)</f>
        <v>Vyplň údaj</v>
      </c>
      <c r="F15" s="184"/>
      <c r="G15" s="184"/>
      <c r="H15" s="184"/>
      <c r="I15" s="184"/>
      <c r="J15" s="184"/>
      <c r="K15" s="184"/>
      <c r="L15" s="184"/>
      <c r="M15" s="25" t="s">
        <v>33</v>
      </c>
      <c r="N15" s="31"/>
      <c r="O15" s="207" t="str">
        <f>IF('Rekapitulace stavby'!AN14="","",'Rekapitulace stavby'!AN14)</f>
        <v>Vyplň údaj</v>
      </c>
      <c r="P15" s="184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36</v>
      </c>
      <c r="E17" s="31"/>
      <c r="F17" s="31"/>
      <c r="G17" s="31"/>
      <c r="H17" s="31"/>
      <c r="I17" s="31"/>
      <c r="J17" s="31"/>
      <c r="K17" s="31"/>
      <c r="L17" s="31"/>
      <c r="M17" s="25" t="s">
        <v>31</v>
      </c>
      <c r="N17" s="31"/>
      <c r="O17" s="170" t="s">
        <v>21</v>
      </c>
      <c r="P17" s="184"/>
      <c r="Q17" s="31"/>
      <c r="R17" s="32"/>
    </row>
    <row r="18" spans="2:18" s="1" customFormat="1" ht="18" customHeight="1">
      <c r="B18" s="30"/>
      <c r="C18" s="31"/>
      <c r="D18" s="31"/>
      <c r="E18" s="23" t="s">
        <v>37</v>
      </c>
      <c r="F18" s="31"/>
      <c r="G18" s="31"/>
      <c r="H18" s="31"/>
      <c r="I18" s="31"/>
      <c r="J18" s="31"/>
      <c r="K18" s="31"/>
      <c r="L18" s="31"/>
      <c r="M18" s="25" t="s">
        <v>33</v>
      </c>
      <c r="N18" s="31"/>
      <c r="O18" s="170" t="s">
        <v>21</v>
      </c>
      <c r="P18" s="184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39</v>
      </c>
      <c r="E20" s="31"/>
      <c r="F20" s="31"/>
      <c r="G20" s="31"/>
      <c r="H20" s="31"/>
      <c r="I20" s="31"/>
      <c r="J20" s="31"/>
      <c r="K20" s="31"/>
      <c r="L20" s="31"/>
      <c r="M20" s="25" t="s">
        <v>31</v>
      </c>
      <c r="N20" s="31"/>
      <c r="O20" s="170">
        <f>IF('Rekapitulace stavby'!AN19="","",'Rekapitulace stavby'!AN19)</f>
      </c>
      <c r="P20" s="184"/>
      <c r="Q20" s="31"/>
      <c r="R20" s="32"/>
    </row>
    <row r="21" spans="2:18" s="1" customFormat="1" ht="18" customHeight="1">
      <c r="B21" s="30"/>
      <c r="C21" s="31"/>
      <c r="D21" s="31"/>
      <c r="E21" s="23" t="str">
        <f>IF('Rekapitulace stavby'!E20="","",'Rekapitulace stavby'!E20)</f>
        <v> </v>
      </c>
      <c r="F21" s="31"/>
      <c r="G21" s="31"/>
      <c r="H21" s="31"/>
      <c r="I21" s="31"/>
      <c r="J21" s="31"/>
      <c r="K21" s="31"/>
      <c r="L21" s="31"/>
      <c r="M21" s="25" t="s">
        <v>33</v>
      </c>
      <c r="N21" s="31"/>
      <c r="O21" s="170">
        <f>IF('Rekapitulace stavby'!AN20="","",'Rekapitulace stavby'!AN20)</f>
      </c>
      <c r="P21" s="184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40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73" t="s">
        <v>21</v>
      </c>
      <c r="F24" s="184"/>
      <c r="G24" s="184"/>
      <c r="H24" s="184"/>
      <c r="I24" s="184"/>
      <c r="J24" s="184"/>
      <c r="K24" s="184"/>
      <c r="L24" s="184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05" t="s">
        <v>100</v>
      </c>
      <c r="E27" s="31"/>
      <c r="F27" s="31"/>
      <c r="G27" s="31"/>
      <c r="H27" s="31"/>
      <c r="I27" s="31"/>
      <c r="J27" s="31"/>
      <c r="K27" s="31"/>
      <c r="L27" s="31"/>
      <c r="M27" s="174">
        <f>N88</f>
        <v>0</v>
      </c>
      <c r="N27" s="184"/>
      <c r="O27" s="184"/>
      <c r="P27" s="184"/>
      <c r="Q27" s="31"/>
      <c r="R27" s="32"/>
    </row>
    <row r="28" spans="2:18" s="1" customFormat="1" ht="14.25" customHeight="1">
      <c r="B28" s="30"/>
      <c r="C28" s="31"/>
      <c r="D28" s="29" t="s">
        <v>90</v>
      </c>
      <c r="E28" s="31"/>
      <c r="F28" s="31"/>
      <c r="G28" s="31"/>
      <c r="H28" s="31"/>
      <c r="I28" s="31"/>
      <c r="J28" s="31"/>
      <c r="K28" s="31"/>
      <c r="L28" s="31"/>
      <c r="M28" s="174">
        <f>N98</f>
        <v>0</v>
      </c>
      <c r="N28" s="184"/>
      <c r="O28" s="184"/>
      <c r="P28" s="184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06" t="s">
        <v>43</v>
      </c>
      <c r="E30" s="31"/>
      <c r="F30" s="31"/>
      <c r="G30" s="31"/>
      <c r="H30" s="31"/>
      <c r="I30" s="31"/>
      <c r="J30" s="31"/>
      <c r="K30" s="31"/>
      <c r="L30" s="31"/>
      <c r="M30" s="208">
        <f>ROUND(M27+M28,2)</f>
        <v>0</v>
      </c>
      <c r="N30" s="184"/>
      <c r="O30" s="184"/>
      <c r="P30" s="184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44</v>
      </c>
      <c r="E32" s="37" t="s">
        <v>45</v>
      </c>
      <c r="F32" s="38">
        <v>0.21</v>
      </c>
      <c r="G32" s="107" t="s">
        <v>46</v>
      </c>
      <c r="H32" s="209">
        <f>(SUM(BE98:BE105)+SUM(BE123:BE162))</f>
        <v>0</v>
      </c>
      <c r="I32" s="184"/>
      <c r="J32" s="184"/>
      <c r="K32" s="31"/>
      <c r="L32" s="31"/>
      <c r="M32" s="209">
        <f>ROUND((SUM(BE98:BE105)+SUM(BE123:BE162)),2)*F32</f>
        <v>0</v>
      </c>
      <c r="N32" s="184"/>
      <c r="O32" s="184"/>
      <c r="P32" s="184"/>
      <c r="Q32" s="31"/>
      <c r="R32" s="32"/>
    </row>
    <row r="33" spans="2:18" s="1" customFormat="1" ht="14.25" customHeight="1">
      <c r="B33" s="30"/>
      <c r="C33" s="31"/>
      <c r="D33" s="31"/>
      <c r="E33" s="37" t="s">
        <v>47</v>
      </c>
      <c r="F33" s="38">
        <v>0.15</v>
      </c>
      <c r="G33" s="107" t="s">
        <v>46</v>
      </c>
      <c r="H33" s="209">
        <f>(SUM(BF98:BF105)+SUM(BF123:BF162))</f>
        <v>0</v>
      </c>
      <c r="I33" s="184"/>
      <c r="J33" s="184"/>
      <c r="K33" s="31"/>
      <c r="L33" s="31"/>
      <c r="M33" s="209">
        <f>ROUND((SUM(BF98:BF105)+SUM(BF123:BF162)),2)*F33</f>
        <v>0</v>
      </c>
      <c r="N33" s="184"/>
      <c r="O33" s="184"/>
      <c r="P33" s="184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48</v>
      </c>
      <c r="F34" s="38">
        <v>0.21</v>
      </c>
      <c r="G34" s="107" t="s">
        <v>46</v>
      </c>
      <c r="H34" s="209">
        <f>(SUM(BG98:BG105)+SUM(BG123:BG162))</f>
        <v>0</v>
      </c>
      <c r="I34" s="184"/>
      <c r="J34" s="184"/>
      <c r="K34" s="31"/>
      <c r="L34" s="31"/>
      <c r="M34" s="209">
        <v>0</v>
      </c>
      <c r="N34" s="184"/>
      <c r="O34" s="184"/>
      <c r="P34" s="184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49</v>
      </c>
      <c r="F35" s="38">
        <v>0.15</v>
      </c>
      <c r="G35" s="107" t="s">
        <v>46</v>
      </c>
      <c r="H35" s="209">
        <f>(SUM(BH98:BH105)+SUM(BH123:BH162))</f>
        <v>0</v>
      </c>
      <c r="I35" s="184"/>
      <c r="J35" s="184"/>
      <c r="K35" s="31"/>
      <c r="L35" s="31"/>
      <c r="M35" s="209">
        <v>0</v>
      </c>
      <c r="N35" s="184"/>
      <c r="O35" s="184"/>
      <c r="P35" s="184"/>
      <c r="Q35" s="31"/>
      <c r="R35" s="32"/>
    </row>
    <row r="36" spans="2:18" s="1" customFormat="1" ht="14.25" customHeight="1" hidden="1">
      <c r="B36" s="30"/>
      <c r="C36" s="31"/>
      <c r="D36" s="31"/>
      <c r="E36" s="37" t="s">
        <v>50</v>
      </c>
      <c r="F36" s="38">
        <v>0</v>
      </c>
      <c r="G36" s="107" t="s">
        <v>46</v>
      </c>
      <c r="H36" s="209">
        <f>(SUM(BI98:BI105)+SUM(BI123:BI162))</f>
        <v>0</v>
      </c>
      <c r="I36" s="184"/>
      <c r="J36" s="184"/>
      <c r="K36" s="31"/>
      <c r="L36" s="31"/>
      <c r="M36" s="209">
        <v>0</v>
      </c>
      <c r="N36" s="184"/>
      <c r="O36" s="184"/>
      <c r="P36" s="184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4"/>
      <c r="D38" s="108" t="s">
        <v>51</v>
      </c>
      <c r="E38" s="70"/>
      <c r="F38" s="70"/>
      <c r="G38" s="109" t="s">
        <v>52</v>
      </c>
      <c r="H38" s="110" t="s">
        <v>53</v>
      </c>
      <c r="I38" s="70"/>
      <c r="J38" s="70"/>
      <c r="K38" s="70"/>
      <c r="L38" s="210">
        <f>SUM(M30:M36)</f>
        <v>0</v>
      </c>
      <c r="M38" s="192"/>
      <c r="N38" s="192"/>
      <c r="O38" s="192"/>
      <c r="P38" s="194"/>
      <c r="Q38" s="104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54</v>
      </c>
      <c r="E50" s="46"/>
      <c r="F50" s="46"/>
      <c r="G50" s="46"/>
      <c r="H50" s="47"/>
      <c r="I50" s="31"/>
      <c r="J50" s="45" t="s">
        <v>55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56</v>
      </c>
      <c r="E59" s="51"/>
      <c r="F59" s="51"/>
      <c r="G59" s="52" t="s">
        <v>57</v>
      </c>
      <c r="H59" s="53"/>
      <c r="I59" s="31"/>
      <c r="J59" s="50" t="s">
        <v>56</v>
      </c>
      <c r="K59" s="51"/>
      <c r="L59" s="51"/>
      <c r="M59" s="51"/>
      <c r="N59" s="52" t="s">
        <v>57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58</v>
      </c>
      <c r="E61" s="46"/>
      <c r="F61" s="46"/>
      <c r="G61" s="46"/>
      <c r="H61" s="47"/>
      <c r="I61" s="31"/>
      <c r="J61" s="45" t="s">
        <v>59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56</v>
      </c>
      <c r="E70" s="51"/>
      <c r="F70" s="51"/>
      <c r="G70" s="52" t="s">
        <v>57</v>
      </c>
      <c r="H70" s="53"/>
      <c r="I70" s="31"/>
      <c r="J70" s="50" t="s">
        <v>56</v>
      </c>
      <c r="K70" s="51"/>
      <c r="L70" s="51"/>
      <c r="M70" s="51"/>
      <c r="N70" s="52" t="s">
        <v>57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65" t="s">
        <v>101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17</v>
      </c>
      <c r="D78" s="31"/>
      <c r="E78" s="31"/>
      <c r="F78" s="205" t="str">
        <f>F6</f>
        <v>Krkonošská 204 - fasáda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31"/>
      <c r="R78" s="32"/>
    </row>
    <row r="79" spans="2:18" s="1" customFormat="1" ht="36.75" customHeight="1">
      <c r="B79" s="30"/>
      <c r="C79" s="64" t="s">
        <v>98</v>
      </c>
      <c r="D79" s="31"/>
      <c r="E79" s="31"/>
      <c r="F79" s="185" t="str">
        <f>F7</f>
        <v>17101 - Krkonošská 204 - fasáda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24</v>
      </c>
      <c r="D81" s="31"/>
      <c r="E81" s="31"/>
      <c r="F81" s="23" t="str">
        <f>F9</f>
        <v>Vrchlabí</v>
      </c>
      <c r="G81" s="31"/>
      <c r="H81" s="31"/>
      <c r="I81" s="31"/>
      <c r="J81" s="31"/>
      <c r="K81" s="25" t="s">
        <v>26</v>
      </c>
      <c r="L81" s="31"/>
      <c r="M81" s="211" t="str">
        <f>IF(O9="","",O9)</f>
        <v>07.12.2017</v>
      </c>
      <c r="N81" s="184"/>
      <c r="O81" s="184"/>
      <c r="P81" s="184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30</v>
      </c>
      <c r="D83" s="31"/>
      <c r="E83" s="31"/>
      <c r="F83" s="23" t="str">
        <f>E12</f>
        <v> </v>
      </c>
      <c r="G83" s="31"/>
      <c r="H83" s="31"/>
      <c r="I83" s="31"/>
      <c r="J83" s="31"/>
      <c r="K83" s="25" t="s">
        <v>36</v>
      </c>
      <c r="L83" s="31"/>
      <c r="M83" s="170" t="str">
        <f>E18</f>
        <v>Ing.rch.M.Hobza</v>
      </c>
      <c r="N83" s="184"/>
      <c r="O83" s="184"/>
      <c r="P83" s="184"/>
      <c r="Q83" s="184"/>
      <c r="R83" s="32"/>
    </row>
    <row r="84" spans="2:18" s="1" customFormat="1" ht="14.25" customHeight="1">
      <c r="B84" s="30"/>
      <c r="C84" s="25" t="s">
        <v>34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39</v>
      </c>
      <c r="L84" s="31"/>
      <c r="M84" s="170" t="str">
        <f>E21</f>
        <v> </v>
      </c>
      <c r="N84" s="184"/>
      <c r="O84" s="184"/>
      <c r="P84" s="184"/>
      <c r="Q84" s="184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12" t="s">
        <v>102</v>
      </c>
      <c r="D86" s="213"/>
      <c r="E86" s="213"/>
      <c r="F86" s="213"/>
      <c r="G86" s="213"/>
      <c r="H86" s="104"/>
      <c r="I86" s="104"/>
      <c r="J86" s="104"/>
      <c r="K86" s="104"/>
      <c r="L86" s="104"/>
      <c r="M86" s="104"/>
      <c r="N86" s="212" t="s">
        <v>103</v>
      </c>
      <c r="O86" s="184"/>
      <c r="P86" s="184"/>
      <c r="Q86" s="184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1" t="s">
        <v>104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02">
        <f>N123</f>
        <v>0</v>
      </c>
      <c r="O88" s="184"/>
      <c r="P88" s="184"/>
      <c r="Q88" s="184"/>
      <c r="R88" s="32"/>
      <c r="AU88" s="13" t="s">
        <v>105</v>
      </c>
    </row>
    <row r="89" spans="2:18" s="6" customFormat="1" ht="24.75" customHeight="1">
      <c r="B89" s="112"/>
      <c r="C89" s="113"/>
      <c r="D89" s="114" t="s">
        <v>106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14">
        <f>N124</f>
        <v>0</v>
      </c>
      <c r="O89" s="215"/>
      <c r="P89" s="215"/>
      <c r="Q89" s="215"/>
      <c r="R89" s="115"/>
    </row>
    <row r="90" spans="2:18" s="7" customFormat="1" ht="19.5" customHeight="1">
      <c r="B90" s="116"/>
      <c r="C90" s="117"/>
      <c r="D90" s="92" t="s">
        <v>107</v>
      </c>
      <c r="E90" s="117"/>
      <c r="F90" s="117"/>
      <c r="G90" s="117"/>
      <c r="H90" s="117"/>
      <c r="I90" s="117"/>
      <c r="J90" s="117"/>
      <c r="K90" s="117"/>
      <c r="L90" s="117"/>
      <c r="M90" s="117"/>
      <c r="N90" s="199">
        <f>N125</f>
        <v>0</v>
      </c>
      <c r="O90" s="216"/>
      <c r="P90" s="216"/>
      <c r="Q90" s="216"/>
      <c r="R90" s="118"/>
    </row>
    <row r="91" spans="2:18" s="7" customFormat="1" ht="19.5" customHeight="1">
      <c r="B91" s="116"/>
      <c r="C91" s="117"/>
      <c r="D91" s="92" t="s">
        <v>108</v>
      </c>
      <c r="E91" s="117"/>
      <c r="F91" s="117"/>
      <c r="G91" s="117"/>
      <c r="H91" s="117"/>
      <c r="I91" s="117"/>
      <c r="J91" s="117"/>
      <c r="K91" s="117"/>
      <c r="L91" s="117"/>
      <c r="M91" s="117"/>
      <c r="N91" s="199">
        <f>N138</f>
        <v>0</v>
      </c>
      <c r="O91" s="216"/>
      <c r="P91" s="216"/>
      <c r="Q91" s="216"/>
      <c r="R91" s="118"/>
    </row>
    <row r="92" spans="2:18" s="7" customFormat="1" ht="19.5" customHeight="1">
      <c r="B92" s="116"/>
      <c r="C92" s="117"/>
      <c r="D92" s="92" t="s">
        <v>109</v>
      </c>
      <c r="E92" s="117"/>
      <c r="F92" s="117"/>
      <c r="G92" s="117"/>
      <c r="H92" s="117"/>
      <c r="I92" s="117"/>
      <c r="J92" s="117"/>
      <c r="K92" s="117"/>
      <c r="L92" s="117"/>
      <c r="M92" s="117"/>
      <c r="N92" s="199">
        <f>N147</f>
        <v>0</v>
      </c>
      <c r="O92" s="216"/>
      <c r="P92" s="216"/>
      <c r="Q92" s="216"/>
      <c r="R92" s="118"/>
    </row>
    <row r="93" spans="2:18" s="7" customFormat="1" ht="19.5" customHeight="1">
      <c r="B93" s="116"/>
      <c r="C93" s="117"/>
      <c r="D93" s="92" t="s">
        <v>110</v>
      </c>
      <c r="E93" s="117"/>
      <c r="F93" s="117"/>
      <c r="G93" s="117"/>
      <c r="H93" s="117"/>
      <c r="I93" s="117"/>
      <c r="J93" s="117"/>
      <c r="K93" s="117"/>
      <c r="L93" s="117"/>
      <c r="M93" s="117"/>
      <c r="N93" s="199">
        <f>N152</f>
        <v>0</v>
      </c>
      <c r="O93" s="216"/>
      <c r="P93" s="216"/>
      <c r="Q93" s="216"/>
      <c r="R93" s="118"/>
    </row>
    <row r="94" spans="2:18" s="6" customFormat="1" ht="24.75" customHeight="1">
      <c r="B94" s="112"/>
      <c r="C94" s="113"/>
      <c r="D94" s="114" t="s">
        <v>111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14">
        <f>N154</f>
        <v>0</v>
      </c>
      <c r="O94" s="215"/>
      <c r="P94" s="215"/>
      <c r="Q94" s="215"/>
      <c r="R94" s="115"/>
    </row>
    <row r="95" spans="2:18" s="7" customFormat="1" ht="19.5" customHeight="1">
      <c r="B95" s="116"/>
      <c r="C95" s="117"/>
      <c r="D95" s="92" t="s">
        <v>112</v>
      </c>
      <c r="E95" s="117"/>
      <c r="F95" s="117"/>
      <c r="G95" s="117"/>
      <c r="H95" s="117"/>
      <c r="I95" s="117"/>
      <c r="J95" s="117"/>
      <c r="K95" s="117"/>
      <c r="L95" s="117"/>
      <c r="M95" s="117"/>
      <c r="N95" s="199">
        <f>N155</f>
        <v>0</v>
      </c>
      <c r="O95" s="216"/>
      <c r="P95" s="216"/>
      <c r="Q95" s="216"/>
      <c r="R95" s="118"/>
    </row>
    <row r="96" spans="2:18" s="7" customFormat="1" ht="19.5" customHeight="1">
      <c r="B96" s="116"/>
      <c r="C96" s="117"/>
      <c r="D96" s="92" t="s">
        <v>113</v>
      </c>
      <c r="E96" s="117"/>
      <c r="F96" s="117"/>
      <c r="G96" s="117"/>
      <c r="H96" s="117"/>
      <c r="I96" s="117"/>
      <c r="J96" s="117"/>
      <c r="K96" s="117"/>
      <c r="L96" s="117"/>
      <c r="M96" s="117"/>
      <c r="N96" s="199">
        <f>N159</f>
        <v>0</v>
      </c>
      <c r="O96" s="216"/>
      <c r="P96" s="216"/>
      <c r="Q96" s="216"/>
      <c r="R96" s="118"/>
    </row>
    <row r="97" spans="2:18" s="1" customFormat="1" ht="21.75" customHeight="1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2"/>
    </row>
    <row r="98" spans="2:21" s="1" customFormat="1" ht="29.25" customHeight="1">
      <c r="B98" s="30"/>
      <c r="C98" s="111" t="s">
        <v>114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217">
        <f>ROUND(N99+N100+N101+N102+N103+N104,2)</f>
        <v>0</v>
      </c>
      <c r="O98" s="184"/>
      <c r="P98" s="184"/>
      <c r="Q98" s="184"/>
      <c r="R98" s="32"/>
      <c r="T98" s="119"/>
      <c r="U98" s="120" t="s">
        <v>44</v>
      </c>
    </row>
    <row r="99" spans="2:65" s="1" customFormat="1" ht="18" customHeight="1">
      <c r="B99" s="121"/>
      <c r="C99" s="122"/>
      <c r="D99" s="200" t="s">
        <v>115</v>
      </c>
      <c r="E99" s="218"/>
      <c r="F99" s="218"/>
      <c r="G99" s="218"/>
      <c r="H99" s="218"/>
      <c r="I99" s="122"/>
      <c r="J99" s="122"/>
      <c r="K99" s="122"/>
      <c r="L99" s="122"/>
      <c r="M99" s="122"/>
      <c r="N99" s="198">
        <f>ROUND(N88*T99,2)</f>
        <v>0</v>
      </c>
      <c r="O99" s="218"/>
      <c r="P99" s="218"/>
      <c r="Q99" s="218"/>
      <c r="R99" s="123"/>
      <c r="S99" s="124"/>
      <c r="T99" s="125"/>
      <c r="U99" s="126" t="s">
        <v>47</v>
      </c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8" t="s">
        <v>116</v>
      </c>
      <c r="AZ99" s="127"/>
      <c r="BA99" s="127"/>
      <c r="BB99" s="127"/>
      <c r="BC99" s="127"/>
      <c r="BD99" s="127"/>
      <c r="BE99" s="129">
        <f aca="true" t="shared" si="0" ref="BE99:BE104">IF(U99="základní",N99,0)</f>
        <v>0</v>
      </c>
      <c r="BF99" s="129">
        <f aca="true" t="shared" si="1" ref="BF99:BF104">IF(U99="snížená",N99,0)</f>
        <v>0</v>
      </c>
      <c r="BG99" s="129">
        <f aca="true" t="shared" si="2" ref="BG99:BG104">IF(U99="zákl. přenesená",N99,0)</f>
        <v>0</v>
      </c>
      <c r="BH99" s="129">
        <f aca="true" t="shared" si="3" ref="BH99:BH104">IF(U99="sníž. přenesená",N99,0)</f>
        <v>0</v>
      </c>
      <c r="BI99" s="129">
        <f aca="true" t="shared" si="4" ref="BI99:BI104">IF(U99="nulová",N99,0)</f>
        <v>0</v>
      </c>
      <c r="BJ99" s="128" t="s">
        <v>117</v>
      </c>
      <c r="BK99" s="127"/>
      <c r="BL99" s="127"/>
      <c r="BM99" s="127"/>
    </row>
    <row r="100" spans="2:65" s="1" customFormat="1" ht="18" customHeight="1">
      <c r="B100" s="121"/>
      <c r="C100" s="122"/>
      <c r="D100" s="200" t="s">
        <v>118</v>
      </c>
      <c r="E100" s="218"/>
      <c r="F100" s="218"/>
      <c r="G100" s="218"/>
      <c r="H100" s="218"/>
      <c r="I100" s="122"/>
      <c r="J100" s="122"/>
      <c r="K100" s="122"/>
      <c r="L100" s="122"/>
      <c r="M100" s="122"/>
      <c r="N100" s="198">
        <f>ROUND(N88*T100,2)</f>
        <v>0</v>
      </c>
      <c r="O100" s="218"/>
      <c r="P100" s="218"/>
      <c r="Q100" s="218"/>
      <c r="R100" s="123"/>
      <c r="S100" s="124"/>
      <c r="T100" s="125"/>
      <c r="U100" s="126" t="s">
        <v>47</v>
      </c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8" t="s">
        <v>116</v>
      </c>
      <c r="AZ100" s="127"/>
      <c r="BA100" s="127"/>
      <c r="BB100" s="127"/>
      <c r="BC100" s="127"/>
      <c r="BD100" s="127"/>
      <c r="BE100" s="129">
        <f t="shared" si="0"/>
        <v>0</v>
      </c>
      <c r="BF100" s="129">
        <f t="shared" si="1"/>
        <v>0</v>
      </c>
      <c r="BG100" s="129">
        <f t="shared" si="2"/>
        <v>0</v>
      </c>
      <c r="BH100" s="129">
        <f t="shared" si="3"/>
        <v>0</v>
      </c>
      <c r="BI100" s="129">
        <f t="shared" si="4"/>
        <v>0</v>
      </c>
      <c r="BJ100" s="128" t="s">
        <v>117</v>
      </c>
      <c r="BK100" s="127"/>
      <c r="BL100" s="127"/>
      <c r="BM100" s="127"/>
    </row>
    <row r="101" spans="2:65" s="1" customFormat="1" ht="18" customHeight="1">
      <c r="B101" s="121"/>
      <c r="C101" s="122"/>
      <c r="D101" s="200" t="s">
        <v>119</v>
      </c>
      <c r="E101" s="218"/>
      <c r="F101" s="218"/>
      <c r="G101" s="218"/>
      <c r="H101" s="218"/>
      <c r="I101" s="122"/>
      <c r="J101" s="122"/>
      <c r="K101" s="122"/>
      <c r="L101" s="122"/>
      <c r="M101" s="122"/>
      <c r="N101" s="198">
        <f>ROUND(N88*T101,2)</f>
        <v>0</v>
      </c>
      <c r="O101" s="218"/>
      <c r="P101" s="218"/>
      <c r="Q101" s="218"/>
      <c r="R101" s="123"/>
      <c r="S101" s="124"/>
      <c r="T101" s="125"/>
      <c r="U101" s="126" t="s">
        <v>47</v>
      </c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8" t="s">
        <v>116</v>
      </c>
      <c r="AZ101" s="127"/>
      <c r="BA101" s="127"/>
      <c r="BB101" s="127"/>
      <c r="BC101" s="127"/>
      <c r="BD101" s="127"/>
      <c r="BE101" s="129">
        <f t="shared" si="0"/>
        <v>0</v>
      </c>
      <c r="BF101" s="129">
        <f t="shared" si="1"/>
        <v>0</v>
      </c>
      <c r="BG101" s="129">
        <f t="shared" si="2"/>
        <v>0</v>
      </c>
      <c r="BH101" s="129">
        <f t="shared" si="3"/>
        <v>0</v>
      </c>
      <c r="BI101" s="129">
        <f t="shared" si="4"/>
        <v>0</v>
      </c>
      <c r="BJ101" s="128" t="s">
        <v>117</v>
      </c>
      <c r="BK101" s="127"/>
      <c r="BL101" s="127"/>
      <c r="BM101" s="127"/>
    </row>
    <row r="102" spans="2:65" s="1" customFormat="1" ht="18" customHeight="1">
      <c r="B102" s="121"/>
      <c r="C102" s="122"/>
      <c r="D102" s="200" t="s">
        <v>120</v>
      </c>
      <c r="E102" s="218"/>
      <c r="F102" s="218"/>
      <c r="G102" s="218"/>
      <c r="H102" s="218"/>
      <c r="I102" s="122"/>
      <c r="J102" s="122"/>
      <c r="K102" s="122"/>
      <c r="L102" s="122"/>
      <c r="M102" s="122"/>
      <c r="N102" s="198">
        <f>ROUND(N88*T102,2)</f>
        <v>0</v>
      </c>
      <c r="O102" s="218"/>
      <c r="P102" s="218"/>
      <c r="Q102" s="218"/>
      <c r="R102" s="123"/>
      <c r="S102" s="124"/>
      <c r="T102" s="125"/>
      <c r="U102" s="126" t="s">
        <v>47</v>
      </c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8" t="s">
        <v>116</v>
      </c>
      <c r="AZ102" s="127"/>
      <c r="BA102" s="127"/>
      <c r="BB102" s="127"/>
      <c r="BC102" s="127"/>
      <c r="BD102" s="127"/>
      <c r="BE102" s="129">
        <f t="shared" si="0"/>
        <v>0</v>
      </c>
      <c r="BF102" s="129">
        <f t="shared" si="1"/>
        <v>0</v>
      </c>
      <c r="BG102" s="129">
        <f t="shared" si="2"/>
        <v>0</v>
      </c>
      <c r="BH102" s="129">
        <f t="shared" si="3"/>
        <v>0</v>
      </c>
      <c r="BI102" s="129">
        <f t="shared" si="4"/>
        <v>0</v>
      </c>
      <c r="BJ102" s="128" t="s">
        <v>117</v>
      </c>
      <c r="BK102" s="127"/>
      <c r="BL102" s="127"/>
      <c r="BM102" s="127"/>
    </row>
    <row r="103" spans="2:65" s="1" customFormat="1" ht="18" customHeight="1">
      <c r="B103" s="121"/>
      <c r="C103" s="122"/>
      <c r="D103" s="200" t="s">
        <v>121</v>
      </c>
      <c r="E103" s="218"/>
      <c r="F103" s="218"/>
      <c r="G103" s="218"/>
      <c r="H103" s="218"/>
      <c r="I103" s="122"/>
      <c r="J103" s="122"/>
      <c r="K103" s="122"/>
      <c r="L103" s="122"/>
      <c r="M103" s="122"/>
      <c r="N103" s="198">
        <f>ROUND(N88*T103,2)</f>
        <v>0</v>
      </c>
      <c r="O103" s="218"/>
      <c r="P103" s="218"/>
      <c r="Q103" s="218"/>
      <c r="R103" s="123"/>
      <c r="S103" s="124"/>
      <c r="T103" s="125"/>
      <c r="U103" s="126" t="s">
        <v>47</v>
      </c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8" t="s">
        <v>116</v>
      </c>
      <c r="AZ103" s="127"/>
      <c r="BA103" s="127"/>
      <c r="BB103" s="127"/>
      <c r="BC103" s="127"/>
      <c r="BD103" s="127"/>
      <c r="BE103" s="129">
        <f t="shared" si="0"/>
        <v>0</v>
      </c>
      <c r="BF103" s="129">
        <f t="shared" si="1"/>
        <v>0</v>
      </c>
      <c r="BG103" s="129">
        <f t="shared" si="2"/>
        <v>0</v>
      </c>
      <c r="BH103" s="129">
        <f t="shared" si="3"/>
        <v>0</v>
      </c>
      <c r="BI103" s="129">
        <f t="shared" si="4"/>
        <v>0</v>
      </c>
      <c r="BJ103" s="128" t="s">
        <v>117</v>
      </c>
      <c r="BK103" s="127"/>
      <c r="BL103" s="127"/>
      <c r="BM103" s="127"/>
    </row>
    <row r="104" spans="2:65" s="1" customFormat="1" ht="18" customHeight="1">
      <c r="B104" s="121"/>
      <c r="C104" s="122"/>
      <c r="D104" s="130" t="s">
        <v>122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198">
        <f>ROUND(N88*T104,2)</f>
        <v>0</v>
      </c>
      <c r="O104" s="218"/>
      <c r="P104" s="218"/>
      <c r="Q104" s="218"/>
      <c r="R104" s="123"/>
      <c r="S104" s="124"/>
      <c r="T104" s="131"/>
      <c r="U104" s="132" t="s">
        <v>47</v>
      </c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8" t="s">
        <v>123</v>
      </c>
      <c r="AZ104" s="127"/>
      <c r="BA104" s="127"/>
      <c r="BB104" s="127"/>
      <c r="BC104" s="127"/>
      <c r="BD104" s="127"/>
      <c r="BE104" s="129">
        <f t="shared" si="0"/>
        <v>0</v>
      </c>
      <c r="BF104" s="129">
        <f t="shared" si="1"/>
        <v>0</v>
      </c>
      <c r="BG104" s="129">
        <f t="shared" si="2"/>
        <v>0</v>
      </c>
      <c r="BH104" s="129">
        <f t="shared" si="3"/>
        <v>0</v>
      </c>
      <c r="BI104" s="129">
        <f t="shared" si="4"/>
        <v>0</v>
      </c>
      <c r="BJ104" s="128" t="s">
        <v>117</v>
      </c>
      <c r="BK104" s="127"/>
      <c r="BL104" s="127"/>
      <c r="BM104" s="127"/>
    </row>
    <row r="105" spans="2:18" s="1" customFormat="1" ht="13.5"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</row>
    <row r="106" spans="2:18" s="1" customFormat="1" ht="29.25" customHeight="1">
      <c r="B106" s="30"/>
      <c r="C106" s="103" t="s">
        <v>95</v>
      </c>
      <c r="D106" s="104"/>
      <c r="E106" s="104"/>
      <c r="F106" s="104"/>
      <c r="G106" s="104"/>
      <c r="H106" s="104"/>
      <c r="I106" s="104"/>
      <c r="J106" s="104"/>
      <c r="K106" s="104"/>
      <c r="L106" s="203">
        <f>ROUND(SUM(N88+N98),2)</f>
        <v>0</v>
      </c>
      <c r="M106" s="213"/>
      <c r="N106" s="213"/>
      <c r="O106" s="213"/>
      <c r="P106" s="213"/>
      <c r="Q106" s="213"/>
      <c r="R106" s="32"/>
    </row>
    <row r="107" spans="2:18" s="1" customFormat="1" ht="6.75" customHeight="1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6"/>
    </row>
    <row r="111" spans="2:18" s="1" customFormat="1" ht="6.75" customHeight="1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9"/>
    </row>
    <row r="112" spans="2:18" s="1" customFormat="1" ht="36.75" customHeight="1">
      <c r="B112" s="30"/>
      <c r="C112" s="165" t="s">
        <v>124</v>
      </c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32"/>
    </row>
    <row r="113" spans="2:18" s="1" customFormat="1" ht="6.7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30" customHeight="1">
      <c r="B114" s="30"/>
      <c r="C114" s="25" t="s">
        <v>17</v>
      </c>
      <c r="D114" s="31"/>
      <c r="E114" s="31"/>
      <c r="F114" s="205" t="str">
        <f>F6</f>
        <v>Krkonošská 204 - fasáda</v>
      </c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31"/>
      <c r="R114" s="32"/>
    </row>
    <row r="115" spans="2:18" s="1" customFormat="1" ht="36.75" customHeight="1">
      <c r="B115" s="30"/>
      <c r="C115" s="64" t="s">
        <v>98</v>
      </c>
      <c r="D115" s="31"/>
      <c r="E115" s="31"/>
      <c r="F115" s="185" t="str">
        <f>F7</f>
        <v>17101 - Krkonošská 204 - fasáda</v>
      </c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31"/>
      <c r="R115" s="32"/>
    </row>
    <row r="116" spans="2:18" s="1" customFormat="1" ht="6.7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8" customHeight="1">
      <c r="B117" s="30"/>
      <c r="C117" s="25" t="s">
        <v>24</v>
      </c>
      <c r="D117" s="31"/>
      <c r="E117" s="31"/>
      <c r="F117" s="23" t="str">
        <f>F9</f>
        <v>Vrchlabí</v>
      </c>
      <c r="G117" s="31"/>
      <c r="H117" s="31"/>
      <c r="I117" s="31"/>
      <c r="J117" s="31"/>
      <c r="K117" s="25" t="s">
        <v>26</v>
      </c>
      <c r="L117" s="31"/>
      <c r="M117" s="211" t="str">
        <f>IF(O9="","",O9)</f>
        <v>07.12.2017</v>
      </c>
      <c r="N117" s="184"/>
      <c r="O117" s="184"/>
      <c r="P117" s="184"/>
      <c r="Q117" s="31"/>
      <c r="R117" s="32"/>
    </row>
    <row r="118" spans="2:18" s="1" customFormat="1" ht="6.75" customHeigh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18" s="1" customFormat="1" ht="15">
      <c r="B119" s="30"/>
      <c r="C119" s="25" t="s">
        <v>30</v>
      </c>
      <c r="D119" s="31"/>
      <c r="E119" s="31"/>
      <c r="F119" s="23" t="str">
        <f>E12</f>
        <v> </v>
      </c>
      <c r="G119" s="31"/>
      <c r="H119" s="31"/>
      <c r="I119" s="31"/>
      <c r="J119" s="31"/>
      <c r="K119" s="25" t="s">
        <v>36</v>
      </c>
      <c r="L119" s="31"/>
      <c r="M119" s="170" t="str">
        <f>E18</f>
        <v>Ing.rch.M.Hobza</v>
      </c>
      <c r="N119" s="184"/>
      <c r="O119" s="184"/>
      <c r="P119" s="184"/>
      <c r="Q119" s="184"/>
      <c r="R119" s="32"/>
    </row>
    <row r="120" spans="2:18" s="1" customFormat="1" ht="14.25" customHeight="1">
      <c r="B120" s="30"/>
      <c r="C120" s="25" t="s">
        <v>34</v>
      </c>
      <c r="D120" s="31"/>
      <c r="E120" s="31"/>
      <c r="F120" s="23" t="str">
        <f>IF(E15="","",E15)</f>
        <v>Vyplň údaj</v>
      </c>
      <c r="G120" s="31"/>
      <c r="H120" s="31"/>
      <c r="I120" s="31"/>
      <c r="J120" s="31"/>
      <c r="K120" s="25" t="s">
        <v>39</v>
      </c>
      <c r="L120" s="31"/>
      <c r="M120" s="170" t="str">
        <f>E21</f>
        <v> </v>
      </c>
      <c r="N120" s="184"/>
      <c r="O120" s="184"/>
      <c r="P120" s="184"/>
      <c r="Q120" s="184"/>
      <c r="R120" s="32"/>
    </row>
    <row r="121" spans="2:18" s="1" customFormat="1" ht="9.75" customHeight="1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pans="2:27" s="8" customFormat="1" ht="29.25" customHeight="1">
      <c r="B122" s="133"/>
      <c r="C122" s="134" t="s">
        <v>125</v>
      </c>
      <c r="D122" s="135" t="s">
        <v>126</v>
      </c>
      <c r="E122" s="135" t="s">
        <v>62</v>
      </c>
      <c r="F122" s="219" t="s">
        <v>127</v>
      </c>
      <c r="G122" s="220"/>
      <c r="H122" s="220"/>
      <c r="I122" s="220"/>
      <c r="J122" s="135" t="s">
        <v>128</v>
      </c>
      <c r="K122" s="135" t="s">
        <v>129</v>
      </c>
      <c r="L122" s="221" t="s">
        <v>130</v>
      </c>
      <c r="M122" s="220"/>
      <c r="N122" s="219" t="s">
        <v>103</v>
      </c>
      <c r="O122" s="220"/>
      <c r="P122" s="220"/>
      <c r="Q122" s="222"/>
      <c r="R122" s="136"/>
      <c r="T122" s="71" t="s">
        <v>131</v>
      </c>
      <c r="U122" s="72" t="s">
        <v>44</v>
      </c>
      <c r="V122" s="72" t="s">
        <v>132</v>
      </c>
      <c r="W122" s="72" t="s">
        <v>133</v>
      </c>
      <c r="X122" s="72" t="s">
        <v>134</v>
      </c>
      <c r="Y122" s="72" t="s">
        <v>135</v>
      </c>
      <c r="Z122" s="72" t="s">
        <v>136</v>
      </c>
      <c r="AA122" s="73" t="s">
        <v>137</v>
      </c>
    </row>
    <row r="123" spans="2:63" s="1" customFormat="1" ht="29.25" customHeight="1">
      <c r="B123" s="30"/>
      <c r="C123" s="75" t="s">
        <v>100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231">
        <f>BK123</f>
        <v>0</v>
      </c>
      <c r="O123" s="232"/>
      <c r="P123" s="232"/>
      <c r="Q123" s="232"/>
      <c r="R123" s="32"/>
      <c r="T123" s="74"/>
      <c r="U123" s="46"/>
      <c r="V123" s="46"/>
      <c r="W123" s="137">
        <f>W124+W154+W163</f>
        <v>0</v>
      </c>
      <c r="X123" s="46"/>
      <c r="Y123" s="137">
        <f>Y124+Y154+Y163</f>
        <v>17.6003174</v>
      </c>
      <c r="Z123" s="46"/>
      <c r="AA123" s="138">
        <f>AA124+AA154+AA163</f>
        <v>6.829560000000001</v>
      </c>
      <c r="AT123" s="13" t="s">
        <v>79</v>
      </c>
      <c r="AU123" s="13" t="s">
        <v>105</v>
      </c>
      <c r="BK123" s="139">
        <f>BK124+BK154+BK163</f>
        <v>0</v>
      </c>
    </row>
    <row r="124" spans="2:63" s="9" customFormat="1" ht="36.75" customHeight="1">
      <c r="B124" s="140"/>
      <c r="C124" s="141"/>
      <c r="D124" s="142" t="s">
        <v>106</v>
      </c>
      <c r="E124" s="142"/>
      <c r="F124" s="142"/>
      <c r="G124" s="142"/>
      <c r="H124" s="142"/>
      <c r="I124" s="142"/>
      <c r="J124" s="142"/>
      <c r="K124" s="142"/>
      <c r="L124" s="142"/>
      <c r="M124" s="142"/>
      <c r="N124" s="233">
        <f>BK124</f>
        <v>0</v>
      </c>
      <c r="O124" s="214"/>
      <c r="P124" s="214"/>
      <c r="Q124" s="214"/>
      <c r="R124" s="143"/>
      <c r="T124" s="144"/>
      <c r="U124" s="141"/>
      <c r="V124" s="141"/>
      <c r="W124" s="145">
        <f>W125+W138+W147+W152</f>
        <v>0</v>
      </c>
      <c r="X124" s="141"/>
      <c r="Y124" s="145">
        <f>Y125+Y138+Y147+Y152</f>
        <v>16.989870200000002</v>
      </c>
      <c r="Z124" s="141"/>
      <c r="AA124" s="146">
        <f>AA125+AA138+AA147+AA152</f>
        <v>6.829560000000001</v>
      </c>
      <c r="AR124" s="147" t="s">
        <v>23</v>
      </c>
      <c r="AT124" s="148" t="s">
        <v>79</v>
      </c>
      <c r="AU124" s="148" t="s">
        <v>80</v>
      </c>
      <c r="AY124" s="147" t="s">
        <v>138</v>
      </c>
      <c r="BK124" s="149">
        <f>BK125+BK138+BK147+BK152</f>
        <v>0</v>
      </c>
    </row>
    <row r="125" spans="2:63" s="9" customFormat="1" ht="19.5" customHeight="1">
      <c r="B125" s="140"/>
      <c r="C125" s="141"/>
      <c r="D125" s="150" t="s">
        <v>107</v>
      </c>
      <c r="E125" s="150"/>
      <c r="F125" s="150"/>
      <c r="G125" s="150"/>
      <c r="H125" s="150"/>
      <c r="I125" s="150"/>
      <c r="J125" s="150"/>
      <c r="K125" s="150"/>
      <c r="L125" s="150"/>
      <c r="M125" s="150"/>
      <c r="N125" s="234">
        <f>BK125</f>
        <v>0</v>
      </c>
      <c r="O125" s="235"/>
      <c r="P125" s="235"/>
      <c r="Q125" s="235"/>
      <c r="R125" s="143"/>
      <c r="T125" s="144"/>
      <c r="U125" s="141"/>
      <c r="V125" s="141"/>
      <c r="W125" s="145">
        <f>SUM(W126:W137)</f>
        <v>0</v>
      </c>
      <c r="X125" s="141"/>
      <c r="Y125" s="145">
        <f>SUM(Y126:Y137)</f>
        <v>16.9897102</v>
      </c>
      <c r="Z125" s="141"/>
      <c r="AA125" s="146">
        <f>SUM(AA126:AA137)</f>
        <v>0</v>
      </c>
      <c r="AR125" s="147" t="s">
        <v>23</v>
      </c>
      <c r="AT125" s="148" t="s">
        <v>79</v>
      </c>
      <c r="AU125" s="148" t="s">
        <v>23</v>
      </c>
      <c r="AY125" s="147" t="s">
        <v>138</v>
      </c>
      <c r="BK125" s="149">
        <f>SUM(BK126:BK137)</f>
        <v>0</v>
      </c>
    </row>
    <row r="126" spans="2:65" s="1" customFormat="1" ht="31.5" customHeight="1">
      <c r="B126" s="121"/>
      <c r="C126" s="151" t="s">
        <v>23</v>
      </c>
      <c r="D126" s="151" t="s">
        <v>139</v>
      </c>
      <c r="E126" s="152" t="s">
        <v>140</v>
      </c>
      <c r="F126" s="223" t="s">
        <v>141</v>
      </c>
      <c r="G126" s="224"/>
      <c r="H126" s="224"/>
      <c r="I126" s="224"/>
      <c r="J126" s="153" t="s">
        <v>142</v>
      </c>
      <c r="K126" s="154">
        <v>209.06</v>
      </c>
      <c r="L126" s="225">
        <v>0</v>
      </c>
      <c r="M126" s="224"/>
      <c r="N126" s="226">
        <f aca="true" t="shared" si="5" ref="N126:N137">ROUND(L126*K126,2)</f>
        <v>0</v>
      </c>
      <c r="O126" s="224"/>
      <c r="P126" s="224"/>
      <c r="Q126" s="224"/>
      <c r="R126" s="123"/>
      <c r="T126" s="155" t="s">
        <v>21</v>
      </c>
      <c r="U126" s="39" t="s">
        <v>47</v>
      </c>
      <c r="V126" s="31"/>
      <c r="W126" s="156">
        <f aca="true" t="shared" si="6" ref="W126:W137">V126*K126</f>
        <v>0</v>
      </c>
      <c r="X126" s="156">
        <v>0.0231</v>
      </c>
      <c r="Y126" s="156">
        <f aca="true" t="shared" si="7" ref="Y126:Y137">X126*K126</f>
        <v>4.829286</v>
      </c>
      <c r="Z126" s="156">
        <v>0</v>
      </c>
      <c r="AA126" s="157">
        <f aca="true" t="shared" si="8" ref="AA126:AA137">Z126*K126</f>
        <v>0</v>
      </c>
      <c r="AR126" s="13" t="s">
        <v>143</v>
      </c>
      <c r="AT126" s="13" t="s">
        <v>139</v>
      </c>
      <c r="AU126" s="13" t="s">
        <v>117</v>
      </c>
      <c r="AY126" s="13" t="s">
        <v>138</v>
      </c>
      <c r="BE126" s="96">
        <f aca="true" t="shared" si="9" ref="BE126:BE137">IF(U126="základní",N126,0)</f>
        <v>0</v>
      </c>
      <c r="BF126" s="96">
        <f aca="true" t="shared" si="10" ref="BF126:BF137">IF(U126="snížená",N126,0)</f>
        <v>0</v>
      </c>
      <c r="BG126" s="96">
        <f aca="true" t="shared" si="11" ref="BG126:BG137">IF(U126="zákl. přenesená",N126,0)</f>
        <v>0</v>
      </c>
      <c r="BH126" s="96">
        <f aca="true" t="shared" si="12" ref="BH126:BH137">IF(U126="sníž. přenesená",N126,0)</f>
        <v>0</v>
      </c>
      <c r="BI126" s="96">
        <f aca="true" t="shared" si="13" ref="BI126:BI137">IF(U126="nulová",N126,0)</f>
        <v>0</v>
      </c>
      <c r="BJ126" s="13" t="s">
        <v>117</v>
      </c>
      <c r="BK126" s="96">
        <f aca="true" t="shared" si="14" ref="BK126:BK137">ROUND(L126*K126,2)</f>
        <v>0</v>
      </c>
      <c r="BL126" s="13" t="s">
        <v>143</v>
      </c>
      <c r="BM126" s="13" t="s">
        <v>144</v>
      </c>
    </row>
    <row r="127" spans="2:65" s="1" customFormat="1" ht="31.5" customHeight="1">
      <c r="B127" s="121"/>
      <c r="C127" s="151" t="s">
        <v>117</v>
      </c>
      <c r="D127" s="151" t="s">
        <v>139</v>
      </c>
      <c r="E127" s="152" t="s">
        <v>145</v>
      </c>
      <c r="F127" s="223" t="s">
        <v>146</v>
      </c>
      <c r="G127" s="224"/>
      <c r="H127" s="224"/>
      <c r="I127" s="224"/>
      <c r="J127" s="153" t="s">
        <v>142</v>
      </c>
      <c r="K127" s="154">
        <v>58.29</v>
      </c>
      <c r="L127" s="225">
        <v>0</v>
      </c>
      <c r="M127" s="224"/>
      <c r="N127" s="226">
        <f t="shared" si="5"/>
        <v>0</v>
      </c>
      <c r="O127" s="224"/>
      <c r="P127" s="224"/>
      <c r="Q127" s="224"/>
      <c r="R127" s="123"/>
      <c r="T127" s="155" t="s">
        <v>21</v>
      </c>
      <c r="U127" s="39" t="s">
        <v>47</v>
      </c>
      <c r="V127" s="31"/>
      <c r="W127" s="156">
        <f t="shared" si="6"/>
        <v>0</v>
      </c>
      <c r="X127" s="156">
        <v>0.02636</v>
      </c>
      <c r="Y127" s="156">
        <f t="shared" si="7"/>
        <v>1.5365244</v>
      </c>
      <c r="Z127" s="156">
        <v>0</v>
      </c>
      <c r="AA127" s="157">
        <f t="shared" si="8"/>
        <v>0</v>
      </c>
      <c r="AR127" s="13" t="s">
        <v>143</v>
      </c>
      <c r="AT127" s="13" t="s">
        <v>139</v>
      </c>
      <c r="AU127" s="13" t="s">
        <v>117</v>
      </c>
      <c r="AY127" s="13" t="s">
        <v>138</v>
      </c>
      <c r="BE127" s="96">
        <f t="shared" si="9"/>
        <v>0</v>
      </c>
      <c r="BF127" s="96">
        <f t="shared" si="10"/>
        <v>0</v>
      </c>
      <c r="BG127" s="96">
        <f t="shared" si="11"/>
        <v>0</v>
      </c>
      <c r="BH127" s="96">
        <f t="shared" si="12"/>
        <v>0</v>
      </c>
      <c r="BI127" s="96">
        <f t="shared" si="13"/>
        <v>0</v>
      </c>
      <c r="BJ127" s="13" t="s">
        <v>117</v>
      </c>
      <c r="BK127" s="96">
        <f t="shared" si="14"/>
        <v>0</v>
      </c>
      <c r="BL127" s="13" t="s">
        <v>143</v>
      </c>
      <c r="BM127" s="13" t="s">
        <v>147</v>
      </c>
    </row>
    <row r="128" spans="2:65" s="1" customFormat="1" ht="44.25" customHeight="1">
      <c r="B128" s="121"/>
      <c r="C128" s="151" t="s">
        <v>148</v>
      </c>
      <c r="D128" s="151" t="s">
        <v>139</v>
      </c>
      <c r="E128" s="152" t="s">
        <v>149</v>
      </c>
      <c r="F128" s="223" t="s">
        <v>150</v>
      </c>
      <c r="G128" s="224"/>
      <c r="H128" s="224"/>
      <c r="I128" s="224"/>
      <c r="J128" s="153" t="s">
        <v>142</v>
      </c>
      <c r="K128" s="154">
        <v>209.06</v>
      </c>
      <c r="L128" s="225">
        <v>0</v>
      </c>
      <c r="M128" s="224"/>
      <c r="N128" s="226">
        <f t="shared" si="5"/>
        <v>0</v>
      </c>
      <c r="O128" s="224"/>
      <c r="P128" s="224"/>
      <c r="Q128" s="224"/>
      <c r="R128" s="123"/>
      <c r="T128" s="155" t="s">
        <v>21</v>
      </c>
      <c r="U128" s="39" t="s">
        <v>47</v>
      </c>
      <c r="V128" s="31"/>
      <c r="W128" s="156">
        <f t="shared" si="6"/>
        <v>0</v>
      </c>
      <c r="X128" s="156">
        <v>0.01255</v>
      </c>
      <c r="Y128" s="156">
        <f t="shared" si="7"/>
        <v>2.623703</v>
      </c>
      <c r="Z128" s="156">
        <v>0</v>
      </c>
      <c r="AA128" s="157">
        <f t="shared" si="8"/>
        <v>0</v>
      </c>
      <c r="AR128" s="13" t="s">
        <v>143</v>
      </c>
      <c r="AT128" s="13" t="s">
        <v>139</v>
      </c>
      <c r="AU128" s="13" t="s">
        <v>117</v>
      </c>
      <c r="AY128" s="13" t="s">
        <v>138</v>
      </c>
      <c r="BE128" s="96">
        <f t="shared" si="9"/>
        <v>0</v>
      </c>
      <c r="BF128" s="96">
        <f t="shared" si="10"/>
        <v>0</v>
      </c>
      <c r="BG128" s="96">
        <f t="shared" si="11"/>
        <v>0</v>
      </c>
      <c r="BH128" s="96">
        <f t="shared" si="12"/>
        <v>0</v>
      </c>
      <c r="BI128" s="96">
        <f t="shared" si="13"/>
        <v>0</v>
      </c>
      <c r="BJ128" s="13" t="s">
        <v>117</v>
      </c>
      <c r="BK128" s="96">
        <f t="shared" si="14"/>
        <v>0</v>
      </c>
      <c r="BL128" s="13" t="s">
        <v>143</v>
      </c>
      <c r="BM128" s="13" t="s">
        <v>151</v>
      </c>
    </row>
    <row r="129" spans="2:65" s="1" customFormat="1" ht="44.25" customHeight="1">
      <c r="B129" s="121"/>
      <c r="C129" s="151" t="s">
        <v>143</v>
      </c>
      <c r="D129" s="151" t="s">
        <v>139</v>
      </c>
      <c r="E129" s="152" t="s">
        <v>152</v>
      </c>
      <c r="F129" s="223" t="s">
        <v>153</v>
      </c>
      <c r="G129" s="224"/>
      <c r="H129" s="224"/>
      <c r="I129" s="224"/>
      <c r="J129" s="153" t="s">
        <v>142</v>
      </c>
      <c r="K129" s="154">
        <v>26.52</v>
      </c>
      <c r="L129" s="225">
        <v>0</v>
      </c>
      <c r="M129" s="224"/>
      <c r="N129" s="226">
        <f t="shared" si="5"/>
        <v>0</v>
      </c>
      <c r="O129" s="224"/>
      <c r="P129" s="224"/>
      <c r="Q129" s="224"/>
      <c r="R129" s="123"/>
      <c r="T129" s="155" t="s">
        <v>21</v>
      </c>
      <c r="U129" s="39" t="s">
        <v>47</v>
      </c>
      <c r="V129" s="31"/>
      <c r="W129" s="156">
        <f t="shared" si="6"/>
        <v>0</v>
      </c>
      <c r="X129" s="156">
        <v>0.02109</v>
      </c>
      <c r="Y129" s="156">
        <f t="shared" si="7"/>
        <v>0.5593068</v>
      </c>
      <c r="Z129" s="156">
        <v>0</v>
      </c>
      <c r="AA129" s="157">
        <f t="shared" si="8"/>
        <v>0</v>
      </c>
      <c r="AR129" s="13" t="s">
        <v>143</v>
      </c>
      <c r="AT129" s="13" t="s">
        <v>139</v>
      </c>
      <c r="AU129" s="13" t="s">
        <v>117</v>
      </c>
      <c r="AY129" s="13" t="s">
        <v>138</v>
      </c>
      <c r="BE129" s="96">
        <f t="shared" si="9"/>
        <v>0</v>
      </c>
      <c r="BF129" s="96">
        <f t="shared" si="10"/>
        <v>0</v>
      </c>
      <c r="BG129" s="96">
        <f t="shared" si="11"/>
        <v>0</v>
      </c>
      <c r="BH129" s="96">
        <f t="shared" si="12"/>
        <v>0</v>
      </c>
      <c r="BI129" s="96">
        <f t="shared" si="13"/>
        <v>0</v>
      </c>
      <c r="BJ129" s="13" t="s">
        <v>117</v>
      </c>
      <c r="BK129" s="96">
        <f t="shared" si="14"/>
        <v>0</v>
      </c>
      <c r="BL129" s="13" t="s">
        <v>143</v>
      </c>
      <c r="BM129" s="13" t="s">
        <v>154</v>
      </c>
    </row>
    <row r="130" spans="2:65" s="1" customFormat="1" ht="22.5" customHeight="1">
      <c r="B130" s="121"/>
      <c r="C130" s="151" t="s">
        <v>155</v>
      </c>
      <c r="D130" s="151" t="s">
        <v>139</v>
      </c>
      <c r="E130" s="152" t="s">
        <v>156</v>
      </c>
      <c r="F130" s="223" t="s">
        <v>157</v>
      </c>
      <c r="G130" s="224"/>
      <c r="H130" s="224"/>
      <c r="I130" s="224"/>
      <c r="J130" s="153" t="s">
        <v>142</v>
      </c>
      <c r="K130" s="154">
        <v>267.35</v>
      </c>
      <c r="L130" s="225">
        <v>0</v>
      </c>
      <c r="M130" s="224"/>
      <c r="N130" s="226">
        <f t="shared" si="5"/>
        <v>0</v>
      </c>
      <c r="O130" s="224"/>
      <c r="P130" s="224"/>
      <c r="Q130" s="224"/>
      <c r="R130" s="123"/>
      <c r="T130" s="155" t="s">
        <v>21</v>
      </c>
      <c r="U130" s="39" t="s">
        <v>47</v>
      </c>
      <c r="V130" s="31"/>
      <c r="W130" s="156">
        <f t="shared" si="6"/>
        <v>0</v>
      </c>
      <c r="X130" s="156">
        <v>0.0231</v>
      </c>
      <c r="Y130" s="156">
        <f t="shared" si="7"/>
        <v>6.175785</v>
      </c>
      <c r="Z130" s="156">
        <v>0</v>
      </c>
      <c r="AA130" s="157">
        <f t="shared" si="8"/>
        <v>0</v>
      </c>
      <c r="AR130" s="13" t="s">
        <v>143</v>
      </c>
      <c r="AT130" s="13" t="s">
        <v>139</v>
      </c>
      <c r="AU130" s="13" t="s">
        <v>117</v>
      </c>
      <c r="AY130" s="13" t="s">
        <v>138</v>
      </c>
      <c r="BE130" s="96">
        <f t="shared" si="9"/>
        <v>0</v>
      </c>
      <c r="BF130" s="96">
        <f t="shared" si="10"/>
        <v>0</v>
      </c>
      <c r="BG130" s="96">
        <f t="shared" si="11"/>
        <v>0</v>
      </c>
      <c r="BH130" s="96">
        <f t="shared" si="12"/>
        <v>0</v>
      </c>
      <c r="BI130" s="96">
        <f t="shared" si="13"/>
        <v>0</v>
      </c>
      <c r="BJ130" s="13" t="s">
        <v>117</v>
      </c>
      <c r="BK130" s="96">
        <f t="shared" si="14"/>
        <v>0</v>
      </c>
      <c r="BL130" s="13" t="s">
        <v>143</v>
      </c>
      <c r="BM130" s="13" t="s">
        <v>158</v>
      </c>
    </row>
    <row r="131" spans="2:65" s="1" customFormat="1" ht="31.5" customHeight="1">
      <c r="B131" s="121"/>
      <c r="C131" s="151" t="s">
        <v>159</v>
      </c>
      <c r="D131" s="151" t="s">
        <v>139</v>
      </c>
      <c r="E131" s="152" t="s">
        <v>160</v>
      </c>
      <c r="F131" s="223" t="s">
        <v>161</v>
      </c>
      <c r="G131" s="224"/>
      <c r="H131" s="224"/>
      <c r="I131" s="224"/>
      <c r="J131" s="153" t="s">
        <v>142</v>
      </c>
      <c r="K131" s="154">
        <v>24.21</v>
      </c>
      <c r="L131" s="225">
        <v>0</v>
      </c>
      <c r="M131" s="224"/>
      <c r="N131" s="226">
        <f t="shared" si="5"/>
        <v>0</v>
      </c>
      <c r="O131" s="224"/>
      <c r="P131" s="224"/>
      <c r="Q131" s="224"/>
      <c r="R131" s="123"/>
      <c r="T131" s="155" t="s">
        <v>21</v>
      </c>
      <c r="U131" s="39" t="s">
        <v>47</v>
      </c>
      <c r="V131" s="31"/>
      <c r="W131" s="156">
        <f t="shared" si="6"/>
        <v>0</v>
      </c>
      <c r="X131" s="156">
        <v>0.0425</v>
      </c>
      <c r="Y131" s="156">
        <f t="shared" si="7"/>
        <v>1.028925</v>
      </c>
      <c r="Z131" s="156">
        <v>0</v>
      </c>
      <c r="AA131" s="157">
        <f t="shared" si="8"/>
        <v>0</v>
      </c>
      <c r="AR131" s="13" t="s">
        <v>143</v>
      </c>
      <c r="AT131" s="13" t="s">
        <v>139</v>
      </c>
      <c r="AU131" s="13" t="s">
        <v>117</v>
      </c>
      <c r="AY131" s="13" t="s">
        <v>138</v>
      </c>
      <c r="BE131" s="96">
        <f t="shared" si="9"/>
        <v>0</v>
      </c>
      <c r="BF131" s="96">
        <f t="shared" si="10"/>
        <v>0</v>
      </c>
      <c r="BG131" s="96">
        <f t="shared" si="11"/>
        <v>0</v>
      </c>
      <c r="BH131" s="96">
        <f t="shared" si="12"/>
        <v>0</v>
      </c>
      <c r="BI131" s="96">
        <f t="shared" si="13"/>
        <v>0</v>
      </c>
      <c r="BJ131" s="13" t="s">
        <v>117</v>
      </c>
      <c r="BK131" s="96">
        <f t="shared" si="14"/>
        <v>0</v>
      </c>
      <c r="BL131" s="13" t="s">
        <v>143</v>
      </c>
      <c r="BM131" s="13" t="s">
        <v>162</v>
      </c>
    </row>
    <row r="132" spans="2:65" s="1" customFormat="1" ht="22.5" customHeight="1">
      <c r="B132" s="121"/>
      <c r="C132" s="151" t="s">
        <v>163</v>
      </c>
      <c r="D132" s="151" t="s">
        <v>139</v>
      </c>
      <c r="E132" s="152" t="s">
        <v>164</v>
      </c>
      <c r="F132" s="223" t="s">
        <v>165</v>
      </c>
      <c r="G132" s="224"/>
      <c r="H132" s="224"/>
      <c r="I132" s="224"/>
      <c r="J132" s="153" t="s">
        <v>142</v>
      </c>
      <c r="K132" s="154">
        <v>301.56</v>
      </c>
      <c r="L132" s="225">
        <v>0</v>
      </c>
      <c r="M132" s="224"/>
      <c r="N132" s="226">
        <f t="shared" si="5"/>
        <v>0</v>
      </c>
      <c r="O132" s="224"/>
      <c r="P132" s="224"/>
      <c r="Q132" s="224"/>
      <c r="R132" s="123"/>
      <c r="T132" s="155" t="s">
        <v>21</v>
      </c>
      <c r="U132" s="39" t="s">
        <v>47</v>
      </c>
      <c r="V132" s="31"/>
      <c r="W132" s="156">
        <f t="shared" si="6"/>
        <v>0</v>
      </c>
      <c r="X132" s="156">
        <v>0</v>
      </c>
      <c r="Y132" s="156">
        <f t="shared" si="7"/>
        <v>0</v>
      </c>
      <c r="Z132" s="156">
        <v>0</v>
      </c>
      <c r="AA132" s="157">
        <f t="shared" si="8"/>
        <v>0</v>
      </c>
      <c r="AR132" s="13" t="s">
        <v>143</v>
      </c>
      <c r="AT132" s="13" t="s">
        <v>139</v>
      </c>
      <c r="AU132" s="13" t="s">
        <v>117</v>
      </c>
      <c r="AY132" s="13" t="s">
        <v>138</v>
      </c>
      <c r="BE132" s="96">
        <f t="shared" si="9"/>
        <v>0</v>
      </c>
      <c r="BF132" s="96">
        <f t="shared" si="10"/>
        <v>0</v>
      </c>
      <c r="BG132" s="96">
        <f t="shared" si="11"/>
        <v>0</v>
      </c>
      <c r="BH132" s="96">
        <f t="shared" si="12"/>
        <v>0</v>
      </c>
      <c r="BI132" s="96">
        <f t="shared" si="13"/>
        <v>0</v>
      </c>
      <c r="BJ132" s="13" t="s">
        <v>117</v>
      </c>
      <c r="BK132" s="96">
        <f t="shared" si="14"/>
        <v>0</v>
      </c>
      <c r="BL132" s="13" t="s">
        <v>143</v>
      </c>
      <c r="BM132" s="13" t="s">
        <v>166</v>
      </c>
    </row>
    <row r="133" spans="2:65" s="1" customFormat="1" ht="31.5" customHeight="1">
      <c r="B133" s="121"/>
      <c r="C133" s="151" t="s">
        <v>167</v>
      </c>
      <c r="D133" s="151" t="s">
        <v>139</v>
      </c>
      <c r="E133" s="152" t="s">
        <v>168</v>
      </c>
      <c r="F133" s="223" t="s">
        <v>169</v>
      </c>
      <c r="G133" s="224"/>
      <c r="H133" s="224"/>
      <c r="I133" s="224"/>
      <c r="J133" s="153" t="s">
        <v>142</v>
      </c>
      <c r="K133" s="154">
        <v>5.5</v>
      </c>
      <c r="L133" s="225">
        <v>0</v>
      </c>
      <c r="M133" s="224"/>
      <c r="N133" s="226">
        <f t="shared" si="5"/>
        <v>0</v>
      </c>
      <c r="O133" s="224"/>
      <c r="P133" s="224"/>
      <c r="Q133" s="224"/>
      <c r="R133" s="123"/>
      <c r="T133" s="155" t="s">
        <v>21</v>
      </c>
      <c r="U133" s="39" t="s">
        <v>47</v>
      </c>
      <c r="V133" s="31"/>
      <c r="W133" s="156">
        <f t="shared" si="6"/>
        <v>0</v>
      </c>
      <c r="X133" s="156">
        <v>0.042</v>
      </c>
      <c r="Y133" s="156">
        <f t="shared" si="7"/>
        <v>0.231</v>
      </c>
      <c r="Z133" s="156">
        <v>0</v>
      </c>
      <c r="AA133" s="157">
        <f t="shared" si="8"/>
        <v>0</v>
      </c>
      <c r="AR133" s="13" t="s">
        <v>143</v>
      </c>
      <c r="AT133" s="13" t="s">
        <v>139</v>
      </c>
      <c r="AU133" s="13" t="s">
        <v>117</v>
      </c>
      <c r="AY133" s="13" t="s">
        <v>138</v>
      </c>
      <c r="BE133" s="96">
        <f t="shared" si="9"/>
        <v>0</v>
      </c>
      <c r="BF133" s="96">
        <f t="shared" si="10"/>
        <v>0</v>
      </c>
      <c r="BG133" s="96">
        <f t="shared" si="11"/>
        <v>0</v>
      </c>
      <c r="BH133" s="96">
        <f t="shared" si="12"/>
        <v>0</v>
      </c>
      <c r="BI133" s="96">
        <f t="shared" si="13"/>
        <v>0</v>
      </c>
      <c r="BJ133" s="13" t="s">
        <v>117</v>
      </c>
      <c r="BK133" s="96">
        <f t="shared" si="14"/>
        <v>0</v>
      </c>
      <c r="BL133" s="13" t="s">
        <v>143</v>
      </c>
      <c r="BM133" s="13" t="s">
        <v>170</v>
      </c>
    </row>
    <row r="134" spans="2:65" s="1" customFormat="1" ht="31.5" customHeight="1">
      <c r="B134" s="121"/>
      <c r="C134" s="151" t="s">
        <v>171</v>
      </c>
      <c r="D134" s="151" t="s">
        <v>139</v>
      </c>
      <c r="E134" s="152" t="s">
        <v>172</v>
      </c>
      <c r="F134" s="223" t="s">
        <v>173</v>
      </c>
      <c r="G134" s="224"/>
      <c r="H134" s="224"/>
      <c r="I134" s="224"/>
      <c r="J134" s="153" t="s">
        <v>174</v>
      </c>
      <c r="K134" s="154">
        <v>1</v>
      </c>
      <c r="L134" s="225">
        <v>0</v>
      </c>
      <c r="M134" s="224"/>
      <c r="N134" s="226">
        <f t="shared" si="5"/>
        <v>0</v>
      </c>
      <c r="O134" s="224"/>
      <c r="P134" s="224"/>
      <c r="Q134" s="224"/>
      <c r="R134" s="123"/>
      <c r="T134" s="155" t="s">
        <v>21</v>
      </c>
      <c r="U134" s="39" t="s">
        <v>47</v>
      </c>
      <c r="V134" s="31"/>
      <c r="W134" s="156">
        <f t="shared" si="6"/>
        <v>0</v>
      </c>
      <c r="X134" s="156">
        <v>0</v>
      </c>
      <c r="Y134" s="156">
        <f t="shared" si="7"/>
        <v>0</v>
      </c>
      <c r="Z134" s="156">
        <v>0</v>
      </c>
      <c r="AA134" s="157">
        <f t="shared" si="8"/>
        <v>0</v>
      </c>
      <c r="AR134" s="13" t="s">
        <v>143</v>
      </c>
      <c r="AT134" s="13" t="s">
        <v>139</v>
      </c>
      <c r="AU134" s="13" t="s">
        <v>117</v>
      </c>
      <c r="AY134" s="13" t="s">
        <v>138</v>
      </c>
      <c r="BE134" s="96">
        <f t="shared" si="9"/>
        <v>0</v>
      </c>
      <c r="BF134" s="96">
        <f t="shared" si="10"/>
        <v>0</v>
      </c>
      <c r="BG134" s="96">
        <f t="shared" si="11"/>
        <v>0</v>
      </c>
      <c r="BH134" s="96">
        <f t="shared" si="12"/>
        <v>0</v>
      </c>
      <c r="BI134" s="96">
        <f t="shared" si="13"/>
        <v>0</v>
      </c>
      <c r="BJ134" s="13" t="s">
        <v>117</v>
      </c>
      <c r="BK134" s="96">
        <f t="shared" si="14"/>
        <v>0</v>
      </c>
      <c r="BL134" s="13" t="s">
        <v>143</v>
      </c>
      <c r="BM134" s="13" t="s">
        <v>175</v>
      </c>
    </row>
    <row r="135" spans="2:65" s="1" customFormat="1" ht="22.5" customHeight="1">
      <c r="B135" s="121"/>
      <c r="C135" s="158" t="s">
        <v>28</v>
      </c>
      <c r="D135" s="158" t="s">
        <v>176</v>
      </c>
      <c r="E135" s="159" t="s">
        <v>177</v>
      </c>
      <c r="F135" s="227" t="s">
        <v>178</v>
      </c>
      <c r="G135" s="228"/>
      <c r="H135" s="228"/>
      <c r="I135" s="228"/>
      <c r="J135" s="160" t="s">
        <v>174</v>
      </c>
      <c r="K135" s="161">
        <v>1</v>
      </c>
      <c r="L135" s="229">
        <v>0</v>
      </c>
      <c r="M135" s="228"/>
      <c r="N135" s="230">
        <f t="shared" si="5"/>
        <v>0</v>
      </c>
      <c r="O135" s="224"/>
      <c r="P135" s="224"/>
      <c r="Q135" s="224"/>
      <c r="R135" s="123"/>
      <c r="T135" s="155" t="s">
        <v>21</v>
      </c>
      <c r="U135" s="39" t="s">
        <v>47</v>
      </c>
      <c r="V135" s="31"/>
      <c r="W135" s="156">
        <f t="shared" si="6"/>
        <v>0</v>
      </c>
      <c r="X135" s="156">
        <v>0.00164</v>
      </c>
      <c r="Y135" s="156">
        <f t="shared" si="7"/>
        <v>0.00164</v>
      </c>
      <c r="Z135" s="156">
        <v>0</v>
      </c>
      <c r="AA135" s="157">
        <f t="shared" si="8"/>
        <v>0</v>
      </c>
      <c r="AR135" s="13" t="s">
        <v>167</v>
      </c>
      <c r="AT135" s="13" t="s">
        <v>176</v>
      </c>
      <c r="AU135" s="13" t="s">
        <v>117</v>
      </c>
      <c r="AY135" s="13" t="s">
        <v>138</v>
      </c>
      <c r="BE135" s="96">
        <f t="shared" si="9"/>
        <v>0</v>
      </c>
      <c r="BF135" s="96">
        <f t="shared" si="10"/>
        <v>0</v>
      </c>
      <c r="BG135" s="96">
        <f t="shared" si="11"/>
        <v>0</v>
      </c>
      <c r="BH135" s="96">
        <f t="shared" si="12"/>
        <v>0</v>
      </c>
      <c r="BI135" s="96">
        <f t="shared" si="13"/>
        <v>0</v>
      </c>
      <c r="BJ135" s="13" t="s">
        <v>117</v>
      </c>
      <c r="BK135" s="96">
        <f t="shared" si="14"/>
        <v>0</v>
      </c>
      <c r="BL135" s="13" t="s">
        <v>143</v>
      </c>
      <c r="BM135" s="13" t="s">
        <v>179</v>
      </c>
    </row>
    <row r="136" spans="2:65" s="1" customFormat="1" ht="31.5" customHeight="1">
      <c r="B136" s="121"/>
      <c r="C136" s="151" t="s">
        <v>180</v>
      </c>
      <c r="D136" s="151" t="s">
        <v>139</v>
      </c>
      <c r="E136" s="152" t="s">
        <v>181</v>
      </c>
      <c r="F136" s="223" t="s">
        <v>182</v>
      </c>
      <c r="G136" s="224"/>
      <c r="H136" s="224"/>
      <c r="I136" s="224"/>
      <c r="J136" s="153" t="s">
        <v>174</v>
      </c>
      <c r="K136" s="154">
        <v>1</v>
      </c>
      <c r="L136" s="225">
        <v>0</v>
      </c>
      <c r="M136" s="224"/>
      <c r="N136" s="226">
        <f t="shared" si="5"/>
        <v>0</v>
      </c>
      <c r="O136" s="224"/>
      <c r="P136" s="224"/>
      <c r="Q136" s="224"/>
      <c r="R136" s="123"/>
      <c r="T136" s="155" t="s">
        <v>21</v>
      </c>
      <c r="U136" s="39" t="s">
        <v>47</v>
      </c>
      <c r="V136" s="31"/>
      <c r="W136" s="156">
        <f t="shared" si="6"/>
        <v>0</v>
      </c>
      <c r="X136" s="156">
        <v>0</v>
      </c>
      <c r="Y136" s="156">
        <f t="shared" si="7"/>
        <v>0</v>
      </c>
      <c r="Z136" s="156">
        <v>0</v>
      </c>
      <c r="AA136" s="157">
        <f t="shared" si="8"/>
        <v>0</v>
      </c>
      <c r="AR136" s="13" t="s">
        <v>143</v>
      </c>
      <c r="AT136" s="13" t="s">
        <v>139</v>
      </c>
      <c r="AU136" s="13" t="s">
        <v>117</v>
      </c>
      <c r="AY136" s="13" t="s">
        <v>138</v>
      </c>
      <c r="BE136" s="96">
        <f t="shared" si="9"/>
        <v>0</v>
      </c>
      <c r="BF136" s="96">
        <f t="shared" si="10"/>
        <v>0</v>
      </c>
      <c r="BG136" s="96">
        <f t="shared" si="11"/>
        <v>0</v>
      </c>
      <c r="BH136" s="96">
        <f t="shared" si="12"/>
        <v>0</v>
      </c>
      <c r="BI136" s="96">
        <f t="shared" si="13"/>
        <v>0</v>
      </c>
      <c r="BJ136" s="13" t="s">
        <v>117</v>
      </c>
      <c r="BK136" s="96">
        <f t="shared" si="14"/>
        <v>0</v>
      </c>
      <c r="BL136" s="13" t="s">
        <v>143</v>
      </c>
      <c r="BM136" s="13" t="s">
        <v>183</v>
      </c>
    </row>
    <row r="137" spans="2:65" s="1" customFormat="1" ht="22.5" customHeight="1">
      <c r="B137" s="121"/>
      <c r="C137" s="158" t="s">
        <v>184</v>
      </c>
      <c r="D137" s="158" t="s">
        <v>176</v>
      </c>
      <c r="E137" s="159" t="s">
        <v>185</v>
      </c>
      <c r="F137" s="227" t="s">
        <v>186</v>
      </c>
      <c r="G137" s="228"/>
      <c r="H137" s="228"/>
      <c r="I137" s="228"/>
      <c r="J137" s="160" t="s">
        <v>174</v>
      </c>
      <c r="K137" s="161">
        <v>1</v>
      </c>
      <c r="L137" s="229">
        <v>0</v>
      </c>
      <c r="M137" s="228"/>
      <c r="N137" s="230">
        <f t="shared" si="5"/>
        <v>0</v>
      </c>
      <c r="O137" s="224"/>
      <c r="P137" s="224"/>
      <c r="Q137" s="224"/>
      <c r="R137" s="123"/>
      <c r="T137" s="155" t="s">
        <v>21</v>
      </c>
      <c r="U137" s="39" t="s">
        <v>47</v>
      </c>
      <c r="V137" s="31"/>
      <c r="W137" s="156">
        <f t="shared" si="6"/>
        <v>0</v>
      </c>
      <c r="X137" s="156">
        <v>0.00354</v>
      </c>
      <c r="Y137" s="156">
        <f t="shared" si="7"/>
        <v>0.00354</v>
      </c>
      <c r="Z137" s="156">
        <v>0</v>
      </c>
      <c r="AA137" s="157">
        <f t="shared" si="8"/>
        <v>0</v>
      </c>
      <c r="AR137" s="13" t="s">
        <v>167</v>
      </c>
      <c r="AT137" s="13" t="s">
        <v>176</v>
      </c>
      <c r="AU137" s="13" t="s">
        <v>117</v>
      </c>
      <c r="AY137" s="13" t="s">
        <v>138</v>
      </c>
      <c r="BE137" s="96">
        <f t="shared" si="9"/>
        <v>0</v>
      </c>
      <c r="BF137" s="96">
        <f t="shared" si="10"/>
        <v>0</v>
      </c>
      <c r="BG137" s="96">
        <f t="shared" si="11"/>
        <v>0</v>
      </c>
      <c r="BH137" s="96">
        <f t="shared" si="12"/>
        <v>0</v>
      </c>
      <c r="BI137" s="96">
        <f t="shared" si="13"/>
        <v>0</v>
      </c>
      <c r="BJ137" s="13" t="s">
        <v>117</v>
      </c>
      <c r="BK137" s="96">
        <f t="shared" si="14"/>
        <v>0</v>
      </c>
      <c r="BL137" s="13" t="s">
        <v>143</v>
      </c>
      <c r="BM137" s="13" t="s">
        <v>187</v>
      </c>
    </row>
    <row r="138" spans="2:63" s="9" customFormat="1" ht="29.25" customHeight="1">
      <c r="B138" s="140"/>
      <c r="C138" s="141"/>
      <c r="D138" s="150" t="s">
        <v>108</v>
      </c>
      <c r="E138" s="150"/>
      <c r="F138" s="150"/>
      <c r="G138" s="150"/>
      <c r="H138" s="150"/>
      <c r="I138" s="150"/>
      <c r="J138" s="150"/>
      <c r="K138" s="150"/>
      <c r="L138" s="150"/>
      <c r="M138" s="150"/>
      <c r="N138" s="236">
        <f>BK138</f>
        <v>0</v>
      </c>
      <c r="O138" s="237"/>
      <c r="P138" s="237"/>
      <c r="Q138" s="237"/>
      <c r="R138" s="143"/>
      <c r="T138" s="144"/>
      <c r="U138" s="141"/>
      <c r="V138" s="141"/>
      <c r="W138" s="145">
        <f>SUM(W139:W146)</f>
        <v>0</v>
      </c>
      <c r="X138" s="141"/>
      <c r="Y138" s="145">
        <f>SUM(Y139:Y146)</f>
        <v>0.00016</v>
      </c>
      <c r="Z138" s="141"/>
      <c r="AA138" s="146">
        <f>SUM(AA139:AA146)</f>
        <v>6.829560000000001</v>
      </c>
      <c r="AR138" s="147" t="s">
        <v>23</v>
      </c>
      <c r="AT138" s="148" t="s">
        <v>79</v>
      </c>
      <c r="AU138" s="148" t="s">
        <v>23</v>
      </c>
      <c r="AY138" s="147" t="s">
        <v>138</v>
      </c>
      <c r="BK138" s="149">
        <f>SUM(BK139:BK146)</f>
        <v>0</v>
      </c>
    </row>
    <row r="139" spans="2:65" s="1" customFormat="1" ht="44.25" customHeight="1">
      <c r="B139" s="121"/>
      <c r="C139" s="151" t="s">
        <v>188</v>
      </c>
      <c r="D139" s="151" t="s">
        <v>139</v>
      </c>
      <c r="E139" s="152" t="s">
        <v>189</v>
      </c>
      <c r="F139" s="223" t="s">
        <v>190</v>
      </c>
      <c r="G139" s="224"/>
      <c r="H139" s="224"/>
      <c r="I139" s="224"/>
      <c r="J139" s="153" t="s">
        <v>142</v>
      </c>
      <c r="K139" s="154">
        <v>381.02</v>
      </c>
      <c r="L139" s="225">
        <v>0</v>
      </c>
      <c r="M139" s="224"/>
      <c r="N139" s="226">
        <f aca="true" t="shared" si="15" ref="N139:N146">ROUND(L139*K139,2)</f>
        <v>0</v>
      </c>
      <c r="O139" s="224"/>
      <c r="P139" s="224"/>
      <c r="Q139" s="224"/>
      <c r="R139" s="123"/>
      <c r="T139" s="155" t="s">
        <v>21</v>
      </c>
      <c r="U139" s="39" t="s">
        <v>47</v>
      </c>
      <c r="V139" s="31"/>
      <c r="W139" s="156">
        <f aca="true" t="shared" si="16" ref="W139:W146">V139*K139</f>
        <v>0</v>
      </c>
      <c r="X139" s="156">
        <v>0</v>
      </c>
      <c r="Y139" s="156">
        <f aca="true" t="shared" si="17" ref="Y139:Y146">X139*K139</f>
        <v>0</v>
      </c>
      <c r="Z139" s="156">
        <v>0</v>
      </c>
      <c r="AA139" s="157">
        <f aca="true" t="shared" si="18" ref="AA139:AA146">Z139*K139</f>
        <v>0</v>
      </c>
      <c r="AR139" s="13" t="s">
        <v>143</v>
      </c>
      <c r="AT139" s="13" t="s">
        <v>139</v>
      </c>
      <c r="AU139" s="13" t="s">
        <v>117</v>
      </c>
      <c r="AY139" s="13" t="s">
        <v>138</v>
      </c>
      <c r="BE139" s="96">
        <f aca="true" t="shared" si="19" ref="BE139:BE146">IF(U139="základní",N139,0)</f>
        <v>0</v>
      </c>
      <c r="BF139" s="96">
        <f aca="true" t="shared" si="20" ref="BF139:BF146">IF(U139="snížená",N139,0)</f>
        <v>0</v>
      </c>
      <c r="BG139" s="96">
        <f aca="true" t="shared" si="21" ref="BG139:BG146">IF(U139="zákl. přenesená",N139,0)</f>
        <v>0</v>
      </c>
      <c r="BH139" s="96">
        <f aca="true" t="shared" si="22" ref="BH139:BH146">IF(U139="sníž. přenesená",N139,0)</f>
        <v>0</v>
      </c>
      <c r="BI139" s="96">
        <f aca="true" t="shared" si="23" ref="BI139:BI146">IF(U139="nulová",N139,0)</f>
        <v>0</v>
      </c>
      <c r="BJ139" s="13" t="s">
        <v>117</v>
      </c>
      <c r="BK139" s="96">
        <f aca="true" t="shared" si="24" ref="BK139:BK146">ROUND(L139*K139,2)</f>
        <v>0</v>
      </c>
      <c r="BL139" s="13" t="s">
        <v>143</v>
      </c>
      <c r="BM139" s="13" t="s">
        <v>191</v>
      </c>
    </row>
    <row r="140" spans="2:65" s="1" customFormat="1" ht="44.25" customHeight="1">
      <c r="B140" s="121"/>
      <c r="C140" s="151" t="s">
        <v>192</v>
      </c>
      <c r="D140" s="151" t="s">
        <v>139</v>
      </c>
      <c r="E140" s="152" t="s">
        <v>193</v>
      </c>
      <c r="F140" s="223" t="s">
        <v>194</v>
      </c>
      <c r="G140" s="224"/>
      <c r="H140" s="224"/>
      <c r="I140" s="224"/>
      <c r="J140" s="153" t="s">
        <v>142</v>
      </c>
      <c r="K140" s="154">
        <v>15240.8</v>
      </c>
      <c r="L140" s="225">
        <v>0</v>
      </c>
      <c r="M140" s="224"/>
      <c r="N140" s="226">
        <f t="shared" si="15"/>
        <v>0</v>
      </c>
      <c r="O140" s="224"/>
      <c r="P140" s="224"/>
      <c r="Q140" s="224"/>
      <c r="R140" s="123"/>
      <c r="T140" s="155" t="s">
        <v>21</v>
      </c>
      <c r="U140" s="39" t="s">
        <v>47</v>
      </c>
      <c r="V140" s="31"/>
      <c r="W140" s="156">
        <f t="shared" si="16"/>
        <v>0</v>
      </c>
      <c r="X140" s="156">
        <v>0</v>
      </c>
      <c r="Y140" s="156">
        <f t="shared" si="17"/>
        <v>0</v>
      </c>
      <c r="Z140" s="156">
        <v>0</v>
      </c>
      <c r="AA140" s="157">
        <f t="shared" si="18"/>
        <v>0</v>
      </c>
      <c r="AR140" s="13" t="s">
        <v>143</v>
      </c>
      <c r="AT140" s="13" t="s">
        <v>139</v>
      </c>
      <c r="AU140" s="13" t="s">
        <v>117</v>
      </c>
      <c r="AY140" s="13" t="s">
        <v>138</v>
      </c>
      <c r="BE140" s="96">
        <f t="shared" si="19"/>
        <v>0</v>
      </c>
      <c r="BF140" s="96">
        <f t="shared" si="20"/>
        <v>0</v>
      </c>
      <c r="BG140" s="96">
        <f t="shared" si="21"/>
        <v>0</v>
      </c>
      <c r="BH140" s="96">
        <f t="shared" si="22"/>
        <v>0</v>
      </c>
      <c r="BI140" s="96">
        <f t="shared" si="23"/>
        <v>0</v>
      </c>
      <c r="BJ140" s="13" t="s">
        <v>117</v>
      </c>
      <c r="BK140" s="96">
        <f t="shared" si="24"/>
        <v>0</v>
      </c>
      <c r="BL140" s="13" t="s">
        <v>143</v>
      </c>
      <c r="BM140" s="13" t="s">
        <v>195</v>
      </c>
    </row>
    <row r="141" spans="2:65" s="1" customFormat="1" ht="44.25" customHeight="1">
      <c r="B141" s="121"/>
      <c r="C141" s="151" t="s">
        <v>9</v>
      </c>
      <c r="D141" s="151" t="s">
        <v>139</v>
      </c>
      <c r="E141" s="152" t="s">
        <v>196</v>
      </c>
      <c r="F141" s="223" t="s">
        <v>197</v>
      </c>
      <c r="G141" s="224"/>
      <c r="H141" s="224"/>
      <c r="I141" s="224"/>
      <c r="J141" s="153" t="s">
        <v>142</v>
      </c>
      <c r="K141" s="154">
        <v>381.02</v>
      </c>
      <c r="L141" s="225">
        <v>0</v>
      </c>
      <c r="M141" s="224"/>
      <c r="N141" s="226">
        <f t="shared" si="15"/>
        <v>0</v>
      </c>
      <c r="O141" s="224"/>
      <c r="P141" s="224"/>
      <c r="Q141" s="224"/>
      <c r="R141" s="123"/>
      <c r="T141" s="155" t="s">
        <v>21</v>
      </c>
      <c r="U141" s="39" t="s">
        <v>47</v>
      </c>
      <c r="V141" s="31"/>
      <c r="W141" s="156">
        <f t="shared" si="16"/>
        <v>0</v>
      </c>
      <c r="X141" s="156">
        <v>0</v>
      </c>
      <c r="Y141" s="156">
        <f t="shared" si="17"/>
        <v>0</v>
      </c>
      <c r="Z141" s="156">
        <v>0</v>
      </c>
      <c r="AA141" s="157">
        <f t="shared" si="18"/>
        <v>0</v>
      </c>
      <c r="AR141" s="13" t="s">
        <v>143</v>
      </c>
      <c r="AT141" s="13" t="s">
        <v>139</v>
      </c>
      <c r="AU141" s="13" t="s">
        <v>117</v>
      </c>
      <c r="AY141" s="13" t="s">
        <v>138</v>
      </c>
      <c r="BE141" s="96">
        <f t="shared" si="19"/>
        <v>0</v>
      </c>
      <c r="BF141" s="96">
        <f t="shared" si="20"/>
        <v>0</v>
      </c>
      <c r="BG141" s="96">
        <f t="shared" si="21"/>
        <v>0</v>
      </c>
      <c r="BH141" s="96">
        <f t="shared" si="22"/>
        <v>0</v>
      </c>
      <c r="BI141" s="96">
        <f t="shared" si="23"/>
        <v>0</v>
      </c>
      <c r="BJ141" s="13" t="s">
        <v>117</v>
      </c>
      <c r="BK141" s="96">
        <f t="shared" si="24"/>
        <v>0</v>
      </c>
      <c r="BL141" s="13" t="s">
        <v>143</v>
      </c>
      <c r="BM141" s="13" t="s">
        <v>198</v>
      </c>
    </row>
    <row r="142" spans="2:65" s="1" customFormat="1" ht="31.5" customHeight="1">
      <c r="B142" s="121"/>
      <c r="C142" s="151" t="s">
        <v>199</v>
      </c>
      <c r="D142" s="151" t="s">
        <v>139</v>
      </c>
      <c r="E142" s="152" t="s">
        <v>200</v>
      </c>
      <c r="F142" s="223" t="s">
        <v>201</v>
      </c>
      <c r="G142" s="224"/>
      <c r="H142" s="224"/>
      <c r="I142" s="224"/>
      <c r="J142" s="153" t="s">
        <v>174</v>
      </c>
      <c r="K142" s="154">
        <v>16</v>
      </c>
      <c r="L142" s="225">
        <v>0</v>
      </c>
      <c r="M142" s="224"/>
      <c r="N142" s="226">
        <f t="shared" si="15"/>
        <v>0</v>
      </c>
      <c r="O142" s="224"/>
      <c r="P142" s="224"/>
      <c r="Q142" s="224"/>
      <c r="R142" s="123"/>
      <c r="T142" s="155" t="s">
        <v>21</v>
      </c>
      <c r="U142" s="39" t="s">
        <v>47</v>
      </c>
      <c r="V142" s="31"/>
      <c r="W142" s="156">
        <f t="shared" si="16"/>
        <v>0</v>
      </c>
      <c r="X142" s="156">
        <v>1E-05</v>
      </c>
      <c r="Y142" s="156">
        <f t="shared" si="17"/>
        <v>0.00016</v>
      </c>
      <c r="Z142" s="156">
        <v>0</v>
      </c>
      <c r="AA142" s="157">
        <f t="shared" si="18"/>
        <v>0</v>
      </c>
      <c r="AR142" s="13" t="s">
        <v>143</v>
      </c>
      <c r="AT142" s="13" t="s">
        <v>139</v>
      </c>
      <c r="AU142" s="13" t="s">
        <v>117</v>
      </c>
      <c r="AY142" s="13" t="s">
        <v>138</v>
      </c>
      <c r="BE142" s="96">
        <f t="shared" si="19"/>
        <v>0</v>
      </c>
      <c r="BF142" s="96">
        <f t="shared" si="20"/>
        <v>0</v>
      </c>
      <c r="BG142" s="96">
        <f t="shared" si="21"/>
        <v>0</v>
      </c>
      <c r="BH142" s="96">
        <f t="shared" si="22"/>
        <v>0</v>
      </c>
      <c r="BI142" s="96">
        <f t="shared" si="23"/>
        <v>0</v>
      </c>
      <c r="BJ142" s="13" t="s">
        <v>117</v>
      </c>
      <c r="BK142" s="96">
        <f t="shared" si="24"/>
        <v>0</v>
      </c>
      <c r="BL142" s="13" t="s">
        <v>143</v>
      </c>
      <c r="BM142" s="13" t="s">
        <v>202</v>
      </c>
    </row>
    <row r="143" spans="2:65" s="1" customFormat="1" ht="22.5" customHeight="1">
      <c r="B143" s="121"/>
      <c r="C143" s="151" t="s">
        <v>203</v>
      </c>
      <c r="D143" s="151" t="s">
        <v>139</v>
      </c>
      <c r="E143" s="152" t="s">
        <v>204</v>
      </c>
      <c r="F143" s="223" t="s">
        <v>205</v>
      </c>
      <c r="G143" s="224"/>
      <c r="H143" s="224"/>
      <c r="I143" s="224"/>
      <c r="J143" s="153" t="s">
        <v>174</v>
      </c>
      <c r="K143" s="154">
        <v>2</v>
      </c>
      <c r="L143" s="225">
        <v>0</v>
      </c>
      <c r="M143" s="224"/>
      <c r="N143" s="226">
        <f t="shared" si="15"/>
        <v>0</v>
      </c>
      <c r="O143" s="224"/>
      <c r="P143" s="224"/>
      <c r="Q143" s="224"/>
      <c r="R143" s="123"/>
      <c r="T143" s="155" t="s">
        <v>21</v>
      </c>
      <c r="U143" s="39" t="s">
        <v>47</v>
      </c>
      <c r="V143" s="31"/>
      <c r="W143" s="156">
        <f t="shared" si="16"/>
        <v>0</v>
      </c>
      <c r="X143" s="156">
        <v>0</v>
      </c>
      <c r="Y143" s="156">
        <f t="shared" si="17"/>
        <v>0</v>
      </c>
      <c r="Z143" s="156">
        <v>0.002</v>
      </c>
      <c r="AA143" s="157">
        <f t="shared" si="18"/>
        <v>0.004</v>
      </c>
      <c r="AR143" s="13" t="s">
        <v>143</v>
      </c>
      <c r="AT143" s="13" t="s">
        <v>139</v>
      </c>
      <c r="AU143" s="13" t="s">
        <v>117</v>
      </c>
      <c r="AY143" s="13" t="s">
        <v>138</v>
      </c>
      <c r="BE143" s="96">
        <f t="shared" si="19"/>
        <v>0</v>
      </c>
      <c r="BF143" s="96">
        <f t="shared" si="20"/>
        <v>0</v>
      </c>
      <c r="BG143" s="96">
        <f t="shared" si="21"/>
        <v>0</v>
      </c>
      <c r="BH143" s="96">
        <f t="shared" si="22"/>
        <v>0</v>
      </c>
      <c r="BI143" s="96">
        <f t="shared" si="23"/>
        <v>0</v>
      </c>
      <c r="BJ143" s="13" t="s">
        <v>117</v>
      </c>
      <c r="BK143" s="96">
        <f t="shared" si="24"/>
        <v>0</v>
      </c>
      <c r="BL143" s="13" t="s">
        <v>143</v>
      </c>
      <c r="BM143" s="13" t="s">
        <v>206</v>
      </c>
    </row>
    <row r="144" spans="2:65" s="1" customFormat="1" ht="31.5" customHeight="1">
      <c r="B144" s="121"/>
      <c r="C144" s="151" t="s">
        <v>207</v>
      </c>
      <c r="D144" s="151" t="s">
        <v>139</v>
      </c>
      <c r="E144" s="152" t="s">
        <v>208</v>
      </c>
      <c r="F144" s="223" t="s">
        <v>209</v>
      </c>
      <c r="G144" s="224"/>
      <c r="H144" s="224"/>
      <c r="I144" s="224"/>
      <c r="J144" s="153" t="s">
        <v>142</v>
      </c>
      <c r="K144" s="154">
        <v>209.06</v>
      </c>
      <c r="L144" s="225">
        <v>0</v>
      </c>
      <c r="M144" s="224"/>
      <c r="N144" s="226">
        <f t="shared" si="15"/>
        <v>0</v>
      </c>
      <c r="O144" s="224"/>
      <c r="P144" s="224"/>
      <c r="Q144" s="224"/>
      <c r="R144" s="123"/>
      <c r="T144" s="155" t="s">
        <v>21</v>
      </c>
      <c r="U144" s="39" t="s">
        <v>47</v>
      </c>
      <c r="V144" s="31"/>
      <c r="W144" s="156">
        <f t="shared" si="16"/>
        <v>0</v>
      </c>
      <c r="X144" s="156">
        <v>0</v>
      </c>
      <c r="Y144" s="156">
        <f t="shared" si="17"/>
        <v>0</v>
      </c>
      <c r="Z144" s="156">
        <v>0.01</v>
      </c>
      <c r="AA144" s="157">
        <f t="shared" si="18"/>
        <v>2.0906000000000002</v>
      </c>
      <c r="AR144" s="13" t="s">
        <v>143</v>
      </c>
      <c r="AT144" s="13" t="s">
        <v>139</v>
      </c>
      <c r="AU144" s="13" t="s">
        <v>117</v>
      </c>
      <c r="AY144" s="13" t="s">
        <v>138</v>
      </c>
      <c r="BE144" s="96">
        <f t="shared" si="19"/>
        <v>0</v>
      </c>
      <c r="BF144" s="96">
        <f t="shared" si="20"/>
        <v>0</v>
      </c>
      <c r="BG144" s="96">
        <f t="shared" si="21"/>
        <v>0</v>
      </c>
      <c r="BH144" s="96">
        <f t="shared" si="22"/>
        <v>0</v>
      </c>
      <c r="BI144" s="96">
        <f t="shared" si="23"/>
        <v>0</v>
      </c>
      <c r="BJ144" s="13" t="s">
        <v>117</v>
      </c>
      <c r="BK144" s="96">
        <f t="shared" si="24"/>
        <v>0</v>
      </c>
      <c r="BL144" s="13" t="s">
        <v>143</v>
      </c>
      <c r="BM144" s="13" t="s">
        <v>210</v>
      </c>
    </row>
    <row r="145" spans="2:65" s="1" customFormat="1" ht="31.5" customHeight="1">
      <c r="B145" s="121"/>
      <c r="C145" s="151" t="s">
        <v>211</v>
      </c>
      <c r="D145" s="151" t="s">
        <v>139</v>
      </c>
      <c r="E145" s="152" t="s">
        <v>212</v>
      </c>
      <c r="F145" s="223" t="s">
        <v>213</v>
      </c>
      <c r="G145" s="224"/>
      <c r="H145" s="224"/>
      <c r="I145" s="224"/>
      <c r="J145" s="153" t="s">
        <v>142</v>
      </c>
      <c r="K145" s="154">
        <v>26.52</v>
      </c>
      <c r="L145" s="225">
        <v>0</v>
      </c>
      <c r="M145" s="224"/>
      <c r="N145" s="226">
        <f t="shared" si="15"/>
        <v>0</v>
      </c>
      <c r="O145" s="224"/>
      <c r="P145" s="224"/>
      <c r="Q145" s="224"/>
      <c r="R145" s="123"/>
      <c r="T145" s="155" t="s">
        <v>21</v>
      </c>
      <c r="U145" s="39" t="s">
        <v>47</v>
      </c>
      <c r="V145" s="31"/>
      <c r="W145" s="156">
        <f t="shared" si="16"/>
        <v>0</v>
      </c>
      <c r="X145" s="156">
        <v>0</v>
      </c>
      <c r="Y145" s="156">
        <f t="shared" si="17"/>
        <v>0</v>
      </c>
      <c r="Z145" s="156">
        <v>0.023</v>
      </c>
      <c r="AA145" s="157">
        <f t="shared" si="18"/>
        <v>0.60996</v>
      </c>
      <c r="AR145" s="13" t="s">
        <v>143</v>
      </c>
      <c r="AT145" s="13" t="s">
        <v>139</v>
      </c>
      <c r="AU145" s="13" t="s">
        <v>117</v>
      </c>
      <c r="AY145" s="13" t="s">
        <v>138</v>
      </c>
      <c r="BE145" s="96">
        <f t="shared" si="19"/>
        <v>0</v>
      </c>
      <c r="BF145" s="96">
        <f t="shared" si="20"/>
        <v>0</v>
      </c>
      <c r="BG145" s="96">
        <f t="shared" si="21"/>
        <v>0</v>
      </c>
      <c r="BH145" s="96">
        <f t="shared" si="22"/>
        <v>0</v>
      </c>
      <c r="BI145" s="96">
        <f t="shared" si="23"/>
        <v>0</v>
      </c>
      <c r="BJ145" s="13" t="s">
        <v>117</v>
      </c>
      <c r="BK145" s="96">
        <f t="shared" si="24"/>
        <v>0</v>
      </c>
      <c r="BL145" s="13" t="s">
        <v>143</v>
      </c>
      <c r="BM145" s="13" t="s">
        <v>214</v>
      </c>
    </row>
    <row r="146" spans="2:65" s="1" customFormat="1" ht="31.5" customHeight="1">
      <c r="B146" s="121"/>
      <c r="C146" s="151" t="s">
        <v>215</v>
      </c>
      <c r="D146" s="151" t="s">
        <v>139</v>
      </c>
      <c r="E146" s="152" t="s">
        <v>216</v>
      </c>
      <c r="F146" s="223" t="s">
        <v>217</v>
      </c>
      <c r="G146" s="224"/>
      <c r="H146" s="224"/>
      <c r="I146" s="224"/>
      <c r="J146" s="153" t="s">
        <v>142</v>
      </c>
      <c r="K146" s="154">
        <v>82.5</v>
      </c>
      <c r="L146" s="225">
        <v>0</v>
      </c>
      <c r="M146" s="224"/>
      <c r="N146" s="226">
        <f t="shared" si="15"/>
        <v>0</v>
      </c>
      <c r="O146" s="224"/>
      <c r="P146" s="224"/>
      <c r="Q146" s="224"/>
      <c r="R146" s="123"/>
      <c r="T146" s="155" t="s">
        <v>21</v>
      </c>
      <c r="U146" s="39" t="s">
        <v>47</v>
      </c>
      <c r="V146" s="31"/>
      <c r="W146" s="156">
        <f t="shared" si="16"/>
        <v>0</v>
      </c>
      <c r="X146" s="156">
        <v>0</v>
      </c>
      <c r="Y146" s="156">
        <f t="shared" si="17"/>
        <v>0</v>
      </c>
      <c r="Z146" s="156">
        <v>0.05</v>
      </c>
      <c r="AA146" s="157">
        <f t="shared" si="18"/>
        <v>4.125</v>
      </c>
      <c r="AR146" s="13" t="s">
        <v>143</v>
      </c>
      <c r="AT146" s="13" t="s">
        <v>139</v>
      </c>
      <c r="AU146" s="13" t="s">
        <v>117</v>
      </c>
      <c r="AY146" s="13" t="s">
        <v>138</v>
      </c>
      <c r="BE146" s="96">
        <f t="shared" si="19"/>
        <v>0</v>
      </c>
      <c r="BF146" s="96">
        <f t="shared" si="20"/>
        <v>0</v>
      </c>
      <c r="BG146" s="96">
        <f t="shared" si="21"/>
        <v>0</v>
      </c>
      <c r="BH146" s="96">
        <f t="shared" si="22"/>
        <v>0</v>
      </c>
      <c r="BI146" s="96">
        <f t="shared" si="23"/>
        <v>0</v>
      </c>
      <c r="BJ146" s="13" t="s">
        <v>117</v>
      </c>
      <c r="BK146" s="96">
        <f t="shared" si="24"/>
        <v>0</v>
      </c>
      <c r="BL146" s="13" t="s">
        <v>143</v>
      </c>
      <c r="BM146" s="13" t="s">
        <v>218</v>
      </c>
    </row>
    <row r="147" spans="2:63" s="9" customFormat="1" ht="29.25" customHeight="1">
      <c r="B147" s="140"/>
      <c r="C147" s="141"/>
      <c r="D147" s="150" t="s">
        <v>109</v>
      </c>
      <c r="E147" s="150"/>
      <c r="F147" s="150"/>
      <c r="G147" s="150"/>
      <c r="H147" s="150"/>
      <c r="I147" s="150"/>
      <c r="J147" s="150"/>
      <c r="K147" s="150"/>
      <c r="L147" s="150"/>
      <c r="M147" s="150"/>
      <c r="N147" s="236">
        <f>BK147</f>
        <v>0</v>
      </c>
      <c r="O147" s="237"/>
      <c r="P147" s="237"/>
      <c r="Q147" s="237"/>
      <c r="R147" s="143"/>
      <c r="T147" s="144"/>
      <c r="U147" s="141"/>
      <c r="V147" s="141"/>
      <c r="W147" s="145">
        <f>SUM(W148:W151)</f>
        <v>0</v>
      </c>
      <c r="X147" s="141"/>
      <c r="Y147" s="145">
        <f>SUM(Y148:Y151)</f>
        <v>0</v>
      </c>
      <c r="Z147" s="141"/>
      <c r="AA147" s="146">
        <f>SUM(AA148:AA151)</f>
        <v>0</v>
      </c>
      <c r="AR147" s="147" t="s">
        <v>23</v>
      </c>
      <c r="AT147" s="148" t="s">
        <v>79</v>
      </c>
      <c r="AU147" s="148" t="s">
        <v>23</v>
      </c>
      <c r="AY147" s="147" t="s">
        <v>138</v>
      </c>
      <c r="BK147" s="149">
        <f>SUM(BK148:BK151)</f>
        <v>0</v>
      </c>
    </row>
    <row r="148" spans="2:65" s="1" customFormat="1" ht="22.5" customHeight="1">
      <c r="B148" s="121"/>
      <c r="C148" s="151" t="s">
        <v>8</v>
      </c>
      <c r="D148" s="151" t="s">
        <v>139</v>
      </c>
      <c r="E148" s="152" t="s">
        <v>219</v>
      </c>
      <c r="F148" s="223" t="s">
        <v>220</v>
      </c>
      <c r="G148" s="224"/>
      <c r="H148" s="224"/>
      <c r="I148" s="224"/>
      <c r="J148" s="153" t="s">
        <v>221</v>
      </c>
      <c r="K148" s="154">
        <v>6.83</v>
      </c>
      <c r="L148" s="225">
        <v>0</v>
      </c>
      <c r="M148" s="224"/>
      <c r="N148" s="226">
        <f>ROUND(L148*K148,2)</f>
        <v>0</v>
      </c>
      <c r="O148" s="224"/>
      <c r="P148" s="224"/>
      <c r="Q148" s="224"/>
      <c r="R148" s="123"/>
      <c r="T148" s="155" t="s">
        <v>21</v>
      </c>
      <c r="U148" s="39" t="s">
        <v>47</v>
      </c>
      <c r="V148" s="31"/>
      <c r="W148" s="156">
        <f>V148*K148</f>
        <v>0</v>
      </c>
      <c r="X148" s="156">
        <v>0</v>
      </c>
      <c r="Y148" s="156">
        <f>X148*K148</f>
        <v>0</v>
      </c>
      <c r="Z148" s="156">
        <v>0</v>
      </c>
      <c r="AA148" s="157">
        <f>Z148*K148</f>
        <v>0</v>
      </c>
      <c r="AR148" s="13" t="s">
        <v>143</v>
      </c>
      <c r="AT148" s="13" t="s">
        <v>139</v>
      </c>
      <c r="AU148" s="13" t="s">
        <v>117</v>
      </c>
      <c r="AY148" s="13" t="s">
        <v>138</v>
      </c>
      <c r="BE148" s="96">
        <f>IF(U148="základní",N148,0)</f>
        <v>0</v>
      </c>
      <c r="BF148" s="96">
        <f>IF(U148="snížená",N148,0)</f>
        <v>0</v>
      </c>
      <c r="BG148" s="96">
        <f>IF(U148="zákl. přenesená",N148,0)</f>
        <v>0</v>
      </c>
      <c r="BH148" s="96">
        <f>IF(U148="sníž. přenesená",N148,0)</f>
        <v>0</v>
      </c>
      <c r="BI148" s="96">
        <f>IF(U148="nulová",N148,0)</f>
        <v>0</v>
      </c>
      <c r="BJ148" s="13" t="s">
        <v>117</v>
      </c>
      <c r="BK148" s="96">
        <f>ROUND(L148*K148,2)</f>
        <v>0</v>
      </c>
      <c r="BL148" s="13" t="s">
        <v>143</v>
      </c>
      <c r="BM148" s="13" t="s">
        <v>222</v>
      </c>
    </row>
    <row r="149" spans="2:65" s="1" customFormat="1" ht="31.5" customHeight="1">
      <c r="B149" s="121"/>
      <c r="C149" s="151" t="s">
        <v>223</v>
      </c>
      <c r="D149" s="151" t="s">
        <v>139</v>
      </c>
      <c r="E149" s="152" t="s">
        <v>224</v>
      </c>
      <c r="F149" s="223" t="s">
        <v>225</v>
      </c>
      <c r="G149" s="224"/>
      <c r="H149" s="224"/>
      <c r="I149" s="224"/>
      <c r="J149" s="153" t="s">
        <v>221</v>
      </c>
      <c r="K149" s="154">
        <v>61.47</v>
      </c>
      <c r="L149" s="225">
        <v>0</v>
      </c>
      <c r="M149" s="224"/>
      <c r="N149" s="226">
        <f>ROUND(L149*K149,2)</f>
        <v>0</v>
      </c>
      <c r="O149" s="224"/>
      <c r="P149" s="224"/>
      <c r="Q149" s="224"/>
      <c r="R149" s="123"/>
      <c r="T149" s="155" t="s">
        <v>21</v>
      </c>
      <c r="U149" s="39" t="s">
        <v>47</v>
      </c>
      <c r="V149" s="31"/>
      <c r="W149" s="156">
        <f>V149*K149</f>
        <v>0</v>
      </c>
      <c r="X149" s="156">
        <v>0</v>
      </c>
      <c r="Y149" s="156">
        <f>X149*K149</f>
        <v>0</v>
      </c>
      <c r="Z149" s="156">
        <v>0</v>
      </c>
      <c r="AA149" s="157">
        <f>Z149*K149</f>
        <v>0</v>
      </c>
      <c r="AR149" s="13" t="s">
        <v>143</v>
      </c>
      <c r="AT149" s="13" t="s">
        <v>139</v>
      </c>
      <c r="AU149" s="13" t="s">
        <v>117</v>
      </c>
      <c r="AY149" s="13" t="s">
        <v>138</v>
      </c>
      <c r="BE149" s="96">
        <f>IF(U149="základní",N149,0)</f>
        <v>0</v>
      </c>
      <c r="BF149" s="96">
        <f>IF(U149="snížená",N149,0)</f>
        <v>0</v>
      </c>
      <c r="BG149" s="96">
        <f>IF(U149="zákl. přenesená",N149,0)</f>
        <v>0</v>
      </c>
      <c r="BH149" s="96">
        <f>IF(U149="sníž. přenesená",N149,0)</f>
        <v>0</v>
      </c>
      <c r="BI149" s="96">
        <f>IF(U149="nulová",N149,0)</f>
        <v>0</v>
      </c>
      <c r="BJ149" s="13" t="s">
        <v>117</v>
      </c>
      <c r="BK149" s="96">
        <f>ROUND(L149*K149,2)</f>
        <v>0</v>
      </c>
      <c r="BL149" s="13" t="s">
        <v>143</v>
      </c>
      <c r="BM149" s="13" t="s">
        <v>226</v>
      </c>
    </row>
    <row r="150" spans="2:65" s="1" customFormat="1" ht="31.5" customHeight="1">
      <c r="B150" s="121"/>
      <c r="C150" s="151" t="s">
        <v>227</v>
      </c>
      <c r="D150" s="151" t="s">
        <v>139</v>
      </c>
      <c r="E150" s="152" t="s">
        <v>228</v>
      </c>
      <c r="F150" s="223" t="s">
        <v>229</v>
      </c>
      <c r="G150" s="224"/>
      <c r="H150" s="224"/>
      <c r="I150" s="224"/>
      <c r="J150" s="153" t="s">
        <v>221</v>
      </c>
      <c r="K150" s="154">
        <v>6.83</v>
      </c>
      <c r="L150" s="225">
        <v>0</v>
      </c>
      <c r="M150" s="224"/>
      <c r="N150" s="226">
        <f>ROUND(L150*K150,2)</f>
        <v>0</v>
      </c>
      <c r="O150" s="224"/>
      <c r="P150" s="224"/>
      <c r="Q150" s="224"/>
      <c r="R150" s="123"/>
      <c r="T150" s="155" t="s">
        <v>21</v>
      </c>
      <c r="U150" s="39" t="s">
        <v>47</v>
      </c>
      <c r="V150" s="31"/>
      <c r="W150" s="156">
        <f>V150*K150</f>
        <v>0</v>
      </c>
      <c r="X150" s="156">
        <v>0</v>
      </c>
      <c r="Y150" s="156">
        <f>X150*K150</f>
        <v>0</v>
      </c>
      <c r="Z150" s="156">
        <v>0</v>
      </c>
      <c r="AA150" s="157">
        <f>Z150*K150</f>
        <v>0</v>
      </c>
      <c r="AR150" s="13" t="s">
        <v>143</v>
      </c>
      <c r="AT150" s="13" t="s">
        <v>139</v>
      </c>
      <c r="AU150" s="13" t="s">
        <v>117</v>
      </c>
      <c r="AY150" s="13" t="s">
        <v>138</v>
      </c>
      <c r="BE150" s="96">
        <f>IF(U150="základní",N150,0)</f>
        <v>0</v>
      </c>
      <c r="BF150" s="96">
        <f>IF(U150="snížená",N150,0)</f>
        <v>0</v>
      </c>
      <c r="BG150" s="96">
        <f>IF(U150="zákl. přenesená",N150,0)</f>
        <v>0</v>
      </c>
      <c r="BH150" s="96">
        <f>IF(U150="sníž. přenesená",N150,0)</f>
        <v>0</v>
      </c>
      <c r="BI150" s="96">
        <f>IF(U150="nulová",N150,0)</f>
        <v>0</v>
      </c>
      <c r="BJ150" s="13" t="s">
        <v>117</v>
      </c>
      <c r="BK150" s="96">
        <f>ROUND(L150*K150,2)</f>
        <v>0</v>
      </c>
      <c r="BL150" s="13" t="s">
        <v>143</v>
      </c>
      <c r="BM150" s="13" t="s">
        <v>230</v>
      </c>
    </row>
    <row r="151" spans="2:65" s="1" customFormat="1" ht="31.5" customHeight="1">
      <c r="B151" s="121"/>
      <c r="C151" s="151" t="s">
        <v>231</v>
      </c>
      <c r="D151" s="151" t="s">
        <v>139</v>
      </c>
      <c r="E151" s="152" t="s">
        <v>232</v>
      </c>
      <c r="F151" s="223" t="s">
        <v>233</v>
      </c>
      <c r="G151" s="224"/>
      <c r="H151" s="224"/>
      <c r="I151" s="224"/>
      <c r="J151" s="153" t="s">
        <v>221</v>
      </c>
      <c r="K151" s="154">
        <v>6.83</v>
      </c>
      <c r="L151" s="225">
        <v>0</v>
      </c>
      <c r="M151" s="224"/>
      <c r="N151" s="226">
        <f>ROUND(L151*K151,2)</f>
        <v>0</v>
      </c>
      <c r="O151" s="224"/>
      <c r="P151" s="224"/>
      <c r="Q151" s="224"/>
      <c r="R151" s="123"/>
      <c r="T151" s="155" t="s">
        <v>21</v>
      </c>
      <c r="U151" s="39" t="s">
        <v>47</v>
      </c>
      <c r="V151" s="31"/>
      <c r="W151" s="156">
        <f>V151*K151</f>
        <v>0</v>
      </c>
      <c r="X151" s="156">
        <v>0</v>
      </c>
      <c r="Y151" s="156">
        <f>X151*K151</f>
        <v>0</v>
      </c>
      <c r="Z151" s="156">
        <v>0</v>
      </c>
      <c r="AA151" s="157">
        <f>Z151*K151</f>
        <v>0</v>
      </c>
      <c r="AR151" s="13" t="s">
        <v>143</v>
      </c>
      <c r="AT151" s="13" t="s">
        <v>139</v>
      </c>
      <c r="AU151" s="13" t="s">
        <v>117</v>
      </c>
      <c r="AY151" s="13" t="s">
        <v>138</v>
      </c>
      <c r="BE151" s="96">
        <f>IF(U151="základní",N151,0)</f>
        <v>0</v>
      </c>
      <c r="BF151" s="96">
        <f>IF(U151="snížená",N151,0)</f>
        <v>0</v>
      </c>
      <c r="BG151" s="96">
        <f>IF(U151="zákl. přenesená",N151,0)</f>
        <v>0</v>
      </c>
      <c r="BH151" s="96">
        <f>IF(U151="sníž. přenesená",N151,0)</f>
        <v>0</v>
      </c>
      <c r="BI151" s="96">
        <f>IF(U151="nulová",N151,0)</f>
        <v>0</v>
      </c>
      <c r="BJ151" s="13" t="s">
        <v>117</v>
      </c>
      <c r="BK151" s="96">
        <f>ROUND(L151*K151,2)</f>
        <v>0</v>
      </c>
      <c r="BL151" s="13" t="s">
        <v>143</v>
      </c>
      <c r="BM151" s="13" t="s">
        <v>234</v>
      </c>
    </row>
    <row r="152" spans="2:63" s="9" customFormat="1" ht="29.25" customHeight="1">
      <c r="B152" s="140"/>
      <c r="C152" s="141"/>
      <c r="D152" s="150" t="s">
        <v>110</v>
      </c>
      <c r="E152" s="150"/>
      <c r="F152" s="150"/>
      <c r="G152" s="150"/>
      <c r="H152" s="150"/>
      <c r="I152" s="150"/>
      <c r="J152" s="150"/>
      <c r="K152" s="150"/>
      <c r="L152" s="150"/>
      <c r="M152" s="150"/>
      <c r="N152" s="236">
        <f>BK152</f>
        <v>0</v>
      </c>
      <c r="O152" s="237"/>
      <c r="P152" s="237"/>
      <c r="Q152" s="237"/>
      <c r="R152" s="143"/>
      <c r="T152" s="144"/>
      <c r="U152" s="141"/>
      <c r="V152" s="141"/>
      <c r="W152" s="145">
        <f>W153</f>
        <v>0</v>
      </c>
      <c r="X152" s="141"/>
      <c r="Y152" s="145">
        <f>Y153</f>
        <v>0</v>
      </c>
      <c r="Z152" s="141"/>
      <c r="AA152" s="146">
        <f>AA153</f>
        <v>0</v>
      </c>
      <c r="AR152" s="147" t="s">
        <v>23</v>
      </c>
      <c r="AT152" s="148" t="s">
        <v>79</v>
      </c>
      <c r="AU152" s="148" t="s">
        <v>23</v>
      </c>
      <c r="AY152" s="147" t="s">
        <v>138</v>
      </c>
      <c r="BK152" s="149">
        <f>BK153</f>
        <v>0</v>
      </c>
    </row>
    <row r="153" spans="2:65" s="1" customFormat="1" ht="22.5" customHeight="1">
      <c r="B153" s="121"/>
      <c r="C153" s="151" t="s">
        <v>235</v>
      </c>
      <c r="D153" s="151" t="s">
        <v>139</v>
      </c>
      <c r="E153" s="152" t="s">
        <v>236</v>
      </c>
      <c r="F153" s="223" t="s">
        <v>237</v>
      </c>
      <c r="G153" s="224"/>
      <c r="H153" s="224"/>
      <c r="I153" s="224"/>
      <c r="J153" s="153" t="s">
        <v>221</v>
      </c>
      <c r="K153" s="154">
        <v>16.99</v>
      </c>
      <c r="L153" s="225">
        <v>0</v>
      </c>
      <c r="M153" s="224"/>
      <c r="N153" s="226">
        <f>ROUND(L153*K153,2)</f>
        <v>0</v>
      </c>
      <c r="O153" s="224"/>
      <c r="P153" s="224"/>
      <c r="Q153" s="224"/>
      <c r="R153" s="123"/>
      <c r="T153" s="155" t="s">
        <v>21</v>
      </c>
      <c r="U153" s="39" t="s">
        <v>47</v>
      </c>
      <c r="V153" s="31"/>
      <c r="W153" s="156">
        <f>V153*K153</f>
        <v>0</v>
      </c>
      <c r="X153" s="156">
        <v>0</v>
      </c>
      <c r="Y153" s="156">
        <f>X153*K153</f>
        <v>0</v>
      </c>
      <c r="Z153" s="156">
        <v>0</v>
      </c>
      <c r="AA153" s="157">
        <f>Z153*K153</f>
        <v>0</v>
      </c>
      <c r="AR153" s="13" t="s">
        <v>143</v>
      </c>
      <c r="AT153" s="13" t="s">
        <v>139</v>
      </c>
      <c r="AU153" s="13" t="s">
        <v>117</v>
      </c>
      <c r="AY153" s="13" t="s">
        <v>138</v>
      </c>
      <c r="BE153" s="96">
        <f>IF(U153="základní",N153,0)</f>
        <v>0</v>
      </c>
      <c r="BF153" s="96">
        <f>IF(U153="snížená",N153,0)</f>
        <v>0</v>
      </c>
      <c r="BG153" s="96">
        <f>IF(U153="zákl. přenesená",N153,0)</f>
        <v>0</v>
      </c>
      <c r="BH153" s="96">
        <f>IF(U153="sníž. přenesená",N153,0)</f>
        <v>0</v>
      </c>
      <c r="BI153" s="96">
        <f>IF(U153="nulová",N153,0)</f>
        <v>0</v>
      </c>
      <c r="BJ153" s="13" t="s">
        <v>117</v>
      </c>
      <c r="BK153" s="96">
        <f>ROUND(L153*K153,2)</f>
        <v>0</v>
      </c>
      <c r="BL153" s="13" t="s">
        <v>143</v>
      </c>
      <c r="BM153" s="13" t="s">
        <v>238</v>
      </c>
    </row>
    <row r="154" spans="2:63" s="9" customFormat="1" ht="36.75" customHeight="1">
      <c r="B154" s="140"/>
      <c r="C154" s="141"/>
      <c r="D154" s="142" t="s">
        <v>111</v>
      </c>
      <c r="E154" s="142"/>
      <c r="F154" s="142"/>
      <c r="G154" s="142"/>
      <c r="H154" s="142"/>
      <c r="I154" s="142"/>
      <c r="J154" s="142"/>
      <c r="K154" s="142"/>
      <c r="L154" s="142"/>
      <c r="M154" s="142"/>
      <c r="N154" s="238">
        <f>BK154</f>
        <v>0</v>
      </c>
      <c r="O154" s="239"/>
      <c r="P154" s="239"/>
      <c r="Q154" s="239"/>
      <c r="R154" s="143"/>
      <c r="T154" s="144"/>
      <c r="U154" s="141"/>
      <c r="V154" s="141"/>
      <c r="W154" s="145">
        <f>W155+W159</f>
        <v>0</v>
      </c>
      <c r="X154" s="141"/>
      <c r="Y154" s="145">
        <f>Y155+Y159</f>
        <v>0.6104472</v>
      </c>
      <c r="Z154" s="141"/>
      <c r="AA154" s="146">
        <f>AA155+AA159</f>
        <v>0</v>
      </c>
      <c r="AR154" s="147" t="s">
        <v>117</v>
      </c>
      <c r="AT154" s="148" t="s">
        <v>79</v>
      </c>
      <c r="AU154" s="148" t="s">
        <v>80</v>
      </c>
      <c r="AY154" s="147" t="s">
        <v>138</v>
      </c>
      <c r="BK154" s="149">
        <f>BK155+BK159</f>
        <v>0</v>
      </c>
    </row>
    <row r="155" spans="2:63" s="9" customFormat="1" ht="19.5" customHeight="1">
      <c r="B155" s="140"/>
      <c r="C155" s="141"/>
      <c r="D155" s="150" t="s">
        <v>112</v>
      </c>
      <c r="E155" s="150"/>
      <c r="F155" s="150"/>
      <c r="G155" s="150"/>
      <c r="H155" s="150"/>
      <c r="I155" s="150"/>
      <c r="J155" s="150"/>
      <c r="K155" s="150"/>
      <c r="L155" s="150"/>
      <c r="M155" s="150"/>
      <c r="N155" s="234">
        <f>BK155</f>
        <v>0</v>
      </c>
      <c r="O155" s="235"/>
      <c r="P155" s="235"/>
      <c r="Q155" s="235"/>
      <c r="R155" s="143"/>
      <c r="T155" s="144"/>
      <c r="U155" s="141"/>
      <c r="V155" s="141"/>
      <c r="W155" s="145">
        <f>SUM(W156:W158)</f>
        <v>0</v>
      </c>
      <c r="X155" s="141"/>
      <c r="Y155" s="145">
        <f>SUM(Y156:Y158)</f>
        <v>0.5876399999999999</v>
      </c>
      <c r="Z155" s="141"/>
      <c r="AA155" s="146">
        <f>SUM(AA156:AA158)</f>
        <v>0</v>
      </c>
      <c r="AR155" s="147" t="s">
        <v>117</v>
      </c>
      <c r="AT155" s="148" t="s">
        <v>79</v>
      </c>
      <c r="AU155" s="148" t="s">
        <v>23</v>
      </c>
      <c r="AY155" s="147" t="s">
        <v>138</v>
      </c>
      <c r="BK155" s="149">
        <f>SUM(BK156:BK158)</f>
        <v>0</v>
      </c>
    </row>
    <row r="156" spans="2:65" s="1" customFormat="1" ht="31.5" customHeight="1">
      <c r="B156" s="121"/>
      <c r="C156" s="151" t="s">
        <v>239</v>
      </c>
      <c r="D156" s="151" t="s">
        <v>139</v>
      </c>
      <c r="E156" s="152" t="s">
        <v>240</v>
      </c>
      <c r="F156" s="223" t="s">
        <v>241</v>
      </c>
      <c r="G156" s="224"/>
      <c r="H156" s="224"/>
      <c r="I156" s="224"/>
      <c r="J156" s="153" t="s">
        <v>242</v>
      </c>
      <c r="K156" s="154">
        <v>6</v>
      </c>
      <c r="L156" s="225">
        <v>0</v>
      </c>
      <c r="M156" s="224"/>
      <c r="N156" s="226">
        <f>ROUND(L156*K156,2)</f>
        <v>0</v>
      </c>
      <c r="O156" s="224"/>
      <c r="P156" s="224"/>
      <c r="Q156" s="224"/>
      <c r="R156" s="123"/>
      <c r="T156" s="155" t="s">
        <v>21</v>
      </c>
      <c r="U156" s="39" t="s">
        <v>47</v>
      </c>
      <c r="V156" s="31"/>
      <c r="W156" s="156">
        <f>V156*K156</f>
        <v>0</v>
      </c>
      <c r="X156" s="156">
        <v>0.0137</v>
      </c>
      <c r="Y156" s="156">
        <f>X156*K156</f>
        <v>0.0822</v>
      </c>
      <c r="Z156" s="156">
        <v>0</v>
      </c>
      <c r="AA156" s="157">
        <f>Z156*K156</f>
        <v>0</v>
      </c>
      <c r="AR156" s="13" t="s">
        <v>199</v>
      </c>
      <c r="AT156" s="13" t="s">
        <v>139</v>
      </c>
      <c r="AU156" s="13" t="s">
        <v>117</v>
      </c>
      <c r="AY156" s="13" t="s">
        <v>138</v>
      </c>
      <c r="BE156" s="96">
        <f>IF(U156="základní",N156,0)</f>
        <v>0</v>
      </c>
      <c r="BF156" s="96">
        <f>IF(U156="snížená",N156,0)</f>
        <v>0</v>
      </c>
      <c r="BG156" s="96">
        <f>IF(U156="zákl. přenesená",N156,0)</f>
        <v>0</v>
      </c>
      <c r="BH156" s="96">
        <f>IF(U156="sníž. přenesená",N156,0)</f>
        <v>0</v>
      </c>
      <c r="BI156" s="96">
        <f>IF(U156="nulová",N156,0)</f>
        <v>0</v>
      </c>
      <c r="BJ156" s="13" t="s">
        <v>117</v>
      </c>
      <c r="BK156" s="96">
        <f>ROUND(L156*K156,2)</f>
        <v>0</v>
      </c>
      <c r="BL156" s="13" t="s">
        <v>199</v>
      </c>
      <c r="BM156" s="13" t="s">
        <v>243</v>
      </c>
    </row>
    <row r="157" spans="2:65" s="1" customFormat="1" ht="22.5" customHeight="1">
      <c r="B157" s="121"/>
      <c r="C157" s="158" t="s">
        <v>244</v>
      </c>
      <c r="D157" s="158" t="s">
        <v>176</v>
      </c>
      <c r="E157" s="159" t="s">
        <v>245</v>
      </c>
      <c r="F157" s="227" t="s">
        <v>246</v>
      </c>
      <c r="G157" s="228"/>
      <c r="H157" s="228"/>
      <c r="I157" s="228"/>
      <c r="J157" s="160" t="s">
        <v>142</v>
      </c>
      <c r="K157" s="161">
        <v>6.24</v>
      </c>
      <c r="L157" s="229">
        <v>0</v>
      </c>
      <c r="M157" s="228"/>
      <c r="N157" s="230">
        <f>ROUND(L157*K157,2)</f>
        <v>0</v>
      </c>
      <c r="O157" s="224"/>
      <c r="P157" s="224"/>
      <c r="Q157" s="224"/>
      <c r="R157" s="123"/>
      <c r="T157" s="155" t="s">
        <v>21</v>
      </c>
      <c r="U157" s="39" t="s">
        <v>47</v>
      </c>
      <c r="V157" s="31"/>
      <c r="W157" s="156">
        <f>V157*K157</f>
        <v>0</v>
      </c>
      <c r="X157" s="156">
        <v>0.081</v>
      </c>
      <c r="Y157" s="156">
        <f>X157*K157</f>
        <v>0.50544</v>
      </c>
      <c r="Z157" s="156">
        <v>0</v>
      </c>
      <c r="AA157" s="157">
        <f>Z157*K157</f>
        <v>0</v>
      </c>
      <c r="AR157" s="13" t="s">
        <v>247</v>
      </c>
      <c r="AT157" s="13" t="s">
        <v>176</v>
      </c>
      <c r="AU157" s="13" t="s">
        <v>117</v>
      </c>
      <c r="AY157" s="13" t="s">
        <v>138</v>
      </c>
      <c r="BE157" s="96">
        <f>IF(U157="základní",N157,0)</f>
        <v>0</v>
      </c>
      <c r="BF157" s="96">
        <f>IF(U157="snížená",N157,0)</f>
        <v>0</v>
      </c>
      <c r="BG157" s="96">
        <f>IF(U157="zákl. přenesená",N157,0)</f>
        <v>0</v>
      </c>
      <c r="BH157" s="96">
        <f>IF(U157="sníž. přenesená",N157,0)</f>
        <v>0</v>
      </c>
      <c r="BI157" s="96">
        <f>IF(U157="nulová",N157,0)</f>
        <v>0</v>
      </c>
      <c r="BJ157" s="13" t="s">
        <v>117</v>
      </c>
      <c r="BK157" s="96">
        <f>ROUND(L157*K157,2)</f>
        <v>0</v>
      </c>
      <c r="BL157" s="13" t="s">
        <v>199</v>
      </c>
      <c r="BM157" s="13" t="s">
        <v>248</v>
      </c>
    </row>
    <row r="158" spans="2:65" s="1" customFormat="1" ht="31.5" customHeight="1">
      <c r="B158" s="121"/>
      <c r="C158" s="151" t="s">
        <v>249</v>
      </c>
      <c r="D158" s="151" t="s">
        <v>139</v>
      </c>
      <c r="E158" s="152" t="s">
        <v>250</v>
      </c>
      <c r="F158" s="223" t="s">
        <v>251</v>
      </c>
      <c r="G158" s="224"/>
      <c r="H158" s="224"/>
      <c r="I158" s="224"/>
      <c r="J158" s="153" t="s">
        <v>221</v>
      </c>
      <c r="K158" s="154">
        <v>0.588</v>
      </c>
      <c r="L158" s="225">
        <v>0</v>
      </c>
      <c r="M158" s="224"/>
      <c r="N158" s="226">
        <f>ROUND(L158*K158,2)</f>
        <v>0</v>
      </c>
      <c r="O158" s="224"/>
      <c r="P158" s="224"/>
      <c r="Q158" s="224"/>
      <c r="R158" s="123"/>
      <c r="T158" s="155" t="s">
        <v>21</v>
      </c>
      <c r="U158" s="39" t="s">
        <v>47</v>
      </c>
      <c r="V158" s="31"/>
      <c r="W158" s="156">
        <f>V158*K158</f>
        <v>0</v>
      </c>
      <c r="X158" s="156">
        <v>0</v>
      </c>
      <c r="Y158" s="156">
        <f>X158*K158</f>
        <v>0</v>
      </c>
      <c r="Z158" s="156">
        <v>0</v>
      </c>
      <c r="AA158" s="157">
        <f>Z158*K158</f>
        <v>0</v>
      </c>
      <c r="AR158" s="13" t="s">
        <v>199</v>
      </c>
      <c r="AT158" s="13" t="s">
        <v>139</v>
      </c>
      <c r="AU158" s="13" t="s">
        <v>117</v>
      </c>
      <c r="AY158" s="13" t="s">
        <v>138</v>
      </c>
      <c r="BE158" s="96">
        <f>IF(U158="základní",N158,0)</f>
        <v>0</v>
      </c>
      <c r="BF158" s="96">
        <f>IF(U158="snížená",N158,0)</f>
        <v>0</v>
      </c>
      <c r="BG158" s="96">
        <f>IF(U158="zákl. přenesená",N158,0)</f>
        <v>0</v>
      </c>
      <c r="BH158" s="96">
        <f>IF(U158="sníž. přenesená",N158,0)</f>
        <v>0</v>
      </c>
      <c r="BI158" s="96">
        <f>IF(U158="nulová",N158,0)</f>
        <v>0</v>
      </c>
      <c r="BJ158" s="13" t="s">
        <v>117</v>
      </c>
      <c r="BK158" s="96">
        <f>ROUND(L158*K158,2)</f>
        <v>0</v>
      </c>
      <c r="BL158" s="13" t="s">
        <v>199</v>
      </c>
      <c r="BM158" s="13" t="s">
        <v>252</v>
      </c>
    </row>
    <row r="159" spans="2:63" s="9" customFormat="1" ht="29.25" customHeight="1">
      <c r="B159" s="140"/>
      <c r="C159" s="141"/>
      <c r="D159" s="150" t="s">
        <v>113</v>
      </c>
      <c r="E159" s="150"/>
      <c r="F159" s="150"/>
      <c r="G159" s="150"/>
      <c r="H159" s="150"/>
      <c r="I159" s="150"/>
      <c r="J159" s="150"/>
      <c r="K159" s="150"/>
      <c r="L159" s="150"/>
      <c r="M159" s="150"/>
      <c r="N159" s="236">
        <f>BK159</f>
        <v>0</v>
      </c>
      <c r="O159" s="237"/>
      <c r="P159" s="237"/>
      <c r="Q159" s="237"/>
      <c r="R159" s="143"/>
      <c r="T159" s="144"/>
      <c r="U159" s="141"/>
      <c r="V159" s="141"/>
      <c r="W159" s="145">
        <f>SUM(W160:W162)</f>
        <v>0</v>
      </c>
      <c r="X159" s="141"/>
      <c r="Y159" s="145">
        <f>SUM(Y160:Y162)</f>
        <v>0.0228072</v>
      </c>
      <c r="Z159" s="141"/>
      <c r="AA159" s="146">
        <f>SUM(AA160:AA162)</f>
        <v>0</v>
      </c>
      <c r="AR159" s="147" t="s">
        <v>117</v>
      </c>
      <c r="AT159" s="148" t="s">
        <v>79</v>
      </c>
      <c r="AU159" s="148" t="s">
        <v>23</v>
      </c>
      <c r="AY159" s="147" t="s">
        <v>138</v>
      </c>
      <c r="BK159" s="149">
        <f>SUM(BK160:BK162)</f>
        <v>0</v>
      </c>
    </row>
    <row r="160" spans="2:65" s="1" customFormat="1" ht="31.5" customHeight="1">
      <c r="B160" s="121"/>
      <c r="C160" s="151" t="s">
        <v>253</v>
      </c>
      <c r="D160" s="151" t="s">
        <v>139</v>
      </c>
      <c r="E160" s="152" t="s">
        <v>254</v>
      </c>
      <c r="F160" s="223" t="s">
        <v>255</v>
      </c>
      <c r="G160" s="224"/>
      <c r="H160" s="224"/>
      <c r="I160" s="224"/>
      <c r="J160" s="153" t="s">
        <v>142</v>
      </c>
      <c r="K160" s="154">
        <v>74.48</v>
      </c>
      <c r="L160" s="225">
        <v>0</v>
      </c>
      <c r="M160" s="224"/>
      <c r="N160" s="226">
        <f>ROUND(L160*K160,2)</f>
        <v>0</v>
      </c>
      <c r="O160" s="224"/>
      <c r="P160" s="224"/>
      <c r="Q160" s="224"/>
      <c r="R160" s="123"/>
      <c r="T160" s="155" t="s">
        <v>21</v>
      </c>
      <c r="U160" s="39" t="s">
        <v>47</v>
      </c>
      <c r="V160" s="31"/>
      <c r="W160" s="156">
        <f>V160*K160</f>
        <v>0</v>
      </c>
      <c r="X160" s="156">
        <v>0</v>
      </c>
      <c r="Y160" s="156">
        <f>X160*K160</f>
        <v>0</v>
      </c>
      <c r="Z160" s="156">
        <v>0</v>
      </c>
      <c r="AA160" s="157">
        <f>Z160*K160</f>
        <v>0</v>
      </c>
      <c r="AR160" s="13" t="s">
        <v>199</v>
      </c>
      <c r="AT160" s="13" t="s">
        <v>139</v>
      </c>
      <c r="AU160" s="13" t="s">
        <v>117</v>
      </c>
      <c r="AY160" s="13" t="s">
        <v>138</v>
      </c>
      <c r="BE160" s="96">
        <f>IF(U160="základní",N160,0)</f>
        <v>0</v>
      </c>
      <c r="BF160" s="96">
        <f>IF(U160="snížená",N160,0)</f>
        <v>0</v>
      </c>
      <c r="BG160" s="96">
        <f>IF(U160="zákl. přenesená",N160,0)</f>
        <v>0</v>
      </c>
      <c r="BH160" s="96">
        <f>IF(U160="sníž. přenesená",N160,0)</f>
        <v>0</v>
      </c>
      <c r="BI160" s="96">
        <f>IF(U160="nulová",N160,0)</f>
        <v>0</v>
      </c>
      <c r="BJ160" s="13" t="s">
        <v>117</v>
      </c>
      <c r="BK160" s="96">
        <f>ROUND(L160*K160,2)</f>
        <v>0</v>
      </c>
      <c r="BL160" s="13" t="s">
        <v>199</v>
      </c>
      <c r="BM160" s="13" t="s">
        <v>256</v>
      </c>
    </row>
    <row r="161" spans="2:65" s="1" customFormat="1" ht="44.25" customHeight="1">
      <c r="B161" s="121"/>
      <c r="C161" s="151" t="s">
        <v>257</v>
      </c>
      <c r="D161" s="151" t="s">
        <v>139</v>
      </c>
      <c r="E161" s="152" t="s">
        <v>258</v>
      </c>
      <c r="F161" s="223" t="s">
        <v>259</v>
      </c>
      <c r="G161" s="224"/>
      <c r="H161" s="224"/>
      <c r="I161" s="224"/>
      <c r="J161" s="153" t="s">
        <v>142</v>
      </c>
      <c r="K161" s="154">
        <v>26.52</v>
      </c>
      <c r="L161" s="225">
        <v>0</v>
      </c>
      <c r="M161" s="224"/>
      <c r="N161" s="226">
        <f>ROUND(L161*K161,2)</f>
        <v>0</v>
      </c>
      <c r="O161" s="224"/>
      <c r="P161" s="224"/>
      <c r="Q161" s="224"/>
      <c r="R161" s="123"/>
      <c r="T161" s="155" t="s">
        <v>21</v>
      </c>
      <c r="U161" s="39" t="s">
        <v>47</v>
      </c>
      <c r="V161" s="31"/>
      <c r="W161" s="156">
        <f>V161*K161</f>
        <v>0</v>
      </c>
      <c r="X161" s="156">
        <v>0.00014</v>
      </c>
      <c r="Y161" s="156">
        <f>X161*K161</f>
        <v>0.0037127999999999996</v>
      </c>
      <c r="Z161" s="156">
        <v>0</v>
      </c>
      <c r="AA161" s="157">
        <f>Z161*K161</f>
        <v>0</v>
      </c>
      <c r="AR161" s="13" t="s">
        <v>199</v>
      </c>
      <c r="AT161" s="13" t="s">
        <v>139</v>
      </c>
      <c r="AU161" s="13" t="s">
        <v>117</v>
      </c>
      <c r="AY161" s="13" t="s">
        <v>138</v>
      </c>
      <c r="BE161" s="96">
        <f>IF(U161="základní",N161,0)</f>
        <v>0</v>
      </c>
      <c r="BF161" s="96">
        <f>IF(U161="snížená",N161,0)</f>
        <v>0</v>
      </c>
      <c r="BG161" s="96">
        <f>IF(U161="zákl. přenesená",N161,0)</f>
        <v>0</v>
      </c>
      <c r="BH161" s="96">
        <f>IF(U161="sníž. přenesená",N161,0)</f>
        <v>0</v>
      </c>
      <c r="BI161" s="96">
        <f>IF(U161="nulová",N161,0)</f>
        <v>0</v>
      </c>
      <c r="BJ161" s="13" t="s">
        <v>117</v>
      </c>
      <c r="BK161" s="96">
        <f>ROUND(L161*K161,2)</f>
        <v>0</v>
      </c>
      <c r="BL161" s="13" t="s">
        <v>199</v>
      </c>
      <c r="BM161" s="13" t="s">
        <v>260</v>
      </c>
    </row>
    <row r="162" spans="2:65" s="1" customFormat="1" ht="31.5" customHeight="1">
      <c r="B162" s="121"/>
      <c r="C162" s="151" t="s">
        <v>261</v>
      </c>
      <c r="D162" s="151" t="s">
        <v>139</v>
      </c>
      <c r="E162" s="152" t="s">
        <v>262</v>
      </c>
      <c r="F162" s="223" t="s">
        <v>263</v>
      </c>
      <c r="G162" s="224"/>
      <c r="H162" s="224"/>
      <c r="I162" s="224"/>
      <c r="J162" s="153" t="s">
        <v>142</v>
      </c>
      <c r="K162" s="154">
        <v>26.52</v>
      </c>
      <c r="L162" s="225">
        <v>0</v>
      </c>
      <c r="M162" s="224"/>
      <c r="N162" s="226">
        <f>ROUND(L162*K162,2)</f>
        <v>0</v>
      </c>
      <c r="O162" s="224"/>
      <c r="P162" s="224"/>
      <c r="Q162" s="224"/>
      <c r="R162" s="123"/>
      <c r="T162" s="155" t="s">
        <v>21</v>
      </c>
      <c r="U162" s="39" t="s">
        <v>47</v>
      </c>
      <c r="V162" s="31"/>
      <c r="W162" s="156">
        <f>V162*K162</f>
        <v>0</v>
      </c>
      <c r="X162" s="156">
        <v>0.00072</v>
      </c>
      <c r="Y162" s="156">
        <f>X162*K162</f>
        <v>0.0190944</v>
      </c>
      <c r="Z162" s="156">
        <v>0</v>
      </c>
      <c r="AA162" s="157">
        <f>Z162*K162</f>
        <v>0</v>
      </c>
      <c r="AR162" s="13" t="s">
        <v>199</v>
      </c>
      <c r="AT162" s="13" t="s">
        <v>139</v>
      </c>
      <c r="AU162" s="13" t="s">
        <v>117</v>
      </c>
      <c r="AY162" s="13" t="s">
        <v>138</v>
      </c>
      <c r="BE162" s="96">
        <f>IF(U162="základní",N162,0)</f>
        <v>0</v>
      </c>
      <c r="BF162" s="96">
        <f>IF(U162="snížená",N162,0)</f>
        <v>0</v>
      </c>
      <c r="BG162" s="96">
        <f>IF(U162="zákl. přenesená",N162,0)</f>
        <v>0</v>
      </c>
      <c r="BH162" s="96">
        <f>IF(U162="sníž. přenesená",N162,0)</f>
        <v>0</v>
      </c>
      <c r="BI162" s="96">
        <f>IF(U162="nulová",N162,0)</f>
        <v>0</v>
      </c>
      <c r="BJ162" s="13" t="s">
        <v>117</v>
      </c>
      <c r="BK162" s="96">
        <f>ROUND(L162*K162,2)</f>
        <v>0</v>
      </c>
      <c r="BL162" s="13" t="s">
        <v>199</v>
      </c>
      <c r="BM162" s="13" t="s">
        <v>264</v>
      </c>
    </row>
    <row r="163" spans="2:63" s="1" customFormat="1" ht="49.5" customHeight="1">
      <c r="B163" s="30"/>
      <c r="C163" s="31"/>
      <c r="D163" s="142" t="s">
        <v>265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238">
        <f>BK163</f>
        <v>0</v>
      </c>
      <c r="O163" s="239"/>
      <c r="P163" s="239"/>
      <c r="Q163" s="239"/>
      <c r="R163" s="32"/>
      <c r="T163" s="162"/>
      <c r="U163" s="51"/>
      <c r="V163" s="51"/>
      <c r="W163" s="51"/>
      <c r="X163" s="51"/>
      <c r="Y163" s="51"/>
      <c r="Z163" s="51"/>
      <c r="AA163" s="53"/>
      <c r="AT163" s="13" t="s">
        <v>79</v>
      </c>
      <c r="AU163" s="13" t="s">
        <v>80</v>
      </c>
      <c r="AY163" s="13" t="s">
        <v>266</v>
      </c>
      <c r="BK163" s="96">
        <v>0</v>
      </c>
    </row>
    <row r="164" spans="2:18" s="1" customFormat="1" ht="6.75" customHeight="1"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6"/>
    </row>
  </sheetData>
  <sheetProtection password="CC35" sheet="1" objects="1" scenarios="1" formatColumns="0" formatRows="0" sort="0" autoFilter="0"/>
  <mergeCells count="173">
    <mergeCell ref="N159:Q159"/>
    <mergeCell ref="N163:Q163"/>
    <mergeCell ref="H1:K1"/>
    <mergeCell ref="S2:AC2"/>
    <mergeCell ref="F162:I162"/>
    <mergeCell ref="L162:M162"/>
    <mergeCell ref="N162:Q162"/>
    <mergeCell ref="N123:Q123"/>
    <mergeCell ref="N124:Q124"/>
    <mergeCell ref="N125:Q125"/>
    <mergeCell ref="N138:Q138"/>
    <mergeCell ref="N147:Q147"/>
    <mergeCell ref="N152:Q152"/>
    <mergeCell ref="N154:Q154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6:I156"/>
    <mergeCell ref="L156:M156"/>
    <mergeCell ref="N156:Q156"/>
    <mergeCell ref="N155:Q155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15:P115"/>
    <mergeCell ref="M117:P117"/>
    <mergeCell ref="M119:Q119"/>
    <mergeCell ref="M120:Q120"/>
    <mergeCell ref="F122:I122"/>
    <mergeCell ref="L122:M122"/>
    <mergeCell ref="N122:Q122"/>
    <mergeCell ref="D103:H103"/>
    <mergeCell ref="N103:Q103"/>
    <mergeCell ref="N104:Q104"/>
    <mergeCell ref="L106:Q106"/>
    <mergeCell ref="C112:Q112"/>
    <mergeCell ref="F114:P114"/>
    <mergeCell ref="D100:H100"/>
    <mergeCell ref="N100:Q100"/>
    <mergeCell ref="D101:H101"/>
    <mergeCell ref="N101:Q101"/>
    <mergeCell ref="D102:H102"/>
    <mergeCell ref="N102:Q102"/>
    <mergeCell ref="N94:Q94"/>
    <mergeCell ref="N95:Q95"/>
    <mergeCell ref="N96:Q96"/>
    <mergeCell ref="N98:Q98"/>
    <mergeCell ref="D99:H99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Kolínský</dc:creator>
  <cp:keywords/>
  <dc:description/>
  <cp:lastModifiedBy>Antonín Kolínský</cp:lastModifiedBy>
  <dcterms:created xsi:type="dcterms:W3CDTF">2017-12-13T16:19:43Z</dcterms:created>
  <dcterms:modified xsi:type="dcterms:W3CDTF">2017-12-13T16:19:47Z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