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igorb" reservationPassword="0"/>
  <workbookPr/>
  <bookViews>
    <workbookView xWindow="240" yWindow="120" windowWidth="14940" windowHeight="9225" activeTab="0"/>
  </bookViews>
  <sheets>
    <sheet name="Rekapitulace" sheetId="1" r:id="rId1"/>
    <sheet name="SO201" sheetId="2" r:id="rId2"/>
  </sheets>
  <definedNames/>
  <calcPr/>
  <webPublishing/>
</workbook>
</file>

<file path=xl/sharedStrings.xml><?xml version="1.0" encoding="utf-8"?>
<sst xmlns="http://schemas.openxmlformats.org/spreadsheetml/2006/main" count="1161" uniqueCount="453">
  <si>
    <t>Firma: IKDS s.r.o.</t>
  </si>
  <si>
    <t>Rekapitulace ceny</t>
  </si>
  <si>
    <t>Stavba: 2023-015 - Celková rekonstrukce mostu ev. č. V-22 přes Vápenický potok -Vrchlabí“</t>
  </si>
  <si>
    <t>Varianta: ZŘ - Základní řešení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</si>
  <si>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</si>
  <si>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</si>
  <si>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</si>
  <si>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</si>
  <si>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</si>
  <si>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</si>
  <si>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</si>
  <si>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</si>
  <si>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</si>
  <si>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</si>
  <si>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</si>
  <si>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2023-015</t>
  </si>
  <si>
    <t>Celková rekonstrukce mostu ev. č. V-22 přes Vápenický potok -Vrchlabí“</t>
  </si>
  <si>
    <t>O</t>
  </si>
  <si>
    <t>Rozpočet:</t>
  </si>
  <si>
    <t>0,00</t>
  </si>
  <si>
    <t>15,00</t>
  </si>
  <si>
    <t>21,00</t>
  </si>
  <si>
    <t>3</t>
  </si>
  <si>
    <t>2</t>
  </si>
  <si>
    <t>SO201</t>
  </si>
  <si>
    <t>Most ev. č. V-22 přes Vápenický potok – Vrchlabí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</si>
  <si>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</si>
  <si>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</si>
  <si>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</si>
  <si>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</si>
  <si>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</si>
  <si>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</si>
  <si>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</si>
  <si>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</si>
  <si>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</si>
  <si>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</si>
  <si>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</si>
  <si>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</si>
  <si>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</si>
  <si>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</si>
  <si>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</si>
  <si>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</si>
  <si>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</si>
  <si>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</si>
  <si>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</si>
  <si>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</si>
  <si>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014102</t>
  </si>
  <si>
    <t>a</t>
  </si>
  <si>
    <t>POPLATKY ZA SKLÁDKU - zemina</t>
  </si>
  <si>
    <t>T</t>
  </si>
  <si>
    <t>PP</t>
  </si>
  <si>
    <t>položka131838</t>
  </si>
  <si>
    <t>VV</t>
  </si>
  <si>
    <t>výkop pro polstáře 
opěry 
2*0,30*2,90*6,20=10,788 [A] 
pod křídlo na návodní straně 
0,30*2,90*4,30=3,741 [B] 
pod křídla na povodní straně 
0,30*2,10*3,30=2,079 [C] 
0,30*2,10*2,65=1,670 [D] 
výkop před opěrami 
2,09*1,14*6,20=14,772 [E] 
výkop za opěrami 
2*2,30*4,94*9,20=209,061 [F] 
Celkem: A+B+C+D+E+F=242,111 [G]</t>
  </si>
  <si>
    <t>TS</t>
  </si>
  <si>
    <t>zahrnuje veškeré poplatky provozovateli skládky související s uložením odpadu na skládce.</t>
  </si>
  <si>
    <t>b</t>
  </si>
  <si>
    <t>POPLATKY ZA SKLÁDKU - beton</t>
  </si>
  <si>
    <t>položka 113348 
položka 966158</t>
  </si>
  <si>
    <t>podkladní cementové vrstvy vozovky na předpolí 
(29,311+39,898)*0,30*2,3=47,754 [A] 
základy opěr 
2*1,60*0,80*5,30*2,3=31,206 [B] 
Celkem: A+B=78,960 [C]</t>
  </si>
  <si>
    <t>c</t>
  </si>
  <si>
    <t>POPLATKY ZA SKLÁDKU - železobeton</t>
  </si>
  <si>
    <t>položka 966168</t>
  </si>
  <si>
    <t>nosná konstrukce 
0,30*5,24*3,57*2,5=14,030 [A] 
0,20*5,80*4,57*2,5=13,253 [B] 
římsy 
0,70*0,40*(6,96+7,09)*2,5=9,835 [C] 
Celkem: A+B+C=37,118 [D]</t>
  </si>
  <si>
    <t>d</t>
  </si>
  <si>
    <t>POPLATKY ZA SKLÁDKU - kámen</t>
  </si>
  <si>
    <t/>
  </si>
  <si>
    <t>e</t>
  </si>
  <si>
    <t>POPLATKY ZA SKLÁDKU - ocel</t>
  </si>
  <si>
    <t>položka 9111A3</t>
  </si>
  <si>
    <t>(12,9+3,85+12,9)*0,10=2,965 [A]</t>
  </si>
  <si>
    <t>f</t>
  </si>
  <si>
    <t>POPLATKY ZA SKLÁDKU - vozovky</t>
  </si>
  <si>
    <t>položka 113728 a,b</t>
  </si>
  <si>
    <t>15,153*0,07*1,1=1,167 [A] 
(29,311+39,898)*0,07*1,1=5,329 [B] 
15,153*0,1*1,1=1,667 [C] 
(29,311+39,898)*0,20*1,1=15,226 [D] 
Celkem: A+B+C+D=23,389 [E]</t>
  </si>
  <si>
    <t>7</t>
  </si>
  <si>
    <t>02520</t>
  </si>
  <si>
    <t>ZKOUŠENÍ MATERIÁLŮ NEZÁVISLOU ZKUŠEBNOU</t>
  </si>
  <si>
    <t>KPL</t>
  </si>
  <si>
    <t>včetně odběru vzorku a odvoz do skušebny beton</t>
  </si>
  <si>
    <t>1=1,000 [A]</t>
  </si>
  <si>
    <t>zahrnuje veškeré náklady spojené s objednatelem požadovanými zkouškami</t>
  </si>
  <si>
    <t>8</t>
  </si>
  <si>
    <t>02620</t>
  </si>
  <si>
    <t>ZKOUŠENÍ KONSTRUKCÍ A PRACÍ NEZÁVISLOU ZKUŠEBNOU</t>
  </si>
  <si>
    <t>zkušky hutnění v rozsahu TKP zemní páň</t>
  </si>
  <si>
    <t>02720</t>
  </si>
  <si>
    <t>POMOC PRÁCE ZŘÍZ NEBO ZAJIŠŤ REGULACI A OCHRANU DOPRAVY</t>
  </si>
  <si>
    <t>dopravné opatření umístění značek</t>
  </si>
  <si>
    <t>zahrnuje veškeré náklady spojené s objednatelem požadovanými zařízeními</t>
  </si>
  <si>
    <t>02730</t>
  </si>
  <si>
    <t>POMOC PRÁCE ZŘÍZ NEBO ZAJIŠŤ OCHRANU INŽENÝRSKÝCH SÍTÍ - kanalizace</t>
  </si>
  <si>
    <t>podzemní vedení kanalizace, MěVaK Vrchlabí, p.o.</t>
  </si>
  <si>
    <t>11</t>
  </si>
  <si>
    <t>POMOC PRÁCE ZŘÍZ NEBO ZAJIŠŤ OCHRANU INŽENÝRSKÝCH SÍTÍ - cetin</t>
  </si>
  <si>
    <t>podzemní vedení elektrokomunikační sítě, CETIN a.s.</t>
  </si>
  <si>
    <t>12</t>
  </si>
  <si>
    <t>POMOC PRÁCE ZŘÍZ NEBO ZAJIŠŤ OCHRANU INŽENÝRSKÝCH SÍTÍ - vo</t>
  </si>
  <si>
    <t>podzemní vedení VO (NN), Služby města Vrchlabí, p.o.</t>
  </si>
  <si>
    <t>13</t>
  </si>
  <si>
    <t>POMOC PRÁCE ZŘÍZ NEBO ZAJIŠŤ OCHRANU INŽENÝRSKÝCH SÍTÍ - vodovod</t>
  </si>
  <si>
    <t>podzemní vedení vodovodu, MěVaK Vrchlabí, p.o.</t>
  </si>
  <si>
    <t>14</t>
  </si>
  <si>
    <t>02742</t>
  </si>
  <si>
    <t>PROVIZORNÍ LÁVKY</t>
  </si>
  <si>
    <t>M2</t>
  </si>
  <si>
    <t>dočasné lávka pro pěší</t>
  </si>
  <si>
    <t>14,0*1,5=21,000 [A]</t>
  </si>
  <si>
    <t>15</t>
  </si>
  <si>
    <t>02910</t>
  </si>
  <si>
    <t>OSTATNÍ POŽADAVKY - ZEMĚMĚŘIČSKÁ MĚŘENÍ</t>
  </si>
  <si>
    <t>vytyčení stavby</t>
  </si>
  <si>
    <t>2=2,000 [A]</t>
  </si>
  <si>
    <t>zahrnuje veškeré náklady spojené s objednatelem požadovanými pracemi,  
- pro stanovení orientační investorské ceny určete jednotkovou cenu jako 1% odhadované ceny stavby</t>
  </si>
  <si>
    <t>16</t>
  </si>
  <si>
    <t>02940</t>
  </si>
  <si>
    <t>OSTATNÍ POŽADAVKY - VYPRACOVÁNÍ DOKUMENTACE</t>
  </si>
  <si>
    <t>povodňový plán</t>
  </si>
  <si>
    <t>zahrnuje veškeré náklady spojené s objednatelem požadovanými pracemi</t>
  </si>
  <si>
    <t>17</t>
  </si>
  <si>
    <t>havaríjní plán</t>
  </si>
  <si>
    <t>18</t>
  </si>
  <si>
    <t>029412</t>
  </si>
  <si>
    <t>OSTATNÍ POŽADAVKY - VYPRACOVÁNÍ MOSTNÍHO LISTU</t>
  </si>
  <si>
    <t>KUS</t>
  </si>
  <si>
    <t>19</t>
  </si>
  <si>
    <t>02943</t>
  </si>
  <si>
    <t>OSTATNÍ POŽADAVKY - VYPRACOVÁNÍ RDS</t>
  </si>
  <si>
    <t>20</t>
  </si>
  <si>
    <t>02944</t>
  </si>
  <si>
    <t>OSTAT POŽADAVKY - DOKUMENTACE SKUTEČ PROVEDENÍ V DIGIT FORMĚ</t>
  </si>
  <si>
    <t>DSPS včetně geodetického zaměření</t>
  </si>
  <si>
    <t>21</t>
  </si>
  <si>
    <t>02945</t>
  </si>
  <si>
    <t>OSTAT POŽADAVKY - GEOMETRICKÝ PLÁN</t>
  </si>
  <si>
    <t>na základě skutečného provedení stavby</t>
  </si>
  <si>
    <t>položka zahrnuje:        
- přípravu podkladů, vyhotovení žádosti pro vklad na katastrální úřad 
- polní práce spojené s vyhotovením geometrického plánu 
- výpočetní a grafické kancelářské práce 
- úřední ověření výsledného elaborátu 
- schválení návrhu vkladu do katastru nemovitostí příslušným katastrálním úřadem</t>
  </si>
  <si>
    <t>22</t>
  </si>
  <si>
    <t>02946</t>
  </si>
  <si>
    <t>OSTAT POŽADAVKY - FOTODOKUMENTACE</t>
  </si>
  <si>
    <t>položka zahrnuje: 
- fotodokumentaci zadavatelem požadovaného děje a konstrukcí v požadovaných časových intervalech 
- zadavatelem specifikované výstupy (fotografie v papírovém a digitálním formátu) v požadovaném počtu</t>
  </si>
  <si>
    <t>23</t>
  </si>
  <si>
    <t>02953</t>
  </si>
  <si>
    <t>OSTATNÍ POŽADAVKY - HLAVNÍ MOSTNÍ PROHLÍDKA</t>
  </si>
  <si>
    <t>položka zahrnuje : 
- úkony dle ČSN 73 6221 
- provedení hlavní mostní prohlídky oprávněnou fyzickou nebo právnickou osobou 
- vyhotovení záznamu (protokolu), který jednoznačně definuje stav mostu</t>
  </si>
  <si>
    <t>24</t>
  </si>
  <si>
    <t>02960</t>
  </si>
  <si>
    <t>OSTATNÍ POŽADAVKY - ODBORNÝ DOZOR</t>
  </si>
  <si>
    <t>dozor investora TDI</t>
  </si>
  <si>
    <t>zahrnuje veškeré náklady spojené s objednatelem požadovaným dozorem</t>
  </si>
  <si>
    <t>25</t>
  </si>
  <si>
    <t>03100</t>
  </si>
  <si>
    <t>ZAŘÍZENÍ STAVENIŠTĚ - ZŘÍZENÍ, PROVOZ, DEMONTÁŽ</t>
  </si>
  <si>
    <t>zahrnuje objednatelem povolené náklady na pořízení (event. pronájem), provozování, udržování a likvidaci zhotovitelova zařízení</t>
  </si>
  <si>
    <t>Zemní práce</t>
  </si>
  <si>
    <t>26</t>
  </si>
  <si>
    <t>113348</t>
  </si>
  <si>
    <t>ODSTRAN PODKL ZPEVNĚNÝCH PLOCH S CEM POJIVEM, ODVOZ DO 20KM</t>
  </si>
  <si>
    <t>M3</t>
  </si>
  <si>
    <t>podkladné vrstvy vozovky na předpolích mostu tl 300mm</t>
  </si>
  <si>
    <t>(29,311+39,898)*0,30=20,763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</si>
  <si>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</si>
  <si>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27</t>
  </si>
  <si>
    <t>113524</t>
  </si>
  <si>
    <t>ODSTRANĚNÍ CHODNÍKOVÝCH A SILNIČNÍCH OBRUBNÍKŮ BETONOVÝCH, ODVOZ DO 5KM</t>
  </si>
  <si>
    <t>M</t>
  </si>
  <si>
    <t>3,0+4,0+8,5+6,0=21,500 [A]</t>
  </si>
  <si>
    <t>28</t>
  </si>
  <si>
    <t>113728</t>
  </si>
  <si>
    <t>FRÉZOVÁNÍ ZPEVNĚNÝCH PLOCH ASFALTOVÝCH, ODVOZ DO 20KM</t>
  </si>
  <si>
    <t>obrusná vrstva 70mm</t>
  </si>
  <si>
    <t>15,153*0,07=1,061 [A] 
(29,311+39,898)*0,07=4,845 [B] 
Celkem: A+B=5,906 [C]</t>
  </si>
  <si>
    <t>29</t>
  </si>
  <si>
    <t>podkladní na  
mostě tl 100mm 
předpolích tl 200mm</t>
  </si>
  <si>
    <t>15,153*0,1=1,515 [A] 
(29,311+39,898)*0,20=13,842 [B] 
Celkem: A+B=15,357 [C]</t>
  </si>
  <si>
    <t>30</t>
  </si>
  <si>
    <t>11511</t>
  </si>
  <si>
    <t>ČERPÁNÍ VODY DO 500 L/MIN</t>
  </si>
  <si>
    <t>HOD</t>
  </si>
  <si>
    <t>40=40,000 [A]</t>
  </si>
  <si>
    <t>Položka čerpání vody na povrchu zahrnuje i potrubí, pohotovost záložní čerpací soupravy a zřízení čerpací jímky. Součástí položky je také následná demontáž a likvidace těchto zařízení</t>
  </si>
  <si>
    <t>31</t>
  </si>
  <si>
    <t>11525</t>
  </si>
  <si>
    <t>PŘEVEDENÍ VODY POTRUBÍM DN 600 NEBO ŽLABY R.O. DO 2,0M</t>
  </si>
  <si>
    <t>17,0=17,000 [A]</t>
  </si>
  <si>
    <t>Položka převedení vody na povrchu zahrnuje zřízení, udržování a odstranění příslušného zařízení. Převedení vody se uvádí buď průměrem potrubí (DN) nebo délkou rozvinutého obvodu žlabu (r.o.).</t>
  </si>
  <si>
    <t>32</t>
  </si>
  <si>
    <t>121101</t>
  </si>
  <si>
    <t>SEJMUTÍ ORNICE NEBO LESNÍ PŮDY S ODVOZEM DO 1KM</t>
  </si>
  <si>
    <t>10=10,000 [A]</t>
  </si>
  <si>
    <t>položka zahrnuje sejmutí ornice bez ohledu na tloušťku vrstvy a její vodorovnou dopravu 
nezahrnuje uložení na trvalou skládku</t>
  </si>
  <si>
    <t>33</t>
  </si>
  <si>
    <t>131838</t>
  </si>
  <si>
    <t>HLOUBENÍ JAM ZAPAŽ I NEPAŽ TŘ. II, ODVOZ DO 20KM</t>
  </si>
  <si>
    <t>výkop kolem opěr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</si>
  <si>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eventuelně nutné druhotné rozpojení odstřelené horniny 
- ruční vykopávky, odstranění kořenů a napadávek 
- pažení, vzepření a rozepření vč. přepažování (vyjma štětových stěn) 
- úpravu, ochranu a očištění dna, základové spáry, stěn a svahů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</si>
  <si>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34</t>
  </si>
  <si>
    <t>17130</t>
  </si>
  <si>
    <t>ULOŽENÍ SYPANINY DO NÁSYPŮ V AKTIVNÍ ZÓNĚ SE ZHUTNĚNÍM - za rubem</t>
  </si>
  <si>
    <t>id 0,9</t>
  </si>
  <si>
    <t>nad drenáží 
2*2,10*3,18*5,6=74,794 [A] 
pod drenáží  
2*1,13*1,50*5,60=18,984 [B] 
za křídlem na návodní straně 
(2,10*3,18*4,0)*0,5=13,356 [C] 
za křídly  na povodní straně 
1,50*2,10*(3,0+2,50)=17,325 [D] 
Celkem: A+B+C+D=124,459 [E]</t>
  </si>
  <si>
    <t>položka zahrnuje: 
- kompletní provedení zemní konstrukce vč. výběru vhodného materiálu 
- úprava  ukládaného  materiálu  vlhčením,  tříděním,  promícháním  nebo  vysoušením,  příp. jiné úpravy za účelem zlepšení jeho  mech. vlastností 
- hutnění i různé míry hutnění  
- ošetření úložiště po celou dobu práce v něm vč. klimatických opatření 
- ztížení v okolí vedení, konstrukcí a objektů a jejich dočasné zajištění 
- ztížení provádění vč. hutnění ve ztížených podmínkách a stísněných prostorech 
- ztížené ukládání sypaniny pod vodu 
- ukládání po vrstvách a po jiných nutných částech (figurách) vč. dosypávek 
- spouštění a nošení materiálu 
- výměna částí zemní konstrukce znehodnocené klimatickými vlivy 
- ruční hutnění a výplň jam a prohlubní v podloží 
- úprava, očištění, ochrana a zhutnění podloží 
- svahování, hutnění a uzavírání povrchů svahů 
- zřízení lavic na svazích 
- udržování úložiště a jeho ochrana proti vodě 
- odvedení nebo obvedení vody v okolí úložiště a v úložišti 
- veškeré  pomocné konstrukce umožňující provedení  zemní konstrukce  (příjezdy,  sjezdy,  nájezdy, lešení, podpěrné konstrukce, přemostění, zpevněné plochy, zakrytí a pod.)</t>
  </si>
  <si>
    <t>35</t>
  </si>
  <si>
    <t>ULOŽENÍ SYPANINY DO NÁSYPŮ V AKTIVNÍ ZÓNĚ SE ZHUTNĚNÍM - před základem</t>
  </si>
  <si>
    <t>mezi základy opěr a křídla 
1,75*1,10*(5,60+4,0)=18,480 [A]</t>
  </si>
  <si>
    <t>36</t>
  </si>
  <si>
    <t>17750</t>
  </si>
  <si>
    <t>ZEMNÍ HRÁZKY ZE ZEMIN NEPROPUSTNÝCH</t>
  </si>
  <si>
    <t>pytlová hrázka</t>
  </si>
  <si>
    <t>2*1,5*1,5*3,0=13,500 [A]</t>
  </si>
  <si>
    <t>37</t>
  </si>
  <si>
    <t>18221</t>
  </si>
  <si>
    <t>ROZPROSTŘENÍ ORNICE VE SVAHU V TL DO 0,10M</t>
  </si>
  <si>
    <t>10,0=10,000 [A]</t>
  </si>
  <si>
    <t>položka zahrnuje: 
nutné přemístění ornice z dočasných skládek vzdálených do 50m 
rozprostření ornice v předepsané tloušťce ve svahu přes 1:5</t>
  </si>
  <si>
    <t>38</t>
  </si>
  <si>
    <t>18242</t>
  </si>
  <si>
    <t>ZALOŽENÍ TRÁVNÍKU HYDROOSEVEM NA ORNICI</t>
  </si>
  <si>
    <t>Zahrnuje dodání předepsané travní směsi, hydroosev na ornici, zalévání, první pokosení, to vše bez ohledu na sklon terénu</t>
  </si>
  <si>
    <t>Základy</t>
  </si>
  <si>
    <t>39</t>
  </si>
  <si>
    <t>261112</t>
  </si>
  <si>
    <t>VRTY PRO KOTVENÍ A INJEKTÁŽ TŘ I NA POVRCHU D DO 16MM</t>
  </si>
  <si>
    <t>vrty pro kotvení zábradlí</t>
  </si>
  <si>
    <t>14*4*0,15=8,400 [A]</t>
  </si>
  <si>
    <t>položka zahrnuje: 
přemístění, montáž a demontáž vrtných souprav 
svislou dopravu zeminy z vrtu 
vodorovnou dopravu zeminy bez uložení na skládku 
případně nutné pažení dočasné (včetně odpažení) i trvalé</t>
  </si>
  <si>
    <t>40</t>
  </si>
  <si>
    <t>261113</t>
  </si>
  <si>
    <t>VRTY PRO KOTVENÍ A INJEKTÁŽ NA POVRCHU TŘ I D DO 25MM</t>
  </si>
  <si>
    <t>vrty pro kotvení říms</t>
  </si>
  <si>
    <t>na nosné konstrukci 
2*4*0,15+2*3*0,15=2,100 [A] 
na propojení sanace bet. křídla na návodní straně 
2*20*0,3=12,000 [B] 
Celkem: A+B=14,100 [C]</t>
  </si>
  <si>
    <t>41</t>
  </si>
  <si>
    <t>27152</t>
  </si>
  <si>
    <t>POLŠTÁŘE POD ZÁKLADY Z KAMENIVA DRCENÉHO</t>
  </si>
  <si>
    <t>pod opěry 
2*0,30*2,90*6,20=10,788 [A] 
pod křídlo na návodní straně 
0,30*2,90*4,30=3,741 [B] 
pod křídla na povodní straně 
0,30*2,10*3,30=2,079 [C] 
0,30*2,10*2,65=1,670 [D] 
Celkem: A+B+C+D=18,278 [E]</t>
  </si>
  <si>
    <t>položka zahrnuje dodávku předepsaného kameniva, mimostaveništní a vnitrostaveništní dopravu a jeho uložení 
není-li v zadávací dokumentaci uvedeno jinak, jedná se o nakupovaný materiál</t>
  </si>
  <si>
    <t>42</t>
  </si>
  <si>
    <t>272325</t>
  </si>
  <si>
    <t>ZÁKLADY ZE ŽELEZOBETONU DO C30/37</t>
  </si>
  <si>
    <t>základy opěr 
2*1,70*0,70*5,60=13,328 [A] 
základ křídla na návodní straně 
1,70*0,70*4,00=4,760 [B] 
základ křídel na povodní straně 
1,25*0,65*(3,00+2,50)=4,469 [C] 
Celkem: A+B+C=22,557 [D]</t>
  </si>
  <si>
    <t>- dodání  čerstvého  betonu  (betonové  směsi)  požadované  kvality,  jeho  uložení  do požadovaného tvaru při jakékoliv hustotě výztuže, konzistenci čerstvého betonu a způsobu hutnění, ošetření a ochranu betonu, 
- zhotovení nepropustného, mrazuvzdorného betonu a betonu požadované trvanlivosti a vlastností, 
- užití potřebných přísad a technologií výroby betonu, 
- zřízení pracovních a dilatačních spar, včetně potřebných úprav, výplně, vložek, opracování, očištění a ošetření, 
- bednění  požadovaných  konstr. (i ztracené) s úpravou  dle požadované  kvality povrchu betonu, včetně odbedňovacích a odskružovacích prostředků, 
- podpěrné  konstr. (skruže) a lešení všech druhů pro bednění, uložení čerstvého betonu, výztuže a doplňkových konstr., vč. požadovaných otvorů, ochranných a bezpečnostních opatření a základů těchto konstrukcí a lešení, 
- vytvoření kotevních čel, kapes, nálitků, a sedel, 
- zřízení  všech  požadovaných  otvorů, kapes, výklenků, prostupů, dutin, drážek a pod., vč. ztížení práce a úprav  kolem nich, 
- úpravy pro osazení výztuže, doplňkových konstrukcí a vybavení, 
- úpravy povrchu pro položení požadované izolace, povlaků a nátěrů, případně vyspravení, 
- ztížení práce u kabelových a injektážních trubek a ostatních zařízení osazovaných do betonu, 
- konstrukce betonových kloubů, upevnění kotevních prvků a doplňkových konstrukcí, 
- nátěry zabraňující soudržnost betonu a bednění, 
- výplň, těsnění  a tmelení spar a spojů, 
- opatření  povrchů  betonu  izolací  proti zemní vlhkosti v částech, kde přijdou do styku se zeminou nebo kamenivem, 
- případné zřízení spojovací vrstvy u základů, 
- úpravy pro osazení zařízení ochrany konstrukce proti vlivu bludných proudů,</t>
  </si>
  <si>
    <t>43</t>
  </si>
  <si>
    <t>272365</t>
  </si>
  <si>
    <t>VÝZTUŽ ZÁKLADŮ Z OCELI 10505, B500B</t>
  </si>
  <si>
    <t>odhad 150kg/m3</t>
  </si>
  <si>
    <t>základy opěr 
2*1,70*0,70*5,60*0,15=1,999 [A] 
základ křídla na návodní straně 
1,70*0,70*4,00*0,15=0,714 [B] 
základ křídel na povodní straně 
1,25*0,65*(3,00+2,50)*0,15=0,670 [C] 
Celkem: A+B+C=3,383 [D]</t>
  </si>
  <si>
    <t>Položka zahrnuje veškerý materiál, výrobky a polotovary, včetně mimostaveništní a vnitrostaveništní dopravy (rovněž přesuny), včetně naložení a složení, případně s uložením 
- dodání betonářské výztuže v požadované kvalitě, stříhání, řezání, ohýbání a spojování do všech požadovaných tvarů (vč. armakošů) a uložení s požadovaným zajištěním polohy a krytí výztuže betonem, 
- veškeré svary nebo jiné spoje výztuže, 
- pomocné konstrukce a práce pro osazení a upevnění výztuže, 
- zednické výpomoci pro montáž betonářské výztuže, 
- úpravy výztuže pro osazení doplňkových konstrukcí, 
- ochranu výztuže do doby jejího zabetonování, 
- úpravy výztuže pro zřízení železobetonových kloubů, kotevních prvků, závěsných ok a doplňkových konstrukcí, 
- veškerá opatření pro zajištění soudržnosti výztuže a betonu, 
- vodivé propojení výztuže, které je součástí ochrany konstrukce proti vlivům bludných proudů, vyvedení do měřících skříní nebo míst pro měření bludných proudů (vlastní měřící skříně se uvádějí položkami SD 74), 
- povrchovou antikorozní úpravu výztuže, 
- separaci výztuže, 
- osazení měřících zařízení a úpravy pro ně, 
- osazení měřících skříní nebo míst pro měření bludných proudů.</t>
  </si>
  <si>
    <t>Svislé konstrukce</t>
  </si>
  <si>
    <t>44</t>
  </si>
  <si>
    <t>31717</t>
  </si>
  <si>
    <t>KOVOVÉ KONSTRUKCE PRO KOTVENÍ ŘÍMSY</t>
  </si>
  <si>
    <t>KG</t>
  </si>
  <si>
    <t>a 1,0m, před 4,0 kg/ks</t>
  </si>
  <si>
    <t>2*4*4,0=32,000 [A]</t>
  </si>
  <si>
    <t>Položka zahrnuje dodávku (výrobu) kotevního prvku předepsaného tvaru a jeho osazení do předepsané polohy včetně nezbytných prací (vrty, zálivky apod.)</t>
  </si>
  <si>
    <t>45</t>
  </si>
  <si>
    <t>317325</t>
  </si>
  <si>
    <t>ŘÍMSY ZE ŽELEZOBETONU DO C30/37</t>
  </si>
  <si>
    <t>((0,25*0,5)+(0,55*0,23))*((2*4,30)+3,00+2,50)=3,546 [A]</t>
  </si>
  <si>
    <t>položka zahrnuje: 
- dodání  čerstvého  betonu  (betonové  směsi)  požadované  kvality,  jeho  uložení  do požadovaného tvaru při jakékoliv hustotě výztuže, konzistenci čerstvého betonu a způsobu hutnění, ošetření a ochranu betonu, 
- zhotovení nepropustného, mrazuvzdorného betonu a betonu požadované trvanlivosti a vlastností, 
- užití potřebných přísad a technologií výroby betonu, 
- zřízení pracovních a dilatačních spar, včetně potřebných úprav, výplně, vložek, opracování, očištění a ošetření, 
- bednění  požadovaných  konstr. (i ztracené) s úpravou  dle požadované  kvality povrchu betonu, včetně odbedňovacích a odskružovacích prostředků, 
- podpěrné  konstr. (skruže) a lešení všech druhů pro bednění, uložení čerstvého betonu, výztuže a doplňkových konstr., vč. požadovaných otvorů, ochranných a bezpečnostních opatření a základů těchto konstrukcí a lešení, 
- vytvoření kotevních čel, kapes, nálitků, a sedel, 
- zřízení  všech  požadovaných  otvorů, kapes, výklenků, prostupů, dutin, drážek a pod., vč. ztížení práce a úprav  kolem nich, 
- úpravy pro osazení výztuže, doplňkových konstrukcí a vybavení, 
- úpravy povrchu pro položení požadované izolace, povlaků a nátěrů, případně vyspravení, 
- ztížení práce u kabelových a injektážních trubek a ostatních zařízení osazovaných do betonu, 
- konstrukce betonových kloubů, upevnění kotevních prvků a doplňkových konstrukcí, 
- nátěry zabraňující soudržnost betonu a bednění, 
- výplň, těsnění  a tmelení spar a spojů, 
- opatření  povrchů  betonu  izolací  proti zemní vlhkosti v částech, kde přijdou do styku se zeminou nebo kamenivem, 
- případné zřízení spojovací vrstvy u základů, 
- úpravy pro osazení zařízení ochrany konstrukce proti vlivu bludných proudů</t>
  </si>
  <si>
    <t>46</t>
  </si>
  <si>
    <t>317365</t>
  </si>
  <si>
    <t>VÝZTUŽ ŘÍMS Z OCELI 10505, B500B</t>
  </si>
  <si>
    <t>předpoklad 150kg/m3</t>
  </si>
  <si>
    <t>(((0,25*0,5)+(0,55*0,23))*((2*4,30)+3,00+2,50))*0,15=0,532 [A]</t>
  </si>
  <si>
    <t>položka zahrnuje:  
- dodání betonářské výztuže v požadované kvalitě, stříhání, řezání, ohýbání a spojování do všech požadovaných tvarů (vč. armakošů) a uložení s požadovaným zajištěním polohy a krytí výztuže betonem, 
- veškeré svary nebo jiné spoje výztuže, 
- pomocné konstrukce a práce pro osazení a upevnění výztuže, 
- zednické výpomoci pro montáž betonářské výztuže, 
- úpravy výztuže pro osazení doplňkových konstrukcí, 
- ochranu výztuže do doby jejího zabetonování, 
- úpravy výztuže pro zřízení železobetonových kloubů, kotevních prvků, závěsných ok a doplňkových konstrukcí, 
- veškerá opatření pro zajištění soudržnosti výztuže a betonu, 
- vodivé propojení výztuže, které je součástí ochrany konstrukce proti vlivům bludných proudů, vyvedení do měřících skříní nebo míst pro měření bludných proudů (vlastní měřící skříně se uvádějí položkami SD 74) 
- povrchovou antikorozní úpravu výztuže, 
- separaci výztuže, 
- osazení měřících zařízení a úpravy pro ně, 
- osazení měřících skříní nebo míst pro měření bludných proudů.</t>
  </si>
  <si>
    <t>47</t>
  </si>
  <si>
    <t>327215</t>
  </si>
  <si>
    <t>PŘEZDĚNÍ ZDÍ Z KAMENNÉHO ZDIVA</t>
  </si>
  <si>
    <t>regukace toku</t>
  </si>
  <si>
    <t>2*0,70*2,00*3,40=9,520 [A]</t>
  </si>
  <si>
    <t>položka zahrnuje rozebrání stávajícího zdiva, nezbytnou manipulaci s rozebraným materiálem (nakládání, doprava, složení, očištění, odvoz nepoužitelného materiálu a suti), vyzdění z tohoto materiálu (bez dodávky nového) včetně dodávky předepsaného materiálu pro výplň spar.</t>
  </si>
  <si>
    <t>48</t>
  </si>
  <si>
    <t>333221</t>
  </si>
  <si>
    <t>OBKLAD MOSTNÍCH OPĚR A KŘÍDEL KVÁDROVÝ A ŘÁDKOVÝ</t>
  </si>
  <si>
    <t>2*0,60*3,53*5,60=23,722 [A]</t>
  </si>
  <si>
    <t>položka zahrnuje dodávku a osazení dvoustranně lícovaného kamene, jeho případné kotvení se všemi souvisejícími materiály a pracemi, dodávku předepsané malty, spárování.</t>
  </si>
  <si>
    <t>49</t>
  </si>
  <si>
    <t>333325</t>
  </si>
  <si>
    <t>MOSTNÍ OPĚRY A KŘÍDLA ZE ŽELEZOVÉHO BETONU DO C30/37</t>
  </si>
  <si>
    <t>dřík opěr za kameny 
2*0,30*3,53*5,60=11,861 [A] 
úložné prahy 
2*0,90*0,50*5,60=5,040 [B] 
křídlo na návodní straně 
((4,28+1,48)/2)*0,60*4,00=6,912 [C] 
křídla na povodní straně 
1,47*0,60*3,00=2,646 [D] 
1,43*0,60*2,50=2,145 [E] 
Celkem: A+B+C+D+E=28,604 [F]</t>
  </si>
  <si>
    <t>- dodání  čerstvého  betonu  (betonové  směsi)  požadované  kvality,  jeho  uložení  do požadovaného tvaru při jakékoliv hustotě výztuže, konzistenci čerstvého betonu a způsobu hutnění, ošetření a ochranu betonu, 
- zhotovení nepropustného, mrazuvzdorného betonu a betonu požadované trvanlivosti a vlastností, 
- užití potřebných přísad a technologií výroby betonu, 
- zřízení pracovních a dilatačních spar, včetně potřebných úprav, výplně, vložek, opracování, očištění a ošetření, 
- bednění  požadovaných  konstr. (i ztracené) s úpravou  dle požadované  kvality povrchu betonu, včetně odbedňovacích a odskružovacích prostředků, 
- podpěrné  konstr. (skruže) a lešení všech druhů pro bednění, uložení čerstvého betonu, výztuže a doplňkových konstr., vč. požadovaných otvorů, ochranných a bezpečnostních opatření a základů těchto konstrukcí a lešení, 
- vytvoření kotevních čel, kapes, nálitků, a sedel, 
- zřízení  všech  požadovaných  otvorů, kapes, výklenků, prostupů, dutin, drážek a pod., vč. ztížení práce a úprav  kolem nich, 
- úpravy pro osazení výztuže, doplňkových konstrukcí a vybavení, 
- úpravy povrchu pro položení požadované izolace, povlaků a nátěrů, případně vyspravení, 
- ztížení práce u kabelových a injektážních trubek a ostatních zařízení osazovaných do betonu, 
- konstrukce betonových kloubů, upevnění kotevních prvků a doplňkových konstrukcí, 
- nátěry zabraňující soudržnost betonu a bednění, 
- výplň, těsnění  a tmelení spar a spojů, 
- opatření  povrchů  betonu  izolací  proti zemní vlhkosti v částech, kde přijdou do styku se zeminou nebo kamenivem, 
- případné zřízení spojovací vrstvy u základů, 
- úpravy pro osazení zařízení ochrany konstrukce proti vlivu bludných proudů</t>
  </si>
  <si>
    <t>50</t>
  </si>
  <si>
    <t>333365</t>
  </si>
  <si>
    <t>VÝZTUŽ MOSTNÍCH OPĚR A KŘÍDEL Z OCELI 10505, B500B</t>
  </si>
  <si>
    <t>výztuž úložných prahů 150kg/m3 
výztuž dříků 150kg/m3</t>
  </si>
  <si>
    <t>dřík opěr za kameny 
2*0,30*3,53*5,60*0,15=1,779 [A] 
úložné prahy 
2*0,90*0,50*5,60*0,15=0,756 [B] 
křídlo na návodní straně 
((4,28+1,48)/2)*0,60*4,00*0,15=1,037 [C] 
křídla na povodní straně 
1,47*0,60*3,00*0,15=0,397 [D] 
1,43*0,60*2,50*0,15=0,322 [E] 
Celkem: A+B+C+D+E=4,291 [F]</t>
  </si>
  <si>
    <t>Vodorovné konstrukce</t>
  </si>
  <si>
    <t>51</t>
  </si>
  <si>
    <t>421325</t>
  </si>
  <si>
    <t>MOSTNÍ NOSNÉ DESKOVÉ KONSTRUKCE ZE ŽELEZOBETONU C30/37</t>
  </si>
  <si>
    <t>0,35*5,60*4,30=8,428 [A]</t>
  </si>
  <si>
    <t>52</t>
  </si>
  <si>
    <t>42136</t>
  </si>
  <si>
    <t>VÝZTUŽ MOSTNÍ NOSNÉ DESKOVÉ KONSTR Z OCELI</t>
  </si>
  <si>
    <t>předpoklad 200 kg/m3</t>
  </si>
  <si>
    <t>0,35*5,60*4,30*0,20=1,686 [A]</t>
  </si>
  <si>
    <t>Položka zahrnuje veškerý materiál, výrobky a polotovary, včetně mimostaveništní a vnitrostaveništní dopravy (rovněž přesuny), včetně naložení a složení, případně s uložením 
- dodání betonářské výztuže v požadované kvalitě, stříhání, řezání, ohýbání a spojování do všech požadovaných tvarů (vč. armakošů) a uložení s požadovaným zajištěním polohy a krytí výztuže betonem, 
- veškeré svary nebo jiné spoje výztuže, 
- pomocné konstrukce a práce pro osazení a upevnění výztuže, 
- zednické výpomoci pro montáž betonářské výztuže, 
- úpravy výztuže pro osazení doplňkových konstrukcí, 
- ochranu výztuže do doby jejího zabetonování, 
- úpravy výztuže pro zřízení železobetonových kloubů, kotevních prvků, závěsných ok a doplňkových konstrukcí, 
- veškerá opatření pro zajištění soudržnosti výztuže a betonu, 
- vodivé propojení výztuže, které je součástí ochrany konstrukce proti vlivům bludných proudů, vyvedení do měřících skříní nebo míst pro měření bludných proudů (vlastní měřící skříně se uvádějí položkami SD 74. 
- povrchovou antikorozní úpravu výztuže, 
- separaci výztuže, 
- osazení měřících zařízení a úpravy pro ně, 
- osazení měřících skříní nebo míst pro měření bludných proudů.</t>
  </si>
  <si>
    <t>53</t>
  </si>
  <si>
    <t>42838</t>
  </si>
  <si>
    <t>KLOUB ZE ŽELEZOBETONU VČET VÝZTUŽE</t>
  </si>
  <si>
    <t>5,60+5,60=11,200 [A]</t>
  </si>
  <si>
    <t>Položka kloub ze železobetonu zahrnuje pouze zhotovení kloubu (zřízení a odstranění vložky pro pérové a vrubové klouby a pod.), beton a výztuž musí být zahrnuta v příslušných konstrukčních částech. Beton a výztuž samostatného kloubu (např. kyvné sloupečky) se zařazují jako vodorovná konstrukce.</t>
  </si>
  <si>
    <t>54</t>
  </si>
  <si>
    <t>451312</t>
  </si>
  <si>
    <t>PODKLADNÍ A VÝPLŇOVÉ VRSTVY Z PROSTÉHO BETONU C12/15</t>
  </si>
  <si>
    <t>pod drenážní trubku, C 12/15 min. tl 300 mm   
dle VL 204.01a  MD</t>
  </si>
  <si>
    <t>2*0,30*0,75*5,60=2,520 [A] 
0,30*0,50*4,00=0,600 [B] 
0,30*0,50*(3,00+2,50)=0,825 [C]</t>
  </si>
  <si>
    <t>55</t>
  </si>
  <si>
    <t>podkladní beton pod základ opěr 
2*0,15*2,00*5,60=3,360 [A] 
podkladní beton křídlo na návodní straně 
0,15*2,00*4,15=1,245 [B] 
podkladní beton křídla na povodní straně 
0,15*1,80*3,15=0,851 [C] 
0,15*1,80*2,50=0,675 [D]</t>
  </si>
  <si>
    <t>56</t>
  </si>
  <si>
    <t>46251</t>
  </si>
  <si>
    <t>ZÁHOZ Z LOMOVÉHO KAMENE</t>
  </si>
  <si>
    <t>uprava koryta 
3,20*1,50*1,50=7,200 [A] 
1,50*1,50*1,50=3,375 [B] 
Celkem: A+B=10,575 [C]</t>
  </si>
  <si>
    <t>položka zahrnuje: 
- dodávku a zához lomového kamene předepsané frakce včetně mimostaveništní a vnitrostaveništní dopravy 
není-li v zadávací dokumentaci uvedeno jinak, jedná se o nakupovaný materiál</t>
  </si>
  <si>
    <t>Komunikace</t>
  </si>
  <si>
    <t>57</t>
  </si>
  <si>
    <t>56210</t>
  </si>
  <si>
    <t>VOZOVKOVÉ VRSTVY Z MATERIÁLŮ STABIL CEMENTEM</t>
  </si>
  <si>
    <t>SC-C8/10 tl. 0,18m na předpolích</t>
  </si>
  <si>
    <t>0,18*(23,113+28,228)=9,241 [A]</t>
  </si>
  <si>
    <t>- dodání směsi v požadované kvalitě 
- očištění podkladu 
- uložení směsi dle předepsaného technologického předpisu a zhutnění vrstvy v předepsané tloušťce 
- zřízení vrstvy bez rozlišení šířky, pokládání vrstvy po etapách, včetně pracovních spar a spojů 
- úpravu napojení, ukončení 
- úpravu dilatačních spar včetně předepsané výztuže 
- nezahrnuje postřiky, nátěry 
- nezahrnuje úpravu povrchu krytu</t>
  </si>
  <si>
    <t>58</t>
  </si>
  <si>
    <t>56334</t>
  </si>
  <si>
    <t>VOZOVKOVÉ VRSTVY ZE ŠTĚRKODRTI TL. DO 200MM</t>
  </si>
  <si>
    <t>18,392+24,553=42,945 [A]</t>
  </si>
  <si>
    <t>- dodání kameniva předepsané kvality a zrnitosti 
- rozprostření a zhutnění vrstvy v předepsané tloušťce 
- zřízení vrstvy bez rozlišení šířky, pokládání vrstvy po etapách 
- nezahrnuje postřiky, nátěry</t>
  </si>
  <si>
    <t>59</t>
  </si>
  <si>
    <t>572123</t>
  </si>
  <si>
    <t>INFILTRAČNÍ POSTŘIK Z EMULZE DO 1,0KG/M2</t>
  </si>
  <si>
    <t>(23,113+28,228)=51,341 [A]</t>
  </si>
  <si>
    <t>- dodání všech předepsaných materiálů pro postřiky v předepsaném množství 
- provedení dle předepsaného technologického předpisu 
- zřízení vrstvy bez rozlišení šířky, pokládání vrstvy po etapách 
- úpravu napojení, ukončení</t>
  </si>
  <si>
    <t>60</t>
  </si>
  <si>
    <t>572212</t>
  </si>
  <si>
    <t>SPOJOVACÍ POSTŘIK Z MODIFIK ASFALTU DO 0,5KG/M2</t>
  </si>
  <si>
    <t>29,452+36,805+19,549=85,806 [A]</t>
  </si>
  <si>
    <t>61</t>
  </si>
  <si>
    <t>574A34</t>
  </si>
  <si>
    <t>ASFALTOVÝ BETON PRO OBRUSNÉ VRSTVY ACO 11+, 11S TL. 40MM</t>
  </si>
  <si>
    <t>- dodání směsi v požadované kvalitě 
- očištění podkladu 
- uložení směsi dle předepsaného technologického předpisu, zhutnění vrstvy v předepsané tloušťce 
- zřízení vrstvy bez rozlišení šířky, pokládání vrstvy po etapách, včetně pracovních spar a spojů 
- úpravu napojení, ukončení podél obrubníků, dilatačních zařízení, odvodňovacích proužků, odvodňovačů, vpustí, šachet a pod. 
- nezahrnuje postřiky, nátěry 
- nezahrnuje těsnění podél obrubníků, dilatačních zařízení, odvodňovacích proužků, odvodňovačů, vpustí, šachet a pod.</t>
  </si>
  <si>
    <t>62</t>
  </si>
  <si>
    <t>574A44</t>
  </si>
  <si>
    <t>ASFALTOVÝ BETON PRO OBRUSNÉ VRSTVY ACO 11+, 11S TL. 50MM</t>
  </si>
  <si>
    <t>19,549=19,549 [A]</t>
  </si>
  <si>
    <t>63</t>
  </si>
  <si>
    <t>574C66</t>
  </si>
  <si>
    <t>ASFALTOVÝ BETON PRO LOŽNÍ VRSTVY ACL 16+, 16S TL. 70MM</t>
  </si>
  <si>
    <t>29,452+36,805=66,257 [A]</t>
  </si>
  <si>
    <t>Úpravy povrchů, podlahy, výplně otvorů</t>
  </si>
  <si>
    <t>64</t>
  </si>
  <si>
    <t>626122</t>
  </si>
  <si>
    <t>REPROFILACE PODHLEDŮ, SVISLÝCH PLOCH SANAČNÍ MALTOU DVOUVRST TL 50MM</t>
  </si>
  <si>
    <t>sanace betonového přídla  
4,00*4,00=16,000 [A]</t>
  </si>
  <si>
    <t>položka zahrnuje: 
dodávku veškerého materiálu potřebného pro předepsanou úpravu v předepsané kvalitě 
nutné vyspravení podkladu, případně zatření spar zdiva 
položení vrstvy v předepsané tloušťce 
potřebná lešení a podpěrné konstrukce</t>
  </si>
  <si>
    <t>65</t>
  </si>
  <si>
    <t>626233</t>
  </si>
  <si>
    <t>REPROFIL VODOR PLOCH SHORA SANAČ MALTOU TŘÍVRST TL DO 90MM</t>
  </si>
  <si>
    <t>sanace křídla vodorovná plocha 
4,00*0,70=2,800 [A]</t>
  </si>
  <si>
    <t>Přidružená stavební výroba</t>
  </si>
  <si>
    <t>66</t>
  </si>
  <si>
    <t>711111</t>
  </si>
  <si>
    <t>IZOLACE BĚŽNÝCH KONSTRUKCÍ PROTI ZEMNÍ VLHKOSTI ASFALTOVÝMI NÁTĚRY</t>
  </si>
  <si>
    <t>nátěry  1x ALP + 2xALN  konstrukcí zakrývaných zásypem</t>
  </si>
  <si>
    <t>opěry 
3*(5,05+1,22)*5,60=105,336 [A] 
křídlo návodní strana 
3*(((5,19+2,53)/2)+1,22)*4,0=60,960 [B] 
křídla povodní strana 
3*((2,38+1,65)*(3,00+2,50))=66,495 [C] 
Celkem: A+B+C=232,791 [D]</t>
  </si>
  <si>
    <t>položka zahrnuje: 
- dodání  předepsaného izolačního materiálu 
- očištění a ošetření podkladu, zadávací dokumentace může zahrnout i případné vyspravení 
- zřízení izolace jako kompletního povlaku, případně komplet. soustavy nebo systému podle příslušného  technolog. předpisu 
- zřízení izolace i jednotlivých vrstev po etapách, včetně pracovních spár a spojů 
- úprava u okrajů, rohů, hran, dilatačních i pracovních spojů, kotev, obrubníků, dilatačních zařízení, odvodnění, otvorů, neizolovaných míst a pod. 
- zajištění odvodnění povrchu izolace, včetně odvodnění nejnižších míst, pokud dokumentace pro zadání stavby nestanoví jinak 
- ochrana izolace do doby zřízení definitivní ochranné vrstvy nebo konstrukce 
- úprava, očištění a ošetření prostoru kolem izolace 
- provedení požadovaných zkoušek 
- nezahrnuje ochranné vrstvy, např. geotextilii</t>
  </si>
  <si>
    <t>67</t>
  </si>
  <si>
    <t>711217</t>
  </si>
  <si>
    <t>IZOLACE ZVLÁŠT KONSTR PROTI ZEM VLHK Z PE FÓLIÍ</t>
  </si>
  <si>
    <t>geomembrána s pevností min 20kN/m, protažení min 20% ve vrstvě štp tl. 150</t>
  </si>
  <si>
    <t>za opěrami 
2*1,85*5,60=20,720 [A] 
za křídlem návodní strana 
2,08*4,00=8,320 [B] 
za křídly povodní strana 
1,47*(3,00+2,50)=8,085 [C] 
Celkem: A+B+C=37,125 [D]</t>
  </si>
  <si>
    <t>68</t>
  </si>
  <si>
    <t>711442</t>
  </si>
  <si>
    <t>IZOLACE MOSTOVEK CELOPLOŠNÁ ASFALTOVÝMI PÁSY S PEČETÍCÍ VRSTVOU</t>
  </si>
  <si>
    <t>celoplošní izolace mostovky bez ochrany</t>
  </si>
  <si>
    <t>11,95*5,50=65,725 [A]</t>
  </si>
  <si>
    <t>položka zahrnuje: 
- dodání  předepsaného izolačního materiálu 
- očištění a ošetření podkladu, zadávací dokumentace může zahrnout i případné vyspravení 
- zřízení izolace jako kompletního povlaku, případně komplet. soustavy nebo systému podle příslušného  technolog. předpisu 
- zřízení izolace i jednotlivých vrstev po etapách, včetně pracovních spár a spojů 
- úprava u okrajů, rohů, hran, dilatačních i pracovních spojů, kotev, obrubníků, dilatačních zařízení, odvodnění, otvorů, neizolovaných míst a pod. 
- zajištění odvodnění povrchu izolace, včetně odvodnění nejnižších míst, pokud dokumentace pro zadání stavby nestanoví jinak 
- ochrana izolace do doby zřízení definitivní ochranné vrstvy nebo konstrukce 
- úprava, očištění a ošetření prostoru kolem izolace 
- provedení požadovaných zkoušek 
- nezahrnuje ochranné vrstvy, např. litý asfalt, asfaltový beton 
v této položce se vykáže i izolace rámových konstrukcí (mosty, propusty, kolektory)</t>
  </si>
  <si>
    <t>69</t>
  </si>
  <si>
    <t>711452</t>
  </si>
  <si>
    <t>IZOLACE MOSTOVEK POD VOZOVKOU ASFALTOVÝMI PÁSY S PEČETÍCÍ VRSTVOU</t>
  </si>
  <si>
    <t>AP s hliníkovou vložkou pod římsou</t>
  </si>
  <si>
    <t>2*0,80*4,30=6,880 [A]</t>
  </si>
  <si>
    <t>70</t>
  </si>
  <si>
    <t>711519</t>
  </si>
  <si>
    <t>OCHRANA IZOLACE PODZEMNÍCH OBJEKTŮ TEXTILIÍ</t>
  </si>
  <si>
    <t>geotextílie 600g/m2</t>
  </si>
  <si>
    <t>opěry 
(5,05+1,22)*5,60=35,112 [A] 
křídlo návodní strana 
(((5,19+2,53)/2)+1,22)*4,0=20,320 [B] 
křídla povodní strana 
((2,38+1,65)*(3,00+2,50))=22,165 [C] 
Celkem: A+B+C=77,597 [D]</t>
  </si>
  <si>
    <t>položka zahrnuje: 
- dodání  předepsaného ochranného materiálu 
- zřízení ochrany izolace</t>
  </si>
  <si>
    <t>Potrubí</t>
  </si>
  <si>
    <t>71</t>
  </si>
  <si>
    <t>87434</t>
  </si>
  <si>
    <t>POTRUBÍ Z TRUB PLASTOVÝCH ODPADNÍCH DN DO 200MM</t>
  </si>
  <si>
    <t>prostup opěrou pro drenáž rubu DN 175   
průchod opěrou dle VL4  204.01</t>
  </si>
  <si>
    <t>5*1,00=5,000 [A]</t>
  </si>
  <si>
    <t>položky pro zhotovení potrubí platí bez ohledu na sklon 
zahrnuje: 
- výrobní dokumentaci (včetně technologického předpisu) 
- dodání veškerého trubního a pomocného materiálu  (trouby,  trubky,  tvarovky,  spojovací a těsnící  materiál a pod.), podpěrných, závěsných a upevňovacích prvků, včetně potřebných úprav 
- úprava a příprava podkladu a podpěr, očištění a ošetření podkladu a podpěr 
- zřízení plně funkčního potrubí, kompletní soustavy, podle příslušného technologického předpisu 
- zřízení potrubí i jednotlivých částí po etapách, včetně pracovních spar a spojů, pracovního zaslepení konců a pod. 
- úprava prostupů, průchodů  šachtami a komorami, okolí podpěr a vyústění, zaústění, napojení, vyvedení a upevnění odpad. výustí 
- ochrana potrubí nátěrem (vč. úpravy povrchu), případně izolací, nejsou-li tyto práce předmětem jiné položky 
- úprava, očištění a ošetření prostoru kolem potrubí 
- položky platí pro práce prováděné v prostoru zapaženém i nezapaženém a i v kolektorech, chráničkách 
- položky zahrnují i práce spojené s nutnými obtoky, převáděním a čerpáním vody 
nezahrnuje zkoušky vodotěsnosti a televizní prohlídku</t>
  </si>
  <si>
    <t>72</t>
  </si>
  <si>
    <t>875342</t>
  </si>
  <si>
    <t>POTRUBÍ DREN Z TRUB PLAST DN DO 200MM DĚROVANÝCH</t>
  </si>
  <si>
    <t>drenáž rubu DN 150 včetně T kusu dle TP 83    
průchod opěrou dle VL4  204.01a</t>
  </si>
  <si>
    <t>5,60+5,60+4,00+3,00+2,50=20,700 [A]</t>
  </si>
  <si>
    <t>položky pro zhotovení potrubí platí bez ohledu na sklon 
zahrnuje: 
- výrobní dokumentaci (včetně technologického předpisu) 
- dodání veškerého trubního a pomocného materiálu  (trouby,  trubky,  tvarovky,  spojovací a těsnící  materiál a pod.), podpěrných, závěsných a upevňovacích prvků, včetně potřebných úprav 
- úprava a příprava podkladu a podpěr, očištění a ošetření podkladu a podpěr 
- zřízení plně funkčního potrubí, kompletní soustavy, podle příslušného technologického předpisu 
- zřízení potrubí i jednotlivých částí po etapách, včetně pracovních spar a spojů, pracovního zaslepení konců a pod. 
- úprava prostupů, průchodů  šachtami a komorami, okolí podpěr a vyústění, zaústění, napojení, vyvedení a upevnění odpad. výustí 
- ochrana potrubí nátěrem (vč. úpravy povrchu), případně izolací, nejsou-li tyto práce předmětem jiné položky 
- úprava, očištění a ošetření prostoru kolem potrubí 
- položky platí pro práce prováděné v prostoru zapaženém i nezapaženém a i v kolektorech, chráničkách 
- položky zahrnují i práce spojené s nutnými obtoky, převáděním a čerpáním vody</t>
  </si>
  <si>
    <t>Ostatní konstrukce a práce</t>
  </si>
  <si>
    <t>73</t>
  </si>
  <si>
    <t>9111A1</t>
  </si>
  <si>
    <t>ZÁBRADLÍ SILNIČNÍ S VODOR MADLY - DODÁVKA A MONTÁŽ</t>
  </si>
  <si>
    <t>na křídle stávajícím 
3,80=3,800 [A]</t>
  </si>
  <si>
    <t>položka zahrnuje: 
- dodání zábradlí včetně předepsané povrchové úpravy 
- osazení sloupků zaberaněním nebo osazením do betonových bloků (včetně betonových bloků a nutných zemních prací) 
- případné bednění ( trubku) betonové patky v gabionové zdi</t>
  </si>
  <si>
    <t>74</t>
  </si>
  <si>
    <t>9111A3</t>
  </si>
  <si>
    <t>ZÁBRADLÍ SILNIČNÍ S VODOR MADLY - DEMONTÁŽ S PŘESUNEM</t>
  </si>
  <si>
    <t>12,9+3,85+12,9=29,650 [A]</t>
  </si>
  <si>
    <t>položka zahrnuje: 
- demontáž a odstranění zařízení 
- jeho odvoz na předepsané místo</t>
  </si>
  <si>
    <t>75</t>
  </si>
  <si>
    <t>9112B1</t>
  </si>
  <si>
    <t>ZÁBRADLÍ MOSTNÍ SE SVISLOU VÝPLNÍ - DODÁVKA A MONTÁŽ</t>
  </si>
  <si>
    <t>na mostě a křídlech na povodní straně 
2*4,30+3,00+2,50=14,100 [A]</t>
  </si>
  <si>
    <t>položka zahrnuje: 
dodání zábradlí včetně předepsané povrchové úpravy 
kotvení sloupků, t.j. kotevní desky, šrouby z nerez oceli, vrty a zálivku, pokud zadávací dokumentace nestanoví jinak 
případné nivelační hmoty pod kotevní desky</t>
  </si>
  <si>
    <t>76</t>
  </si>
  <si>
    <t>91355</t>
  </si>
  <si>
    <t>EVIDENČNÍ ČÍSLO MOSTU</t>
  </si>
  <si>
    <t>položka zahrnuje štítek s evidenčním číslem mostu, sloupek dopravní značky včetně osazení a nutných zemních prací a zabetonování</t>
  </si>
  <si>
    <t>77</t>
  </si>
  <si>
    <t>917224</t>
  </si>
  <si>
    <t>SILNIČNÍ A CHODNÍKOVÉ OBRUBY Z BETONOVÝCH OBRUBNÍKŮ ŠÍŘ 150MM</t>
  </si>
  <si>
    <t>Položka zahrnuje: 
dodání a pokládku betonových obrubníků o rozměrech předepsaných zadávací dokumentací 
betonové lože i boční betonovou opěrku.</t>
  </si>
  <si>
    <t>78</t>
  </si>
  <si>
    <t>91911A</t>
  </si>
  <si>
    <t>ŘEZÁNÍ ASFALTOVÉHO KRYTU VOZOVEK TL DO 20MM</t>
  </si>
  <si>
    <t>6,40+14,50+4,50+4,50=29,900 [A]</t>
  </si>
  <si>
    <t>položka zahrnuje řezání vozovkové vrstvy v předepsané tloušťce, včetně spotřeby vody</t>
  </si>
  <si>
    <t>79</t>
  </si>
  <si>
    <t>931326</t>
  </si>
  <si>
    <t>TĚSNĚNÍ DILATAČ SPAR ASF ZÁLIVKOU MODIFIK PRŮŘ DO 800MM2</t>
  </si>
  <si>
    <t>6,40+14,50+4,50+4,50=29,900 [A] 
17,40+18,40=35,800 [B]</t>
  </si>
  <si>
    <t>položka zahrnuje dodávku a osazení předepsaného materiálu, očištění ploch spáry před úpravou, očištění okolí spáry po úpravě 
nezahrnuje těsnící profil</t>
  </si>
  <si>
    <t>80</t>
  </si>
  <si>
    <t>935842</t>
  </si>
  <si>
    <t>ŽLABY A RIGOLY DLÁŽDĚNÉ Z BETONOVÝCH DLAŽDIC DO BETONU TL 100MM</t>
  </si>
  <si>
    <t>0,60*3,80=2,280 [A]</t>
  </si>
  <si>
    <t>položka zahrnuje: 
- dodání a uložení předepsaného dlažebního materiálu v požadované kvalitě do předepsaného tvaru a v předepsané šířce 
- dodání a rozprostření lože z předepsaného materiálu v předepsané tloušťce a šířce 
- úravu napojení a ukončení 
- vnitrostaveništní i mimostaveništní dopravu 
- měří se vydlážděná plocha.</t>
  </si>
  <si>
    <t>81</t>
  </si>
  <si>
    <t>96613</t>
  </si>
  <si>
    <t>BOURÁNÍ KONSTRUKCÍ Z KAMENE NA MC</t>
  </si>
  <si>
    <t>rozebrání stávajících opěr 
material bude zpětne použit pro nové opěry</t>
  </si>
  <si>
    <t>rozebráni opěr kamenných 
0,70*5,26*(3,65+3,15)=25,038 [A]</t>
  </si>
  <si>
    <t>položka zahrnuje: 
- rozbourání konstrukce bez ohledu na použitou technologii 
- veškeré pomocné konstrukce (lešení a pod.) 
- veškerou manipulaci s vybouranou sutí a hmotami včetně uložení na skládku. Nezahrnuje poplatek za skládku, který se vykazuje v položce 0141** (s výjimkou malého množství bouraného materiálu, kde je možné poplatek zahrnout do jednotkové ceny bourání – tento fakt musí být uveden v doplňujícím textu k položce) 
- veškeré další práce plynoucí z technologického předpisu a z platných předpisů</t>
  </si>
  <si>
    <t>82</t>
  </si>
  <si>
    <t>966158</t>
  </si>
  <si>
    <t>BOURÁNÍ KONSTRUKCÍ Z PROST BETONU S ODVOZEM DO 20KM</t>
  </si>
  <si>
    <t>základy opěr 
2*1,60*0,80*5,30=13,568 [A]</t>
  </si>
  <si>
    <t>83</t>
  </si>
  <si>
    <t>966168</t>
  </si>
  <si>
    <t>BOURÁNÍ KONSTRUKCÍ ZE ŽELEZOBETONU S ODVOZEM DO 20KM</t>
  </si>
  <si>
    <t>nosná konstrukce 
0,30*5,24*3,57=5,612 [A] 
0,20*5,80*4,57=5,301 [B] 
římsy 
0,70*0,40*(6,96+7,09)=3,934 [C] 
Celkem: A+B+C=14,847 [D]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</si>
</sst>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7">
    <font>
      <sz val="10"/>
      <name val="Arial"/>
      <family val="0"/>
    </font>
    <font>
      <b/>
      <sz val="16"/>
      <color rgb="FF000000"/>
      <name val="Arial"/>
      <family val="0"/>
    </font>
    <font>
      <b/>
      <sz val="16"/>
      <name val="Arial"/>
      <family val="0"/>
    </font>
    <font>
      <b/>
      <sz val="10"/>
      <name val="Arial"/>
      <family val="0"/>
    </font>
    <font>
      <sz val="10"/>
      <color rgb="FFFFFFFF"/>
      <name val="Arial"/>
      <family val="0"/>
    </font>
    <font>
      <b/>
      <sz val="11"/>
      <name val="Arial"/>
      <family val="0"/>
    </font>
    <font>
      <i/>
      <sz val="10"/>
      <name val="Arial"/>
      <family val="0"/>
    </font>
  </fonts>
  <fills count="4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 style="thin"/>
      <top/>
      <bottom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0" fillId="2" borderId="2" xfId="0" applyFill="1" applyBorder="1"/>
    <xf numFmtId="177" fontId="3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0" fillId="2" borderId="6" xfId="0" applyFill="1" applyBorder="1"/>
    <xf numFmtId="0" fontId="3" fillId="0" borderId="1" xfId="0" applyFont="1" applyBorder="1" applyAlignment="1">
      <alignment horizontal="left"/>
    </xf>
    <xf numFmtId="177" fontId="3" fillId="0" borderId="1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7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0" fillId="0" borderId="1" xfId="0" applyBorder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177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/>
    </xf>
    <xf numFmtId="177" fontId="3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177" fontId="3" fillId="2" borderId="2" xfId="0" applyNumberFormat="1" applyFon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"/>
  <sheetViews>
    <sheetView tabSelected="1" workbookViewId="0" topLeftCell="A1"/>
  </sheetViews>
  <sheetFormatPr defaultColWidth="9.14285714285714" defaultRowHeight="12.75" customHeight="1"/>
  <cols>
    <col min="1" max="1" width="25.7142857142857" customWidth="1"/>
    <col min="2" max="2" width="66.7142857142857" customWidth="1"/>
    <col min="3" max="5" width="20.7142857142857" customWidth="1"/>
  </cols>
  <sheetData>
    <row r="1" spans="1:5" ht="12.75" customHeight="1">
      <c r="A1" s="1"/>
      <c s="1" t="s">
        <v>0</v>
      </c>
      <c s="1"/>
      <c s="1"/>
      <c s="1"/>
    </row>
    <row r="2" spans="1:5" ht="12.75" customHeight="1">
      <c r="A2" s="1"/>
      <c s="2" t="s">
        <v>1</v>
      </c>
      <c s="1"/>
      <c s="1"/>
      <c s="1"/>
    </row>
    <row r="3" spans="1:5" ht="20" customHeight="1">
      <c r="A3" s="1"/>
      <c s="1"/>
      <c s="1"/>
      <c s="1"/>
      <c s="1"/>
    </row>
    <row r="4" spans="1:5" ht="20" customHeight="1">
      <c r="A4" s="1"/>
      <c s="3" t="s">
        <v>2</v>
      </c>
      <c s="1"/>
      <c s="1"/>
      <c s="1"/>
    </row>
    <row r="5" spans="1:5" ht="12.75" customHeight="1">
      <c r="A5" s="1"/>
      <c s="1" t="s">
        <v>3</v>
      </c>
      <c s="1"/>
      <c s="1"/>
      <c s="1"/>
    </row>
    <row r="6" spans="1:5" ht="12.75" customHeight="1">
      <c r="A6" s="1"/>
      <c s="4" t="s">
        <v>4</v>
      </c>
      <c s="7">
        <f>SUM(C10:C10)</f>
      </c>
      <c s="1"/>
      <c s="1"/>
    </row>
    <row r="7" spans="1:5" ht="12.75" customHeight="1">
      <c r="A7" s="1"/>
      <c s="4" t="s">
        <v>5</v>
      </c>
      <c s="7">
        <f>SUM(E10:E10)</f>
      </c>
      <c s="1"/>
      <c s="1"/>
    </row>
    <row r="8" spans="1:5" ht="12.75" customHeight="1">
      <c r="A8" s="6"/>
      <c s="6"/>
      <c s="6"/>
      <c s="6"/>
      <c s="6"/>
    </row>
    <row r="9" spans="1:5" ht="12.75" customHeight="1">
      <c r="A9" s="5" t="s">
        <v>6</v>
      </c>
      <c s="5" t="s">
        <v>7</v>
      </c>
      <c s="5" t="s">
        <v>8</v>
      </c>
      <c s="5" t="s">
        <v>9</v>
      </c>
      <c s="5" t="s">
        <v>10</v>
      </c>
    </row>
    <row r="10" spans="1:5" ht="12.75" customHeight="1">
      <c r="A10" s="20" t="s">
        <v>24</v>
      </c>
      <c s="20" t="s">
        <v>25</v>
      </c>
      <c s="21">
        <f>SO201!I3</f>
      </c>
      <c s="21">
        <f>SO201!O2</f>
      </c>
      <c s="21">
        <f>C10+D10</f>
      </c>
    </row>
  </sheetData>
  <mergeCells count="4">
    <mergeCell ref="A1:A3"/>
    <mergeCell ref="B2:B3"/>
    <mergeCell ref="B4:D4"/>
    <mergeCell ref="B5:D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49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0+O8+O109+O162+O183+O212+O237+O266+O275+O296+O305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24</v>
      </c>
      <c s="41">
        <f>0+I8+I109+I162+I183+I212+I237+I266+I275+I296+I305</f>
      </c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24</v>
      </c>
      <c s="6"/>
      <c s="18" t="s">
        <v>25</v>
      </c>
      <c s="6"/>
      <c s="6"/>
      <c s="19"/>
      <c s="19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23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27</v>
      </c>
      <c s="19"/>
      <c s="27" t="s">
        <v>44</v>
      </c>
      <c s="19"/>
      <c s="19"/>
      <c s="19"/>
      <c s="28">
        <f>0+Q8</f>
      </c>
      <c r="O8">
        <f>0+R8</f>
      </c>
      <c r="Q8">
        <f>0+I9+I13+I17+I21+I25+I29+I33+I37+I41+I45+I49+I53+I57+I61+I65+I69+I73+I77+I81+I85+I89+I93+I97+I101+I105</f>
      </c>
      <c>
        <f>0+O9+O13+O17+O21+O25+O29+O33+O37+O41+O45+O49+O53+O57+O61+O65+O69+O73+O77+O81+O85+O89+O93+O97+O101+O105</f>
      </c>
    </row>
    <row r="9" spans="1:16" ht="12.75">
      <c r="A9" s="25" t="s">
        <v>45</v>
      </c>
      <c s="29" t="s">
        <v>29</v>
      </c>
      <c s="29" t="s">
        <v>46</v>
      </c>
      <c s="25" t="s">
        <v>47</v>
      </c>
      <c s="30" t="s">
        <v>48</v>
      </c>
      <c s="31" t="s">
        <v>49</v>
      </c>
      <c s="32">
        <v>242.111</v>
      </c>
      <c s="33">
        <v>0</v>
      </c>
      <c s="33">
        <f>ROUND(ROUND(H9,2)*ROUND(G9,3),2)</f>
      </c>
      <c r="O9">
        <f>(I9*21)/100</f>
      </c>
      <c t="s">
        <v>23</v>
      </c>
    </row>
    <row r="10" spans="1:5" ht="12.75">
      <c r="A10" s="34" t="s">
        <v>50</v>
      </c>
      <c r="E10" s="35" t="s">
        <v>51</v>
      </c>
    </row>
    <row r="11" spans="1:5" ht="165.75">
      <c r="A11" s="36" t="s">
        <v>52</v>
      </c>
      <c r="E11" s="37" t="s">
        <v>53</v>
      </c>
    </row>
    <row r="12" spans="1:5" ht="25.5">
      <c r="A12" t="s">
        <v>54</v>
      </c>
      <c r="E12" s="35" t="s">
        <v>55</v>
      </c>
    </row>
    <row r="13" spans="1:16" ht="12.75">
      <c r="A13" s="25" t="s">
        <v>45</v>
      </c>
      <c s="29" t="s">
        <v>23</v>
      </c>
      <c s="29" t="s">
        <v>46</v>
      </c>
      <c s="25" t="s">
        <v>56</v>
      </c>
      <c s="30" t="s">
        <v>57</v>
      </c>
      <c s="31" t="s">
        <v>49</v>
      </c>
      <c s="32">
        <v>78.96</v>
      </c>
      <c s="33">
        <v>0</v>
      </c>
      <c s="33">
        <f>ROUND(ROUND(H13,2)*ROUND(G13,3),2)</f>
      </c>
      <c r="O13">
        <f>(I13*21)/100</f>
      </c>
      <c t="s">
        <v>23</v>
      </c>
    </row>
    <row r="14" spans="1:5" ht="25.5">
      <c r="A14" s="34" t="s">
        <v>50</v>
      </c>
      <c r="E14" s="35" t="s">
        <v>58</v>
      </c>
    </row>
    <row r="15" spans="1:5" ht="63.75">
      <c r="A15" s="36" t="s">
        <v>52</v>
      </c>
      <c r="E15" s="37" t="s">
        <v>59</v>
      </c>
    </row>
    <row r="16" spans="1:5" ht="25.5">
      <c r="A16" t="s">
        <v>54</v>
      </c>
      <c r="E16" s="35" t="s">
        <v>55</v>
      </c>
    </row>
    <row r="17" spans="1:16" ht="12.75">
      <c r="A17" s="25" t="s">
        <v>45</v>
      </c>
      <c s="29" t="s">
        <v>22</v>
      </c>
      <c s="29" t="s">
        <v>46</v>
      </c>
      <c s="25" t="s">
        <v>60</v>
      </c>
      <c s="30" t="s">
        <v>61</v>
      </c>
      <c s="31" t="s">
        <v>49</v>
      </c>
      <c s="32">
        <v>37.118</v>
      </c>
      <c s="33">
        <v>0</v>
      </c>
      <c s="33">
        <f>ROUND(ROUND(H17,2)*ROUND(G17,3),2)</f>
      </c>
      <c r="O17">
        <f>(I17*21)/100</f>
      </c>
      <c t="s">
        <v>23</v>
      </c>
    </row>
    <row r="18" spans="1:5" ht="12.75">
      <c r="A18" s="34" t="s">
        <v>50</v>
      </c>
      <c r="E18" s="35" t="s">
        <v>62</v>
      </c>
    </row>
    <row r="19" spans="1:5" ht="76.5">
      <c r="A19" s="36" t="s">
        <v>52</v>
      </c>
      <c r="E19" s="37" t="s">
        <v>63</v>
      </c>
    </row>
    <row r="20" spans="1:5" ht="25.5">
      <c r="A20" t="s">
        <v>54</v>
      </c>
      <c r="E20" s="35" t="s">
        <v>55</v>
      </c>
    </row>
    <row r="21" spans="1:16" ht="12.75">
      <c r="A21" s="25" t="s">
        <v>45</v>
      </c>
      <c s="29" t="s">
        <v>33</v>
      </c>
      <c s="29" t="s">
        <v>46</v>
      </c>
      <c s="25" t="s">
        <v>64</v>
      </c>
      <c s="30" t="s">
        <v>65</v>
      </c>
      <c s="31" t="s">
        <v>49</v>
      </c>
      <c s="32">
        <v>0</v>
      </c>
      <c s="33">
        <v>0</v>
      </c>
      <c s="33">
        <f>ROUND(ROUND(H21,2)*ROUND(G21,3),2)</f>
      </c>
      <c r="O21">
        <f>(I21*21)/100</f>
      </c>
      <c t="s">
        <v>23</v>
      </c>
    </row>
    <row r="22" spans="1:5" ht="12.75">
      <c r="A22" s="34" t="s">
        <v>50</v>
      </c>
      <c r="E22" s="35" t="s">
        <v>66</v>
      </c>
    </row>
    <row r="23" spans="1:5" ht="12.75">
      <c r="A23" s="36" t="s">
        <v>52</v>
      </c>
      <c r="E23" s="37" t="s">
        <v>66</v>
      </c>
    </row>
    <row r="24" spans="1:5" ht="25.5">
      <c r="A24" t="s">
        <v>54</v>
      </c>
      <c r="E24" s="35" t="s">
        <v>55</v>
      </c>
    </row>
    <row r="25" spans="1:16" ht="12.75">
      <c r="A25" s="25" t="s">
        <v>45</v>
      </c>
      <c s="29" t="s">
        <v>35</v>
      </c>
      <c s="29" t="s">
        <v>46</v>
      </c>
      <c s="25" t="s">
        <v>67</v>
      </c>
      <c s="30" t="s">
        <v>68</v>
      </c>
      <c s="31" t="s">
        <v>49</v>
      </c>
      <c s="32">
        <v>2.965</v>
      </c>
      <c s="33">
        <v>0</v>
      </c>
      <c s="33">
        <f>ROUND(ROUND(H25,2)*ROUND(G25,3),2)</f>
      </c>
      <c r="O25">
        <f>(I25*21)/100</f>
      </c>
      <c t="s">
        <v>23</v>
      </c>
    </row>
    <row r="26" spans="1:5" ht="12.75">
      <c r="A26" s="34" t="s">
        <v>50</v>
      </c>
      <c r="E26" s="35" t="s">
        <v>69</v>
      </c>
    </row>
    <row r="27" spans="1:5" ht="12.75">
      <c r="A27" s="36" t="s">
        <v>52</v>
      </c>
      <c r="E27" s="37" t="s">
        <v>70</v>
      </c>
    </row>
    <row r="28" spans="1:5" ht="25.5">
      <c r="A28" t="s">
        <v>54</v>
      </c>
      <c r="E28" s="35" t="s">
        <v>55</v>
      </c>
    </row>
    <row r="29" spans="1:16" ht="12.75">
      <c r="A29" s="25" t="s">
        <v>45</v>
      </c>
      <c s="29" t="s">
        <v>37</v>
      </c>
      <c s="29" t="s">
        <v>46</v>
      </c>
      <c s="25" t="s">
        <v>71</v>
      </c>
      <c s="30" t="s">
        <v>72</v>
      </c>
      <c s="31" t="s">
        <v>49</v>
      </c>
      <c s="32">
        <v>23.389</v>
      </c>
      <c s="33">
        <v>0</v>
      </c>
      <c s="33">
        <f>ROUND(ROUND(H29,2)*ROUND(G29,3),2)</f>
      </c>
      <c r="O29">
        <f>(I29*21)/100</f>
      </c>
      <c t="s">
        <v>23</v>
      </c>
    </row>
    <row r="30" spans="1:5" ht="12.75">
      <c r="A30" s="34" t="s">
        <v>50</v>
      </c>
      <c r="E30" s="35" t="s">
        <v>73</v>
      </c>
    </row>
    <row r="31" spans="1:5" ht="63.75">
      <c r="A31" s="36" t="s">
        <v>52</v>
      </c>
      <c r="E31" s="37" t="s">
        <v>74</v>
      </c>
    </row>
    <row r="32" spans="1:5" ht="25.5">
      <c r="A32" t="s">
        <v>54</v>
      </c>
      <c r="E32" s="35" t="s">
        <v>55</v>
      </c>
    </row>
    <row r="33" spans="1:16" ht="12.75">
      <c r="A33" s="25" t="s">
        <v>45</v>
      </c>
      <c s="29" t="s">
        <v>75</v>
      </c>
      <c s="29" t="s">
        <v>76</v>
      </c>
      <c s="25" t="s">
        <v>66</v>
      </c>
      <c s="30" t="s">
        <v>77</v>
      </c>
      <c s="31" t="s">
        <v>78</v>
      </c>
      <c s="32">
        <v>1</v>
      </c>
      <c s="33">
        <v>0</v>
      </c>
      <c s="33">
        <f>ROUND(ROUND(H33,2)*ROUND(G33,3),2)</f>
      </c>
      <c r="O33">
        <f>(I33*21)/100</f>
      </c>
      <c t="s">
        <v>23</v>
      </c>
    </row>
    <row r="34" spans="1:5" ht="12.75">
      <c r="A34" s="34" t="s">
        <v>50</v>
      </c>
      <c r="E34" s="35" t="s">
        <v>79</v>
      </c>
    </row>
    <row r="35" spans="1:5" ht="12.75">
      <c r="A35" s="36" t="s">
        <v>52</v>
      </c>
      <c r="E35" s="37" t="s">
        <v>80</v>
      </c>
    </row>
    <row r="36" spans="1:5" ht="12.75">
      <c r="A36" t="s">
        <v>54</v>
      </c>
      <c r="E36" s="35" t="s">
        <v>81</v>
      </c>
    </row>
    <row r="37" spans="1:16" ht="12.75">
      <c r="A37" s="25" t="s">
        <v>45</v>
      </c>
      <c s="29" t="s">
        <v>82</v>
      </c>
      <c s="29" t="s">
        <v>83</v>
      </c>
      <c s="25" t="s">
        <v>66</v>
      </c>
      <c s="30" t="s">
        <v>84</v>
      </c>
      <c s="31" t="s">
        <v>78</v>
      </c>
      <c s="32">
        <v>1</v>
      </c>
      <c s="33">
        <v>0</v>
      </c>
      <c s="33">
        <f>ROUND(ROUND(H37,2)*ROUND(G37,3),2)</f>
      </c>
      <c r="O37">
        <f>(I37*21)/100</f>
      </c>
      <c t="s">
        <v>23</v>
      </c>
    </row>
    <row r="38" spans="1:5" ht="12.75">
      <c r="A38" s="34" t="s">
        <v>50</v>
      </c>
      <c r="E38" s="35" t="s">
        <v>85</v>
      </c>
    </row>
    <row r="39" spans="1:5" ht="12.75">
      <c r="A39" s="36" t="s">
        <v>52</v>
      </c>
      <c r="E39" s="37" t="s">
        <v>80</v>
      </c>
    </row>
    <row r="40" spans="1:5" ht="12.75">
      <c r="A40" t="s">
        <v>54</v>
      </c>
      <c r="E40" s="35" t="s">
        <v>81</v>
      </c>
    </row>
    <row r="41" spans="1:16" ht="12.75">
      <c r="A41" s="25" t="s">
        <v>45</v>
      </c>
      <c s="29" t="s">
        <v>40</v>
      </c>
      <c s="29" t="s">
        <v>86</v>
      </c>
      <c s="25" t="s">
        <v>66</v>
      </c>
      <c s="30" t="s">
        <v>87</v>
      </c>
      <c s="31" t="s">
        <v>78</v>
      </c>
      <c s="32">
        <v>1</v>
      </c>
      <c s="33">
        <v>0</v>
      </c>
      <c s="33">
        <f>ROUND(ROUND(H41,2)*ROUND(G41,3),2)</f>
      </c>
      <c r="O41">
        <f>(I41*21)/100</f>
      </c>
      <c t="s">
        <v>23</v>
      </c>
    </row>
    <row r="42" spans="1:5" ht="12.75">
      <c r="A42" s="34" t="s">
        <v>50</v>
      </c>
      <c r="E42" s="35" t="s">
        <v>88</v>
      </c>
    </row>
    <row r="43" spans="1:5" ht="12.75">
      <c r="A43" s="36" t="s">
        <v>52</v>
      </c>
      <c r="E43" s="37" t="s">
        <v>80</v>
      </c>
    </row>
    <row r="44" spans="1:5" ht="12.75">
      <c r="A44" t="s">
        <v>54</v>
      </c>
      <c r="E44" s="35" t="s">
        <v>89</v>
      </c>
    </row>
    <row r="45" spans="1:16" ht="12.75">
      <c r="A45" s="25" t="s">
        <v>45</v>
      </c>
      <c s="29" t="s">
        <v>42</v>
      </c>
      <c s="29" t="s">
        <v>90</v>
      </c>
      <c s="25" t="s">
        <v>66</v>
      </c>
      <c s="30" t="s">
        <v>91</v>
      </c>
      <c s="31" t="s">
        <v>78</v>
      </c>
      <c s="32">
        <v>1</v>
      </c>
      <c s="33">
        <v>0</v>
      </c>
      <c s="33">
        <f>ROUND(ROUND(H45,2)*ROUND(G45,3),2)</f>
      </c>
      <c r="O45">
        <f>(I45*21)/100</f>
      </c>
      <c t="s">
        <v>23</v>
      </c>
    </row>
    <row r="46" spans="1:5" ht="12.75">
      <c r="A46" s="34" t="s">
        <v>50</v>
      </c>
      <c r="E46" s="35" t="s">
        <v>92</v>
      </c>
    </row>
    <row r="47" spans="1:5" ht="12.75">
      <c r="A47" s="36" t="s">
        <v>52</v>
      </c>
      <c r="E47" s="37" t="s">
        <v>80</v>
      </c>
    </row>
    <row r="48" spans="1:5" ht="12.75">
      <c r="A48" t="s">
        <v>54</v>
      </c>
      <c r="E48" s="35" t="s">
        <v>89</v>
      </c>
    </row>
    <row r="49" spans="1:16" ht="12.75">
      <c r="A49" s="25" t="s">
        <v>45</v>
      </c>
      <c s="29" t="s">
        <v>93</v>
      </c>
      <c s="29" t="s">
        <v>90</v>
      </c>
      <c s="25" t="s">
        <v>47</v>
      </c>
      <c s="30" t="s">
        <v>94</v>
      </c>
      <c s="31" t="s">
        <v>78</v>
      </c>
      <c s="32">
        <v>1</v>
      </c>
      <c s="33">
        <v>0</v>
      </c>
      <c s="33">
        <f>ROUND(ROUND(H49,2)*ROUND(G49,3),2)</f>
      </c>
      <c r="O49">
        <f>(I49*21)/100</f>
      </c>
      <c t="s">
        <v>23</v>
      </c>
    </row>
    <row r="50" spans="1:5" ht="12.75">
      <c r="A50" s="34" t="s">
        <v>50</v>
      </c>
      <c r="E50" s="35" t="s">
        <v>95</v>
      </c>
    </row>
    <row r="51" spans="1:5" ht="12.75">
      <c r="A51" s="36" t="s">
        <v>52</v>
      </c>
      <c r="E51" s="37" t="s">
        <v>80</v>
      </c>
    </row>
    <row r="52" spans="1:5" ht="12.75">
      <c r="A52" t="s">
        <v>54</v>
      </c>
      <c r="E52" s="35" t="s">
        <v>89</v>
      </c>
    </row>
    <row r="53" spans="1:16" ht="12.75">
      <c r="A53" s="25" t="s">
        <v>45</v>
      </c>
      <c s="29" t="s">
        <v>96</v>
      </c>
      <c s="29" t="s">
        <v>90</v>
      </c>
      <c s="25" t="s">
        <v>56</v>
      </c>
      <c s="30" t="s">
        <v>97</v>
      </c>
      <c s="31" t="s">
        <v>78</v>
      </c>
      <c s="32">
        <v>1</v>
      </c>
      <c s="33">
        <v>0</v>
      </c>
      <c s="33">
        <f>ROUND(ROUND(H53,2)*ROUND(G53,3),2)</f>
      </c>
      <c r="O53">
        <f>(I53*21)/100</f>
      </c>
      <c t="s">
        <v>23</v>
      </c>
    </row>
    <row r="54" spans="1:5" ht="12.75">
      <c r="A54" s="34" t="s">
        <v>50</v>
      </c>
      <c r="E54" s="35" t="s">
        <v>98</v>
      </c>
    </row>
    <row r="55" spans="1:5" ht="12.75">
      <c r="A55" s="36" t="s">
        <v>52</v>
      </c>
      <c r="E55" s="37" t="s">
        <v>80</v>
      </c>
    </row>
    <row r="56" spans="1:5" ht="12.75">
      <c r="A56" t="s">
        <v>54</v>
      </c>
      <c r="E56" s="35" t="s">
        <v>89</v>
      </c>
    </row>
    <row r="57" spans="1:16" ht="12.75">
      <c r="A57" s="25" t="s">
        <v>45</v>
      </c>
      <c s="29" t="s">
        <v>99</v>
      </c>
      <c s="29" t="s">
        <v>90</v>
      </c>
      <c s="25" t="s">
        <v>60</v>
      </c>
      <c s="30" t="s">
        <v>100</v>
      </c>
      <c s="31" t="s">
        <v>78</v>
      </c>
      <c s="32">
        <v>1</v>
      </c>
      <c s="33">
        <v>0</v>
      </c>
      <c s="33">
        <f>ROUND(ROUND(H57,2)*ROUND(G57,3),2)</f>
      </c>
      <c r="O57">
        <f>(I57*21)/100</f>
      </c>
      <c t="s">
        <v>23</v>
      </c>
    </row>
    <row r="58" spans="1:5" ht="12.75">
      <c r="A58" s="34" t="s">
        <v>50</v>
      </c>
      <c r="E58" s="35" t="s">
        <v>101</v>
      </c>
    </row>
    <row r="59" spans="1:5" ht="12.75">
      <c r="A59" s="36" t="s">
        <v>52</v>
      </c>
      <c r="E59" s="37" t="s">
        <v>80</v>
      </c>
    </row>
    <row r="60" spans="1:5" ht="12.75">
      <c r="A60" t="s">
        <v>54</v>
      </c>
      <c r="E60" s="35" t="s">
        <v>89</v>
      </c>
    </row>
    <row r="61" spans="1:16" ht="12.75">
      <c r="A61" s="25" t="s">
        <v>45</v>
      </c>
      <c s="29" t="s">
        <v>102</v>
      </c>
      <c s="29" t="s">
        <v>103</v>
      </c>
      <c s="25" t="s">
        <v>66</v>
      </c>
      <c s="30" t="s">
        <v>104</v>
      </c>
      <c s="31" t="s">
        <v>105</v>
      </c>
      <c s="32">
        <v>21</v>
      </c>
      <c s="33">
        <v>0</v>
      </c>
      <c s="33">
        <f>ROUND(ROUND(H61,2)*ROUND(G61,3),2)</f>
      </c>
      <c r="O61">
        <f>(I61*21)/100</f>
      </c>
      <c t="s">
        <v>23</v>
      </c>
    </row>
    <row r="62" spans="1:5" ht="12.75">
      <c r="A62" s="34" t="s">
        <v>50</v>
      </c>
      <c r="E62" s="35" t="s">
        <v>106</v>
      </c>
    </row>
    <row r="63" spans="1:5" ht="12.75">
      <c r="A63" s="36" t="s">
        <v>52</v>
      </c>
      <c r="E63" s="37" t="s">
        <v>107</v>
      </c>
    </row>
    <row r="64" spans="1:5" ht="12.75">
      <c r="A64" t="s">
        <v>54</v>
      </c>
      <c r="E64" s="35" t="s">
        <v>89</v>
      </c>
    </row>
    <row r="65" spans="1:16" ht="12.75">
      <c r="A65" s="25" t="s">
        <v>45</v>
      </c>
      <c s="29" t="s">
        <v>108</v>
      </c>
      <c s="29" t="s">
        <v>109</v>
      </c>
      <c s="25" t="s">
        <v>66</v>
      </c>
      <c s="30" t="s">
        <v>110</v>
      </c>
      <c s="31" t="s">
        <v>78</v>
      </c>
      <c s="32">
        <v>2</v>
      </c>
      <c s="33">
        <v>0</v>
      </c>
      <c s="33">
        <f>ROUND(ROUND(H65,2)*ROUND(G65,3),2)</f>
      </c>
      <c r="O65">
        <f>(I65*21)/100</f>
      </c>
      <c t="s">
        <v>23</v>
      </c>
    </row>
    <row r="66" spans="1:5" ht="12.75">
      <c r="A66" s="34" t="s">
        <v>50</v>
      </c>
      <c r="E66" s="35" t="s">
        <v>111</v>
      </c>
    </row>
    <row r="67" spans="1:5" ht="12.75">
      <c r="A67" s="36" t="s">
        <v>52</v>
      </c>
      <c r="E67" s="37" t="s">
        <v>112</v>
      </c>
    </row>
    <row r="68" spans="1:5" ht="38.25">
      <c r="A68" t="s">
        <v>54</v>
      </c>
      <c r="E68" s="35" t="s">
        <v>113</v>
      </c>
    </row>
    <row r="69" spans="1:16" ht="12.75">
      <c r="A69" s="25" t="s">
        <v>45</v>
      </c>
      <c s="29" t="s">
        <v>114</v>
      </c>
      <c s="29" t="s">
        <v>115</v>
      </c>
      <c s="25" t="s">
        <v>47</v>
      </c>
      <c s="30" t="s">
        <v>116</v>
      </c>
      <c s="31" t="s">
        <v>78</v>
      </c>
      <c s="32">
        <v>1</v>
      </c>
      <c s="33">
        <v>0</v>
      </c>
      <c s="33">
        <f>ROUND(ROUND(H69,2)*ROUND(G69,3),2)</f>
      </c>
      <c r="O69">
        <f>(I69*21)/100</f>
      </c>
      <c t="s">
        <v>23</v>
      </c>
    </row>
    <row r="70" spans="1:5" ht="12.75">
      <c r="A70" s="34" t="s">
        <v>50</v>
      </c>
      <c r="E70" s="35" t="s">
        <v>117</v>
      </c>
    </row>
    <row r="71" spans="1:5" ht="12.75">
      <c r="A71" s="36" t="s">
        <v>52</v>
      </c>
      <c r="E71" s="37" t="s">
        <v>80</v>
      </c>
    </row>
    <row r="72" spans="1:5" ht="12.75">
      <c r="A72" t="s">
        <v>54</v>
      </c>
      <c r="E72" s="35" t="s">
        <v>118</v>
      </c>
    </row>
    <row r="73" spans="1:16" ht="12.75">
      <c r="A73" s="25" t="s">
        <v>45</v>
      </c>
      <c s="29" t="s">
        <v>119</v>
      </c>
      <c s="29" t="s">
        <v>115</v>
      </c>
      <c s="25" t="s">
        <v>56</v>
      </c>
      <c s="30" t="s">
        <v>116</v>
      </c>
      <c s="31" t="s">
        <v>78</v>
      </c>
      <c s="32">
        <v>1</v>
      </c>
      <c s="33">
        <v>0</v>
      </c>
      <c s="33">
        <f>ROUND(ROUND(H73,2)*ROUND(G73,3),2)</f>
      </c>
      <c r="O73">
        <f>(I73*21)/100</f>
      </c>
      <c t="s">
        <v>23</v>
      </c>
    </row>
    <row r="74" spans="1:5" ht="12.75">
      <c r="A74" s="34" t="s">
        <v>50</v>
      </c>
      <c r="E74" s="35" t="s">
        <v>120</v>
      </c>
    </row>
    <row r="75" spans="1:5" ht="12.75">
      <c r="A75" s="36" t="s">
        <v>52</v>
      </c>
      <c r="E75" s="37" t="s">
        <v>80</v>
      </c>
    </row>
    <row r="76" spans="1:5" ht="12.75">
      <c r="A76" t="s">
        <v>54</v>
      </c>
      <c r="E76" s="35" t="s">
        <v>118</v>
      </c>
    </row>
    <row r="77" spans="1:16" ht="12.75">
      <c r="A77" s="25" t="s">
        <v>45</v>
      </c>
      <c s="29" t="s">
        <v>121</v>
      </c>
      <c s="29" t="s">
        <v>122</v>
      </c>
      <c s="25" t="s">
        <v>66</v>
      </c>
      <c s="30" t="s">
        <v>123</v>
      </c>
      <c s="31" t="s">
        <v>124</v>
      </c>
      <c s="32">
        <v>1</v>
      </c>
      <c s="33">
        <v>0</v>
      </c>
      <c s="33">
        <f>ROUND(ROUND(H77,2)*ROUND(G77,3),2)</f>
      </c>
      <c r="O77">
        <f>(I77*21)/100</f>
      </c>
      <c t="s">
        <v>23</v>
      </c>
    </row>
    <row r="78" spans="1:5" ht="12.75">
      <c r="A78" s="34" t="s">
        <v>50</v>
      </c>
      <c r="E78" s="35" t="s">
        <v>66</v>
      </c>
    </row>
    <row r="79" spans="1:5" ht="12.75">
      <c r="A79" s="36" t="s">
        <v>52</v>
      </c>
      <c r="E79" s="37" t="s">
        <v>80</v>
      </c>
    </row>
    <row r="80" spans="1:5" ht="12.75">
      <c r="A80" t="s">
        <v>54</v>
      </c>
      <c r="E80" s="35" t="s">
        <v>118</v>
      </c>
    </row>
    <row r="81" spans="1:16" ht="12.75">
      <c r="A81" s="25" t="s">
        <v>45</v>
      </c>
      <c s="29" t="s">
        <v>125</v>
      </c>
      <c s="29" t="s">
        <v>126</v>
      </c>
      <c s="25" t="s">
        <v>66</v>
      </c>
      <c s="30" t="s">
        <v>127</v>
      </c>
      <c s="31" t="s">
        <v>78</v>
      </c>
      <c s="32">
        <v>1</v>
      </c>
      <c s="33">
        <v>0</v>
      </c>
      <c s="33">
        <f>ROUND(ROUND(H81,2)*ROUND(G81,3),2)</f>
      </c>
      <c r="O81">
        <f>(I81*21)/100</f>
      </c>
      <c t="s">
        <v>23</v>
      </c>
    </row>
    <row r="82" spans="1:5" ht="12.75">
      <c r="A82" s="34" t="s">
        <v>50</v>
      </c>
      <c r="E82" s="35" t="s">
        <v>66</v>
      </c>
    </row>
    <row r="83" spans="1:5" ht="12.75">
      <c r="A83" s="36" t="s">
        <v>52</v>
      </c>
      <c r="E83" s="37" t="s">
        <v>80</v>
      </c>
    </row>
    <row r="84" spans="1:5" ht="12.75">
      <c r="A84" t="s">
        <v>54</v>
      </c>
      <c r="E84" s="35" t="s">
        <v>118</v>
      </c>
    </row>
    <row r="85" spans="1:16" ht="12.75">
      <c r="A85" s="25" t="s">
        <v>45</v>
      </c>
      <c s="29" t="s">
        <v>128</v>
      </c>
      <c s="29" t="s">
        <v>129</v>
      </c>
      <c s="25" t="s">
        <v>66</v>
      </c>
      <c s="30" t="s">
        <v>130</v>
      </c>
      <c s="31" t="s">
        <v>78</v>
      </c>
      <c s="32">
        <v>1</v>
      </c>
      <c s="33">
        <v>0</v>
      </c>
      <c s="33">
        <f>ROUND(ROUND(H85,2)*ROUND(G85,3),2)</f>
      </c>
      <c r="O85">
        <f>(I85*21)/100</f>
      </c>
      <c t="s">
        <v>23</v>
      </c>
    </row>
    <row r="86" spans="1:5" ht="12.75">
      <c r="A86" s="34" t="s">
        <v>50</v>
      </c>
      <c r="E86" s="35" t="s">
        <v>131</v>
      </c>
    </row>
    <row r="87" spans="1:5" ht="12.75">
      <c r="A87" s="36" t="s">
        <v>52</v>
      </c>
      <c r="E87" s="37" t="s">
        <v>80</v>
      </c>
    </row>
    <row r="88" spans="1:5" ht="12.75">
      <c r="A88" t="s">
        <v>54</v>
      </c>
      <c r="E88" s="35" t="s">
        <v>118</v>
      </c>
    </row>
    <row r="89" spans="1:16" ht="12.75">
      <c r="A89" s="25" t="s">
        <v>45</v>
      </c>
      <c s="29" t="s">
        <v>132</v>
      </c>
      <c s="29" t="s">
        <v>133</v>
      </c>
      <c s="25" t="s">
        <v>66</v>
      </c>
      <c s="30" t="s">
        <v>134</v>
      </c>
      <c s="31" t="s">
        <v>78</v>
      </c>
      <c s="32">
        <v>1</v>
      </c>
      <c s="33">
        <v>0</v>
      </c>
      <c s="33">
        <f>ROUND(ROUND(H89,2)*ROUND(G89,3),2)</f>
      </c>
      <c r="O89">
        <f>(I89*21)/100</f>
      </c>
      <c t="s">
        <v>23</v>
      </c>
    </row>
    <row r="90" spans="1:5" ht="12.75">
      <c r="A90" s="34" t="s">
        <v>50</v>
      </c>
      <c r="E90" s="35" t="s">
        <v>135</v>
      </c>
    </row>
    <row r="91" spans="1:5" ht="12.75">
      <c r="A91" s="36" t="s">
        <v>52</v>
      </c>
      <c r="E91" s="37" t="s">
        <v>80</v>
      </c>
    </row>
    <row r="92" spans="1:5" ht="76.5">
      <c r="A92" t="s">
        <v>54</v>
      </c>
      <c r="E92" s="35" t="s">
        <v>136</v>
      </c>
    </row>
    <row r="93" spans="1:16" ht="12.75">
      <c r="A93" s="25" t="s">
        <v>45</v>
      </c>
      <c s="29" t="s">
        <v>137</v>
      </c>
      <c s="29" t="s">
        <v>138</v>
      </c>
      <c s="25" t="s">
        <v>66</v>
      </c>
      <c s="30" t="s">
        <v>139</v>
      </c>
      <c s="31" t="s">
        <v>78</v>
      </c>
      <c s="32">
        <v>1</v>
      </c>
      <c s="33">
        <v>0</v>
      </c>
      <c s="33">
        <f>ROUND(ROUND(H93,2)*ROUND(G93,3),2)</f>
      </c>
      <c r="O93">
        <f>(I93*21)/100</f>
      </c>
      <c t="s">
        <v>23</v>
      </c>
    </row>
    <row r="94" spans="1:5" ht="12.75">
      <c r="A94" s="34" t="s">
        <v>50</v>
      </c>
      <c r="E94" s="35" t="s">
        <v>66</v>
      </c>
    </row>
    <row r="95" spans="1:5" ht="12.75">
      <c r="A95" s="36" t="s">
        <v>52</v>
      </c>
      <c r="E95" s="37" t="s">
        <v>80</v>
      </c>
    </row>
    <row r="96" spans="1:5" ht="63.75">
      <c r="A96" t="s">
        <v>54</v>
      </c>
      <c r="E96" s="35" t="s">
        <v>140</v>
      </c>
    </row>
    <row r="97" spans="1:16" ht="12.75">
      <c r="A97" s="25" t="s">
        <v>45</v>
      </c>
      <c s="29" t="s">
        <v>141</v>
      </c>
      <c s="29" t="s">
        <v>142</v>
      </c>
      <c s="25" t="s">
        <v>66</v>
      </c>
      <c s="30" t="s">
        <v>143</v>
      </c>
      <c s="31" t="s">
        <v>124</v>
      </c>
      <c s="32">
        <v>1</v>
      </c>
      <c s="33">
        <v>0</v>
      </c>
      <c s="33">
        <f>ROUND(ROUND(H97,2)*ROUND(G97,3),2)</f>
      </c>
      <c r="O97">
        <f>(I97*21)/100</f>
      </c>
      <c t="s">
        <v>23</v>
      </c>
    </row>
    <row r="98" spans="1:5" ht="12.75">
      <c r="A98" s="34" t="s">
        <v>50</v>
      </c>
      <c r="E98" s="35" t="s">
        <v>66</v>
      </c>
    </row>
    <row r="99" spans="1:5" ht="12.75">
      <c r="A99" s="36" t="s">
        <v>52</v>
      </c>
      <c r="E99" s="37" t="s">
        <v>80</v>
      </c>
    </row>
    <row r="100" spans="1:5" ht="51">
      <c r="A100" t="s">
        <v>54</v>
      </c>
      <c r="E100" s="35" t="s">
        <v>144</v>
      </c>
    </row>
    <row r="101" spans="1:16" ht="12.75">
      <c r="A101" s="25" t="s">
        <v>45</v>
      </c>
      <c s="29" t="s">
        <v>145</v>
      </c>
      <c s="29" t="s">
        <v>146</v>
      </c>
      <c s="25" t="s">
        <v>66</v>
      </c>
      <c s="30" t="s">
        <v>147</v>
      </c>
      <c s="31" t="s">
        <v>78</v>
      </c>
      <c s="32">
        <v>1</v>
      </c>
      <c s="33">
        <v>0</v>
      </c>
      <c s="33">
        <f>ROUND(ROUND(H101,2)*ROUND(G101,3),2)</f>
      </c>
      <c r="O101">
        <f>(I101*21)/100</f>
      </c>
      <c t="s">
        <v>23</v>
      </c>
    </row>
    <row r="102" spans="1:5" ht="12.75">
      <c r="A102" s="34" t="s">
        <v>50</v>
      </c>
      <c r="E102" s="35" t="s">
        <v>148</v>
      </c>
    </row>
    <row r="103" spans="1:5" ht="12.75">
      <c r="A103" s="36" t="s">
        <v>52</v>
      </c>
      <c r="E103" s="37" t="s">
        <v>80</v>
      </c>
    </row>
    <row r="104" spans="1:5" ht="12.75">
      <c r="A104" t="s">
        <v>54</v>
      </c>
      <c r="E104" s="35" t="s">
        <v>149</v>
      </c>
    </row>
    <row r="105" spans="1:16" ht="12.75">
      <c r="A105" s="25" t="s">
        <v>45</v>
      </c>
      <c s="29" t="s">
        <v>150</v>
      </c>
      <c s="29" t="s">
        <v>151</v>
      </c>
      <c s="25" t="s">
        <v>66</v>
      </c>
      <c s="30" t="s">
        <v>152</v>
      </c>
      <c s="31" t="s">
        <v>78</v>
      </c>
      <c s="32">
        <v>1</v>
      </c>
      <c s="33">
        <v>0</v>
      </c>
      <c s="33">
        <f>ROUND(ROUND(H105,2)*ROUND(G105,3),2)</f>
      </c>
      <c r="O105">
        <f>(I105*21)/100</f>
      </c>
      <c t="s">
        <v>23</v>
      </c>
    </row>
    <row r="106" spans="1:5" ht="12.75">
      <c r="A106" s="34" t="s">
        <v>50</v>
      </c>
      <c r="E106" s="35" t="s">
        <v>66</v>
      </c>
    </row>
    <row r="107" spans="1:5" ht="12.75">
      <c r="A107" s="36" t="s">
        <v>52</v>
      </c>
      <c r="E107" s="37" t="s">
        <v>80</v>
      </c>
    </row>
    <row r="108" spans="1:5" ht="25.5">
      <c r="A108" t="s">
        <v>54</v>
      </c>
      <c r="E108" s="35" t="s">
        <v>153</v>
      </c>
    </row>
    <row r="109" spans="1:18" ht="12.75" customHeight="1">
      <c r="A109" s="6" t="s">
        <v>43</v>
      </c>
      <c s="6"/>
      <c s="39" t="s">
        <v>29</v>
      </c>
      <c s="6"/>
      <c s="27" t="s">
        <v>154</v>
      </c>
      <c s="6"/>
      <c s="6"/>
      <c s="6"/>
      <c s="40">
        <f>0+Q109</f>
      </c>
      <c r="O109">
        <f>0+R109</f>
      </c>
      <c r="Q109">
        <f>0+I110+I114+I118+I122+I126+I130+I134+I138+I142+I146+I150+I154+I158</f>
      </c>
      <c>
        <f>0+O110+O114+O118+O122+O126+O130+O134+O138+O142+O146+O150+O154+O158</f>
      </c>
    </row>
    <row r="110" spans="1:16" ht="12.75">
      <c r="A110" s="25" t="s">
        <v>45</v>
      </c>
      <c s="29" t="s">
        <v>155</v>
      </c>
      <c s="29" t="s">
        <v>156</v>
      </c>
      <c s="25" t="s">
        <v>66</v>
      </c>
      <c s="30" t="s">
        <v>157</v>
      </c>
      <c s="31" t="s">
        <v>158</v>
      </c>
      <c s="32">
        <v>20.763</v>
      </c>
      <c s="33">
        <v>0</v>
      </c>
      <c s="33">
        <f>ROUND(ROUND(H110,2)*ROUND(G110,3),2)</f>
      </c>
      <c r="O110">
        <f>(I110*21)/100</f>
      </c>
      <c t="s">
        <v>23</v>
      </c>
    </row>
    <row r="111" spans="1:5" ht="12.75">
      <c r="A111" s="34" t="s">
        <v>50</v>
      </c>
      <c r="E111" s="35" t="s">
        <v>159</v>
      </c>
    </row>
    <row r="112" spans="1:5" ht="12.75">
      <c r="A112" s="36" t="s">
        <v>52</v>
      </c>
      <c r="E112" s="37" t="s">
        <v>160</v>
      </c>
    </row>
    <row r="113" spans="1:5" ht="63.75">
      <c r="A113" t="s">
        <v>54</v>
      </c>
      <c r="E113" s="35" t="s">
        <v>161</v>
      </c>
    </row>
    <row r="114" spans="1:16" ht="25.5">
      <c r="A114" s="25" t="s">
        <v>45</v>
      </c>
      <c s="29" t="s">
        <v>162</v>
      </c>
      <c s="29" t="s">
        <v>163</v>
      </c>
      <c s="25" t="s">
        <v>66</v>
      </c>
      <c s="30" t="s">
        <v>164</v>
      </c>
      <c s="31" t="s">
        <v>165</v>
      </c>
      <c s="32">
        <v>21.5</v>
      </c>
      <c s="33">
        <v>0</v>
      </c>
      <c s="33">
        <f>ROUND(ROUND(H114,2)*ROUND(G114,3),2)</f>
      </c>
      <c r="O114">
        <f>(I114*21)/100</f>
      </c>
      <c t="s">
        <v>23</v>
      </c>
    </row>
    <row r="115" spans="1:5" ht="12.75">
      <c r="A115" s="34" t="s">
        <v>50</v>
      </c>
      <c r="E115" s="35" t="s">
        <v>66</v>
      </c>
    </row>
    <row r="116" spans="1:5" ht="12.75">
      <c r="A116" s="36" t="s">
        <v>52</v>
      </c>
      <c r="E116" s="37" t="s">
        <v>166</v>
      </c>
    </row>
    <row r="117" spans="1:5" ht="63.75">
      <c r="A117" t="s">
        <v>54</v>
      </c>
      <c r="E117" s="35" t="s">
        <v>161</v>
      </c>
    </row>
    <row r="118" spans="1:16" ht="12.75">
      <c r="A118" s="25" t="s">
        <v>45</v>
      </c>
      <c s="29" t="s">
        <v>167</v>
      </c>
      <c s="29" t="s">
        <v>168</v>
      </c>
      <c s="25" t="s">
        <v>47</v>
      </c>
      <c s="30" t="s">
        <v>169</v>
      </c>
      <c s="31" t="s">
        <v>158</v>
      </c>
      <c s="32">
        <v>5.906</v>
      </c>
      <c s="33">
        <v>0</v>
      </c>
      <c s="33">
        <f>ROUND(ROUND(H118,2)*ROUND(G118,3),2)</f>
      </c>
      <c r="O118">
        <f>(I118*21)/100</f>
      </c>
      <c t="s">
        <v>23</v>
      </c>
    </row>
    <row r="119" spans="1:5" ht="12.75">
      <c r="A119" s="34" t="s">
        <v>50</v>
      </c>
      <c r="E119" s="35" t="s">
        <v>170</v>
      </c>
    </row>
    <row r="120" spans="1:5" ht="38.25">
      <c r="A120" s="36" t="s">
        <v>52</v>
      </c>
      <c r="E120" s="37" t="s">
        <v>171</v>
      </c>
    </row>
    <row r="121" spans="1:5" ht="63.75">
      <c r="A121" t="s">
        <v>54</v>
      </c>
      <c r="E121" s="35" t="s">
        <v>161</v>
      </c>
    </row>
    <row r="122" spans="1:16" ht="12.75">
      <c r="A122" s="25" t="s">
        <v>45</v>
      </c>
      <c s="29" t="s">
        <v>172</v>
      </c>
      <c s="29" t="s">
        <v>168</v>
      </c>
      <c s="25" t="s">
        <v>56</v>
      </c>
      <c s="30" t="s">
        <v>169</v>
      </c>
      <c s="31" t="s">
        <v>158</v>
      </c>
      <c s="32">
        <v>15.357</v>
      </c>
      <c s="33">
        <v>0</v>
      </c>
      <c s="33">
        <f>ROUND(ROUND(H122,2)*ROUND(G122,3),2)</f>
      </c>
      <c r="O122">
        <f>(I122*21)/100</f>
      </c>
      <c t="s">
        <v>23</v>
      </c>
    </row>
    <row r="123" spans="1:5" ht="38.25">
      <c r="A123" s="34" t="s">
        <v>50</v>
      </c>
      <c r="E123" s="35" t="s">
        <v>173</v>
      </c>
    </row>
    <row r="124" spans="1:5" ht="38.25">
      <c r="A124" s="36" t="s">
        <v>52</v>
      </c>
      <c r="E124" s="37" t="s">
        <v>174</v>
      </c>
    </row>
    <row r="125" spans="1:5" ht="63.75">
      <c r="A125" t="s">
        <v>54</v>
      </c>
      <c r="E125" s="35" t="s">
        <v>161</v>
      </c>
    </row>
    <row r="126" spans="1:16" ht="12.75">
      <c r="A126" s="25" t="s">
        <v>45</v>
      </c>
      <c s="29" t="s">
        <v>175</v>
      </c>
      <c s="29" t="s">
        <v>176</v>
      </c>
      <c s="25" t="s">
        <v>66</v>
      </c>
      <c s="30" t="s">
        <v>177</v>
      </c>
      <c s="31" t="s">
        <v>178</v>
      </c>
      <c s="32">
        <v>40</v>
      </c>
      <c s="33">
        <v>0</v>
      </c>
      <c s="33">
        <f>ROUND(ROUND(H126,2)*ROUND(G126,3),2)</f>
      </c>
      <c r="O126">
        <f>(I126*21)/100</f>
      </c>
      <c t="s">
        <v>23</v>
      </c>
    </row>
    <row r="127" spans="1:5" ht="12.75">
      <c r="A127" s="34" t="s">
        <v>50</v>
      </c>
      <c r="E127" s="35" t="s">
        <v>66</v>
      </c>
    </row>
    <row r="128" spans="1:5" ht="12.75">
      <c r="A128" s="36" t="s">
        <v>52</v>
      </c>
      <c r="E128" s="37" t="s">
        <v>179</v>
      </c>
    </row>
    <row r="129" spans="1:5" ht="38.25">
      <c r="A129" t="s">
        <v>54</v>
      </c>
      <c r="E129" s="35" t="s">
        <v>180</v>
      </c>
    </row>
    <row r="130" spans="1:16" ht="12.75">
      <c r="A130" s="25" t="s">
        <v>45</v>
      </c>
      <c s="29" t="s">
        <v>181</v>
      </c>
      <c s="29" t="s">
        <v>182</v>
      </c>
      <c s="25" t="s">
        <v>66</v>
      </c>
      <c s="30" t="s">
        <v>183</v>
      </c>
      <c s="31" t="s">
        <v>165</v>
      </c>
      <c s="32">
        <v>17</v>
      </c>
      <c s="33">
        <v>0</v>
      </c>
      <c s="33">
        <f>ROUND(ROUND(H130,2)*ROUND(G130,3),2)</f>
      </c>
      <c r="O130">
        <f>(I130*21)/100</f>
      </c>
      <c t="s">
        <v>23</v>
      </c>
    </row>
    <row r="131" spans="1:5" ht="12.75">
      <c r="A131" s="34" t="s">
        <v>50</v>
      </c>
      <c r="E131" s="35" t="s">
        <v>66</v>
      </c>
    </row>
    <row r="132" spans="1:5" ht="12.75">
      <c r="A132" s="36" t="s">
        <v>52</v>
      </c>
      <c r="E132" s="37" t="s">
        <v>184</v>
      </c>
    </row>
    <row r="133" spans="1:5" ht="38.25">
      <c r="A133" t="s">
        <v>54</v>
      </c>
      <c r="E133" s="35" t="s">
        <v>185</v>
      </c>
    </row>
    <row r="134" spans="1:16" ht="12.75">
      <c r="A134" s="25" t="s">
        <v>45</v>
      </c>
      <c s="29" t="s">
        <v>186</v>
      </c>
      <c s="29" t="s">
        <v>187</v>
      </c>
      <c s="25" t="s">
        <v>66</v>
      </c>
      <c s="30" t="s">
        <v>188</v>
      </c>
      <c s="31" t="s">
        <v>158</v>
      </c>
      <c s="32">
        <v>10</v>
      </c>
      <c s="33">
        <v>0</v>
      </c>
      <c s="33">
        <f>ROUND(ROUND(H134,2)*ROUND(G134,3),2)</f>
      </c>
      <c r="O134">
        <f>(I134*21)/100</f>
      </c>
      <c t="s">
        <v>23</v>
      </c>
    </row>
    <row r="135" spans="1:5" ht="12.75">
      <c r="A135" s="34" t="s">
        <v>50</v>
      </c>
      <c r="E135" s="35" t="s">
        <v>66</v>
      </c>
    </row>
    <row r="136" spans="1:5" ht="12.75">
      <c r="A136" s="36" t="s">
        <v>52</v>
      </c>
      <c r="E136" s="37" t="s">
        <v>189</v>
      </c>
    </row>
    <row r="137" spans="1:5" ht="38.25">
      <c r="A137" t="s">
        <v>54</v>
      </c>
      <c r="E137" s="35" t="s">
        <v>190</v>
      </c>
    </row>
    <row r="138" spans="1:16" ht="12.75">
      <c r="A138" s="25" t="s">
        <v>45</v>
      </c>
      <c s="29" t="s">
        <v>191</v>
      </c>
      <c s="29" t="s">
        <v>192</v>
      </c>
      <c s="25" t="s">
        <v>66</v>
      </c>
      <c s="30" t="s">
        <v>193</v>
      </c>
      <c s="31" t="s">
        <v>158</v>
      </c>
      <c s="32">
        <v>242.111</v>
      </c>
      <c s="33">
        <v>0</v>
      </c>
      <c s="33">
        <f>ROUND(ROUND(H138,2)*ROUND(G138,3),2)</f>
      </c>
      <c r="O138">
        <f>(I138*21)/100</f>
      </c>
      <c t="s">
        <v>23</v>
      </c>
    </row>
    <row r="139" spans="1:5" ht="12.75">
      <c r="A139" s="34" t="s">
        <v>50</v>
      </c>
      <c r="E139" s="35" t="s">
        <v>194</v>
      </c>
    </row>
    <row r="140" spans="1:5" ht="165.75">
      <c r="A140" s="36" t="s">
        <v>52</v>
      </c>
      <c r="E140" s="37" t="s">
        <v>53</v>
      </c>
    </row>
    <row r="141" spans="1:5" ht="318.75">
      <c r="A141" t="s">
        <v>54</v>
      </c>
      <c r="E141" s="35" t="s">
        <v>195</v>
      </c>
    </row>
    <row r="142" spans="1:16" ht="12.75">
      <c r="A142" s="25" t="s">
        <v>45</v>
      </c>
      <c s="29" t="s">
        <v>196</v>
      </c>
      <c s="29" t="s">
        <v>197</v>
      </c>
      <c s="25" t="s">
        <v>47</v>
      </c>
      <c s="30" t="s">
        <v>198</v>
      </c>
      <c s="31" t="s">
        <v>158</v>
      </c>
      <c s="32">
        <v>124.459</v>
      </c>
      <c s="33">
        <v>0</v>
      </c>
      <c s="33">
        <f>ROUND(ROUND(H142,2)*ROUND(G142,3),2)</f>
      </c>
      <c r="O142">
        <f>(I142*21)/100</f>
      </c>
      <c t="s">
        <v>23</v>
      </c>
    </row>
    <row r="143" spans="1:5" ht="12.75">
      <c r="A143" s="34" t="s">
        <v>50</v>
      </c>
      <c r="E143" s="35" t="s">
        <v>199</v>
      </c>
    </row>
    <row r="144" spans="1:5" ht="114.75">
      <c r="A144" s="36" t="s">
        <v>52</v>
      </c>
      <c r="E144" s="37" t="s">
        <v>200</v>
      </c>
    </row>
    <row r="145" spans="1:5" ht="267.75">
      <c r="A145" t="s">
        <v>54</v>
      </c>
      <c r="E145" s="35" t="s">
        <v>201</v>
      </c>
    </row>
    <row r="146" spans="1:16" ht="25.5">
      <c r="A146" s="25" t="s">
        <v>45</v>
      </c>
      <c s="29" t="s">
        <v>202</v>
      </c>
      <c s="29" t="s">
        <v>197</v>
      </c>
      <c s="25" t="s">
        <v>56</v>
      </c>
      <c s="30" t="s">
        <v>203</v>
      </c>
      <c s="31" t="s">
        <v>158</v>
      </c>
      <c s="32">
        <v>18.48</v>
      </c>
      <c s="33">
        <v>0</v>
      </c>
      <c s="33">
        <f>ROUND(ROUND(H146,2)*ROUND(G146,3),2)</f>
      </c>
      <c r="O146">
        <f>(I146*21)/100</f>
      </c>
      <c t="s">
        <v>23</v>
      </c>
    </row>
    <row r="147" spans="1:5" ht="12.75">
      <c r="A147" s="34" t="s">
        <v>50</v>
      </c>
      <c r="E147" s="35" t="s">
        <v>66</v>
      </c>
    </row>
    <row r="148" spans="1:5" ht="25.5">
      <c r="A148" s="36" t="s">
        <v>52</v>
      </c>
      <c r="E148" s="37" t="s">
        <v>204</v>
      </c>
    </row>
    <row r="149" spans="1:5" ht="267.75">
      <c r="A149" t="s">
        <v>54</v>
      </c>
      <c r="E149" s="35" t="s">
        <v>201</v>
      </c>
    </row>
    <row r="150" spans="1:16" ht="12.75">
      <c r="A150" s="25" t="s">
        <v>45</v>
      </c>
      <c s="29" t="s">
        <v>205</v>
      </c>
      <c s="29" t="s">
        <v>206</v>
      </c>
      <c s="25" t="s">
        <v>66</v>
      </c>
      <c s="30" t="s">
        <v>207</v>
      </c>
      <c s="31" t="s">
        <v>158</v>
      </c>
      <c s="32">
        <v>13.5</v>
      </c>
      <c s="33">
        <v>0</v>
      </c>
      <c s="33">
        <f>ROUND(ROUND(H150,2)*ROUND(G150,3),2)</f>
      </c>
      <c r="O150">
        <f>(I150*21)/100</f>
      </c>
      <c t="s">
        <v>23</v>
      </c>
    </row>
    <row r="151" spans="1:5" ht="12.75">
      <c r="A151" s="34" t="s">
        <v>50</v>
      </c>
      <c r="E151" s="35" t="s">
        <v>208</v>
      </c>
    </row>
    <row r="152" spans="1:5" ht="12.75">
      <c r="A152" s="36" t="s">
        <v>52</v>
      </c>
      <c r="E152" s="37" t="s">
        <v>209</v>
      </c>
    </row>
    <row r="153" spans="1:5" ht="267.75">
      <c r="A153" t="s">
        <v>54</v>
      </c>
      <c r="E153" s="35" t="s">
        <v>201</v>
      </c>
    </row>
    <row r="154" spans="1:16" ht="12.75">
      <c r="A154" s="25" t="s">
        <v>45</v>
      </c>
      <c s="29" t="s">
        <v>210</v>
      </c>
      <c s="29" t="s">
        <v>211</v>
      </c>
      <c s="25" t="s">
        <v>66</v>
      </c>
      <c s="30" t="s">
        <v>212</v>
      </c>
      <c s="31" t="s">
        <v>105</v>
      </c>
      <c s="32">
        <v>10</v>
      </c>
      <c s="33">
        <v>0</v>
      </c>
      <c s="33">
        <f>ROUND(ROUND(H154,2)*ROUND(G154,3),2)</f>
      </c>
      <c r="O154">
        <f>(I154*21)/100</f>
      </c>
      <c t="s">
        <v>23</v>
      </c>
    </row>
    <row r="155" spans="1:5" ht="12.75">
      <c r="A155" s="34" t="s">
        <v>50</v>
      </c>
      <c r="E155" s="35" t="s">
        <v>66</v>
      </c>
    </row>
    <row r="156" spans="1:5" ht="12.75">
      <c r="A156" s="36" t="s">
        <v>52</v>
      </c>
      <c r="E156" s="37" t="s">
        <v>213</v>
      </c>
    </row>
    <row r="157" spans="1:5" ht="38.25">
      <c r="A157" t="s">
        <v>54</v>
      </c>
      <c r="E157" s="35" t="s">
        <v>214</v>
      </c>
    </row>
    <row r="158" spans="1:16" ht="12.75">
      <c r="A158" s="25" t="s">
        <v>45</v>
      </c>
      <c s="29" t="s">
        <v>215</v>
      </c>
      <c s="29" t="s">
        <v>216</v>
      </c>
      <c s="25" t="s">
        <v>66</v>
      </c>
      <c s="30" t="s">
        <v>217</v>
      </c>
      <c s="31" t="s">
        <v>105</v>
      </c>
      <c s="32">
        <v>10</v>
      </c>
      <c s="33">
        <v>0</v>
      </c>
      <c s="33">
        <f>ROUND(ROUND(H158,2)*ROUND(G158,3),2)</f>
      </c>
      <c r="O158">
        <f>(I158*21)/100</f>
      </c>
      <c t="s">
        <v>23</v>
      </c>
    </row>
    <row r="159" spans="1:5" ht="12.75">
      <c r="A159" s="34" t="s">
        <v>50</v>
      </c>
      <c r="E159" s="35" t="s">
        <v>66</v>
      </c>
    </row>
    <row r="160" spans="1:5" ht="12.75">
      <c r="A160" s="36" t="s">
        <v>52</v>
      </c>
      <c r="E160" s="37" t="s">
        <v>189</v>
      </c>
    </row>
    <row r="161" spans="1:5" ht="25.5">
      <c r="A161" t="s">
        <v>54</v>
      </c>
      <c r="E161" s="35" t="s">
        <v>218</v>
      </c>
    </row>
    <row r="162" spans="1:18" ht="12.75" customHeight="1">
      <c r="A162" s="6" t="s">
        <v>43</v>
      </c>
      <c s="6"/>
      <c s="39" t="s">
        <v>23</v>
      </c>
      <c s="6"/>
      <c s="27" t="s">
        <v>219</v>
      </c>
      <c s="6"/>
      <c s="6"/>
      <c s="6"/>
      <c s="40">
        <f>0+Q162</f>
      </c>
      <c r="O162">
        <f>0+R162</f>
      </c>
      <c r="Q162">
        <f>0+I163+I167+I171+I175+I179</f>
      </c>
      <c>
        <f>0+O163+O167+O171+O175+O179</f>
      </c>
    </row>
    <row r="163" spans="1:16" ht="12.75">
      <c r="A163" s="25" t="s">
        <v>45</v>
      </c>
      <c s="29" t="s">
        <v>220</v>
      </c>
      <c s="29" t="s">
        <v>221</v>
      </c>
      <c s="25" t="s">
        <v>66</v>
      </c>
      <c s="30" t="s">
        <v>222</v>
      </c>
      <c s="31" t="s">
        <v>165</v>
      </c>
      <c s="32">
        <v>8.4</v>
      </c>
      <c s="33">
        <v>0</v>
      </c>
      <c s="33">
        <f>ROUND(ROUND(H163,2)*ROUND(G163,3),2)</f>
      </c>
      <c r="O163">
        <f>(I163*21)/100</f>
      </c>
      <c t="s">
        <v>23</v>
      </c>
    </row>
    <row r="164" spans="1:5" ht="12.75">
      <c r="A164" s="34" t="s">
        <v>50</v>
      </c>
      <c r="E164" s="35" t="s">
        <v>223</v>
      </c>
    </row>
    <row r="165" spans="1:5" ht="12.75">
      <c r="A165" s="36" t="s">
        <v>52</v>
      </c>
      <c r="E165" s="37" t="s">
        <v>224</v>
      </c>
    </row>
    <row r="166" spans="1:5" ht="63.75">
      <c r="A166" t="s">
        <v>54</v>
      </c>
      <c r="E166" s="35" t="s">
        <v>225</v>
      </c>
    </row>
    <row r="167" spans="1:16" ht="12.75">
      <c r="A167" s="25" t="s">
        <v>45</v>
      </c>
      <c s="29" t="s">
        <v>226</v>
      </c>
      <c s="29" t="s">
        <v>227</v>
      </c>
      <c s="25" t="s">
        <v>66</v>
      </c>
      <c s="30" t="s">
        <v>228</v>
      </c>
      <c s="31" t="s">
        <v>165</v>
      </c>
      <c s="32">
        <v>14.1</v>
      </c>
      <c s="33">
        <v>0</v>
      </c>
      <c s="33">
        <f>ROUND(ROUND(H167,2)*ROUND(G167,3),2)</f>
      </c>
      <c r="O167">
        <f>(I167*21)/100</f>
      </c>
      <c t="s">
        <v>23</v>
      </c>
    </row>
    <row r="168" spans="1:5" ht="12.75">
      <c r="A168" s="34" t="s">
        <v>50</v>
      </c>
      <c r="E168" s="35" t="s">
        <v>229</v>
      </c>
    </row>
    <row r="169" spans="1:5" ht="63.75">
      <c r="A169" s="36" t="s">
        <v>52</v>
      </c>
      <c r="E169" s="37" t="s">
        <v>230</v>
      </c>
    </row>
    <row r="170" spans="1:5" ht="63.75">
      <c r="A170" t="s">
        <v>54</v>
      </c>
      <c r="E170" s="35" t="s">
        <v>225</v>
      </c>
    </row>
    <row r="171" spans="1:16" ht="12.75">
      <c r="A171" s="25" t="s">
        <v>45</v>
      </c>
      <c s="29" t="s">
        <v>231</v>
      </c>
      <c s="29" t="s">
        <v>232</v>
      </c>
      <c s="25" t="s">
        <v>66</v>
      </c>
      <c s="30" t="s">
        <v>233</v>
      </c>
      <c s="31" t="s">
        <v>158</v>
      </c>
      <c s="32">
        <v>18.278</v>
      </c>
      <c s="33">
        <v>0</v>
      </c>
      <c s="33">
        <f>ROUND(ROUND(H171,2)*ROUND(G171,3),2)</f>
      </c>
      <c r="O171">
        <f>(I171*21)/100</f>
      </c>
      <c t="s">
        <v>23</v>
      </c>
    </row>
    <row r="172" spans="1:5" ht="12.75">
      <c r="A172" s="34" t="s">
        <v>50</v>
      </c>
      <c r="E172" s="35" t="s">
        <v>66</v>
      </c>
    </row>
    <row r="173" spans="1:5" ht="102">
      <c r="A173" s="36" t="s">
        <v>52</v>
      </c>
      <c r="E173" s="37" t="s">
        <v>234</v>
      </c>
    </row>
    <row r="174" spans="1:5" ht="38.25">
      <c r="A174" t="s">
        <v>54</v>
      </c>
      <c r="E174" s="35" t="s">
        <v>235</v>
      </c>
    </row>
    <row r="175" spans="1:16" ht="12.75">
      <c r="A175" s="25" t="s">
        <v>45</v>
      </c>
      <c s="29" t="s">
        <v>236</v>
      </c>
      <c s="29" t="s">
        <v>237</v>
      </c>
      <c s="25" t="s">
        <v>66</v>
      </c>
      <c s="30" t="s">
        <v>238</v>
      </c>
      <c s="31" t="s">
        <v>158</v>
      </c>
      <c s="32">
        <v>22.557</v>
      </c>
      <c s="33">
        <v>0</v>
      </c>
      <c s="33">
        <f>ROUND(ROUND(H175,2)*ROUND(G175,3),2)</f>
      </c>
      <c r="O175">
        <f>(I175*21)/100</f>
      </c>
      <c t="s">
        <v>23</v>
      </c>
    </row>
    <row r="176" spans="1:5" ht="12.75">
      <c r="A176" s="34" t="s">
        <v>50</v>
      </c>
      <c r="E176" s="35" t="s">
        <v>66</v>
      </c>
    </row>
    <row r="177" spans="1:5" ht="89.25">
      <c r="A177" s="36" t="s">
        <v>52</v>
      </c>
      <c r="E177" s="37" t="s">
        <v>239</v>
      </c>
    </row>
    <row r="178" spans="1:5" ht="369.75">
      <c r="A178" t="s">
        <v>54</v>
      </c>
      <c r="E178" s="35" t="s">
        <v>240</v>
      </c>
    </row>
    <row r="179" spans="1:16" ht="12.75">
      <c r="A179" s="25" t="s">
        <v>45</v>
      </c>
      <c s="29" t="s">
        <v>241</v>
      </c>
      <c s="29" t="s">
        <v>242</v>
      </c>
      <c s="25" t="s">
        <v>66</v>
      </c>
      <c s="30" t="s">
        <v>243</v>
      </c>
      <c s="31" t="s">
        <v>49</v>
      </c>
      <c s="32">
        <v>3.383</v>
      </c>
      <c s="33">
        <v>0</v>
      </c>
      <c s="33">
        <f>ROUND(ROUND(H179,2)*ROUND(G179,3),2)</f>
      </c>
      <c r="O179">
        <f>(I179*21)/100</f>
      </c>
      <c t="s">
        <v>23</v>
      </c>
    </row>
    <row r="180" spans="1:5" ht="12.75">
      <c r="A180" s="34" t="s">
        <v>50</v>
      </c>
      <c r="E180" s="35" t="s">
        <v>244</v>
      </c>
    </row>
    <row r="181" spans="1:5" ht="89.25">
      <c r="A181" s="36" t="s">
        <v>52</v>
      </c>
      <c r="E181" s="37" t="s">
        <v>245</v>
      </c>
    </row>
    <row r="182" spans="1:5" ht="267.75">
      <c r="A182" t="s">
        <v>54</v>
      </c>
      <c r="E182" s="35" t="s">
        <v>246</v>
      </c>
    </row>
    <row r="183" spans="1:18" ht="12.75" customHeight="1">
      <c r="A183" s="6" t="s">
        <v>43</v>
      </c>
      <c s="6"/>
      <c s="39" t="s">
        <v>22</v>
      </c>
      <c s="6"/>
      <c s="27" t="s">
        <v>247</v>
      </c>
      <c s="6"/>
      <c s="6"/>
      <c s="6"/>
      <c s="40">
        <f>0+Q183</f>
      </c>
      <c r="O183">
        <f>0+R183</f>
      </c>
      <c r="Q183">
        <f>0+I184+I188+I192+I196+I200+I204+I208</f>
      </c>
      <c>
        <f>0+O184+O188+O192+O196+O200+O204+O208</f>
      </c>
    </row>
    <row r="184" spans="1:16" ht="12.75">
      <c r="A184" s="25" t="s">
        <v>45</v>
      </c>
      <c s="29" t="s">
        <v>248</v>
      </c>
      <c s="29" t="s">
        <v>249</v>
      </c>
      <c s="25" t="s">
        <v>66</v>
      </c>
      <c s="30" t="s">
        <v>250</v>
      </c>
      <c s="31" t="s">
        <v>251</v>
      </c>
      <c s="32">
        <v>32</v>
      </c>
      <c s="33">
        <v>0</v>
      </c>
      <c s="33">
        <f>ROUND(ROUND(H184,2)*ROUND(G184,3),2)</f>
      </c>
      <c r="O184">
        <f>(I184*21)/100</f>
      </c>
      <c t="s">
        <v>23</v>
      </c>
    </row>
    <row r="185" spans="1:5" ht="12.75">
      <c r="A185" s="34" t="s">
        <v>50</v>
      </c>
      <c r="E185" s="35" t="s">
        <v>252</v>
      </c>
    </row>
    <row r="186" spans="1:5" ht="12.75">
      <c r="A186" s="36" t="s">
        <v>52</v>
      </c>
      <c r="E186" s="37" t="s">
        <v>253</v>
      </c>
    </row>
    <row r="187" spans="1:5" ht="25.5">
      <c r="A187" t="s">
        <v>54</v>
      </c>
      <c r="E187" s="35" t="s">
        <v>254</v>
      </c>
    </row>
    <row r="188" spans="1:16" ht="12.75">
      <c r="A188" s="25" t="s">
        <v>45</v>
      </c>
      <c s="29" t="s">
        <v>255</v>
      </c>
      <c s="29" t="s">
        <v>256</v>
      </c>
      <c s="25" t="s">
        <v>66</v>
      </c>
      <c s="30" t="s">
        <v>257</v>
      </c>
      <c s="31" t="s">
        <v>158</v>
      </c>
      <c s="32">
        <v>3.546</v>
      </c>
      <c s="33">
        <v>0</v>
      </c>
      <c s="33">
        <f>ROUND(ROUND(H188,2)*ROUND(G188,3),2)</f>
      </c>
      <c r="O188">
        <f>(I188*21)/100</f>
      </c>
      <c t="s">
        <v>23</v>
      </c>
    </row>
    <row r="189" spans="1:5" ht="12.75">
      <c r="A189" s="34" t="s">
        <v>50</v>
      </c>
      <c r="E189" s="35" t="s">
        <v>66</v>
      </c>
    </row>
    <row r="190" spans="1:5" ht="12.75">
      <c r="A190" s="36" t="s">
        <v>52</v>
      </c>
      <c r="E190" s="37" t="s">
        <v>258</v>
      </c>
    </row>
    <row r="191" spans="1:5" ht="382.5">
      <c r="A191" t="s">
        <v>54</v>
      </c>
      <c r="E191" s="35" t="s">
        <v>259</v>
      </c>
    </row>
    <row r="192" spans="1:16" ht="12.75">
      <c r="A192" s="25" t="s">
        <v>45</v>
      </c>
      <c s="29" t="s">
        <v>260</v>
      </c>
      <c s="29" t="s">
        <v>261</v>
      </c>
      <c s="25" t="s">
        <v>66</v>
      </c>
      <c s="30" t="s">
        <v>262</v>
      </c>
      <c s="31" t="s">
        <v>49</v>
      </c>
      <c s="32">
        <v>0.532</v>
      </c>
      <c s="33">
        <v>0</v>
      </c>
      <c s="33">
        <f>ROUND(ROUND(H192,2)*ROUND(G192,3),2)</f>
      </c>
      <c r="O192">
        <f>(I192*21)/100</f>
      </c>
      <c t="s">
        <v>23</v>
      </c>
    </row>
    <row r="193" spans="1:5" ht="12.75">
      <c r="A193" s="34" t="s">
        <v>50</v>
      </c>
      <c r="E193" s="35" t="s">
        <v>263</v>
      </c>
    </row>
    <row r="194" spans="1:5" ht="12.75">
      <c r="A194" s="36" t="s">
        <v>52</v>
      </c>
      <c r="E194" s="37" t="s">
        <v>264</v>
      </c>
    </row>
    <row r="195" spans="1:5" ht="242.25">
      <c r="A195" t="s">
        <v>54</v>
      </c>
      <c r="E195" s="35" t="s">
        <v>265</v>
      </c>
    </row>
    <row r="196" spans="1:16" ht="12.75">
      <c r="A196" s="25" t="s">
        <v>45</v>
      </c>
      <c s="29" t="s">
        <v>266</v>
      </c>
      <c s="29" t="s">
        <v>267</v>
      </c>
      <c s="25" t="s">
        <v>66</v>
      </c>
      <c s="30" t="s">
        <v>268</v>
      </c>
      <c s="31" t="s">
        <v>158</v>
      </c>
      <c s="32">
        <v>9.52</v>
      </c>
      <c s="33">
        <v>0</v>
      </c>
      <c s="33">
        <f>ROUND(ROUND(H196,2)*ROUND(G196,3),2)</f>
      </c>
      <c r="O196">
        <f>(I196*21)/100</f>
      </c>
      <c t="s">
        <v>23</v>
      </c>
    </row>
    <row r="197" spans="1:5" ht="12.75">
      <c r="A197" s="34" t="s">
        <v>50</v>
      </c>
      <c r="E197" s="35" t="s">
        <v>269</v>
      </c>
    </row>
    <row r="198" spans="1:5" ht="12.75">
      <c r="A198" s="36" t="s">
        <v>52</v>
      </c>
      <c r="E198" s="37" t="s">
        <v>270</v>
      </c>
    </row>
    <row r="199" spans="1:5" ht="51">
      <c r="A199" t="s">
        <v>54</v>
      </c>
      <c r="E199" s="35" t="s">
        <v>271</v>
      </c>
    </row>
    <row r="200" spans="1:16" ht="12.75">
      <c r="A200" s="25" t="s">
        <v>45</v>
      </c>
      <c s="29" t="s">
        <v>272</v>
      </c>
      <c s="29" t="s">
        <v>273</v>
      </c>
      <c s="25" t="s">
        <v>66</v>
      </c>
      <c s="30" t="s">
        <v>274</v>
      </c>
      <c s="31" t="s">
        <v>158</v>
      </c>
      <c s="32">
        <v>23.722</v>
      </c>
      <c s="33">
        <v>0</v>
      </c>
      <c s="33">
        <f>ROUND(ROUND(H200,2)*ROUND(G200,3),2)</f>
      </c>
      <c r="O200">
        <f>(I200*21)/100</f>
      </c>
      <c t="s">
        <v>23</v>
      </c>
    </row>
    <row r="201" spans="1:5" ht="12.75">
      <c r="A201" s="34" t="s">
        <v>50</v>
      </c>
      <c r="E201" s="35" t="s">
        <v>66</v>
      </c>
    </row>
    <row r="202" spans="1:5" ht="12.75">
      <c r="A202" s="36" t="s">
        <v>52</v>
      </c>
      <c r="E202" s="37" t="s">
        <v>275</v>
      </c>
    </row>
    <row r="203" spans="1:5" ht="38.25">
      <c r="A203" t="s">
        <v>54</v>
      </c>
      <c r="E203" s="35" t="s">
        <v>276</v>
      </c>
    </row>
    <row r="204" spans="1:16" ht="12.75">
      <c r="A204" s="25" t="s">
        <v>45</v>
      </c>
      <c s="29" t="s">
        <v>277</v>
      </c>
      <c s="29" t="s">
        <v>278</v>
      </c>
      <c s="25" t="s">
        <v>66</v>
      </c>
      <c s="30" t="s">
        <v>279</v>
      </c>
      <c s="31" t="s">
        <v>158</v>
      </c>
      <c s="32">
        <v>28.604</v>
      </c>
      <c s="33">
        <v>0</v>
      </c>
      <c s="33">
        <f>ROUND(ROUND(H204,2)*ROUND(G204,3),2)</f>
      </c>
      <c r="O204">
        <f>(I204*21)/100</f>
      </c>
      <c t="s">
        <v>23</v>
      </c>
    </row>
    <row r="205" spans="1:5" ht="12.75">
      <c r="A205" s="34" t="s">
        <v>50</v>
      </c>
      <c r="E205" s="35" t="s">
        <v>66</v>
      </c>
    </row>
    <row r="206" spans="1:5" ht="127.5">
      <c r="A206" s="36" t="s">
        <v>52</v>
      </c>
      <c r="E206" s="37" t="s">
        <v>280</v>
      </c>
    </row>
    <row r="207" spans="1:5" ht="369.75">
      <c r="A207" t="s">
        <v>54</v>
      </c>
      <c r="E207" s="35" t="s">
        <v>281</v>
      </c>
    </row>
    <row r="208" spans="1:16" ht="12.75">
      <c r="A208" s="25" t="s">
        <v>45</v>
      </c>
      <c s="29" t="s">
        <v>282</v>
      </c>
      <c s="29" t="s">
        <v>283</v>
      </c>
      <c s="25" t="s">
        <v>66</v>
      </c>
      <c s="30" t="s">
        <v>284</v>
      </c>
      <c s="31" t="s">
        <v>49</v>
      </c>
      <c s="32">
        <v>4.291</v>
      </c>
      <c s="33">
        <v>0</v>
      </c>
      <c s="33">
        <f>ROUND(ROUND(H208,2)*ROUND(G208,3),2)</f>
      </c>
      <c r="O208">
        <f>(I208*21)/100</f>
      </c>
      <c t="s">
        <v>23</v>
      </c>
    </row>
    <row r="209" spans="1:5" ht="25.5">
      <c r="A209" s="34" t="s">
        <v>50</v>
      </c>
      <c r="E209" s="35" t="s">
        <v>285</v>
      </c>
    </row>
    <row r="210" spans="1:5" ht="127.5">
      <c r="A210" s="36" t="s">
        <v>52</v>
      </c>
      <c r="E210" s="37" t="s">
        <v>286</v>
      </c>
    </row>
    <row r="211" spans="1:5" ht="267.75">
      <c r="A211" t="s">
        <v>54</v>
      </c>
      <c r="E211" s="35" t="s">
        <v>246</v>
      </c>
    </row>
    <row r="212" spans="1:18" ht="12.75" customHeight="1">
      <c r="A212" s="6" t="s">
        <v>43</v>
      </c>
      <c s="6"/>
      <c s="39" t="s">
        <v>33</v>
      </c>
      <c s="6"/>
      <c s="27" t="s">
        <v>287</v>
      </c>
      <c s="6"/>
      <c s="6"/>
      <c s="6"/>
      <c s="40">
        <f>0+Q212</f>
      </c>
      <c r="O212">
        <f>0+R212</f>
      </c>
      <c r="Q212">
        <f>0+I213+I217+I221+I225+I229+I233</f>
      </c>
      <c>
        <f>0+O213+O217+O221+O225+O229+O233</f>
      </c>
    </row>
    <row r="213" spans="1:16" ht="12.75">
      <c r="A213" s="25" t="s">
        <v>45</v>
      </c>
      <c s="29" t="s">
        <v>288</v>
      </c>
      <c s="29" t="s">
        <v>289</v>
      </c>
      <c s="25" t="s">
        <v>66</v>
      </c>
      <c s="30" t="s">
        <v>290</v>
      </c>
      <c s="31" t="s">
        <v>158</v>
      </c>
      <c s="32">
        <v>8.428</v>
      </c>
      <c s="33">
        <v>0</v>
      </c>
      <c s="33">
        <f>ROUND(ROUND(H213,2)*ROUND(G213,3),2)</f>
      </c>
      <c r="O213">
        <f>(I213*21)/100</f>
      </c>
      <c t="s">
        <v>23</v>
      </c>
    </row>
    <row r="214" spans="1:5" ht="12.75">
      <c r="A214" s="34" t="s">
        <v>50</v>
      </c>
      <c r="E214" s="35" t="s">
        <v>66</v>
      </c>
    </row>
    <row r="215" spans="1:5" ht="12.75">
      <c r="A215" s="36" t="s">
        <v>52</v>
      </c>
      <c r="E215" s="37" t="s">
        <v>291</v>
      </c>
    </row>
    <row r="216" spans="1:5" ht="369.75">
      <c r="A216" t="s">
        <v>54</v>
      </c>
      <c r="E216" s="35" t="s">
        <v>281</v>
      </c>
    </row>
    <row r="217" spans="1:16" ht="12.75">
      <c r="A217" s="25" t="s">
        <v>45</v>
      </c>
      <c s="29" t="s">
        <v>292</v>
      </c>
      <c s="29" t="s">
        <v>293</v>
      </c>
      <c s="25" t="s">
        <v>66</v>
      </c>
      <c s="30" t="s">
        <v>294</v>
      </c>
      <c s="31" t="s">
        <v>49</v>
      </c>
      <c s="32">
        <v>1.686</v>
      </c>
      <c s="33">
        <v>0</v>
      </c>
      <c s="33">
        <f>ROUND(ROUND(H217,2)*ROUND(G217,3),2)</f>
      </c>
      <c r="O217">
        <f>(I217*21)/100</f>
      </c>
      <c t="s">
        <v>23</v>
      </c>
    </row>
    <row r="218" spans="1:5" ht="12.75">
      <c r="A218" s="34" t="s">
        <v>50</v>
      </c>
      <c r="E218" s="35" t="s">
        <v>295</v>
      </c>
    </row>
    <row r="219" spans="1:5" ht="12.75">
      <c r="A219" s="36" t="s">
        <v>52</v>
      </c>
      <c r="E219" s="37" t="s">
        <v>296</v>
      </c>
    </row>
    <row r="220" spans="1:5" ht="267.75">
      <c r="A220" t="s">
        <v>54</v>
      </c>
      <c r="E220" s="35" t="s">
        <v>297</v>
      </c>
    </row>
    <row r="221" spans="1:16" ht="12.75">
      <c r="A221" s="25" t="s">
        <v>45</v>
      </c>
      <c s="29" t="s">
        <v>298</v>
      </c>
      <c s="29" t="s">
        <v>299</v>
      </c>
      <c s="25" t="s">
        <v>66</v>
      </c>
      <c s="30" t="s">
        <v>300</v>
      </c>
      <c s="31" t="s">
        <v>165</v>
      </c>
      <c s="32">
        <v>11.2</v>
      </c>
      <c s="33">
        <v>0</v>
      </c>
      <c s="33">
        <f>ROUND(ROUND(H221,2)*ROUND(G221,3),2)</f>
      </c>
      <c r="O221">
        <f>(I221*21)/100</f>
      </c>
      <c t="s">
        <v>23</v>
      </c>
    </row>
    <row r="222" spans="1:5" ht="12.75">
      <c r="A222" s="34" t="s">
        <v>50</v>
      </c>
      <c r="E222" s="35" t="s">
        <v>66</v>
      </c>
    </row>
    <row r="223" spans="1:5" ht="12.75">
      <c r="A223" s="36" t="s">
        <v>52</v>
      </c>
      <c r="E223" s="37" t="s">
        <v>301</v>
      </c>
    </row>
    <row r="224" spans="1:5" ht="51">
      <c r="A224" t="s">
        <v>54</v>
      </c>
      <c r="E224" s="35" t="s">
        <v>302</v>
      </c>
    </row>
    <row r="225" spans="1:16" ht="12.75">
      <c r="A225" s="25" t="s">
        <v>45</v>
      </c>
      <c s="29" t="s">
        <v>303</v>
      </c>
      <c s="29" t="s">
        <v>304</v>
      </c>
      <c s="25" t="s">
        <v>66</v>
      </c>
      <c s="30" t="s">
        <v>305</v>
      </c>
      <c s="31" t="s">
        <v>158</v>
      </c>
      <c s="32">
        <v>0.825</v>
      </c>
      <c s="33">
        <v>0</v>
      </c>
      <c s="33">
        <f>ROUND(ROUND(H225,2)*ROUND(G225,3),2)</f>
      </c>
      <c r="O225">
        <f>(I225*21)/100</f>
      </c>
      <c t="s">
        <v>23</v>
      </c>
    </row>
    <row r="226" spans="1:5" ht="25.5">
      <c r="A226" s="34" t="s">
        <v>50</v>
      </c>
      <c r="E226" s="35" t="s">
        <v>306</v>
      </c>
    </row>
    <row r="227" spans="1:5" ht="38.25">
      <c r="A227" s="36" t="s">
        <v>52</v>
      </c>
      <c r="E227" s="37" t="s">
        <v>307</v>
      </c>
    </row>
    <row r="228" spans="1:5" ht="369.75">
      <c r="A228" t="s">
        <v>54</v>
      </c>
      <c r="E228" s="35" t="s">
        <v>281</v>
      </c>
    </row>
    <row r="229" spans="1:16" ht="12.75">
      <c r="A229" s="25" t="s">
        <v>45</v>
      </c>
      <c s="29" t="s">
        <v>308</v>
      </c>
      <c s="29" t="s">
        <v>304</v>
      </c>
      <c s="25" t="s">
        <v>47</v>
      </c>
      <c s="30" t="s">
        <v>305</v>
      </c>
      <c s="31" t="s">
        <v>158</v>
      </c>
      <c s="32">
        <v>0.675</v>
      </c>
      <c s="33">
        <v>0</v>
      </c>
      <c s="33">
        <f>ROUND(ROUND(H229,2)*ROUND(G229,3),2)</f>
      </c>
      <c r="O229">
        <f>(I229*21)/100</f>
      </c>
      <c t="s">
        <v>23</v>
      </c>
    </row>
    <row r="230" spans="1:5" ht="12.75">
      <c r="A230" s="34" t="s">
        <v>50</v>
      </c>
      <c r="E230" s="35" t="s">
        <v>66</v>
      </c>
    </row>
    <row r="231" spans="1:5" ht="89.25">
      <c r="A231" s="36" t="s">
        <v>52</v>
      </c>
      <c r="E231" s="37" t="s">
        <v>309</v>
      </c>
    </row>
    <row r="232" spans="1:5" ht="369.75">
      <c r="A232" t="s">
        <v>54</v>
      </c>
      <c r="E232" s="35" t="s">
        <v>281</v>
      </c>
    </row>
    <row r="233" spans="1:16" ht="12.75">
      <c r="A233" s="25" t="s">
        <v>45</v>
      </c>
      <c s="29" t="s">
        <v>310</v>
      </c>
      <c s="29" t="s">
        <v>311</v>
      </c>
      <c s="25" t="s">
        <v>66</v>
      </c>
      <c s="30" t="s">
        <v>312</v>
      </c>
      <c s="31" t="s">
        <v>158</v>
      </c>
      <c s="32">
        <v>10.575</v>
      </c>
      <c s="33">
        <v>0</v>
      </c>
      <c s="33">
        <f>ROUND(ROUND(H233,2)*ROUND(G233,3),2)</f>
      </c>
      <c r="O233">
        <f>(I233*21)/100</f>
      </c>
      <c t="s">
        <v>23</v>
      </c>
    </row>
    <row r="234" spans="1:5" ht="12.75">
      <c r="A234" s="34" t="s">
        <v>50</v>
      </c>
      <c r="E234" s="35" t="s">
        <v>66</v>
      </c>
    </row>
    <row r="235" spans="1:5" ht="51">
      <c r="A235" s="36" t="s">
        <v>52</v>
      </c>
      <c r="E235" s="37" t="s">
        <v>313</v>
      </c>
    </row>
    <row r="236" spans="1:5" ht="51">
      <c r="A236" t="s">
        <v>54</v>
      </c>
      <c r="E236" s="35" t="s">
        <v>314</v>
      </c>
    </row>
    <row r="237" spans="1:18" ht="12.75" customHeight="1">
      <c r="A237" s="6" t="s">
        <v>43</v>
      </c>
      <c s="6"/>
      <c s="39" t="s">
        <v>35</v>
      </c>
      <c s="6"/>
      <c s="27" t="s">
        <v>315</v>
      </c>
      <c s="6"/>
      <c s="6"/>
      <c s="6"/>
      <c s="40">
        <f>0+Q237</f>
      </c>
      <c r="O237">
        <f>0+R237</f>
      </c>
      <c r="Q237">
        <f>0+I238+I242+I246+I250+I254+I258+I262</f>
      </c>
      <c>
        <f>0+O238+O242+O246+O250+O254+O258+O262</f>
      </c>
    </row>
    <row r="238" spans="1:16" ht="12.75">
      <c r="A238" s="25" t="s">
        <v>45</v>
      </c>
      <c s="29" t="s">
        <v>316</v>
      </c>
      <c s="29" t="s">
        <v>317</v>
      </c>
      <c s="25" t="s">
        <v>66</v>
      </c>
      <c s="30" t="s">
        <v>318</v>
      </c>
      <c s="31" t="s">
        <v>158</v>
      </c>
      <c s="32">
        <v>9.241</v>
      </c>
      <c s="33">
        <v>0</v>
      </c>
      <c s="33">
        <f>ROUND(ROUND(H238,2)*ROUND(G238,3),2)</f>
      </c>
      <c r="O238">
        <f>(I238*21)/100</f>
      </c>
      <c t="s">
        <v>23</v>
      </c>
    </row>
    <row r="239" spans="1:5" ht="12.75">
      <c r="A239" s="34" t="s">
        <v>50</v>
      </c>
      <c r="E239" s="35" t="s">
        <v>319</v>
      </c>
    </row>
    <row r="240" spans="1:5" ht="12.75">
      <c r="A240" s="36" t="s">
        <v>52</v>
      </c>
      <c r="E240" s="37" t="s">
        <v>320</v>
      </c>
    </row>
    <row r="241" spans="1:5" ht="127.5">
      <c r="A241" t="s">
        <v>54</v>
      </c>
      <c r="E241" s="35" t="s">
        <v>321</v>
      </c>
    </row>
    <row r="242" spans="1:16" ht="12.75">
      <c r="A242" s="25" t="s">
        <v>45</v>
      </c>
      <c s="29" t="s">
        <v>322</v>
      </c>
      <c s="29" t="s">
        <v>323</v>
      </c>
      <c s="25" t="s">
        <v>66</v>
      </c>
      <c s="30" t="s">
        <v>324</v>
      </c>
      <c s="31" t="s">
        <v>105</v>
      </c>
      <c s="32">
        <v>42.945</v>
      </c>
      <c s="33">
        <v>0</v>
      </c>
      <c s="33">
        <f>ROUND(ROUND(H242,2)*ROUND(G242,3),2)</f>
      </c>
      <c r="O242">
        <f>(I242*21)/100</f>
      </c>
      <c t="s">
        <v>23</v>
      </c>
    </row>
    <row r="243" spans="1:5" ht="12.75">
      <c r="A243" s="34" t="s">
        <v>50</v>
      </c>
      <c r="E243" s="35" t="s">
        <v>66</v>
      </c>
    </row>
    <row r="244" spans="1:5" ht="12.75">
      <c r="A244" s="36" t="s">
        <v>52</v>
      </c>
      <c r="E244" s="37" t="s">
        <v>325</v>
      </c>
    </row>
    <row r="245" spans="1:5" ht="51">
      <c r="A245" t="s">
        <v>54</v>
      </c>
      <c r="E245" s="35" t="s">
        <v>326</v>
      </c>
    </row>
    <row r="246" spans="1:16" ht="12.75">
      <c r="A246" s="25" t="s">
        <v>45</v>
      </c>
      <c s="29" t="s">
        <v>327</v>
      </c>
      <c s="29" t="s">
        <v>328</v>
      </c>
      <c s="25" t="s">
        <v>66</v>
      </c>
      <c s="30" t="s">
        <v>329</v>
      </c>
      <c s="31" t="s">
        <v>105</v>
      </c>
      <c s="32">
        <v>51.341</v>
      </c>
      <c s="33">
        <v>0</v>
      </c>
      <c s="33">
        <f>ROUND(ROUND(H246,2)*ROUND(G246,3),2)</f>
      </c>
      <c r="O246">
        <f>(I246*21)/100</f>
      </c>
      <c t="s">
        <v>23</v>
      </c>
    </row>
    <row r="247" spans="1:5" ht="12.75">
      <c r="A247" s="34" t="s">
        <v>50</v>
      </c>
      <c r="E247" s="35" t="s">
        <v>66</v>
      </c>
    </row>
    <row r="248" spans="1:5" ht="12.75">
      <c r="A248" s="36" t="s">
        <v>52</v>
      </c>
      <c r="E248" s="37" t="s">
        <v>330</v>
      </c>
    </row>
    <row r="249" spans="1:5" ht="51">
      <c r="A249" t="s">
        <v>54</v>
      </c>
      <c r="E249" s="35" t="s">
        <v>331</v>
      </c>
    </row>
    <row r="250" spans="1:16" ht="12.75">
      <c r="A250" s="25" t="s">
        <v>45</v>
      </c>
      <c s="29" t="s">
        <v>332</v>
      </c>
      <c s="29" t="s">
        <v>333</v>
      </c>
      <c s="25" t="s">
        <v>66</v>
      </c>
      <c s="30" t="s">
        <v>334</v>
      </c>
      <c s="31" t="s">
        <v>105</v>
      </c>
      <c s="32">
        <v>85.806</v>
      </c>
      <c s="33">
        <v>0</v>
      </c>
      <c s="33">
        <f>ROUND(ROUND(H250,2)*ROUND(G250,3),2)</f>
      </c>
      <c r="O250">
        <f>(I250*21)/100</f>
      </c>
      <c t="s">
        <v>23</v>
      </c>
    </row>
    <row r="251" spans="1:5" ht="12.75">
      <c r="A251" s="34" t="s">
        <v>50</v>
      </c>
      <c r="E251" s="35" t="s">
        <v>66</v>
      </c>
    </row>
    <row r="252" spans="1:5" ht="12.75">
      <c r="A252" s="36" t="s">
        <v>52</v>
      </c>
      <c r="E252" s="37" t="s">
        <v>335</v>
      </c>
    </row>
    <row r="253" spans="1:5" ht="51">
      <c r="A253" t="s">
        <v>54</v>
      </c>
      <c r="E253" s="35" t="s">
        <v>331</v>
      </c>
    </row>
    <row r="254" spans="1:16" ht="12.75">
      <c r="A254" s="25" t="s">
        <v>45</v>
      </c>
      <c s="29" t="s">
        <v>336</v>
      </c>
      <c s="29" t="s">
        <v>337</v>
      </c>
      <c s="25" t="s">
        <v>66</v>
      </c>
      <c s="30" t="s">
        <v>338</v>
      </c>
      <c s="31" t="s">
        <v>105</v>
      </c>
      <c s="32">
        <v>85.806</v>
      </c>
      <c s="33">
        <v>0</v>
      </c>
      <c s="33">
        <f>ROUND(ROUND(H254,2)*ROUND(G254,3),2)</f>
      </c>
      <c r="O254">
        <f>(I254*21)/100</f>
      </c>
      <c t="s">
        <v>23</v>
      </c>
    </row>
    <row r="255" spans="1:5" ht="12.75">
      <c r="A255" s="34" t="s">
        <v>50</v>
      </c>
      <c r="E255" s="35" t="s">
        <v>66</v>
      </c>
    </row>
    <row r="256" spans="1:5" ht="12.75">
      <c r="A256" s="36" t="s">
        <v>52</v>
      </c>
      <c r="E256" s="37" t="s">
        <v>335</v>
      </c>
    </row>
    <row r="257" spans="1:5" ht="140.25">
      <c r="A257" t="s">
        <v>54</v>
      </c>
      <c r="E257" s="35" t="s">
        <v>339</v>
      </c>
    </row>
    <row r="258" spans="1:16" ht="12.75">
      <c r="A258" s="25" t="s">
        <v>45</v>
      </c>
      <c s="29" t="s">
        <v>340</v>
      </c>
      <c s="29" t="s">
        <v>341</v>
      </c>
      <c s="25" t="s">
        <v>66</v>
      </c>
      <c s="30" t="s">
        <v>342</v>
      </c>
      <c s="31" t="s">
        <v>105</v>
      </c>
      <c s="32">
        <v>19.549</v>
      </c>
      <c s="33">
        <v>0</v>
      </c>
      <c s="33">
        <f>ROUND(ROUND(H258,2)*ROUND(G258,3),2)</f>
      </c>
      <c r="O258">
        <f>(I258*21)/100</f>
      </c>
      <c t="s">
        <v>23</v>
      </c>
    </row>
    <row r="259" spans="1:5" ht="12.75">
      <c r="A259" s="34" t="s">
        <v>50</v>
      </c>
      <c r="E259" s="35" t="s">
        <v>66</v>
      </c>
    </row>
    <row r="260" spans="1:5" ht="12.75">
      <c r="A260" s="36" t="s">
        <v>52</v>
      </c>
      <c r="E260" s="37" t="s">
        <v>343</v>
      </c>
    </row>
    <row r="261" spans="1:5" ht="140.25">
      <c r="A261" t="s">
        <v>54</v>
      </c>
      <c r="E261" s="35" t="s">
        <v>339</v>
      </c>
    </row>
    <row r="262" spans="1:16" ht="12.75">
      <c r="A262" s="25" t="s">
        <v>45</v>
      </c>
      <c s="29" t="s">
        <v>344</v>
      </c>
      <c s="29" t="s">
        <v>345</v>
      </c>
      <c s="25" t="s">
        <v>66</v>
      </c>
      <c s="30" t="s">
        <v>346</v>
      </c>
      <c s="31" t="s">
        <v>105</v>
      </c>
      <c s="32">
        <v>66.257</v>
      </c>
      <c s="33">
        <v>0</v>
      </c>
      <c s="33">
        <f>ROUND(ROUND(H262,2)*ROUND(G262,3),2)</f>
      </c>
      <c r="O262">
        <f>(I262*21)/100</f>
      </c>
      <c t="s">
        <v>23</v>
      </c>
    </row>
    <row r="263" spans="1:5" ht="12.75">
      <c r="A263" s="34" t="s">
        <v>50</v>
      </c>
      <c r="E263" s="35" t="s">
        <v>66</v>
      </c>
    </row>
    <row r="264" spans="1:5" ht="12.75">
      <c r="A264" s="36" t="s">
        <v>52</v>
      </c>
      <c r="E264" s="37" t="s">
        <v>347</v>
      </c>
    </row>
    <row r="265" spans="1:5" ht="140.25">
      <c r="A265" t="s">
        <v>54</v>
      </c>
      <c r="E265" s="35" t="s">
        <v>339</v>
      </c>
    </row>
    <row r="266" spans="1:18" ht="12.75" customHeight="1">
      <c r="A266" s="6" t="s">
        <v>43</v>
      </c>
      <c s="6"/>
      <c s="39" t="s">
        <v>37</v>
      </c>
      <c s="6"/>
      <c s="27" t="s">
        <v>348</v>
      </c>
      <c s="6"/>
      <c s="6"/>
      <c s="6"/>
      <c s="40">
        <f>0+Q266</f>
      </c>
      <c r="O266">
        <f>0+R266</f>
      </c>
      <c r="Q266">
        <f>0+I267+I271</f>
      </c>
      <c>
        <f>0+O267+O271</f>
      </c>
    </row>
    <row r="267" spans="1:16" ht="25.5">
      <c r="A267" s="25" t="s">
        <v>45</v>
      </c>
      <c s="29" t="s">
        <v>349</v>
      </c>
      <c s="29" t="s">
        <v>350</v>
      </c>
      <c s="25" t="s">
        <v>66</v>
      </c>
      <c s="30" t="s">
        <v>351</v>
      </c>
      <c s="31" t="s">
        <v>105</v>
      </c>
      <c s="32">
        <v>16</v>
      </c>
      <c s="33">
        <v>0</v>
      </c>
      <c s="33">
        <f>ROUND(ROUND(H267,2)*ROUND(G267,3),2)</f>
      </c>
      <c r="O267">
        <f>(I267*21)/100</f>
      </c>
      <c t="s">
        <v>23</v>
      </c>
    </row>
    <row r="268" spans="1:5" ht="12.75">
      <c r="A268" s="34" t="s">
        <v>50</v>
      </c>
      <c r="E268" s="35" t="s">
        <v>66</v>
      </c>
    </row>
    <row r="269" spans="1:5" ht="25.5">
      <c r="A269" s="36" t="s">
        <v>52</v>
      </c>
      <c r="E269" s="37" t="s">
        <v>352</v>
      </c>
    </row>
    <row r="270" spans="1:5" ht="76.5">
      <c r="A270" t="s">
        <v>54</v>
      </c>
      <c r="E270" s="35" t="s">
        <v>353</v>
      </c>
    </row>
    <row r="271" spans="1:16" ht="12.75">
      <c r="A271" s="25" t="s">
        <v>45</v>
      </c>
      <c s="29" t="s">
        <v>354</v>
      </c>
      <c s="29" t="s">
        <v>355</v>
      </c>
      <c s="25" t="s">
        <v>66</v>
      </c>
      <c s="30" t="s">
        <v>356</v>
      </c>
      <c s="31" t="s">
        <v>105</v>
      </c>
      <c s="32">
        <v>2.8</v>
      </c>
      <c s="33">
        <v>0</v>
      </c>
      <c s="33">
        <f>ROUND(ROUND(H271,2)*ROUND(G271,3),2)</f>
      </c>
      <c r="O271">
        <f>(I271*21)/100</f>
      </c>
      <c t="s">
        <v>23</v>
      </c>
    </row>
    <row r="272" spans="1:5" ht="12.75">
      <c r="A272" s="34" t="s">
        <v>50</v>
      </c>
      <c r="E272" s="35" t="s">
        <v>66</v>
      </c>
    </row>
    <row r="273" spans="1:5" ht="25.5">
      <c r="A273" s="36" t="s">
        <v>52</v>
      </c>
      <c r="E273" s="37" t="s">
        <v>357</v>
      </c>
    </row>
    <row r="274" spans="1:5" ht="76.5">
      <c r="A274" t="s">
        <v>54</v>
      </c>
      <c r="E274" s="35" t="s">
        <v>353</v>
      </c>
    </row>
    <row r="275" spans="1:18" ht="12.75" customHeight="1">
      <c r="A275" s="6" t="s">
        <v>43</v>
      </c>
      <c s="6"/>
      <c s="39" t="s">
        <v>75</v>
      </c>
      <c s="6"/>
      <c s="27" t="s">
        <v>358</v>
      </c>
      <c s="6"/>
      <c s="6"/>
      <c s="6"/>
      <c s="40">
        <f>0+Q275</f>
      </c>
      <c r="O275">
        <f>0+R275</f>
      </c>
      <c r="Q275">
        <f>0+I276+I280+I284+I288+I292</f>
      </c>
      <c>
        <f>0+O276+O280+O284+O288+O292</f>
      </c>
    </row>
    <row r="276" spans="1:16" ht="25.5">
      <c r="A276" s="25" t="s">
        <v>45</v>
      </c>
      <c s="29" t="s">
        <v>359</v>
      </c>
      <c s="29" t="s">
        <v>360</v>
      </c>
      <c s="25" t="s">
        <v>66</v>
      </c>
      <c s="30" t="s">
        <v>361</v>
      </c>
      <c s="31" t="s">
        <v>105</v>
      </c>
      <c s="32">
        <v>232.791</v>
      </c>
      <c s="33">
        <v>0</v>
      </c>
      <c s="33">
        <f>ROUND(ROUND(H276,2)*ROUND(G276,3),2)</f>
      </c>
      <c r="O276">
        <f>(I276*21)/100</f>
      </c>
      <c t="s">
        <v>23</v>
      </c>
    </row>
    <row r="277" spans="1:5" ht="12.75">
      <c r="A277" s="34" t="s">
        <v>50</v>
      </c>
      <c r="E277" s="35" t="s">
        <v>362</v>
      </c>
    </row>
    <row r="278" spans="1:5" ht="89.25">
      <c r="A278" s="36" t="s">
        <v>52</v>
      </c>
      <c r="E278" s="37" t="s">
        <v>363</v>
      </c>
    </row>
    <row r="279" spans="1:5" ht="191.25">
      <c r="A279" t="s">
        <v>54</v>
      </c>
      <c r="E279" s="35" t="s">
        <v>364</v>
      </c>
    </row>
    <row r="280" spans="1:16" ht="12.75">
      <c r="A280" s="25" t="s">
        <v>45</v>
      </c>
      <c s="29" t="s">
        <v>365</v>
      </c>
      <c s="29" t="s">
        <v>366</v>
      </c>
      <c s="25" t="s">
        <v>66</v>
      </c>
      <c s="30" t="s">
        <v>367</v>
      </c>
      <c s="31" t="s">
        <v>105</v>
      </c>
      <c s="32">
        <v>37.125</v>
      </c>
      <c s="33">
        <v>0</v>
      </c>
      <c s="33">
        <f>ROUND(ROUND(H280,2)*ROUND(G280,3),2)</f>
      </c>
      <c r="O280">
        <f>(I280*21)/100</f>
      </c>
      <c t="s">
        <v>23</v>
      </c>
    </row>
    <row r="281" spans="1:5" ht="12.75">
      <c r="A281" s="34" t="s">
        <v>50</v>
      </c>
      <c r="E281" s="35" t="s">
        <v>368</v>
      </c>
    </row>
    <row r="282" spans="1:5" ht="89.25">
      <c r="A282" s="36" t="s">
        <v>52</v>
      </c>
      <c r="E282" s="37" t="s">
        <v>369</v>
      </c>
    </row>
    <row r="283" spans="1:5" ht="191.25">
      <c r="A283" t="s">
        <v>54</v>
      </c>
      <c r="E283" s="35" t="s">
        <v>364</v>
      </c>
    </row>
    <row r="284" spans="1:16" ht="25.5">
      <c r="A284" s="25" t="s">
        <v>45</v>
      </c>
      <c s="29" t="s">
        <v>370</v>
      </c>
      <c s="29" t="s">
        <v>371</v>
      </c>
      <c s="25" t="s">
        <v>66</v>
      </c>
      <c s="30" t="s">
        <v>372</v>
      </c>
      <c s="31" t="s">
        <v>105</v>
      </c>
      <c s="32">
        <v>65.725</v>
      </c>
      <c s="33">
        <v>0</v>
      </c>
      <c s="33">
        <f>ROUND(ROUND(H284,2)*ROUND(G284,3),2)</f>
      </c>
      <c r="O284">
        <f>(I284*21)/100</f>
      </c>
      <c t="s">
        <v>23</v>
      </c>
    </row>
    <row r="285" spans="1:5" ht="12.75">
      <c r="A285" s="34" t="s">
        <v>50</v>
      </c>
      <c r="E285" s="35" t="s">
        <v>373</v>
      </c>
    </row>
    <row r="286" spans="1:5" ht="12.75">
      <c r="A286" s="36" t="s">
        <v>52</v>
      </c>
      <c r="E286" s="37" t="s">
        <v>374</v>
      </c>
    </row>
    <row r="287" spans="1:5" ht="204">
      <c r="A287" t="s">
        <v>54</v>
      </c>
      <c r="E287" s="35" t="s">
        <v>375</v>
      </c>
    </row>
    <row r="288" spans="1:16" ht="25.5">
      <c r="A288" s="25" t="s">
        <v>45</v>
      </c>
      <c s="29" t="s">
        <v>376</v>
      </c>
      <c s="29" t="s">
        <v>377</v>
      </c>
      <c s="25" t="s">
        <v>66</v>
      </c>
      <c s="30" t="s">
        <v>378</v>
      </c>
      <c s="31" t="s">
        <v>105</v>
      </c>
      <c s="32">
        <v>6.88</v>
      </c>
      <c s="33">
        <v>0</v>
      </c>
      <c s="33">
        <f>ROUND(ROUND(H288,2)*ROUND(G288,3),2)</f>
      </c>
      <c r="O288">
        <f>(I288*21)/100</f>
      </c>
      <c t="s">
        <v>23</v>
      </c>
    </row>
    <row r="289" spans="1:5" ht="12.75">
      <c r="A289" s="34" t="s">
        <v>50</v>
      </c>
      <c r="E289" s="35" t="s">
        <v>379</v>
      </c>
    </row>
    <row r="290" spans="1:5" ht="12.75">
      <c r="A290" s="36" t="s">
        <v>52</v>
      </c>
      <c r="E290" s="37" t="s">
        <v>380</v>
      </c>
    </row>
    <row r="291" spans="1:5" ht="204">
      <c r="A291" t="s">
        <v>54</v>
      </c>
      <c r="E291" s="35" t="s">
        <v>375</v>
      </c>
    </row>
    <row r="292" spans="1:16" ht="12.75">
      <c r="A292" s="25" t="s">
        <v>45</v>
      </c>
      <c s="29" t="s">
        <v>381</v>
      </c>
      <c s="29" t="s">
        <v>382</v>
      </c>
      <c s="25" t="s">
        <v>66</v>
      </c>
      <c s="30" t="s">
        <v>383</v>
      </c>
      <c s="31" t="s">
        <v>105</v>
      </c>
      <c s="32">
        <v>77.597</v>
      </c>
      <c s="33">
        <v>0</v>
      </c>
      <c s="33">
        <f>ROUND(ROUND(H292,2)*ROUND(G292,3),2)</f>
      </c>
      <c r="O292">
        <f>(I292*21)/100</f>
      </c>
      <c t="s">
        <v>23</v>
      </c>
    </row>
    <row r="293" spans="1:5" ht="12.75">
      <c r="A293" s="34" t="s">
        <v>50</v>
      </c>
      <c r="E293" s="35" t="s">
        <v>384</v>
      </c>
    </row>
    <row r="294" spans="1:5" ht="89.25">
      <c r="A294" s="36" t="s">
        <v>52</v>
      </c>
      <c r="E294" s="37" t="s">
        <v>385</v>
      </c>
    </row>
    <row r="295" spans="1:5" ht="38.25">
      <c r="A295" t="s">
        <v>54</v>
      </c>
      <c r="E295" s="35" t="s">
        <v>386</v>
      </c>
    </row>
    <row r="296" spans="1:18" ht="12.75" customHeight="1">
      <c r="A296" s="6" t="s">
        <v>43</v>
      </c>
      <c s="6"/>
      <c s="39" t="s">
        <v>82</v>
      </c>
      <c s="6"/>
      <c s="27" t="s">
        <v>387</v>
      </c>
      <c s="6"/>
      <c s="6"/>
      <c s="6"/>
      <c s="40">
        <f>0+Q296</f>
      </c>
      <c r="O296">
        <f>0+R296</f>
      </c>
      <c r="Q296">
        <f>0+I297+I301</f>
      </c>
      <c>
        <f>0+O297+O301</f>
      </c>
    </row>
    <row r="297" spans="1:16" ht="12.75">
      <c r="A297" s="25" t="s">
        <v>45</v>
      </c>
      <c s="29" t="s">
        <v>388</v>
      </c>
      <c s="29" t="s">
        <v>389</v>
      </c>
      <c s="25" t="s">
        <v>66</v>
      </c>
      <c s="30" t="s">
        <v>390</v>
      </c>
      <c s="31" t="s">
        <v>165</v>
      </c>
      <c s="32">
        <v>5</v>
      </c>
      <c s="33">
        <v>0</v>
      </c>
      <c s="33">
        <f>ROUND(ROUND(H297,2)*ROUND(G297,3),2)</f>
      </c>
      <c r="O297">
        <f>(I297*21)/100</f>
      </c>
      <c t="s">
        <v>23</v>
      </c>
    </row>
    <row r="298" spans="1:5" ht="25.5">
      <c r="A298" s="34" t="s">
        <v>50</v>
      </c>
      <c r="E298" s="35" t="s">
        <v>391</v>
      </c>
    </row>
    <row r="299" spans="1:5" ht="12.75">
      <c r="A299" s="36" t="s">
        <v>52</v>
      </c>
      <c r="E299" s="37" t="s">
        <v>392</v>
      </c>
    </row>
    <row r="300" spans="1:5" ht="255">
      <c r="A300" t="s">
        <v>54</v>
      </c>
      <c r="E300" s="35" t="s">
        <v>393</v>
      </c>
    </row>
    <row r="301" spans="1:16" ht="12.75">
      <c r="A301" s="25" t="s">
        <v>45</v>
      </c>
      <c s="29" t="s">
        <v>394</v>
      </c>
      <c s="29" t="s">
        <v>395</v>
      </c>
      <c s="25" t="s">
        <v>66</v>
      </c>
      <c s="30" t="s">
        <v>396</v>
      </c>
      <c s="31" t="s">
        <v>165</v>
      </c>
      <c s="32">
        <v>20.7</v>
      </c>
      <c s="33">
        <v>0</v>
      </c>
      <c s="33">
        <f>ROUND(ROUND(H301,2)*ROUND(G301,3),2)</f>
      </c>
      <c r="O301">
        <f>(I301*21)/100</f>
      </c>
      <c t="s">
        <v>23</v>
      </c>
    </row>
    <row r="302" spans="1:5" ht="25.5">
      <c r="A302" s="34" t="s">
        <v>50</v>
      </c>
      <c r="E302" s="35" t="s">
        <v>397</v>
      </c>
    </row>
    <row r="303" spans="1:5" ht="12.75">
      <c r="A303" s="36" t="s">
        <v>52</v>
      </c>
      <c r="E303" s="37" t="s">
        <v>398</v>
      </c>
    </row>
    <row r="304" spans="1:5" ht="242.25">
      <c r="A304" t="s">
        <v>54</v>
      </c>
      <c r="E304" s="35" t="s">
        <v>399</v>
      </c>
    </row>
    <row r="305" spans="1:18" ht="12.75" customHeight="1">
      <c r="A305" s="6" t="s">
        <v>43</v>
      </c>
      <c s="6"/>
      <c s="39" t="s">
        <v>40</v>
      </c>
      <c s="6"/>
      <c s="27" t="s">
        <v>400</v>
      </c>
      <c s="6"/>
      <c s="6"/>
      <c s="6"/>
      <c s="40">
        <f>0+Q305</f>
      </c>
      <c r="O305">
        <f>0+R305</f>
      </c>
      <c r="Q305">
        <f>0+I306+I310+I314+I318+I322+I326+I330+I334+I338+I342+I346</f>
      </c>
      <c>
        <f>0+O306+O310+O314+O318+O322+O326+O330+O334+O338+O342+O346</f>
      </c>
    </row>
    <row r="306" spans="1:16" ht="12.75">
      <c r="A306" s="25" t="s">
        <v>45</v>
      </c>
      <c s="29" t="s">
        <v>401</v>
      </c>
      <c s="29" t="s">
        <v>402</v>
      </c>
      <c s="25" t="s">
        <v>66</v>
      </c>
      <c s="30" t="s">
        <v>403</v>
      </c>
      <c s="31" t="s">
        <v>165</v>
      </c>
      <c s="32">
        <v>3.8</v>
      </c>
      <c s="33">
        <v>0</v>
      </c>
      <c s="33">
        <f>ROUND(ROUND(H306,2)*ROUND(G306,3),2)</f>
      </c>
      <c r="O306">
        <f>(I306*21)/100</f>
      </c>
      <c t="s">
        <v>23</v>
      </c>
    </row>
    <row r="307" spans="1:5" ht="12.75">
      <c r="A307" s="34" t="s">
        <v>50</v>
      </c>
      <c r="E307" s="35" t="s">
        <v>66</v>
      </c>
    </row>
    <row r="308" spans="1:5" ht="25.5">
      <c r="A308" s="36" t="s">
        <v>52</v>
      </c>
      <c r="E308" s="37" t="s">
        <v>404</v>
      </c>
    </row>
    <row r="309" spans="1:5" ht="63.75">
      <c r="A309" t="s">
        <v>54</v>
      </c>
      <c r="E309" s="35" t="s">
        <v>405</v>
      </c>
    </row>
    <row r="310" spans="1:16" ht="12.75">
      <c r="A310" s="25" t="s">
        <v>45</v>
      </c>
      <c s="29" t="s">
        <v>406</v>
      </c>
      <c s="29" t="s">
        <v>407</v>
      </c>
      <c s="25" t="s">
        <v>66</v>
      </c>
      <c s="30" t="s">
        <v>408</v>
      </c>
      <c s="31" t="s">
        <v>165</v>
      </c>
      <c s="32">
        <v>29.65</v>
      </c>
      <c s="33">
        <v>0</v>
      </c>
      <c s="33">
        <f>ROUND(ROUND(H310,2)*ROUND(G310,3),2)</f>
      </c>
      <c r="O310">
        <f>(I310*21)/100</f>
      </c>
      <c t="s">
        <v>23</v>
      </c>
    </row>
    <row r="311" spans="1:5" ht="12.75">
      <c r="A311" s="34" t="s">
        <v>50</v>
      </c>
      <c r="E311" s="35" t="s">
        <v>66</v>
      </c>
    </row>
    <row r="312" spans="1:5" ht="12.75">
      <c r="A312" s="36" t="s">
        <v>52</v>
      </c>
      <c r="E312" s="37" t="s">
        <v>409</v>
      </c>
    </row>
    <row r="313" spans="1:5" ht="38.25">
      <c r="A313" t="s">
        <v>54</v>
      </c>
      <c r="E313" s="35" t="s">
        <v>410</v>
      </c>
    </row>
    <row r="314" spans="1:16" ht="12.75">
      <c r="A314" s="25" t="s">
        <v>45</v>
      </c>
      <c s="29" t="s">
        <v>411</v>
      </c>
      <c s="29" t="s">
        <v>412</v>
      </c>
      <c s="25" t="s">
        <v>66</v>
      </c>
      <c s="30" t="s">
        <v>413</v>
      </c>
      <c s="31" t="s">
        <v>165</v>
      </c>
      <c s="32">
        <v>14.1</v>
      </c>
      <c s="33">
        <v>0</v>
      </c>
      <c s="33">
        <f>ROUND(ROUND(H314,2)*ROUND(G314,3),2)</f>
      </c>
      <c r="O314">
        <f>(I314*21)/100</f>
      </c>
      <c t="s">
        <v>23</v>
      </c>
    </row>
    <row r="315" spans="1:5" ht="12.75">
      <c r="A315" s="34" t="s">
        <v>50</v>
      </c>
      <c r="E315" s="35" t="s">
        <v>66</v>
      </c>
    </row>
    <row r="316" spans="1:5" ht="25.5">
      <c r="A316" s="36" t="s">
        <v>52</v>
      </c>
      <c r="E316" s="37" t="s">
        <v>414</v>
      </c>
    </row>
    <row r="317" spans="1:5" ht="63.75">
      <c r="A317" t="s">
        <v>54</v>
      </c>
      <c r="E317" s="35" t="s">
        <v>415</v>
      </c>
    </row>
    <row r="318" spans="1:16" ht="12.75">
      <c r="A318" s="25" t="s">
        <v>45</v>
      </c>
      <c s="29" t="s">
        <v>416</v>
      </c>
      <c s="29" t="s">
        <v>417</v>
      </c>
      <c s="25" t="s">
        <v>66</v>
      </c>
      <c s="30" t="s">
        <v>418</v>
      </c>
      <c s="31" t="s">
        <v>124</v>
      </c>
      <c s="32">
        <v>2</v>
      </c>
      <c s="33">
        <v>0</v>
      </c>
      <c s="33">
        <f>ROUND(ROUND(H318,2)*ROUND(G318,3),2)</f>
      </c>
      <c r="O318">
        <f>(I318*21)/100</f>
      </c>
      <c t="s">
        <v>23</v>
      </c>
    </row>
    <row r="319" spans="1:5" ht="12.75">
      <c r="A319" s="34" t="s">
        <v>50</v>
      </c>
      <c r="E319" s="35" t="s">
        <v>66</v>
      </c>
    </row>
    <row r="320" spans="1:5" ht="12.75">
      <c r="A320" s="36" t="s">
        <v>52</v>
      </c>
      <c r="E320" s="37" t="s">
        <v>112</v>
      </c>
    </row>
    <row r="321" spans="1:5" ht="25.5">
      <c r="A321" t="s">
        <v>54</v>
      </c>
      <c r="E321" s="35" t="s">
        <v>419</v>
      </c>
    </row>
    <row r="322" spans="1:16" ht="12.75">
      <c r="A322" s="25" t="s">
        <v>45</v>
      </c>
      <c s="29" t="s">
        <v>420</v>
      </c>
      <c s="29" t="s">
        <v>421</v>
      </c>
      <c s="25" t="s">
        <v>66</v>
      </c>
      <c s="30" t="s">
        <v>422</v>
      </c>
      <c s="31" t="s">
        <v>165</v>
      </c>
      <c s="32">
        <v>21.5</v>
      </c>
      <c s="33">
        <v>0</v>
      </c>
      <c s="33">
        <f>ROUND(ROUND(H322,2)*ROUND(G322,3),2)</f>
      </c>
      <c r="O322">
        <f>(I322*21)/100</f>
      </c>
      <c t="s">
        <v>23</v>
      </c>
    </row>
    <row r="323" spans="1:5" ht="12.75">
      <c r="A323" s="34" t="s">
        <v>50</v>
      </c>
      <c r="E323" s="35" t="s">
        <v>66</v>
      </c>
    </row>
    <row r="324" spans="1:5" ht="12.75">
      <c r="A324" s="36" t="s">
        <v>52</v>
      </c>
      <c r="E324" s="37" t="s">
        <v>166</v>
      </c>
    </row>
    <row r="325" spans="1:5" ht="51">
      <c r="A325" t="s">
        <v>54</v>
      </c>
      <c r="E325" s="35" t="s">
        <v>423</v>
      </c>
    </row>
    <row r="326" spans="1:16" ht="12.75">
      <c r="A326" s="25" t="s">
        <v>45</v>
      </c>
      <c s="29" t="s">
        <v>424</v>
      </c>
      <c s="29" t="s">
        <v>425</v>
      </c>
      <c s="25" t="s">
        <v>66</v>
      </c>
      <c s="30" t="s">
        <v>426</v>
      </c>
      <c s="31" t="s">
        <v>165</v>
      </c>
      <c s="32">
        <v>29.9</v>
      </c>
      <c s="33">
        <v>0</v>
      </c>
      <c s="33">
        <f>ROUND(ROUND(H326,2)*ROUND(G326,3),2)</f>
      </c>
      <c r="O326">
        <f>(I326*21)/100</f>
      </c>
      <c t="s">
        <v>23</v>
      </c>
    </row>
    <row r="327" spans="1:5" ht="12.75">
      <c r="A327" s="34" t="s">
        <v>50</v>
      </c>
      <c r="E327" s="35" t="s">
        <v>66</v>
      </c>
    </row>
    <row r="328" spans="1:5" ht="12.75">
      <c r="A328" s="36" t="s">
        <v>52</v>
      </c>
      <c r="E328" s="37" t="s">
        <v>427</v>
      </c>
    </row>
    <row r="329" spans="1:5" ht="25.5">
      <c r="A329" t="s">
        <v>54</v>
      </c>
      <c r="E329" s="35" t="s">
        <v>428</v>
      </c>
    </row>
    <row r="330" spans="1:16" ht="12.75">
      <c r="A330" s="25" t="s">
        <v>45</v>
      </c>
      <c s="29" t="s">
        <v>429</v>
      </c>
      <c s="29" t="s">
        <v>430</v>
      </c>
      <c s="25" t="s">
        <v>66</v>
      </c>
      <c s="30" t="s">
        <v>431</v>
      </c>
      <c s="31" t="s">
        <v>165</v>
      </c>
      <c s="32">
        <v>35.8</v>
      </c>
      <c s="33">
        <v>0</v>
      </c>
      <c s="33">
        <f>ROUND(ROUND(H330,2)*ROUND(G330,3),2)</f>
      </c>
      <c r="O330">
        <f>(I330*21)/100</f>
      </c>
      <c t="s">
        <v>23</v>
      </c>
    </row>
    <row r="331" spans="1:5" ht="12.75">
      <c r="A331" s="34" t="s">
        <v>50</v>
      </c>
      <c r="E331" s="35" t="s">
        <v>66</v>
      </c>
    </row>
    <row r="332" spans="1:5" ht="25.5">
      <c r="A332" s="36" t="s">
        <v>52</v>
      </c>
      <c r="E332" s="37" t="s">
        <v>432</v>
      </c>
    </row>
    <row r="333" spans="1:5" ht="38.25">
      <c r="A333" t="s">
        <v>54</v>
      </c>
      <c r="E333" s="35" t="s">
        <v>433</v>
      </c>
    </row>
    <row r="334" spans="1:16" ht="12.75">
      <c r="A334" s="25" t="s">
        <v>45</v>
      </c>
      <c s="29" t="s">
        <v>434</v>
      </c>
      <c s="29" t="s">
        <v>435</v>
      </c>
      <c s="25" t="s">
        <v>66</v>
      </c>
      <c s="30" t="s">
        <v>436</v>
      </c>
      <c s="31" t="s">
        <v>105</v>
      </c>
      <c s="32">
        <v>2.28</v>
      </c>
      <c s="33">
        <v>0</v>
      </c>
      <c s="33">
        <f>ROUND(ROUND(H334,2)*ROUND(G334,3),2)</f>
      </c>
      <c r="O334">
        <f>(I334*21)/100</f>
      </c>
      <c t="s">
        <v>23</v>
      </c>
    </row>
    <row r="335" spans="1:5" ht="12.75">
      <c r="A335" s="34" t="s">
        <v>50</v>
      </c>
      <c r="E335" s="35" t="s">
        <v>66</v>
      </c>
    </row>
    <row r="336" spans="1:5" ht="12.75">
      <c r="A336" s="36" t="s">
        <v>52</v>
      </c>
      <c r="E336" s="37" t="s">
        <v>437</v>
      </c>
    </row>
    <row r="337" spans="1:5" ht="89.25">
      <c r="A337" t="s">
        <v>54</v>
      </c>
      <c r="E337" s="35" t="s">
        <v>438</v>
      </c>
    </row>
    <row r="338" spans="1:16" ht="12.75">
      <c r="A338" s="25" t="s">
        <v>45</v>
      </c>
      <c s="29" t="s">
        <v>439</v>
      </c>
      <c s="29" t="s">
        <v>440</v>
      </c>
      <c s="25" t="s">
        <v>66</v>
      </c>
      <c s="30" t="s">
        <v>441</v>
      </c>
      <c s="31" t="s">
        <v>158</v>
      </c>
      <c s="32">
        <v>25.038</v>
      </c>
      <c s="33">
        <v>0</v>
      </c>
      <c s="33">
        <f>ROUND(ROUND(H338,2)*ROUND(G338,3),2)</f>
      </c>
      <c r="O338">
        <f>(I338*21)/100</f>
      </c>
      <c t="s">
        <v>23</v>
      </c>
    </row>
    <row r="339" spans="1:5" ht="25.5">
      <c r="A339" s="34" t="s">
        <v>50</v>
      </c>
      <c r="E339" s="35" t="s">
        <v>442</v>
      </c>
    </row>
    <row r="340" spans="1:5" ht="25.5">
      <c r="A340" s="36" t="s">
        <v>52</v>
      </c>
      <c r="E340" s="37" t="s">
        <v>443</v>
      </c>
    </row>
    <row r="341" spans="1:5" ht="102">
      <c r="A341" t="s">
        <v>54</v>
      </c>
      <c r="E341" s="35" t="s">
        <v>444</v>
      </c>
    </row>
    <row r="342" spans="1:16" ht="12.75">
      <c r="A342" s="25" t="s">
        <v>45</v>
      </c>
      <c s="29" t="s">
        <v>445</v>
      </c>
      <c s="29" t="s">
        <v>446</v>
      </c>
      <c s="25" t="s">
        <v>66</v>
      </c>
      <c s="30" t="s">
        <v>447</v>
      </c>
      <c s="31" t="s">
        <v>158</v>
      </c>
      <c s="32">
        <v>13.568</v>
      </c>
      <c s="33">
        <v>0</v>
      </c>
      <c s="33">
        <f>ROUND(ROUND(H342,2)*ROUND(G342,3),2)</f>
      </c>
      <c r="O342">
        <f>(I342*21)/100</f>
      </c>
      <c t="s">
        <v>23</v>
      </c>
    </row>
    <row r="343" spans="1:5" ht="12.75">
      <c r="A343" s="34" t="s">
        <v>50</v>
      </c>
      <c r="E343" s="35" t="s">
        <v>66</v>
      </c>
    </row>
    <row r="344" spans="1:5" ht="25.5">
      <c r="A344" s="36" t="s">
        <v>52</v>
      </c>
      <c r="E344" s="37" t="s">
        <v>448</v>
      </c>
    </row>
    <row r="345" spans="1:5" ht="102">
      <c r="A345" t="s">
        <v>54</v>
      </c>
      <c r="E345" s="35" t="s">
        <v>444</v>
      </c>
    </row>
    <row r="346" spans="1:16" ht="12.75">
      <c r="A346" s="25" t="s">
        <v>45</v>
      </c>
      <c s="29" t="s">
        <v>449</v>
      </c>
      <c s="29" t="s">
        <v>450</v>
      </c>
      <c s="25" t="s">
        <v>66</v>
      </c>
      <c s="30" t="s">
        <v>451</v>
      </c>
      <c s="31" t="s">
        <v>158</v>
      </c>
      <c s="32">
        <v>14.847</v>
      </c>
      <c s="33">
        <v>0</v>
      </c>
      <c s="33">
        <f>ROUND(ROUND(H346,2)*ROUND(G346,3),2)</f>
      </c>
      <c r="O346">
        <f>(I346*21)/100</f>
      </c>
      <c t="s">
        <v>23</v>
      </c>
    </row>
    <row r="347" spans="1:5" ht="12.75">
      <c r="A347" s="34" t="s">
        <v>50</v>
      </c>
      <c r="E347" s="35" t="s">
        <v>66</v>
      </c>
    </row>
    <row r="348" spans="1:5" ht="76.5">
      <c r="A348" s="36" t="s">
        <v>52</v>
      </c>
      <c r="E348" s="37" t="s">
        <v>452</v>
      </c>
    </row>
    <row r="349" spans="1:5" ht="102">
      <c r="A349" t="s">
        <v>54</v>
      </c>
      <c r="E349" s="35" t="s">
        <v>444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