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Dokumenty\Pracovní\Projekty OPPS 2021+\PO 2.1_k 31.5.2023\Vrchlabí, KRNAP,KPN\realizace\ŽoZ\ŽoZ č. 1_dodatek č. 1_Vrchlabí\Podklady pro dodatek č. 1_final\"/>
    </mc:Choice>
  </mc:AlternateContent>
  <xr:revisionPtr revIDLastSave="0" documentId="13_ncr:1_{C8173BE9-6EC2-47AD-8444-0F26BACCA1DC}" xr6:coauthVersionLast="47" xr6:coauthVersionMax="47" xr10:uidLastSave="{00000000-0000-0000-0000-000000000000}"/>
  <bookViews>
    <workbookView xWindow="-108" yWindow="-108" windowWidth="23256" windowHeight="13896" activeTab="9" xr2:uid="{00000000-000D-0000-FFFF-FFFF00000000}"/>
  </bookViews>
  <sheets>
    <sheet name="Rekapitulace stavby" sheetId="1" r:id="rId1"/>
    <sheet name="ZL01 - Podlaha 2.07 (P25)" sheetId="2" r:id="rId2"/>
    <sheet name="ZL02 - Podlaha 2.05 (P23)" sheetId="3" r:id="rId3"/>
    <sheet name="ZL03 - Podlaha 2.04 (P24)" sheetId="4" r:id="rId4"/>
    <sheet name="ZL04 - Dlažba hexagon" sheetId="5" r:id="rId5"/>
    <sheet name="ZL05 - Vyklizení mezistropů" sheetId="6" r:id="rId6"/>
    <sheet name="ZL06 - Zazdívka otvoru 0.01 " sheetId="7" r:id="rId7"/>
    <sheet name="ZL07 - Vybourání pískovců..." sheetId="8" r:id="rId8"/>
    <sheet name="ZL08 - Změna parotěsné folie" sheetId="9" r:id="rId9"/>
    <sheet name="ZL09 - ZTI vnitřní výkopy" sheetId="10" r:id="rId10"/>
    <sheet name="ZL10 - Vybourání otvoru m..." sheetId="11" r:id="rId11"/>
  </sheets>
  <definedNames>
    <definedName name="_xlnm._FilterDatabase" localSheetId="1" hidden="1">'ZL01 - Podlaha 2.07 (P25)'!$C$125:$K$152</definedName>
    <definedName name="_xlnm._FilterDatabase" localSheetId="2" hidden="1">'ZL02 - Podlaha 2.05 (P23)'!$C$125:$K$162</definedName>
    <definedName name="_xlnm._FilterDatabase" localSheetId="3" hidden="1">'ZL03 - Podlaha 2.04 (P24)'!$C$121:$K$146</definedName>
    <definedName name="_xlnm._FilterDatabase" localSheetId="4" hidden="1">'ZL04 - Dlažba hexagon'!$C$117:$K$123</definedName>
    <definedName name="_xlnm._FilterDatabase" localSheetId="5" hidden="1">'ZL05 - Vyklizení mezistropů'!$C$117:$K$124</definedName>
    <definedName name="_xlnm._FilterDatabase" localSheetId="6" hidden="1">'ZL06 - Zazdívka otvoru 0.01 '!$C$118:$K$125</definedName>
    <definedName name="_xlnm._FilterDatabase" localSheetId="7" hidden="1">'ZL07 - Vybourání pískovců...'!$C$119:$K$127</definedName>
    <definedName name="_xlnm._FilterDatabase" localSheetId="8" hidden="1">'ZL08 - Změna parotěsné folie'!$C$117:$K$125</definedName>
    <definedName name="_xlnm._FilterDatabase" localSheetId="9" hidden="1">'ZL09 - ZTI vnitřní výkopy'!$C$119:$K$129</definedName>
    <definedName name="_xlnm._FilterDatabase" localSheetId="10" hidden="1">'ZL10 - Vybourání otvoru m...'!$C$121:$K$139</definedName>
    <definedName name="_xlnm.Print_Titles" localSheetId="0">'Rekapitulace stavby'!$92:$92</definedName>
    <definedName name="_xlnm.Print_Titles" localSheetId="1">'ZL01 - Podlaha 2.07 (P25)'!$125:$125</definedName>
    <definedName name="_xlnm.Print_Titles" localSheetId="2">'ZL02 - Podlaha 2.05 (P23)'!$125:$125</definedName>
    <definedName name="_xlnm.Print_Titles" localSheetId="3">'ZL03 - Podlaha 2.04 (P24)'!$121:$121</definedName>
    <definedName name="_xlnm.Print_Titles" localSheetId="4">'ZL04 - Dlažba hexagon'!$117:$117</definedName>
    <definedName name="_xlnm.Print_Titles" localSheetId="5">'ZL05 - Vyklizení mezistropů'!$117:$117</definedName>
    <definedName name="_xlnm.Print_Titles" localSheetId="6">'ZL06 - Zazdívka otvoru 0.01 '!$118:$118</definedName>
    <definedName name="_xlnm.Print_Titles" localSheetId="7">'ZL07 - Vybourání pískovců...'!$119:$119</definedName>
    <definedName name="_xlnm.Print_Titles" localSheetId="8">'ZL08 - Změna parotěsné folie'!$117:$117</definedName>
    <definedName name="_xlnm.Print_Titles" localSheetId="9">'ZL09 - ZTI vnitřní výkopy'!$119:$119</definedName>
    <definedName name="_xlnm.Print_Titles" localSheetId="10">'ZL10 - Vybourání otvoru m...'!$121:$121</definedName>
    <definedName name="_xlnm.Print_Area" localSheetId="0">'Rekapitulace stavby'!$D$4:$AO$76,'Rekapitulace stavby'!$C$82:$AQ$105</definedName>
    <definedName name="_xlnm.Print_Area" localSheetId="1">'ZL01 - Podlaha 2.07 (P25)'!$C$4:$J$76,'ZL01 - Podlaha 2.07 (P25)'!$C$82:$J$107,'ZL01 - Podlaha 2.07 (P25)'!$C$113:$J$152</definedName>
    <definedName name="_xlnm.Print_Area" localSheetId="2">'ZL02 - Podlaha 2.05 (P23)'!$C$4:$J$76,'ZL02 - Podlaha 2.05 (P23)'!$C$82:$J$107,'ZL02 - Podlaha 2.05 (P23)'!$C$113:$J$162</definedName>
    <definedName name="_xlnm.Print_Area" localSheetId="3">'ZL03 - Podlaha 2.04 (P24)'!$C$4:$J$76,'ZL03 - Podlaha 2.04 (P24)'!$C$82:$J$103,'ZL03 - Podlaha 2.04 (P24)'!$C$109:$J$146</definedName>
    <definedName name="_xlnm.Print_Area" localSheetId="4">'ZL04 - Dlažba hexagon'!$C$4:$J$76,'ZL04 - Dlažba hexagon'!$C$82:$J$99,'ZL04 - Dlažba hexagon'!$C$105:$J$123</definedName>
    <definedName name="_xlnm.Print_Area" localSheetId="5">'ZL05 - Vyklizení mezistropů'!$C$4:$J$76,'ZL05 - Vyklizení mezistropů'!$C$82:$J$99,'ZL05 - Vyklizení mezistropů'!$C$105:$J$124</definedName>
    <definedName name="_xlnm.Print_Area" localSheetId="6">'ZL06 - Zazdívka otvoru 0.01 '!$C$4:$J$76,'ZL06 - Zazdívka otvoru 0.01 '!$C$82:$J$100,'ZL06 - Zazdívka otvoru 0.01 '!$C$106:$J$125</definedName>
    <definedName name="_xlnm.Print_Area" localSheetId="7">'ZL07 - Vybourání pískovců...'!$C$4:$J$76,'ZL07 - Vybourání pískovců...'!$C$82:$J$101,'ZL07 - Vybourání pískovců...'!$C$107:$J$127</definedName>
    <definedName name="_xlnm.Print_Area" localSheetId="8">'ZL08 - Změna parotěsné folie'!$C$4:$J$76,'ZL08 - Změna parotěsné folie'!$C$82:$J$99,'ZL08 - Změna parotěsné folie'!$C$105:$J$125</definedName>
    <definedName name="_xlnm.Print_Area" localSheetId="9">'ZL09 - ZTI vnitřní výkopy'!$C$4:$J$76,'ZL09 - ZTI vnitřní výkopy'!$C$82:$J$101,'ZL09 - ZTI vnitřní výkopy'!$C$107:$J$129</definedName>
    <definedName name="_xlnm.Print_Area" localSheetId="10">'ZL10 - Vybourání otvoru m...'!$C$4:$J$76,'ZL10 - Vybourání otvoru m...'!$C$82:$J$103,'ZL10 - Vybourání otvoru m...'!$C$109:$J$139</definedName>
  </definedNames>
  <calcPr calcId="181029"/>
</workbook>
</file>

<file path=xl/calcChain.xml><?xml version="1.0" encoding="utf-8"?>
<calcChain xmlns="http://schemas.openxmlformats.org/spreadsheetml/2006/main">
  <c r="J37" i="11" l="1"/>
  <c r="J36" i="11"/>
  <c r="AY104" i="1"/>
  <c r="J35" i="11"/>
  <c r="AX104" i="1"/>
  <c r="BI139" i="11"/>
  <c r="BH139" i="11"/>
  <c r="BG139" i="11"/>
  <c r="BF139" i="11"/>
  <c r="T139" i="11"/>
  <c r="T138" i="11"/>
  <c r="R139" i="11"/>
  <c r="R138" i="11"/>
  <c r="P139" i="11"/>
  <c r="P138" i="11"/>
  <c r="BI137" i="11"/>
  <c r="BH137" i="11"/>
  <c r="BG137" i="11"/>
  <c r="BF137" i="11"/>
  <c r="T137" i="11"/>
  <c r="R137" i="11"/>
  <c r="P137" i="11"/>
  <c r="BI136" i="11"/>
  <c r="BH136" i="11"/>
  <c r="BG136" i="11"/>
  <c r="BF136" i="11"/>
  <c r="T136" i="11"/>
  <c r="R136" i="11"/>
  <c r="P136" i="11"/>
  <c r="BI135" i="11"/>
  <c r="BH135" i="11"/>
  <c r="BG135" i="11"/>
  <c r="BF135" i="11"/>
  <c r="T135" i="11"/>
  <c r="R135" i="11"/>
  <c r="P135" i="11"/>
  <c r="BI133" i="11"/>
  <c r="BH133" i="11"/>
  <c r="BG133" i="11"/>
  <c r="BF133" i="11"/>
  <c r="T133" i="11"/>
  <c r="R133" i="11"/>
  <c r="P133" i="11"/>
  <c r="BI132" i="11"/>
  <c r="BH132" i="11"/>
  <c r="BG132" i="11"/>
  <c r="BF132" i="11"/>
  <c r="T132" i="11"/>
  <c r="R132" i="11"/>
  <c r="P132" i="11"/>
  <c r="BI131" i="11"/>
  <c r="BH131" i="11"/>
  <c r="BG131" i="11"/>
  <c r="BF131" i="11"/>
  <c r="T131" i="11"/>
  <c r="R131" i="11"/>
  <c r="P131" i="11"/>
  <c r="BI130" i="11"/>
  <c r="BH130" i="11"/>
  <c r="BG130" i="11"/>
  <c r="BF130" i="11"/>
  <c r="T130" i="11"/>
  <c r="R130" i="11"/>
  <c r="P130" i="11"/>
  <c r="BI128" i="11"/>
  <c r="BH128" i="11"/>
  <c r="BG128" i="11"/>
  <c r="BF128" i="11"/>
  <c r="T128" i="11"/>
  <c r="T127" i="11" s="1"/>
  <c r="R128" i="11"/>
  <c r="R127" i="11"/>
  <c r="P128" i="11"/>
  <c r="P127" i="11" s="1"/>
  <c r="BI126" i="11"/>
  <c r="BH126" i="11"/>
  <c r="BG126" i="11"/>
  <c r="BF126" i="11"/>
  <c r="T126" i="11"/>
  <c r="R126" i="11"/>
  <c r="P126" i="11"/>
  <c r="BI125" i="11"/>
  <c r="BH125" i="11"/>
  <c r="BG125" i="11"/>
  <c r="BF125" i="11"/>
  <c r="T125" i="11"/>
  <c r="R125" i="11"/>
  <c r="P125" i="11"/>
  <c r="F116" i="11"/>
  <c r="E114" i="11"/>
  <c r="F89" i="11"/>
  <c r="E87" i="11"/>
  <c r="J24" i="11"/>
  <c r="E24" i="11"/>
  <c r="J92" i="11" s="1"/>
  <c r="J23" i="11"/>
  <c r="J21" i="11"/>
  <c r="E21" i="11"/>
  <c r="J91" i="11" s="1"/>
  <c r="J20" i="11"/>
  <c r="J18" i="11"/>
  <c r="E18" i="11"/>
  <c r="F119" i="11" s="1"/>
  <c r="J17" i="11"/>
  <c r="J15" i="11"/>
  <c r="E15" i="11"/>
  <c r="F118" i="11" s="1"/>
  <c r="J14" i="11"/>
  <c r="J12" i="11"/>
  <c r="J89" i="11" s="1"/>
  <c r="E7" i="11"/>
  <c r="E112" i="11" s="1"/>
  <c r="J37" i="10"/>
  <c r="J36" i="10"/>
  <c r="AY103" i="1" s="1"/>
  <c r="J35" i="10"/>
  <c r="AX103" i="1"/>
  <c r="BI129" i="10"/>
  <c r="BH129" i="10"/>
  <c r="BG129" i="10"/>
  <c r="BF129" i="10"/>
  <c r="T129" i="10"/>
  <c r="T128" i="10" s="1"/>
  <c r="R129" i="10"/>
  <c r="R128" i="10"/>
  <c r="P129" i="10"/>
  <c r="P128" i="10" s="1"/>
  <c r="BI127" i="10"/>
  <c r="BH127" i="10"/>
  <c r="BG127" i="10"/>
  <c r="BF127" i="10"/>
  <c r="T127" i="10"/>
  <c r="R127" i="10"/>
  <c r="P127" i="10"/>
  <c r="BI126" i="10"/>
  <c r="BH126" i="10"/>
  <c r="BG126" i="10"/>
  <c r="BF126" i="10"/>
  <c r="T126" i="10"/>
  <c r="R126" i="10"/>
  <c r="P126" i="10"/>
  <c r="BI125" i="10"/>
  <c r="BH125" i="10"/>
  <c r="BG125" i="10"/>
  <c r="BF125" i="10"/>
  <c r="T125" i="10"/>
  <c r="R125" i="10"/>
  <c r="P125" i="10"/>
  <c r="BI123" i="10"/>
  <c r="BH123" i="10"/>
  <c r="BG123" i="10"/>
  <c r="BF123" i="10"/>
  <c r="T123" i="10"/>
  <c r="T122" i="10" s="1"/>
  <c r="R123" i="10"/>
  <c r="R122" i="10"/>
  <c r="P123" i="10"/>
  <c r="P122" i="10" s="1"/>
  <c r="F114" i="10"/>
  <c r="E112" i="10"/>
  <c r="F89" i="10"/>
  <c r="E87" i="10"/>
  <c r="J24" i="10"/>
  <c r="E24" i="10"/>
  <c r="J92" i="10"/>
  <c r="J23" i="10"/>
  <c r="J21" i="10"/>
  <c r="E21" i="10"/>
  <c r="J91" i="10"/>
  <c r="J20" i="10"/>
  <c r="J18" i="10"/>
  <c r="E18" i="10"/>
  <c r="F117" i="10"/>
  <c r="J17" i="10"/>
  <c r="J15" i="10"/>
  <c r="E15" i="10"/>
  <c r="F116" i="10"/>
  <c r="J14" i="10"/>
  <c r="J12" i="10"/>
  <c r="J114" i="10"/>
  <c r="E7" i="10"/>
  <c r="E85" i="10" s="1"/>
  <c r="J37" i="9"/>
  <c r="J36" i="9"/>
  <c r="AY102" i="1"/>
  <c r="J35" i="9"/>
  <c r="AX102" i="1" s="1"/>
  <c r="BI125" i="9"/>
  <c r="BH125" i="9"/>
  <c r="BG125" i="9"/>
  <c r="BF125" i="9"/>
  <c r="T125" i="9"/>
  <c r="R125" i="9"/>
  <c r="P125" i="9"/>
  <c r="BI124" i="9"/>
  <c r="BH124" i="9"/>
  <c r="BG124" i="9"/>
  <c r="BF124" i="9"/>
  <c r="T124" i="9"/>
  <c r="R124" i="9"/>
  <c r="P124" i="9"/>
  <c r="BI123" i="9"/>
  <c r="BH123" i="9"/>
  <c r="BG123" i="9"/>
  <c r="BF123" i="9"/>
  <c r="T123" i="9"/>
  <c r="R123" i="9"/>
  <c r="P123" i="9"/>
  <c r="BI122" i="9"/>
  <c r="BH122" i="9"/>
  <c r="BG122" i="9"/>
  <c r="BF122" i="9"/>
  <c r="T122" i="9"/>
  <c r="R122" i="9"/>
  <c r="P122" i="9"/>
  <c r="BI121" i="9"/>
  <c r="BH121" i="9"/>
  <c r="BG121" i="9"/>
  <c r="BF121" i="9"/>
  <c r="T121" i="9"/>
  <c r="R121" i="9"/>
  <c r="P121" i="9"/>
  <c r="F112" i="9"/>
  <c r="E110" i="9"/>
  <c r="F89" i="9"/>
  <c r="E87" i="9"/>
  <c r="J24" i="9"/>
  <c r="E24" i="9"/>
  <c r="J115" i="9"/>
  <c r="J23" i="9"/>
  <c r="J21" i="9"/>
  <c r="E21" i="9"/>
  <c r="J91" i="9"/>
  <c r="J20" i="9"/>
  <c r="J18" i="9"/>
  <c r="E18" i="9"/>
  <c r="F92" i="9"/>
  <c r="J17" i="9"/>
  <c r="J15" i="9"/>
  <c r="E15" i="9"/>
  <c r="F114" i="9"/>
  <c r="J14" i="9"/>
  <c r="J12" i="9"/>
  <c r="J112" i="9"/>
  <c r="E7" i="9"/>
  <c r="E108" i="9" s="1"/>
  <c r="J37" i="8"/>
  <c r="J36" i="8"/>
  <c r="AY101" i="1"/>
  <c r="J35" i="8"/>
  <c r="AX101" i="1" s="1"/>
  <c r="BI127" i="8"/>
  <c r="BH127" i="8"/>
  <c r="BG127" i="8"/>
  <c r="BF127" i="8"/>
  <c r="T127" i="8"/>
  <c r="T126" i="8"/>
  <c r="R127" i="8"/>
  <c r="R126" i="8" s="1"/>
  <c r="P127" i="8"/>
  <c r="P126" i="8"/>
  <c r="BI125" i="8"/>
  <c r="BH125" i="8"/>
  <c r="BG125" i="8"/>
  <c r="BF125" i="8"/>
  <c r="T125" i="8"/>
  <c r="T124" i="8" s="1"/>
  <c r="R125" i="8"/>
  <c r="R124" i="8"/>
  <c r="P125" i="8"/>
  <c r="P124" i="8" s="1"/>
  <c r="BI123" i="8"/>
  <c r="BH123" i="8"/>
  <c r="BG123" i="8"/>
  <c r="BF123" i="8"/>
  <c r="T123" i="8"/>
  <c r="T122" i="8"/>
  <c r="R123" i="8"/>
  <c r="R122" i="8"/>
  <c r="R121" i="8" s="1"/>
  <c r="R120" i="8" s="1"/>
  <c r="P123" i="8"/>
  <c r="P122" i="8"/>
  <c r="P121" i="8" s="1"/>
  <c r="P120" i="8" s="1"/>
  <c r="AU101" i="1" s="1"/>
  <c r="F114" i="8"/>
  <c r="E112" i="8"/>
  <c r="F89" i="8"/>
  <c r="E87" i="8"/>
  <c r="J24" i="8"/>
  <c r="E24" i="8"/>
  <c r="J92" i="8"/>
  <c r="J23" i="8"/>
  <c r="J21" i="8"/>
  <c r="E21" i="8"/>
  <c r="J116" i="8" s="1"/>
  <c r="J20" i="8"/>
  <c r="J18" i="8"/>
  <c r="E18" i="8"/>
  <c r="F117" i="8" s="1"/>
  <c r="J17" i="8"/>
  <c r="J15" i="8"/>
  <c r="E15" i="8"/>
  <c r="F91" i="8" s="1"/>
  <c r="J14" i="8"/>
  <c r="J12" i="8"/>
  <c r="J114" i="8" s="1"/>
  <c r="E7" i="8"/>
  <c r="E110" i="8" s="1"/>
  <c r="J37" i="7"/>
  <c r="J36" i="7"/>
  <c r="AY100" i="1" s="1"/>
  <c r="J35" i="7"/>
  <c r="AX100" i="1"/>
  <c r="BI125" i="7"/>
  <c r="BH125" i="7"/>
  <c r="BG125" i="7"/>
  <c r="BF125" i="7"/>
  <c r="T125" i="7"/>
  <c r="R125" i="7"/>
  <c r="P125" i="7"/>
  <c r="BI124" i="7"/>
  <c r="BH124" i="7"/>
  <c r="BG124" i="7"/>
  <c r="BF124" i="7"/>
  <c r="T124" i="7"/>
  <c r="R124" i="7"/>
  <c r="P124" i="7"/>
  <c r="BI122" i="7"/>
  <c r="BH122" i="7"/>
  <c r="BG122" i="7"/>
  <c r="BF122" i="7"/>
  <c r="T122" i="7"/>
  <c r="T121" i="7"/>
  <c r="R122" i="7"/>
  <c r="R121" i="7" s="1"/>
  <c r="P122" i="7"/>
  <c r="P121" i="7"/>
  <c r="F113" i="7"/>
  <c r="E111" i="7"/>
  <c r="F89" i="7"/>
  <c r="E87" i="7"/>
  <c r="J24" i="7"/>
  <c r="E24" i="7"/>
  <c r="J116" i="7" s="1"/>
  <c r="J23" i="7"/>
  <c r="J21" i="7"/>
  <c r="E21" i="7"/>
  <c r="J115" i="7" s="1"/>
  <c r="J20" i="7"/>
  <c r="J18" i="7"/>
  <c r="E18" i="7"/>
  <c r="F92" i="7"/>
  <c r="J17" i="7"/>
  <c r="J15" i="7"/>
  <c r="E15" i="7"/>
  <c r="F91" i="7" s="1"/>
  <c r="J14" i="7"/>
  <c r="J12" i="7"/>
  <c r="J113" i="7" s="1"/>
  <c r="E7" i="7"/>
  <c r="E109" i="7"/>
  <c r="J37" i="6"/>
  <c r="J36" i="6"/>
  <c r="AY99" i="1" s="1"/>
  <c r="J35" i="6"/>
  <c r="AX99" i="1"/>
  <c r="BI124" i="6"/>
  <c r="BH124" i="6"/>
  <c r="BG124" i="6"/>
  <c r="BF124" i="6"/>
  <c r="T124" i="6"/>
  <c r="R124" i="6"/>
  <c r="P124" i="6"/>
  <c r="BI123" i="6"/>
  <c r="BH123" i="6"/>
  <c r="BG123" i="6"/>
  <c r="BF123" i="6"/>
  <c r="T123" i="6"/>
  <c r="R123" i="6"/>
  <c r="P123" i="6"/>
  <c r="BI122" i="6"/>
  <c r="BH122" i="6"/>
  <c r="BG122" i="6"/>
  <c r="BF122" i="6"/>
  <c r="T122" i="6"/>
  <c r="R122" i="6"/>
  <c r="P122" i="6"/>
  <c r="BI121" i="6"/>
  <c r="BH121" i="6"/>
  <c r="BG121" i="6"/>
  <c r="BF121" i="6"/>
  <c r="T121" i="6"/>
  <c r="R121" i="6"/>
  <c r="P121" i="6"/>
  <c r="F112" i="6"/>
  <c r="E110" i="6"/>
  <c r="F89" i="6"/>
  <c r="E87" i="6"/>
  <c r="J24" i="6"/>
  <c r="E24" i="6"/>
  <c r="J115" i="6"/>
  <c r="J23" i="6"/>
  <c r="J21" i="6"/>
  <c r="E21" i="6"/>
  <c r="J91" i="6"/>
  <c r="J20" i="6"/>
  <c r="J18" i="6"/>
  <c r="E18" i="6"/>
  <c r="F92" i="6"/>
  <c r="J17" i="6"/>
  <c r="J15" i="6"/>
  <c r="E15" i="6"/>
  <c r="F91" i="6"/>
  <c r="J14" i="6"/>
  <c r="J12" i="6"/>
  <c r="J112" i="6"/>
  <c r="E7" i="6"/>
  <c r="E108" i="6" s="1"/>
  <c r="J37" i="5"/>
  <c r="J36" i="5"/>
  <c r="AY98" i="1"/>
  <c r="J35" i="5"/>
  <c r="AX98" i="1" s="1"/>
  <c r="BI123" i="5"/>
  <c r="BH123" i="5"/>
  <c r="BG123" i="5"/>
  <c r="BF123" i="5"/>
  <c r="T123" i="5"/>
  <c r="R123" i="5"/>
  <c r="P123" i="5"/>
  <c r="BI122" i="5"/>
  <c r="BH122" i="5"/>
  <c r="BG122" i="5"/>
  <c r="BF122" i="5"/>
  <c r="T122" i="5"/>
  <c r="R122" i="5"/>
  <c r="P122" i="5"/>
  <c r="BI121" i="5"/>
  <c r="BH121" i="5"/>
  <c r="BG121" i="5"/>
  <c r="BF121" i="5"/>
  <c r="T121" i="5"/>
  <c r="R121" i="5"/>
  <c r="P121" i="5"/>
  <c r="F112" i="5"/>
  <c r="E110" i="5"/>
  <c r="F89" i="5"/>
  <c r="E87" i="5"/>
  <c r="J24" i="5"/>
  <c r="E24" i="5"/>
  <c r="J115" i="5" s="1"/>
  <c r="J23" i="5"/>
  <c r="J21" i="5"/>
  <c r="E21" i="5"/>
  <c r="J114" i="5" s="1"/>
  <c r="J20" i="5"/>
  <c r="J18" i="5"/>
  <c r="E18" i="5"/>
  <c r="F92" i="5" s="1"/>
  <c r="J17" i="5"/>
  <c r="J15" i="5"/>
  <c r="E15" i="5"/>
  <c r="F91" i="5" s="1"/>
  <c r="J14" i="5"/>
  <c r="J12" i="5"/>
  <c r="J112" i="5" s="1"/>
  <c r="E7" i="5"/>
  <c r="E108" i="5" s="1"/>
  <c r="J37" i="4"/>
  <c r="J36" i="4"/>
  <c r="AY97" i="1" s="1"/>
  <c r="J35" i="4"/>
  <c r="AX97" i="1"/>
  <c r="BI146" i="4"/>
  <c r="BH146" i="4"/>
  <c r="BG146" i="4"/>
  <c r="BF146" i="4"/>
  <c r="T146" i="4"/>
  <c r="T145" i="4" s="1"/>
  <c r="R146" i="4"/>
  <c r="R145" i="4"/>
  <c r="P146" i="4"/>
  <c r="P145" i="4" s="1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28" i="4"/>
  <c r="BH128" i="4"/>
  <c r="BG128" i="4"/>
  <c r="BF128" i="4"/>
  <c r="T128" i="4"/>
  <c r="R128" i="4"/>
  <c r="P128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F116" i="4"/>
  <c r="E114" i="4"/>
  <c r="F89" i="4"/>
  <c r="E87" i="4"/>
  <c r="J24" i="4"/>
  <c r="E24" i="4"/>
  <c r="J119" i="4"/>
  <c r="J23" i="4"/>
  <c r="J21" i="4"/>
  <c r="E21" i="4"/>
  <c r="J118" i="4"/>
  <c r="J20" i="4"/>
  <c r="J18" i="4"/>
  <c r="E18" i="4"/>
  <c r="F119" i="4"/>
  <c r="J17" i="4"/>
  <c r="J15" i="4"/>
  <c r="E15" i="4"/>
  <c r="F118" i="4"/>
  <c r="J14" i="4"/>
  <c r="J12" i="4"/>
  <c r="J89" i="4"/>
  <c r="E7" i="4"/>
  <c r="E85" i="4" s="1"/>
  <c r="J37" i="3"/>
  <c r="J36" i="3"/>
  <c r="AY96" i="1"/>
  <c r="J35" i="3"/>
  <c r="AX96" i="1" s="1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59" i="3"/>
  <c r="BH159" i="3"/>
  <c r="BG159" i="3"/>
  <c r="BF159" i="3"/>
  <c r="T159" i="3"/>
  <c r="T158" i="3" s="1"/>
  <c r="R159" i="3"/>
  <c r="R158" i="3"/>
  <c r="P159" i="3"/>
  <c r="P158" i="3" s="1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38" i="3"/>
  <c r="BH138" i="3"/>
  <c r="BG138" i="3"/>
  <c r="BF138" i="3"/>
  <c r="T138" i="3"/>
  <c r="T137" i="3"/>
  <c r="R138" i="3"/>
  <c r="R137" i="3" s="1"/>
  <c r="P138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29" i="3"/>
  <c r="BH129" i="3"/>
  <c r="BG129" i="3"/>
  <c r="BF129" i="3"/>
  <c r="T129" i="3"/>
  <c r="T128" i="3" s="1"/>
  <c r="R129" i="3"/>
  <c r="R128" i="3" s="1"/>
  <c r="P129" i="3"/>
  <c r="P128" i="3" s="1"/>
  <c r="F120" i="3"/>
  <c r="E118" i="3"/>
  <c r="F89" i="3"/>
  <c r="E87" i="3"/>
  <c r="J24" i="3"/>
  <c r="E24" i="3"/>
  <c r="J123" i="3"/>
  <c r="J23" i="3"/>
  <c r="J21" i="3"/>
  <c r="E21" i="3"/>
  <c r="J122" i="3"/>
  <c r="J20" i="3"/>
  <c r="J18" i="3"/>
  <c r="E18" i="3"/>
  <c r="F123" i="3"/>
  <c r="J17" i="3"/>
  <c r="J15" i="3"/>
  <c r="E15" i="3"/>
  <c r="F91" i="3"/>
  <c r="J14" i="3"/>
  <c r="J12" i="3"/>
  <c r="J120" i="3" s="1"/>
  <c r="E7" i="3"/>
  <c r="E85" i="3" s="1"/>
  <c r="J37" i="2"/>
  <c r="J36" i="2"/>
  <c r="AY95" i="1"/>
  <c r="J35" i="2"/>
  <c r="AX95" i="1"/>
  <c r="BI152" i="2"/>
  <c r="BH152" i="2"/>
  <c r="BG152" i="2"/>
  <c r="BF152" i="2"/>
  <c r="T152" i="2"/>
  <c r="T151" i="2"/>
  <c r="R152" i="2"/>
  <c r="R151" i="2" s="1"/>
  <c r="P152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6" i="2"/>
  <c r="BH146" i="2"/>
  <c r="BG146" i="2"/>
  <c r="BF146" i="2"/>
  <c r="T146" i="2"/>
  <c r="T145" i="2"/>
  <c r="R146" i="2"/>
  <c r="R145" i="2"/>
  <c r="P146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T139" i="2"/>
  <c r="R140" i="2"/>
  <c r="R139" i="2" s="1"/>
  <c r="P140" i="2"/>
  <c r="P139" i="2" s="1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T128" i="2" s="1"/>
  <c r="R129" i="2"/>
  <c r="R128" i="2"/>
  <c r="P129" i="2"/>
  <c r="P128" i="2" s="1"/>
  <c r="F120" i="2"/>
  <c r="E118" i="2"/>
  <c r="F89" i="2"/>
  <c r="E87" i="2"/>
  <c r="J24" i="2"/>
  <c r="E24" i="2"/>
  <c r="J92" i="2" s="1"/>
  <c r="J23" i="2"/>
  <c r="J21" i="2"/>
  <c r="E21" i="2"/>
  <c r="J122" i="2" s="1"/>
  <c r="J20" i="2"/>
  <c r="J18" i="2"/>
  <c r="E18" i="2"/>
  <c r="F123" i="2"/>
  <c r="J17" i="2"/>
  <c r="J15" i="2"/>
  <c r="E15" i="2"/>
  <c r="F122" i="2" s="1"/>
  <c r="J14" i="2"/>
  <c r="J12" i="2"/>
  <c r="J89" i="2"/>
  <c r="E7" i="2"/>
  <c r="E85" i="2"/>
  <c r="L90" i="1"/>
  <c r="AM90" i="1"/>
  <c r="AM89" i="1"/>
  <c r="L89" i="1"/>
  <c r="AM87" i="1"/>
  <c r="L87" i="1"/>
  <c r="L85" i="1"/>
  <c r="L84" i="1"/>
  <c r="J152" i="2"/>
  <c r="J149" i="2"/>
  <c r="J146" i="2"/>
  <c r="J144" i="2"/>
  <c r="J140" i="2"/>
  <c r="BK138" i="2"/>
  <c r="BK134" i="2"/>
  <c r="BK131" i="2"/>
  <c r="J142" i="2"/>
  <c r="J138" i="2"/>
  <c r="BK132" i="2"/>
  <c r="BK129" i="2"/>
  <c r="BK159" i="3"/>
  <c r="J156" i="3"/>
  <c r="BK154" i="3"/>
  <c r="J153" i="3"/>
  <c r="BK149" i="3"/>
  <c r="J148" i="3"/>
  <c r="J144" i="3"/>
  <c r="BK136" i="3"/>
  <c r="J131" i="3"/>
  <c r="J162" i="3"/>
  <c r="BK157" i="3"/>
  <c r="BK155" i="3"/>
  <c r="BK151" i="3"/>
  <c r="BK144" i="3"/>
  <c r="J138" i="3"/>
  <c r="BK134" i="3"/>
  <c r="J149" i="3"/>
  <c r="J147" i="3"/>
  <c r="J155" i="3"/>
  <c r="BK147" i="3"/>
  <c r="J135" i="3"/>
  <c r="J146" i="4"/>
  <c r="J138" i="4"/>
  <c r="BK133" i="4"/>
  <c r="BK144" i="4"/>
  <c r="BK143" i="4"/>
  <c r="BK138" i="4"/>
  <c r="BK135" i="4"/>
  <c r="BK132" i="4"/>
  <c r="BK127" i="4"/>
  <c r="J127" i="4"/>
  <c r="J142" i="4"/>
  <c r="BK141" i="4"/>
  <c r="BK128" i="4"/>
  <c r="BK142" i="4"/>
  <c r="BK137" i="4"/>
  <c r="J122" i="5"/>
  <c r="J123" i="5"/>
  <c r="J121" i="5"/>
  <c r="J124" i="6"/>
  <c r="J123" i="6"/>
  <c r="J121" i="6"/>
  <c r="J124" i="7"/>
  <c r="J122" i="7"/>
  <c r="BK127" i="8"/>
  <c r="J123" i="8"/>
  <c r="J125" i="9"/>
  <c r="J123" i="9"/>
  <c r="BK123" i="9"/>
  <c r="J121" i="9"/>
  <c r="BK126" i="10"/>
  <c r="BK123" i="10"/>
  <c r="BK127" i="10"/>
  <c r="J139" i="11"/>
  <c r="BK136" i="11"/>
  <c r="J132" i="11"/>
  <c r="BK139" i="11"/>
  <c r="BK133" i="11"/>
  <c r="J131" i="11"/>
  <c r="BK137" i="11"/>
  <c r="J136" i="11"/>
  <c r="BK128" i="11"/>
  <c r="BK150" i="2"/>
  <c r="BK143" i="2"/>
  <c r="BK136" i="2"/>
  <c r="BK137" i="2"/>
  <c r="BK162" i="3"/>
  <c r="J151" i="3"/>
  <c r="BK145" i="3"/>
  <c r="BK132" i="3"/>
  <c r="BK156" i="3"/>
  <c r="BK142" i="3"/>
  <c r="BK153" i="3"/>
  <c r="J154" i="3"/>
  <c r="J129" i="3"/>
  <c r="J128" i="4"/>
  <c r="BK131" i="4"/>
  <c r="BK122" i="6"/>
  <c r="BK122" i="7"/>
  <c r="BK123" i="8"/>
  <c r="BK125" i="9"/>
  <c r="BK129" i="10"/>
  <c r="J123" i="10"/>
  <c r="BK126" i="11"/>
  <c r="J126" i="11"/>
  <c r="J135" i="11"/>
  <c r="BK152" i="2"/>
  <c r="BK149" i="2"/>
  <c r="BK146" i="2"/>
  <c r="BK144" i="2"/>
  <c r="BK142" i="2"/>
  <c r="J137" i="2"/>
  <c r="J135" i="2"/>
  <c r="J134" i="2"/>
  <c r="J129" i="2"/>
  <c r="BK140" i="2"/>
  <c r="J136" i="2"/>
  <c r="J131" i="2"/>
  <c r="AS94" i="1"/>
  <c r="BK146" i="3"/>
  <c r="J142" i="3"/>
  <c r="J134" i="3"/>
  <c r="BK129" i="3"/>
  <c r="BK161" i="3"/>
  <c r="J152" i="3"/>
  <c r="J146" i="3"/>
  <c r="J136" i="3"/>
  <c r="J157" i="3"/>
  <c r="J150" i="3"/>
  <c r="BK131" i="3"/>
  <c r="BK152" i="3"/>
  <c r="J145" i="3"/>
  <c r="J132" i="3"/>
  <c r="J143" i="4"/>
  <c r="J136" i="4"/>
  <c r="BK146" i="4"/>
  <c r="J141" i="4"/>
  <c r="J139" i="4"/>
  <c r="J137" i="4"/>
  <c r="J133" i="4"/>
  <c r="J131" i="4"/>
  <c r="J125" i="4"/>
  <c r="BK126" i="4"/>
  <c r="J135" i="4"/>
  <c r="BK136" i="4"/>
  <c r="J126" i="4"/>
  <c r="BK139" i="4"/>
  <c r="J132" i="4"/>
  <c r="BK121" i="5"/>
  <c r="BK122" i="5"/>
  <c r="BK124" i="6"/>
  <c r="BK123" i="6"/>
  <c r="J122" i="6"/>
  <c r="BK125" i="7"/>
  <c r="J125" i="7"/>
  <c r="BK125" i="8"/>
  <c r="J127" i="8"/>
  <c r="BK124" i="9"/>
  <c r="J122" i="9"/>
  <c r="J124" i="9"/>
  <c r="BK122" i="9"/>
  <c r="J125" i="10"/>
  <c r="J129" i="10"/>
  <c r="J126" i="10"/>
  <c r="J137" i="11"/>
  <c r="J133" i="11"/>
  <c r="J125" i="11"/>
  <c r="BK135" i="11"/>
  <c r="BK130" i="11"/>
  <c r="BK125" i="11"/>
  <c r="J130" i="11"/>
  <c r="J128" i="11"/>
  <c r="J150" i="2"/>
  <c r="J143" i="2"/>
  <c r="J132" i="2"/>
  <c r="BK135" i="2"/>
  <c r="J161" i="3"/>
  <c r="BK150" i="3"/>
  <c r="BK138" i="3"/>
  <c r="J159" i="3"/>
  <c r="BK148" i="3"/>
  <c r="BK135" i="3"/>
  <c r="J141" i="3"/>
  <c r="BK141" i="3"/>
  <c r="J140" i="4"/>
  <c r="J144" i="4"/>
  <c r="BK140" i="4"/>
  <c r="BK125" i="4"/>
  <c r="BK123" i="5"/>
  <c r="BK121" i="6"/>
  <c r="BK124" i="7"/>
  <c r="J125" i="8"/>
  <c r="BK121" i="9"/>
  <c r="J127" i="10"/>
  <c r="BK125" i="10"/>
  <c r="BK132" i="11"/>
  <c r="BK131" i="11"/>
  <c r="T121" i="8" l="1"/>
  <c r="T120" i="8" s="1"/>
  <c r="P133" i="2"/>
  <c r="P141" i="2"/>
  <c r="R148" i="2"/>
  <c r="R147" i="2"/>
  <c r="BK130" i="2"/>
  <c r="J130" i="2"/>
  <c r="J99" i="2" s="1"/>
  <c r="R130" i="2"/>
  <c r="T130" i="2"/>
  <c r="T127" i="2" s="1"/>
  <c r="T126" i="2" s="1"/>
  <c r="T133" i="2"/>
  <c r="BK141" i="2"/>
  <c r="J141" i="2" s="1"/>
  <c r="J102" i="2" s="1"/>
  <c r="T141" i="2"/>
  <c r="P148" i="2"/>
  <c r="P147" i="2"/>
  <c r="BK133" i="3"/>
  <c r="J133" i="3"/>
  <c r="J100" i="3" s="1"/>
  <c r="T140" i="3"/>
  <c r="T130" i="3"/>
  <c r="BK143" i="3"/>
  <c r="J143" i="3"/>
  <c r="J104" i="3" s="1"/>
  <c r="BK130" i="4"/>
  <c r="J130" i="4"/>
  <c r="J100" i="4" s="1"/>
  <c r="T130" i="4"/>
  <c r="BK123" i="7"/>
  <c r="J123" i="7"/>
  <c r="J99" i="7" s="1"/>
  <c r="R124" i="4"/>
  <c r="R123" i="4"/>
  <c r="T134" i="4"/>
  <c r="BK120" i="5"/>
  <c r="J120" i="5"/>
  <c r="J98" i="5"/>
  <c r="R120" i="6"/>
  <c r="R119" i="6"/>
  <c r="R118" i="6" s="1"/>
  <c r="R123" i="7"/>
  <c r="R120" i="7"/>
  <c r="R119" i="7" s="1"/>
  <c r="P120" i="9"/>
  <c r="P119" i="9"/>
  <c r="P118" i="9"/>
  <c r="AU102" i="1" s="1"/>
  <c r="P124" i="10"/>
  <c r="P121" i="10"/>
  <c r="P120" i="10"/>
  <c r="AU103" i="1" s="1"/>
  <c r="P130" i="2"/>
  <c r="P127" i="2"/>
  <c r="BK133" i="2"/>
  <c r="J133" i="2"/>
  <c r="J100" i="2" s="1"/>
  <c r="R133" i="2"/>
  <c r="R127" i="2" s="1"/>
  <c r="R126" i="2" s="1"/>
  <c r="R141" i="2"/>
  <c r="BK148" i="2"/>
  <c r="J148" i="2" s="1"/>
  <c r="J105" i="2" s="1"/>
  <c r="T148" i="2"/>
  <c r="T147" i="2" s="1"/>
  <c r="P130" i="3"/>
  <c r="T133" i="3"/>
  <c r="R143" i="3"/>
  <c r="T160" i="3"/>
  <c r="BK134" i="4"/>
  <c r="J134" i="4"/>
  <c r="J101" i="4" s="1"/>
  <c r="R120" i="5"/>
  <c r="R119" i="5" s="1"/>
  <c r="R118" i="5" s="1"/>
  <c r="T120" i="6"/>
  <c r="T119" i="6" s="1"/>
  <c r="T118" i="6" s="1"/>
  <c r="BK124" i="10"/>
  <c r="P133" i="3"/>
  <c r="BK140" i="3"/>
  <c r="J140" i="3"/>
  <c r="J103" i="3"/>
  <c r="R140" i="3"/>
  <c r="T143" i="3"/>
  <c r="T139" i="3"/>
  <c r="R160" i="3"/>
  <c r="P124" i="4"/>
  <c r="P123" i="4"/>
  <c r="P130" i="4"/>
  <c r="P134" i="4"/>
  <c r="P120" i="5"/>
  <c r="P119" i="5" s="1"/>
  <c r="P118" i="5" s="1"/>
  <c r="AU98" i="1" s="1"/>
  <c r="BK120" i="6"/>
  <c r="J120" i="6" s="1"/>
  <c r="J98" i="6" s="1"/>
  <c r="P123" i="7"/>
  <c r="P120" i="7"/>
  <c r="P119" i="7" s="1"/>
  <c r="AU100" i="1" s="1"/>
  <c r="R120" i="9"/>
  <c r="R119" i="9" s="1"/>
  <c r="R118" i="9" s="1"/>
  <c r="R124" i="10"/>
  <c r="R121" i="10"/>
  <c r="R120" i="10"/>
  <c r="BK130" i="3"/>
  <c r="J130" i="3" s="1"/>
  <c r="J99" i="3" s="1"/>
  <c r="R130" i="3"/>
  <c r="R127" i="3" s="1"/>
  <c r="R133" i="3"/>
  <c r="P140" i="3"/>
  <c r="P143" i="3"/>
  <c r="BK160" i="3"/>
  <c r="J160" i="3"/>
  <c r="J106" i="3"/>
  <c r="P160" i="3"/>
  <c r="BK124" i="4"/>
  <c r="J124" i="4" s="1"/>
  <c r="J98" i="4" s="1"/>
  <c r="T124" i="4"/>
  <c r="T123" i="4" s="1"/>
  <c r="R130" i="4"/>
  <c r="R134" i="4"/>
  <c r="T120" i="5"/>
  <c r="T119" i="5" s="1"/>
  <c r="T118" i="5" s="1"/>
  <c r="P120" i="6"/>
  <c r="P119" i="6"/>
  <c r="P118" i="6" s="1"/>
  <c r="AU99" i="1" s="1"/>
  <c r="T123" i="7"/>
  <c r="T120" i="7" s="1"/>
  <c r="T119" i="7" s="1"/>
  <c r="BK120" i="9"/>
  <c r="J120" i="9"/>
  <c r="J98" i="9"/>
  <c r="T120" i="9"/>
  <c r="T119" i="9" s="1"/>
  <c r="T118" i="9" s="1"/>
  <c r="T124" i="10"/>
  <c r="T121" i="10" s="1"/>
  <c r="T120" i="10" s="1"/>
  <c r="BK124" i="11"/>
  <c r="J124" i="11"/>
  <c r="J98" i="11" s="1"/>
  <c r="P124" i="11"/>
  <c r="R124" i="11"/>
  <c r="T124" i="11"/>
  <c r="BK129" i="11"/>
  <c r="J129" i="11" s="1"/>
  <c r="J100" i="11" s="1"/>
  <c r="P129" i="11"/>
  <c r="R129" i="11"/>
  <c r="T129" i="11"/>
  <c r="BK134" i="11"/>
  <c r="J134" i="11"/>
  <c r="J101" i="11" s="1"/>
  <c r="P134" i="11"/>
  <c r="R134" i="11"/>
  <c r="T134" i="11"/>
  <c r="BK151" i="2"/>
  <c r="J151" i="2"/>
  <c r="J106" i="2"/>
  <c r="BK128" i="2"/>
  <c r="J128" i="2"/>
  <c r="J98" i="2" s="1"/>
  <c r="BK139" i="2"/>
  <c r="J139" i="2"/>
  <c r="J101" i="2" s="1"/>
  <c r="BK145" i="2"/>
  <c r="J145" i="2"/>
  <c r="J103" i="2"/>
  <c r="BK128" i="10"/>
  <c r="J128" i="10"/>
  <c r="J100" i="10"/>
  <c r="BK128" i="3"/>
  <c r="J128" i="3" s="1"/>
  <c r="J98" i="3" s="1"/>
  <c r="BK145" i="4"/>
  <c r="J145" i="4" s="1"/>
  <c r="J102" i="4" s="1"/>
  <c r="BK122" i="8"/>
  <c r="J122" i="8"/>
  <c r="J98" i="8"/>
  <c r="BK124" i="8"/>
  <c r="J124" i="8" s="1"/>
  <c r="J99" i="8" s="1"/>
  <c r="BK126" i="8"/>
  <c r="J126" i="8" s="1"/>
  <c r="J100" i="8" s="1"/>
  <c r="BK137" i="3"/>
  <c r="J137" i="3"/>
  <c r="J101" i="3" s="1"/>
  <c r="BK158" i="3"/>
  <c r="J158" i="3"/>
  <c r="J105" i="3" s="1"/>
  <c r="BK121" i="7"/>
  <c r="J121" i="7" s="1"/>
  <c r="J98" i="7" s="1"/>
  <c r="BK122" i="10"/>
  <c r="J122" i="10" s="1"/>
  <c r="J98" i="10" s="1"/>
  <c r="BK127" i="11"/>
  <c r="J127" i="11"/>
  <c r="J99" i="11" s="1"/>
  <c r="BK138" i="11"/>
  <c r="J138" i="11"/>
  <c r="J102" i="11"/>
  <c r="E85" i="11"/>
  <c r="J116" i="11"/>
  <c r="J124" i="10"/>
  <c r="J99" i="10" s="1"/>
  <c r="F91" i="11"/>
  <c r="BE133" i="11"/>
  <c r="F92" i="11"/>
  <c r="J118" i="11"/>
  <c r="J119" i="11"/>
  <c r="BE125" i="11"/>
  <c r="BE126" i="11"/>
  <c r="BE128" i="11"/>
  <c r="BE132" i="11"/>
  <c r="BE136" i="11"/>
  <c r="BE139" i="11"/>
  <c r="BE130" i="11"/>
  <c r="BE131" i="11"/>
  <c r="BE135" i="11"/>
  <c r="BE137" i="11"/>
  <c r="J89" i="10"/>
  <c r="BE125" i="10"/>
  <c r="F91" i="10"/>
  <c r="F92" i="10"/>
  <c r="E110" i="10"/>
  <c r="J116" i="10"/>
  <c r="J117" i="10"/>
  <c r="BE126" i="10"/>
  <c r="BE129" i="10"/>
  <c r="BE123" i="10"/>
  <c r="BE127" i="10"/>
  <c r="F91" i="9"/>
  <c r="J89" i="9"/>
  <c r="J92" i="9"/>
  <c r="F115" i="9"/>
  <c r="BE122" i="9"/>
  <c r="E85" i="9"/>
  <c r="J114" i="9"/>
  <c r="BE121" i="9"/>
  <c r="BE124" i="9"/>
  <c r="BE123" i="9"/>
  <c r="BE125" i="9"/>
  <c r="J117" i="8"/>
  <c r="BE127" i="8"/>
  <c r="J91" i="8"/>
  <c r="F116" i="8"/>
  <c r="E85" i="8"/>
  <c r="J89" i="8"/>
  <c r="F92" i="8"/>
  <c r="BE123" i="8"/>
  <c r="BE125" i="8"/>
  <c r="E85" i="7"/>
  <c r="J92" i="7"/>
  <c r="F115" i="7"/>
  <c r="F116" i="7"/>
  <c r="BE122" i="7"/>
  <c r="BE125" i="7"/>
  <c r="J89" i="7"/>
  <c r="J91" i="7"/>
  <c r="BE124" i="7"/>
  <c r="J114" i="6"/>
  <c r="F115" i="6"/>
  <c r="E85" i="6"/>
  <c r="J89" i="6"/>
  <c r="F114" i="6"/>
  <c r="BE122" i="6"/>
  <c r="J92" i="6"/>
  <c r="BE121" i="6"/>
  <c r="BE123" i="6"/>
  <c r="BE124" i="6"/>
  <c r="E85" i="5"/>
  <c r="J89" i="5"/>
  <c r="J91" i="5"/>
  <c r="F114" i="5"/>
  <c r="F115" i="5"/>
  <c r="BE121" i="5"/>
  <c r="J92" i="5"/>
  <c r="BE122" i="5"/>
  <c r="BE123" i="5"/>
  <c r="BE143" i="4"/>
  <c r="J92" i="4"/>
  <c r="BE144" i="4"/>
  <c r="J91" i="4"/>
  <c r="J116" i="4"/>
  <c r="BE125" i="4"/>
  <c r="BE128" i="4"/>
  <c r="BE133" i="4"/>
  <c r="BK139" i="3"/>
  <c r="J139" i="3"/>
  <c r="J102" i="3" s="1"/>
  <c r="E112" i="4"/>
  <c r="BE127" i="4"/>
  <c r="F92" i="4"/>
  <c r="BE131" i="4"/>
  <c r="BE136" i="4"/>
  <c r="BE137" i="4"/>
  <c r="BE138" i="4"/>
  <c r="BE139" i="4"/>
  <c r="BE140" i="4"/>
  <c r="BE142" i="4"/>
  <c r="BE146" i="4"/>
  <c r="F91" i="4"/>
  <c r="BE126" i="4"/>
  <c r="BE132" i="4"/>
  <c r="BE135" i="4"/>
  <c r="BE141" i="4"/>
  <c r="BE161" i="3"/>
  <c r="J89" i="3"/>
  <c r="F92" i="3"/>
  <c r="F122" i="3"/>
  <c r="BE136" i="3"/>
  <c r="BE138" i="3"/>
  <c r="BE142" i="3"/>
  <c r="J91" i="3"/>
  <c r="E116" i="3"/>
  <c r="BE129" i="3"/>
  <c r="BE132" i="3"/>
  <c r="BE134" i="3"/>
  <c r="BE145" i="3"/>
  <c r="BE146" i="3"/>
  <c r="BE147" i="3"/>
  <c r="BE150" i="3"/>
  <c r="BE152" i="3"/>
  <c r="BE156" i="3"/>
  <c r="BE157" i="3"/>
  <c r="BE159" i="3"/>
  <c r="J92" i="3"/>
  <c r="BE131" i="3"/>
  <c r="BE135" i="3"/>
  <c r="BE141" i="3"/>
  <c r="BE144" i="3"/>
  <c r="BE148" i="3"/>
  <c r="BE149" i="3"/>
  <c r="BE151" i="3"/>
  <c r="BE153" i="3"/>
  <c r="BE154" i="3"/>
  <c r="BE155" i="3"/>
  <c r="BE162" i="3"/>
  <c r="F91" i="2"/>
  <c r="J91" i="2"/>
  <c r="E116" i="2"/>
  <c r="J120" i="2"/>
  <c r="J123" i="2"/>
  <c r="BE129" i="2"/>
  <c r="BE131" i="2"/>
  <c r="BE134" i="2"/>
  <c r="BE136" i="2"/>
  <c r="BE138" i="2"/>
  <c r="F92" i="2"/>
  <c r="BE132" i="2"/>
  <c r="BE135" i="2"/>
  <c r="BE137" i="2"/>
  <c r="BE140" i="2"/>
  <c r="BE142" i="2"/>
  <c r="BE143" i="2"/>
  <c r="BE144" i="2"/>
  <c r="BE146" i="2"/>
  <c r="BE149" i="2"/>
  <c r="BE150" i="2"/>
  <c r="BE152" i="2"/>
  <c r="J34" i="2"/>
  <c r="AW95" i="1" s="1"/>
  <c r="F36" i="2"/>
  <c r="BC95" i="1"/>
  <c r="F35" i="3"/>
  <c r="BB96" i="1"/>
  <c r="F37" i="4"/>
  <c r="BD97" i="1"/>
  <c r="F36" i="4"/>
  <c r="BC97" i="1" s="1"/>
  <c r="F36" i="5"/>
  <c r="BC98" i="1"/>
  <c r="F37" i="5"/>
  <c r="BD98" i="1" s="1"/>
  <c r="F35" i="6"/>
  <c r="BB99" i="1"/>
  <c r="F36" i="6"/>
  <c r="BC99" i="1"/>
  <c r="F34" i="7"/>
  <c r="BA100" i="1"/>
  <c r="F35" i="7"/>
  <c r="BB100" i="1"/>
  <c r="F34" i="8"/>
  <c r="BA101" i="1"/>
  <c r="F37" i="8"/>
  <c r="BD101" i="1" s="1"/>
  <c r="F34" i="9"/>
  <c r="BA102" i="1"/>
  <c r="F37" i="9"/>
  <c r="BD102" i="1" s="1"/>
  <c r="F36" i="10"/>
  <c r="BC103" i="1"/>
  <c r="F34" i="11"/>
  <c r="BA104" i="1"/>
  <c r="F35" i="11"/>
  <c r="BB104" i="1"/>
  <c r="F34" i="2"/>
  <c r="BA95" i="1"/>
  <c r="F34" i="3"/>
  <c r="BA96" i="1"/>
  <c r="J34" i="3"/>
  <c r="AW96" i="1"/>
  <c r="F34" i="4"/>
  <c r="BA97" i="1"/>
  <c r="J34" i="4"/>
  <c r="AW97" i="1" s="1"/>
  <c r="F34" i="5"/>
  <c r="BA98" i="1"/>
  <c r="F35" i="5"/>
  <c r="BB98" i="1"/>
  <c r="F34" i="6"/>
  <c r="BA99" i="1"/>
  <c r="F37" i="6"/>
  <c r="BD99" i="1"/>
  <c r="F36" i="7"/>
  <c r="BC100" i="1"/>
  <c r="F37" i="7"/>
  <c r="BD100" i="1"/>
  <c r="J34" i="8"/>
  <c r="AW101" i="1"/>
  <c r="F36" i="8"/>
  <c r="BC101" i="1" s="1"/>
  <c r="F36" i="9"/>
  <c r="BC102" i="1"/>
  <c r="F34" i="10"/>
  <c r="BA103" i="1"/>
  <c r="F37" i="10"/>
  <c r="BD103" i="1"/>
  <c r="J34" i="11"/>
  <c r="AW104" i="1"/>
  <c r="F37" i="11"/>
  <c r="BD104" i="1"/>
  <c r="F37" i="2"/>
  <c r="BD95" i="1" s="1"/>
  <c r="F36" i="3"/>
  <c r="BC96" i="1" s="1"/>
  <c r="F35" i="4"/>
  <c r="BB97" i="1" s="1"/>
  <c r="J34" i="7"/>
  <c r="AW100" i="1"/>
  <c r="F35" i="9"/>
  <c r="BB102" i="1"/>
  <c r="J34" i="10"/>
  <c r="AW103" i="1"/>
  <c r="F36" i="11"/>
  <c r="BC104" i="1"/>
  <c r="F35" i="2"/>
  <c r="BB95" i="1"/>
  <c r="F37" i="3"/>
  <c r="BD96" i="1"/>
  <c r="J34" i="5"/>
  <c r="AW98" i="1" s="1"/>
  <c r="J34" i="6"/>
  <c r="AW99" i="1" s="1"/>
  <c r="F35" i="8"/>
  <c r="BB101" i="1"/>
  <c r="J34" i="9"/>
  <c r="AW102" i="1"/>
  <c r="F35" i="10"/>
  <c r="BB103" i="1"/>
  <c r="R123" i="11" l="1"/>
  <c r="R122" i="11"/>
  <c r="R129" i="4"/>
  <c r="P139" i="3"/>
  <c r="R139" i="3"/>
  <c r="R126" i="3"/>
  <c r="R122" i="4"/>
  <c r="T127" i="3"/>
  <c r="T126" i="3"/>
  <c r="T123" i="11"/>
  <c r="T122" i="11"/>
  <c r="P123" i="11"/>
  <c r="P122" i="11"/>
  <c r="AU104" i="1"/>
  <c r="P129" i="4"/>
  <c r="P122" i="4"/>
  <c r="AU97" i="1" s="1"/>
  <c r="BK121" i="10"/>
  <c r="J121" i="10"/>
  <c r="J97" i="10"/>
  <c r="P127" i="3"/>
  <c r="P126" i="3"/>
  <c r="AU96" i="1"/>
  <c r="T129" i="4"/>
  <c r="T122" i="4"/>
  <c r="P126" i="2"/>
  <c r="AU95" i="1"/>
  <c r="BK147" i="2"/>
  <c r="J147" i="2"/>
  <c r="J104" i="2"/>
  <c r="BK123" i="4"/>
  <c r="J123" i="4"/>
  <c r="J97" i="4" s="1"/>
  <c r="BK127" i="2"/>
  <c r="J127" i="2"/>
  <c r="J97" i="2"/>
  <c r="BK120" i="7"/>
  <c r="J120" i="7"/>
  <c r="J97" i="7"/>
  <c r="BK121" i="8"/>
  <c r="J121" i="8"/>
  <c r="J97" i="8"/>
  <c r="BK119" i="9"/>
  <c r="J119" i="9"/>
  <c r="J97" i="9"/>
  <c r="BK127" i="3"/>
  <c r="BK126" i="3" s="1"/>
  <c r="J126" i="3" s="1"/>
  <c r="J96" i="3" s="1"/>
  <c r="J127" i="3"/>
  <c r="J97" i="3"/>
  <c r="BK129" i="4"/>
  <c r="J129" i="4"/>
  <c r="J99" i="4"/>
  <c r="BK119" i="6"/>
  <c r="J119" i="6" s="1"/>
  <c r="J97" i="6" s="1"/>
  <c r="BK119" i="5"/>
  <c r="J119" i="5"/>
  <c r="J97" i="5"/>
  <c r="BK123" i="11"/>
  <c r="J123" i="11"/>
  <c r="J97" i="11"/>
  <c r="J33" i="3"/>
  <c r="AV96" i="1" s="1"/>
  <c r="AT96" i="1" s="1"/>
  <c r="J33" i="2"/>
  <c r="AV95" i="1" s="1"/>
  <c r="AT95" i="1" s="1"/>
  <c r="F33" i="5"/>
  <c r="AZ98" i="1"/>
  <c r="J33" i="5"/>
  <c r="AV98" i="1"/>
  <c r="AT98" i="1" s="1"/>
  <c r="F33" i="6"/>
  <c r="AZ99" i="1"/>
  <c r="J33" i="7"/>
  <c r="AV100" i="1"/>
  <c r="AT100" i="1"/>
  <c r="J33" i="8"/>
  <c r="AV101" i="1" s="1"/>
  <c r="AT101" i="1" s="1"/>
  <c r="J33" i="9"/>
  <c r="AV102" i="1" s="1"/>
  <c r="AT102" i="1" s="1"/>
  <c r="J33" i="10"/>
  <c r="AV103" i="1" s="1"/>
  <c r="AT103" i="1" s="1"/>
  <c r="J33" i="11"/>
  <c r="AV104" i="1" s="1"/>
  <c r="AT104" i="1" s="1"/>
  <c r="BA94" i="1"/>
  <c r="W30" i="1"/>
  <c r="F33" i="2"/>
  <c r="AZ95" i="1" s="1"/>
  <c r="F33" i="4"/>
  <c r="AZ97" i="1" s="1"/>
  <c r="J33" i="6"/>
  <c r="AV99" i="1" s="1"/>
  <c r="AT99" i="1" s="1"/>
  <c r="F33" i="7"/>
  <c r="AZ100" i="1"/>
  <c r="F33" i="8"/>
  <c r="AZ101" i="1"/>
  <c r="F33" i="9"/>
  <c r="AZ102" i="1"/>
  <c r="F33" i="10"/>
  <c r="AZ103" i="1" s="1"/>
  <c r="F33" i="11"/>
  <c r="AZ104" i="1"/>
  <c r="BB94" i="1"/>
  <c r="W31" i="1"/>
  <c r="F33" i="3"/>
  <c r="AZ96" i="1"/>
  <c r="BC94" i="1"/>
  <c r="W32" i="1"/>
  <c r="J33" i="4"/>
  <c r="AV97" i="1" s="1"/>
  <c r="AT97" i="1" s="1"/>
  <c r="BD94" i="1"/>
  <c r="W33" i="1"/>
  <c r="BK126" i="2" l="1"/>
  <c r="J126" i="2"/>
  <c r="J96" i="2"/>
  <c r="BK119" i="7"/>
  <c r="J119" i="7"/>
  <c r="J96" i="7"/>
  <c r="BK118" i="5"/>
  <c r="J118" i="5"/>
  <c r="J96" i="5"/>
  <c r="BK122" i="4"/>
  <c r="J122" i="4"/>
  <c r="J30" i="4" s="1"/>
  <c r="AG97" i="1" s="1"/>
  <c r="BK118" i="6"/>
  <c r="J118" i="6"/>
  <c r="J96" i="6"/>
  <c r="BK120" i="8"/>
  <c r="J120" i="8" s="1"/>
  <c r="J30" i="8" s="1"/>
  <c r="AG101" i="1" s="1"/>
  <c r="BK118" i="9"/>
  <c r="J118" i="9"/>
  <c r="J96" i="9"/>
  <c r="BK122" i="11"/>
  <c r="J122" i="11"/>
  <c r="J96" i="11"/>
  <c r="BK120" i="10"/>
  <c r="J120" i="10"/>
  <c r="J96" i="10"/>
  <c r="AU94" i="1"/>
  <c r="AY94" i="1"/>
  <c r="AZ94" i="1"/>
  <c r="AV94" i="1" s="1"/>
  <c r="AK29" i="1" s="1"/>
  <c r="AW94" i="1"/>
  <c r="AK30" i="1"/>
  <c r="J30" i="3"/>
  <c r="AG96" i="1" s="1"/>
  <c r="AX94" i="1"/>
  <c r="J39" i="4" l="1"/>
  <c r="J39" i="8"/>
  <c r="J96" i="4"/>
  <c r="J96" i="8"/>
  <c r="J39" i="3"/>
  <c r="AN96" i="1"/>
  <c r="AN101" i="1"/>
  <c r="AN97" i="1"/>
  <c r="J30" i="7"/>
  <c r="AG100" i="1"/>
  <c r="J30" i="5"/>
  <c r="AG98" i="1"/>
  <c r="J30" i="2"/>
  <c r="AG95" i="1"/>
  <c r="J30" i="11"/>
  <c r="AG104" i="1" s="1"/>
  <c r="J30" i="6"/>
  <c r="AG99" i="1" s="1"/>
  <c r="J30" i="9"/>
  <c r="AG102" i="1" s="1"/>
  <c r="W29" i="1"/>
  <c r="J30" i="10"/>
  <c r="AG103" i="1"/>
  <c r="AN103" i="1"/>
  <c r="AT94" i="1"/>
  <c r="J39" i="11" l="1"/>
  <c r="J39" i="6"/>
  <c r="J39" i="2"/>
  <c r="J39" i="9"/>
  <c r="J39" i="5"/>
  <c r="J39" i="7"/>
  <c r="J39" i="10"/>
  <c r="AN95" i="1"/>
  <c r="AN98" i="1"/>
  <c r="AN100" i="1"/>
  <c r="AN102" i="1"/>
  <c r="AN104" i="1"/>
  <c r="AN99" i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<sst xmlns="http://schemas.openxmlformats.org/spreadsheetml/2006/main" count="2897" uniqueCount="453">
  <si>
    <t>Export Komplet</t>
  </si>
  <si>
    <t/>
  </si>
  <si>
    <t>2.0</t>
  </si>
  <si>
    <t>ZAMOK</t>
  </si>
  <si>
    <t>False</t>
  </si>
  <si>
    <t>{66f7a963-e090-4ede-b34c-5df678ad9fe2}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</si>
  <si>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</si>
  <si>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</si>
  <si>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</si>
  <si>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</si>
  <si>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</si>
  <si>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</si>
  <si>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</si>
  <si>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2413</t>
  </si>
  <si>
    <t>Stavba:</t>
  </si>
  <si>
    <t>Vrchlabí 210</t>
  </si>
  <si>
    <t>KSO:</t>
  </si>
  <si>
    <t>CC-CZ:</t>
  </si>
  <si>
    <t>Místo:</t>
  </si>
  <si>
    <t xml:space="preserve"> </t>
  </si>
  <si>
    <t>Datum:</t>
  </si>
  <si>
    <t>1. 11. 2024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</si>
  <si>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</si>
  <si>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</si>
  <si>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</si>
  <si>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</si>
  <si>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</si>
  <si>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</si>
  <si>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</si>
  <si>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</si>
  <si>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</si>
  <si>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</si>
  <si>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</si>
  <si>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</si>
  <si>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</si>
  <si>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</si>
  <si>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</si>
  <si>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</si>
  <si>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</si>
  <si>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</si>
  <si>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</si>
  <si>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</si>
  <si>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</si>
  <si>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</si>
  <si>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</si>
  <si>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</si>
  <si>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</si>
  <si>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</si>
  <si>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</si>
  <si>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</si>
  <si>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</si>
  <si>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</si>
  <si>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</si>
  <si>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</si>
  <si>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</si>
  <si>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</si>
  <si>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</si>
  <si>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</si>
  <si>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</si>
  <si>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</si>
  <si>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</si>
  <si>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</si>
  <si>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</si>
  <si>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</si>
  <si>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</si>
  <si>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</si>
  <si>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</si>
  <si>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</si>
  <si>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</si>
  <si>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</si>
  <si>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</si>
  <si>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</si>
  <si>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</si>
  <si>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</si>
  <si>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</si>
  <si>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ZL01</t>
  </si>
  <si>
    <t>Podlaha 2.07 (P25)</t>
  </si>
  <si>
    <t>STA</t>
  </si>
  <si>
    <t>1</t>
  </si>
  <si>
    <t>{6d4a05f3-a239-4e76-af53-c8c0d538a74a}</t>
  </si>
  <si>
    <t>2</t>
  </si>
  <si>
    <t>ZL02</t>
  </si>
  <si>
    <t>Podlaha 2.05 (P23)</t>
  </si>
  <si>
    <t>{b492740c-734b-48e6-9ba1-66c27f6a0ebb}</t>
  </si>
  <si>
    <t>ZL03</t>
  </si>
  <si>
    <t>Podlaha 2.04 (P24)</t>
  </si>
  <si>
    <t>{96deb59b-948c-424f-a790-bdb900a8d131}</t>
  </si>
  <si>
    <t>ZL04</t>
  </si>
  <si>
    <t>Dlažba hexagon</t>
  </si>
  <si>
    <t>{53cbb096-587a-47a4-8876-d0fc7345be3d}</t>
  </si>
  <si>
    <t>ZL05</t>
  </si>
  <si>
    <t>Vyklizení mezistropů</t>
  </si>
  <si>
    <t>{3bfd308e-49e2-481e-b377-67ba415f0c5d}</t>
  </si>
  <si>
    <t>ZL06</t>
  </si>
  <si>
    <t xml:space="preserve">Zazdívka otvoru 0.01 </t>
  </si>
  <si>
    <t>{2ac671ab-8416-4a22-a843-26b0a32099bb}</t>
  </si>
  <si>
    <t>ZL07</t>
  </si>
  <si>
    <t>Vybourání pískovců 1.03</t>
  </si>
  <si>
    <t>{c4d185bc-30d5-4f10-aff3-709439249c3f}</t>
  </si>
  <si>
    <t>ZL08</t>
  </si>
  <si>
    <t>Změna parotěsné folie</t>
  </si>
  <si>
    <t>{2f130b02-9d40-4365-9969-3c4bc8b14245}</t>
  </si>
  <si>
    <t>ZL09</t>
  </si>
  <si>
    <t>ZTI vnitřní výkopy</t>
  </si>
  <si>
    <t>{426f2710-90ff-41c7-b113-452a6d31a471}</t>
  </si>
  <si>
    <t>ZL10</t>
  </si>
  <si>
    <t>Vybourání otvoru mezi 2.05 a 2.06</t>
  </si>
  <si>
    <t>{f332bf9a-f0e6-459e-95fa-ee8404f6549d}</t>
  </si>
  <si>
    <t>KRYCÍ LIST SOUPISU PRACÍ</t>
  </si>
  <si>
    <t>Objekt:</t>
  </si>
  <si>
    <t>ZL01 - Podlaha 2.07 (P25)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</si>
  <si>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</si>
  <si>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</si>
  <si>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</si>
  <si>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</si>
  <si>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</si>
  <si>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dodávka HSV</t>
  </si>
  <si>
    <t xml:space="preserve">    1 - Zemní práce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</si>
  <si>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</si>
  <si>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</si>
  <si>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</si>
  <si>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</si>
  <si>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</si>
  <si>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</si>
  <si>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713 - Izolace tepelné</t>
  </si>
  <si>
    <t xml:space="preserve">    771 - Podlahy z dlaždic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</si>
  <si>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</si>
  <si>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</si>
  <si>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</si>
  <si>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</si>
  <si>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</si>
  <si>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</si>
  <si>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</si>
  <si>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</si>
  <si>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</si>
  <si>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</si>
  <si>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</si>
  <si>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</si>
  <si>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</si>
  <si>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</si>
  <si>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dodávka HSV</t>
  </si>
  <si>
    <t>ROZPOCET</t>
  </si>
  <si>
    <t>Zemní práce</t>
  </si>
  <si>
    <t>K</t>
  </si>
  <si>
    <t>131113702</t>
  </si>
  <si>
    <t>Hloubení, výkop degradovaného násypu</t>
  </si>
  <si>
    <t>m3</t>
  </si>
  <si>
    <t>4</t>
  </si>
  <si>
    <t>127957717</t>
  </si>
  <si>
    <t>Vodorovné konstrukce</t>
  </si>
  <si>
    <t>411354311</t>
  </si>
  <si>
    <t>Zřízení podpěrné konstrukce stropů výšky do 4 m tl přes 5 do 15 cm</t>
  </si>
  <si>
    <t>m2</t>
  </si>
  <si>
    <t>-904640425</t>
  </si>
  <si>
    <t>3</t>
  </si>
  <si>
    <t>411354312</t>
  </si>
  <si>
    <t>Odstranění podpěrné konstrukce stropů výšky do 4 m tl přes 5 do 15 cm</t>
  </si>
  <si>
    <t>-1863411697</t>
  </si>
  <si>
    <t>6</t>
  </si>
  <si>
    <t>Úpravy povrchů, podlahy a osazování výplní</t>
  </si>
  <si>
    <t>77</t>
  </si>
  <si>
    <t>631311116</t>
  </si>
  <si>
    <t>Mazanina tl přes 50 do 80 mm z betonu prostého bez zvýšených nároků na prostředí tř. C 25/30</t>
  </si>
  <si>
    <t>-1254142586</t>
  </si>
  <si>
    <t>5</t>
  </si>
  <si>
    <t>631311126</t>
  </si>
  <si>
    <t>Mazanina tl přes 80 do 120 mm z betonu prostého bez zvýšených nároků na prostředí tř. C 25/30</t>
  </si>
  <si>
    <t>-635982625</t>
  </si>
  <si>
    <t>78</t>
  </si>
  <si>
    <t>631319011</t>
  </si>
  <si>
    <t>Příplatek k mazanině tl přes 50 do 80 mm za přehlazení povrchu</t>
  </si>
  <si>
    <t>355281039</t>
  </si>
  <si>
    <t>79</t>
  </si>
  <si>
    <t>631319171</t>
  </si>
  <si>
    <t>Příplatek k mazanině tl přes 50 do 80 mm za stržení povrchu spodní vrstvy před vložením výztuže</t>
  </si>
  <si>
    <t>-247741181</t>
  </si>
  <si>
    <t>8</t>
  </si>
  <si>
    <t>R1.0</t>
  </si>
  <si>
    <t>Čerpání betonu hydraulickým čerpadlem</t>
  </si>
  <si>
    <t>-1770758230</t>
  </si>
  <si>
    <t>9</t>
  </si>
  <si>
    <t>Ostatní konstrukce a práce, bourání</t>
  </si>
  <si>
    <t>974032164</t>
  </si>
  <si>
    <t>Vysekání rýh ve stěnách nebo příčkách z dutých cihel nebo tvárnic hl do 150 mm š do 150 mm</t>
  </si>
  <si>
    <t>m</t>
  </si>
  <si>
    <t>2122074182</t>
  </si>
  <si>
    <t>997</t>
  </si>
  <si>
    <t>Doprava suti a vybouraných hmot</t>
  </si>
  <si>
    <t>10</t>
  </si>
  <si>
    <t>997013509</t>
  </si>
  <si>
    <t>Příplatek k odvozu suti a vybouraných hmot na skládku ZKD 1 km přes 1 km</t>
  </si>
  <si>
    <t>t</t>
  </si>
  <si>
    <t>-1487731896</t>
  </si>
  <si>
    <t>11</t>
  </si>
  <si>
    <t>997013511</t>
  </si>
  <si>
    <t>Odvoz suti a vybouraných hmot z meziskládky na skládku do 1 km s naložením a se složením</t>
  </si>
  <si>
    <t>-1495981855</t>
  </si>
  <si>
    <t>997013871</t>
  </si>
  <si>
    <t>Poplatek za uložení stavebního odpadu na recyklační skládce (skládkovné) směsného stavebního a demoličního kód odpadu 17 09 04</t>
  </si>
  <si>
    <t>-224692716</t>
  </si>
  <si>
    <t>998</t>
  </si>
  <si>
    <t>Přesun hmot</t>
  </si>
  <si>
    <t>13</t>
  </si>
  <si>
    <t>998018002</t>
  </si>
  <si>
    <t>Přesun hmot pro budovy ruční pro budovy v přes 6 do 12 m</t>
  </si>
  <si>
    <t>-971386659</t>
  </si>
  <si>
    <t>PSV</t>
  </si>
  <si>
    <t>Práce a dodávky PSV</t>
  </si>
  <si>
    <t>713</t>
  </si>
  <si>
    <t>Izolace tepelné</t>
  </si>
  <si>
    <t>14</t>
  </si>
  <si>
    <t>713121313</t>
  </si>
  <si>
    <t>Montáž izolace tepelné podlah izolačním zásypem volně sypaným tl vrstvy přes 100 mm</t>
  </si>
  <si>
    <t>16</t>
  </si>
  <si>
    <t>957699247</t>
  </si>
  <si>
    <t>15</t>
  </si>
  <si>
    <t>M</t>
  </si>
  <si>
    <t>LSV.100028</t>
  </si>
  <si>
    <t>LIAPOR 8-16/275, 50 l pytel</t>
  </si>
  <si>
    <t>kus</t>
  </si>
  <si>
    <t>32</t>
  </si>
  <si>
    <t>-988953759</t>
  </si>
  <si>
    <t>771</t>
  </si>
  <si>
    <t>Podlahy z dlaždic</t>
  </si>
  <si>
    <t>771151021</t>
  </si>
  <si>
    <t>Samonivelační stěrka podlah pevnosti 30 MPa tl 3 mm</t>
  </si>
  <si>
    <t>-548961550</t>
  </si>
  <si>
    <t>ZL02 - Podlaha 2.05 (P23)</t>
  </si>
  <si>
    <t>HSV - Práce a dodávky HSV</t>
  </si>
  <si>
    <t xml:space="preserve">    3 - Svislé a kompletní konstrukce</t>
  </si>
  <si>
    <t xml:space="preserve">    762 - Konstrukce tesařské</t>
  </si>
  <si>
    <t xml:space="preserve">    783 - Dokončovací práce - nátěry</t>
  </si>
  <si>
    <t>HZS - Hodinové zúčtovací sazby</t>
  </si>
  <si>
    <t>Práce a dodávky HSV</t>
  </si>
  <si>
    <t>Svislé a kompletní konstrukce</t>
  </si>
  <si>
    <t>312231116</t>
  </si>
  <si>
    <t>Zdivo výplňové z cihel dl 290 mm P7 až 15 na MVC 5 nebo MVC 10</t>
  </si>
  <si>
    <t>1305895943</t>
  </si>
  <si>
    <t>973022251</t>
  </si>
  <si>
    <t>Vysekání kapes ve zdivu smíšeném pl do 0,10 m2 hl do 300 mm, stížené sekání do kamene a úprava kapes</t>
  </si>
  <si>
    <t>381611944</t>
  </si>
  <si>
    <t>9730222511</t>
  </si>
  <si>
    <t>Vyrovnání podkladu betonovou mazaninou pod trám, vč. materiálu</t>
  </si>
  <si>
    <t>1359109788</t>
  </si>
  <si>
    <t>845728412</t>
  </si>
  <si>
    <t>28545882</t>
  </si>
  <si>
    <t>-1650103581</t>
  </si>
  <si>
    <t>7</t>
  </si>
  <si>
    <t>1107053416</t>
  </si>
  <si>
    <t>713121111</t>
  </si>
  <si>
    <t>Montáž izolace tepelné podlah volně kladenými rohožemi, pásy, dílci, deskami 1 vrstva</t>
  </si>
  <si>
    <t>604641965</t>
  </si>
  <si>
    <t>1435241020</t>
  </si>
  <si>
    <t>Tepelná izolace ISOVER N 25 mm (8,64 m2/bal.)</t>
  </si>
  <si>
    <t>2008736944</t>
  </si>
  <si>
    <t>762</t>
  </si>
  <si>
    <t>Konstrukce tesařské</t>
  </si>
  <si>
    <t>762085113</t>
  </si>
  <si>
    <t>Montáž svorníků nebo šroubů dl přes 300 do 450 mm</t>
  </si>
  <si>
    <t>178668644</t>
  </si>
  <si>
    <t>31197003</t>
  </si>
  <si>
    <t>tyč závitová Pz 4.6 M10</t>
  </si>
  <si>
    <t>-1744465342</t>
  </si>
  <si>
    <t>174</t>
  </si>
  <si>
    <t>762511175</t>
  </si>
  <si>
    <t>Podlahové kce podkladové dvouvrstvé z cementotřískových desek tl 2x14 mm na sraz šroubovaných</t>
  </si>
  <si>
    <t>-1956268098</t>
  </si>
  <si>
    <t>762511294</t>
  </si>
  <si>
    <t>Podlahové kce podkladové dvouvrstvé z desek OSB tl 2x15 mm broušených na pero a drážku šroubovaných</t>
  </si>
  <si>
    <t>-245225033</t>
  </si>
  <si>
    <t>762521104</t>
  </si>
  <si>
    <t>Položení podlahy z hrubých prken na sraz</t>
  </si>
  <si>
    <t>1149737489</t>
  </si>
  <si>
    <t>60515111</t>
  </si>
  <si>
    <t>řezivo jehličnaté boční prkno 20-30mm</t>
  </si>
  <si>
    <t>925918822</t>
  </si>
  <si>
    <t>762521812</t>
  </si>
  <si>
    <t>Demontáž podlah bez polštářů z prken nebo fošen tloušťky přes 32 mm (původní podlaha, neobsažena v projektu)</t>
  </si>
  <si>
    <t>-525621179</t>
  </si>
  <si>
    <t>17</t>
  </si>
  <si>
    <t>762822130</t>
  </si>
  <si>
    <t>Montáž stropního trámu z hraněného řeziva průřezové pl přes 288 do 450 cm2 s výměnami</t>
  </si>
  <si>
    <t>1106988943</t>
  </si>
  <si>
    <t>18</t>
  </si>
  <si>
    <t>60512140</t>
  </si>
  <si>
    <t>hranol stavební řezivo průřezu do 450cm2 do dl 6m</t>
  </si>
  <si>
    <t>-1466124140</t>
  </si>
  <si>
    <t>19</t>
  </si>
  <si>
    <t>762822140R</t>
  </si>
  <si>
    <t>Zpětná montáž původních stropního trámu z hraněného řeziva průřezové pl přes 450 do 540 cm2 s výměnami</t>
  </si>
  <si>
    <t>1052677606</t>
  </si>
  <si>
    <t>20</t>
  </si>
  <si>
    <t>762822840</t>
  </si>
  <si>
    <t>Demontáž stropních trámů z hraněného řeziva průřezové pl přes 450 do 540 cm2</t>
  </si>
  <si>
    <t>-772489039</t>
  </si>
  <si>
    <t>998762122</t>
  </si>
  <si>
    <t>Přesun hmot tonážní pro kce tesařské ruční v objektech v přes 6 do 12 m</t>
  </si>
  <si>
    <t>955012978</t>
  </si>
  <si>
    <t>22</t>
  </si>
  <si>
    <t>Úprava stávajících trámů k osazení nových, napojení</t>
  </si>
  <si>
    <t>kpl</t>
  </si>
  <si>
    <t>-1407954519</t>
  </si>
  <si>
    <t>23</t>
  </si>
  <si>
    <t>R2.0</t>
  </si>
  <si>
    <t>Pomocná tesařská konstrukce, podepření trámů v místě zdi 1.NP</t>
  </si>
  <si>
    <t>-353020546</t>
  </si>
  <si>
    <t>783</t>
  </si>
  <si>
    <t>Dokončovací práce - nátěry</t>
  </si>
  <si>
    <t>24</t>
  </si>
  <si>
    <t>783213021</t>
  </si>
  <si>
    <t>Napouštěcí dvojnásobný syntetický biodní nátěr tesařských prvků nezabudovaných do konstrukce</t>
  </si>
  <si>
    <t>-1342543049</t>
  </si>
  <si>
    <t>HZS</t>
  </si>
  <si>
    <t>Hodinové zúčtovací sazby</t>
  </si>
  <si>
    <t>25</t>
  </si>
  <si>
    <t>HZS1291.1</t>
  </si>
  <si>
    <t>Hodinová zúčtovací sazba pomocný stavební dělník - Bourání, odbourání zdí, které překážely trámům</t>
  </si>
  <si>
    <t>hod</t>
  </si>
  <si>
    <t>512</t>
  </si>
  <si>
    <t>807707388</t>
  </si>
  <si>
    <t>26</t>
  </si>
  <si>
    <t>HZS1291.2</t>
  </si>
  <si>
    <t>Hodinová zúčtovací sazba pomocný stavební dělník - Zazdívka zhlaví trámů s vymezením mezer</t>
  </si>
  <si>
    <t>1021748762</t>
  </si>
  <si>
    <t>ZL03 - Podlaha 2.04 (P24)</t>
  </si>
  <si>
    <t>936171124R</t>
  </si>
  <si>
    <t>Osazení kovových doplňků - kotevní úhelník</t>
  </si>
  <si>
    <t>896506192</t>
  </si>
  <si>
    <t>Kotva L</t>
  </si>
  <si>
    <t>-2025064184</t>
  </si>
  <si>
    <t>Vysekání kapes ve zdivu z kamene pl do 0,10 m2 hl do 300 mm</t>
  </si>
  <si>
    <t>-49466008</t>
  </si>
  <si>
    <t>Vyrovnání podkladu betonovou mazaninou pod trám</t>
  </si>
  <si>
    <t>1514167209</t>
  </si>
  <si>
    <t>136</t>
  </si>
  <si>
    <t>63148104</t>
  </si>
  <si>
    <t>deska tepelně izolační minerální univerzální λ=0,038-0,039 tl 100mm</t>
  </si>
  <si>
    <t>1247204317</t>
  </si>
  <si>
    <t>-694097622</t>
  </si>
  <si>
    <t>1435241000</t>
  </si>
  <si>
    <t>Tepelná izolace ISOVER N 20 mm (11,52 m2/bal.)</t>
  </si>
  <si>
    <t>454066469</t>
  </si>
  <si>
    <t>173</t>
  </si>
  <si>
    <t>762511173</t>
  </si>
  <si>
    <t>Podlahové kce podkladové dvouvrstvé z cementotřískových desek tl 2x12 mm na sraz šroubovaných</t>
  </si>
  <si>
    <t>-1279109051</t>
  </si>
  <si>
    <t>-146704980</t>
  </si>
  <si>
    <t>762811210</t>
  </si>
  <si>
    <t>Montáž vrchního záklopu z hrubých prken na sraz spáry zakryté</t>
  </si>
  <si>
    <t>-468067408</t>
  </si>
  <si>
    <t>-1132722477</t>
  </si>
  <si>
    <t>762822110</t>
  </si>
  <si>
    <t>Montáž stropního trámu z hraněného řeziva průřezové pl do 144 cm2 s výměnami</t>
  </si>
  <si>
    <t>-2030403221</t>
  </si>
  <si>
    <t>60512125</t>
  </si>
  <si>
    <t>hranol stavební řezivo průřezu do 120cm2 do dl 6m</t>
  </si>
  <si>
    <t>1333840914</t>
  </si>
  <si>
    <t>34604206</t>
  </si>
  <si>
    <t>HZS2112</t>
  </si>
  <si>
    <t>Hodinová zúčtovací sazba tesař odborný - Úprava prahu vstupních dveří (vyřezání trámu)</t>
  </si>
  <si>
    <t>-1100437101</t>
  </si>
  <si>
    <t>HZS2112.1</t>
  </si>
  <si>
    <t>Hodinová zúčtovací sazba tesař odborný - Olištování stávajících trámů, úprava výšky podlahy, tak aby byla zajištěna stejná výška s chodbou</t>
  </si>
  <si>
    <t>1415090410</t>
  </si>
  <si>
    <t>60514114</t>
  </si>
  <si>
    <t>řezivo jehličnaté lať impregnovaná dl 4 m</t>
  </si>
  <si>
    <t>-1652080998</t>
  </si>
  <si>
    <t>1394971540</t>
  </si>
  <si>
    <t>ZL04 - Dlažba hexagon</t>
  </si>
  <si>
    <t>Dlažba Fineza Brick America old 24x27,7 cm mat BRICKAMHEXOL</t>
  </si>
  <si>
    <t>1123008473</t>
  </si>
  <si>
    <t>275</t>
  </si>
  <si>
    <t>59761415</t>
  </si>
  <si>
    <t>dlažba velkoformátová keramická slinutá protiskluzná do interiéru i exteriéru pro vysoké mechanické namáhání přes 2 do 4ks/m2</t>
  </si>
  <si>
    <t>-1932357358</t>
  </si>
  <si>
    <t>277</t>
  </si>
  <si>
    <t>59761420</t>
  </si>
  <si>
    <t>dlažba velkoformátová keramická slinutá protiskluzná do interiéru i exteriéru pro vysoké mechanické namáhání přes 4 do 6ks/m2</t>
  </si>
  <si>
    <t>8813246</t>
  </si>
  <si>
    <t>ZL05 - Vyklizení mezistropů</t>
  </si>
  <si>
    <t>997013011</t>
  </si>
  <si>
    <t>Vyklizení ulehlé suti z prostorů přes 15 m2 s naložením z hl do 2 m</t>
  </si>
  <si>
    <t>514646271</t>
  </si>
  <si>
    <t>-961379160</t>
  </si>
  <si>
    <t>-1454004753</t>
  </si>
  <si>
    <t>-177918213</t>
  </si>
  <si>
    <t xml:space="preserve">ZL06 - Zazdívka otvoru 0.01 </t>
  </si>
  <si>
    <t>310237241</t>
  </si>
  <si>
    <t>Zazdívka otvorů pl přes 0,09 do 0,25 m2 ve zdivu nadzákladovém cihlami pálenými tl do 300 mm</t>
  </si>
  <si>
    <t>-2089174983</t>
  </si>
  <si>
    <t>644941112</t>
  </si>
  <si>
    <t>Osazování ventilačních mřížek velikosti přes 150 x 200 do 300 x 300 mm</t>
  </si>
  <si>
    <t>1673442635</t>
  </si>
  <si>
    <t>55341413</t>
  </si>
  <si>
    <t>průvětrník mřížový s klapkami 300x300mm</t>
  </si>
  <si>
    <t>1486687539</t>
  </si>
  <si>
    <t>ZL07 - Vybourání pískovců 1.03</t>
  </si>
  <si>
    <t>2085003054</t>
  </si>
  <si>
    <t>963023611</t>
  </si>
  <si>
    <t>Vybourání schodišťových stupňů ze zdi kamenné jednostranně</t>
  </si>
  <si>
    <t>1698501923</t>
  </si>
  <si>
    <t>998018001</t>
  </si>
  <si>
    <t>Přesun hmot pro budovy ruční pro budovy v do 6 m</t>
  </si>
  <si>
    <t>-2020283674</t>
  </si>
  <si>
    <t>ZL08 - Změna parotěsné folie</t>
  </si>
  <si>
    <t>139</t>
  </si>
  <si>
    <t>28329028</t>
  </si>
  <si>
    <t>fólie PE vyztužená Al vrstvou pro parotěsnou vrstvu 150g/m2 s integrovanou lepící páskou</t>
  </si>
  <si>
    <t>-1442159812</t>
  </si>
  <si>
    <t>283R</t>
  </si>
  <si>
    <t>fólie PE vyztužená pro parotěsnou vrstvu (reakce na oheň - třída F) 140g/m2</t>
  </si>
  <si>
    <t>1130018161</t>
  </si>
  <si>
    <t>713191133</t>
  </si>
  <si>
    <t>Montáž izolace tepelné podlah, stropů vrchem nebo střech překrytí fólií s přelepeným spojem - místnost 2.01, 2.02, 2.03</t>
  </si>
  <si>
    <t>1789321186</t>
  </si>
  <si>
    <t>28329012</t>
  </si>
  <si>
    <t>-1036773401</t>
  </si>
  <si>
    <t>998713112</t>
  </si>
  <si>
    <t>Přesun hmot tonážní pro izolace tepelné s omezením mechanizace v objektech v přes 6 do 12 m</t>
  </si>
  <si>
    <t>1605286512</t>
  </si>
  <si>
    <t>ZL09 - ZTI vnitřní výkopy</t>
  </si>
  <si>
    <t>132112132</t>
  </si>
  <si>
    <t>Hloubení nezapažených rýh šířky do 800 mm v nesoudržných horninách třídy těžitelnosti I skupiny 1 a 2 ručně</t>
  </si>
  <si>
    <t>-2054350447</t>
  </si>
  <si>
    <t>-781514004</t>
  </si>
  <si>
    <t>-1362726016</t>
  </si>
  <si>
    <t>-1093053291</t>
  </si>
  <si>
    <t>-1242618380</t>
  </si>
  <si>
    <t>ZL10 - Vybourání otvoru mezi 2.05 a 2.06</t>
  </si>
  <si>
    <t>311231116</t>
  </si>
  <si>
    <t>Zdivo nosné z cihel dl 290 mm P7 až 15 na MC 5 nebo MC 10</t>
  </si>
  <si>
    <t>2001894579</t>
  </si>
  <si>
    <t>985224210</t>
  </si>
  <si>
    <t>Zdění z původních cihel do vápenné nebo vápenocementové malty objemu do 1 m3, opakované použití stávajícího materiálu</t>
  </si>
  <si>
    <t>-620943453</t>
  </si>
  <si>
    <t>612322121</t>
  </si>
  <si>
    <t>Vápenocementová lehčená omítka hladká jednovrstvá vnitřních stěn nanášená ručně</t>
  </si>
  <si>
    <t>-1712172101</t>
  </si>
  <si>
    <t>971035661</t>
  </si>
  <si>
    <t>Vybourání otvorů ve zdivu cihelném pl do 4 m2 na MC tl do 600 mm</t>
  </si>
  <si>
    <t>1673068442</t>
  </si>
  <si>
    <t>975121111</t>
  </si>
  <si>
    <t>Zřízení jednořadého podchycení konstrukcí systémovými samostatnými stojkami v do 4 m zatížení do 750 kg/m</t>
  </si>
  <si>
    <t>974636497</t>
  </si>
  <si>
    <t>975121113</t>
  </si>
  <si>
    <t>Odstranění jednořadého podchycení konstrukcí systémovými samostatnými stojkami v do 4 m zatížení do 750 kg/m</t>
  </si>
  <si>
    <t>-1194628430</t>
  </si>
  <si>
    <t>Úprava ložné spáry</t>
  </si>
  <si>
    <t>-1993992391</t>
  </si>
  <si>
    <t>1832807639</t>
  </si>
  <si>
    <t>-1978187706</t>
  </si>
  <si>
    <t>525871501</t>
  </si>
  <si>
    <t>-732729086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</si>
</sst>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19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2" borderId="0" xfId="0" applyFill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3" borderId="7" xfId="0" applyFill="1" applyBorder="1" applyAlignment="1">
      <alignment vertical="center"/>
    </xf>
    <xf numFmtId="0" fontId="17" fillId="3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Alignment="1">
      <alignment vertical="center"/>
    </xf>
    <xf numFmtId="166" fontId="24" fillId="0" borderId="0" xfId="0" applyNumberFormat="1" applyFont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3" borderId="0" xfId="0" applyFont="1" applyFill="1" applyAlignment="1">
      <alignment horizontal="left" vertical="center"/>
    </xf>
    <xf numFmtId="0" fontId="17" fillId="3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4" fontId="19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4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7" fillId="0" borderId="22" xfId="0" applyFont="1" applyBorder="1" applyAlignment="1">
      <alignment horizontal="center" vertical="center"/>
    </xf>
    <xf numFmtId="49" fontId="17" fillId="0" borderId="22" xfId="0" applyNumberFormat="1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center" vertical="center" wrapText="1"/>
    </xf>
    <xf numFmtId="167" fontId="17" fillId="0" borderId="22" xfId="0" applyNumberFormat="1" applyFont="1" applyBorder="1" applyAlignment="1">
      <alignment vertical="center"/>
    </xf>
    <xf numFmtId="4" fontId="17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9" fillId="0" borderId="22" xfId="0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left" vertical="center" wrapText="1"/>
    </xf>
    <xf numFmtId="0" fontId="29" fillId="0" borderId="22" xfId="0" applyFont="1" applyBorder="1" applyAlignment="1">
      <alignment horizontal="left" vertical="center" wrapText="1"/>
    </xf>
    <xf numFmtId="0" fontId="29" fillId="0" borderId="22" xfId="0" applyFont="1" applyBorder="1" applyAlignment="1">
      <alignment horizontal="center" vertical="center" wrapText="1"/>
    </xf>
    <xf numFmtId="167" fontId="29" fillId="0" borderId="22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30" fillId="0" borderId="22" xfId="0" applyFont="1" applyBorder="1" applyAlignment="1">
      <alignment vertical="center"/>
    </xf>
    <xf numFmtId="0" fontId="30" fillId="0" borderId="3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17" fillId="3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4" fillId="2" borderId="7" xfId="0" applyNumberFormat="1" applyFon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17" fillId="3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3" borderId="8" xfId="0" applyFont="1" applyFill="1" applyBorder="1" applyAlignment="1">
      <alignment horizontal="left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6"/>
  <sheetViews>
    <sheetView showGridLines="0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6.9" customHeight="1"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S2" s="13" t="s">
        <v>6</v>
      </c>
      <c r="BT2" s="13" t="s">
        <v>7</v>
      </c>
    </row>
    <row r="3" spans="1:74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" customHeight="1">
      <c r="B4" s="16"/>
      <c r="D4" s="17" t="s">
        <v>9</v>
      </c>
      <c r="AR4" s="16"/>
      <c r="AS4" s="18" t="s">
        <v>10</v>
      </c>
      <c r="BS4" s="13" t="s">
        <v>11</v>
      </c>
    </row>
    <row r="5" spans="1:74" ht="12" customHeight="1">
      <c r="B5" s="16"/>
      <c r="D5" s="19" t="s">
        <v>12</v>
      </c>
      <c r="K5" s="160" t="s">
        <v>13</v>
      </c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R5" s="16"/>
      <c r="BS5" s="13" t="s">
        <v>6</v>
      </c>
    </row>
    <row r="6" spans="1:74" ht="36.9" customHeight="1">
      <c r="B6" s="16"/>
      <c r="D6" s="21" t="s">
        <v>14</v>
      </c>
      <c r="K6" s="162" t="s">
        <v>15</v>
      </c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R6" s="16"/>
      <c r="BS6" s="13" t="s">
        <v>6</v>
      </c>
    </row>
    <row r="7" spans="1:74" ht="12" customHeight="1">
      <c r="B7" s="16"/>
      <c r="D7" s="22" t="s">
        <v>16</v>
      </c>
      <c r="K7" s="20" t="s">
        <v>1</v>
      </c>
      <c r="AK7" s="22" t="s">
        <v>17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18</v>
      </c>
      <c r="K8" s="20" t="s">
        <v>19</v>
      </c>
      <c r="AK8" s="22" t="s">
        <v>20</v>
      </c>
      <c r="AN8" s="20" t="s">
        <v>21</v>
      </c>
      <c r="AR8" s="16"/>
      <c r="BS8" s="13" t="s">
        <v>6</v>
      </c>
    </row>
    <row r="9" spans="1:74" ht="14.4" customHeight="1">
      <c r="B9" s="16"/>
      <c r="AR9" s="16"/>
      <c r="BS9" s="13" t="s">
        <v>6</v>
      </c>
    </row>
    <row r="10" spans="1:74" ht="12" customHeight="1">
      <c r="B10" s="16"/>
      <c r="D10" s="22" t="s">
        <v>22</v>
      </c>
      <c r="AK10" s="22" t="s">
        <v>23</v>
      </c>
      <c r="AN10" s="20" t="s">
        <v>1</v>
      </c>
      <c r="AR10" s="16"/>
      <c r="BS10" s="13" t="s">
        <v>6</v>
      </c>
    </row>
    <row r="11" spans="1:74" ht="18.45" customHeight="1">
      <c r="B11" s="16"/>
      <c r="E11" s="20" t="s">
        <v>19</v>
      </c>
      <c r="AK11" s="22" t="s">
        <v>24</v>
      </c>
      <c r="AN11" s="20" t="s">
        <v>1</v>
      </c>
      <c r="AR11" s="16"/>
      <c r="BS11" s="13" t="s">
        <v>6</v>
      </c>
    </row>
    <row r="12" spans="1:74" ht="6.9" customHeight="1">
      <c r="B12" s="16"/>
      <c r="AR12" s="16"/>
      <c r="BS12" s="13" t="s">
        <v>6</v>
      </c>
    </row>
    <row r="13" spans="1:74" ht="12" customHeight="1">
      <c r="B13" s="16"/>
      <c r="D13" s="22" t="s">
        <v>25</v>
      </c>
      <c r="AK13" s="22" t="s">
        <v>23</v>
      </c>
      <c r="AN13" s="20" t="s">
        <v>1</v>
      </c>
      <c r="AR13" s="16"/>
      <c r="BS13" s="13" t="s">
        <v>6</v>
      </c>
    </row>
    <row r="14" spans="1:74" ht="13.2">
      <c r="B14" s="16"/>
      <c r="E14" s="20" t="s">
        <v>19</v>
      </c>
      <c r="AK14" s="22" t="s">
        <v>24</v>
      </c>
      <c r="AN14" s="20" t="s">
        <v>1</v>
      </c>
      <c r="AR14" s="16"/>
      <c r="BS14" s="13" t="s">
        <v>6</v>
      </c>
    </row>
    <row r="15" spans="1:74" ht="6.9" customHeight="1">
      <c r="B15" s="16"/>
      <c r="AR15" s="16"/>
      <c r="BS15" s="13" t="s">
        <v>4</v>
      </c>
    </row>
    <row r="16" spans="1:74" ht="12" customHeight="1">
      <c r="B16" s="16"/>
      <c r="D16" s="22" t="s">
        <v>26</v>
      </c>
      <c r="AK16" s="22" t="s">
        <v>23</v>
      </c>
      <c r="AN16" s="20" t="s">
        <v>1</v>
      </c>
      <c r="AR16" s="16"/>
      <c r="BS16" s="13" t="s">
        <v>4</v>
      </c>
    </row>
    <row r="17" spans="2:71" ht="18.45" customHeight="1">
      <c r="B17" s="16"/>
      <c r="E17" s="20" t="s">
        <v>19</v>
      </c>
      <c r="AK17" s="22" t="s">
        <v>24</v>
      </c>
      <c r="AN17" s="20" t="s">
        <v>1</v>
      </c>
      <c r="AR17" s="16"/>
      <c r="BS17" s="13" t="s">
        <v>27</v>
      </c>
    </row>
    <row r="18" spans="2:71" ht="6.9" customHeight="1">
      <c r="B18" s="16"/>
      <c r="AR18" s="16"/>
      <c r="BS18" s="13" t="s">
        <v>6</v>
      </c>
    </row>
    <row r="19" spans="2:71" ht="12" customHeight="1">
      <c r="B19" s="16"/>
      <c r="D19" s="22" t="s">
        <v>28</v>
      </c>
      <c r="AK19" s="22" t="s">
        <v>23</v>
      </c>
      <c r="AN19" s="20" t="s">
        <v>1</v>
      </c>
      <c r="AR19" s="16"/>
      <c r="BS19" s="13" t="s">
        <v>6</v>
      </c>
    </row>
    <row r="20" spans="2:71" ht="18.45" customHeight="1">
      <c r="B20" s="16"/>
      <c r="E20" s="20" t="s">
        <v>19</v>
      </c>
      <c r="AK20" s="22" t="s">
        <v>24</v>
      </c>
      <c r="AN20" s="20" t="s">
        <v>1</v>
      </c>
      <c r="AR20" s="16"/>
      <c r="BS20" s="13" t="s">
        <v>27</v>
      </c>
    </row>
    <row r="21" spans="2:71" ht="6.9" customHeight="1">
      <c r="B21" s="16"/>
      <c r="AR21" s="16"/>
    </row>
    <row r="22" spans="2:71" ht="12" customHeight="1">
      <c r="B22" s="16"/>
      <c r="D22" s="22" t="s">
        <v>29</v>
      </c>
      <c r="AR22" s="16"/>
    </row>
    <row r="23" spans="2:71" ht="16.5" customHeight="1">
      <c r="B23" s="16"/>
      <c r="E23" s="163" t="s">
        <v>1</v>
      </c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R23" s="16"/>
    </row>
    <row r="24" spans="2:71" ht="6.9" customHeight="1">
      <c r="B24" s="16"/>
      <c r="AR24" s="16"/>
    </row>
    <row r="25" spans="2:71" ht="6.9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5" customHeight="1">
      <c r="B26" s="25"/>
      <c r="D26" s="26" t="s">
        <v>30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64">
        <f>ROUND(AG94,2)</f>
        <v>280306.92</v>
      </c>
      <c r="AL26" s="165"/>
      <c r="AM26" s="165"/>
      <c r="AN26" s="165"/>
      <c r="AO26" s="165"/>
      <c r="AR26" s="25"/>
    </row>
    <row r="27" spans="2:71" s="1" customFormat="1" ht="6.9" customHeight="1">
      <c r="B27" s="25"/>
      <c r="AR27" s="25"/>
    </row>
    <row r="28" spans="2:71" s="1" customFormat="1" ht="13.2">
      <c r="B28" s="25"/>
      <c r="L28" s="166" t="s">
        <v>31</v>
      </c>
      <c r="M28" s="166"/>
      <c r="N28" s="166"/>
      <c r="O28" s="166"/>
      <c r="P28" s="166"/>
      <c r="W28" s="166" t="s">
        <v>32</v>
      </c>
      <c r="X28" s="166"/>
      <c r="Y28" s="166"/>
      <c r="Z28" s="166"/>
      <c r="AA28" s="166"/>
      <c r="AB28" s="166"/>
      <c r="AC28" s="166"/>
      <c r="AD28" s="166"/>
      <c r="AE28" s="166"/>
      <c r="AK28" s="166" t="s">
        <v>33</v>
      </c>
      <c r="AL28" s="166"/>
      <c r="AM28" s="166"/>
      <c r="AN28" s="166"/>
      <c r="AO28" s="166"/>
      <c r="AR28" s="25"/>
    </row>
    <row r="29" spans="2:71" s="2" customFormat="1" ht="14.4" customHeight="1">
      <c r="B29" s="29"/>
      <c r="D29" s="22" t="s">
        <v>34</v>
      </c>
      <c r="F29" s="22" t="s">
        <v>35</v>
      </c>
      <c r="L29" s="167">
        <v>0.21</v>
      </c>
      <c r="M29" s="168"/>
      <c r="N29" s="168"/>
      <c r="O29" s="168"/>
      <c r="P29" s="168"/>
      <c r="W29" s="169">
        <f>ROUND(AZ94, 2)</f>
        <v>280306.92</v>
      </c>
      <c r="X29" s="168"/>
      <c r="Y29" s="168"/>
      <c r="Z29" s="168"/>
      <c r="AA29" s="168"/>
      <c r="AB29" s="168"/>
      <c r="AC29" s="168"/>
      <c r="AD29" s="168"/>
      <c r="AE29" s="168"/>
      <c r="AK29" s="169">
        <f>ROUND(AV94, 2)</f>
        <v>58864.45</v>
      </c>
      <c r="AL29" s="168"/>
      <c r="AM29" s="168"/>
      <c r="AN29" s="168"/>
      <c r="AO29" s="168"/>
      <c r="AR29" s="29"/>
    </row>
    <row r="30" spans="2:71" s="2" customFormat="1" ht="14.4" customHeight="1">
      <c r="B30" s="29"/>
      <c r="F30" s="22" t="s">
        <v>36</v>
      </c>
      <c r="L30" s="167">
        <v>0.12</v>
      </c>
      <c r="M30" s="168"/>
      <c r="N30" s="168"/>
      <c r="O30" s="168"/>
      <c r="P30" s="168"/>
      <c r="W30" s="169">
        <f>ROUND(BA94, 2)</f>
        <v>0</v>
      </c>
      <c r="X30" s="168"/>
      <c r="Y30" s="168"/>
      <c r="Z30" s="168"/>
      <c r="AA30" s="168"/>
      <c r="AB30" s="168"/>
      <c r="AC30" s="168"/>
      <c r="AD30" s="168"/>
      <c r="AE30" s="168"/>
      <c r="AK30" s="169">
        <f>ROUND(AW94, 2)</f>
        <v>0</v>
      </c>
      <c r="AL30" s="168"/>
      <c r="AM30" s="168"/>
      <c r="AN30" s="168"/>
      <c r="AO30" s="168"/>
      <c r="AR30" s="29"/>
    </row>
    <row r="31" spans="2:71" s="2" customFormat="1" ht="14.4" hidden="1" customHeight="1">
      <c r="B31" s="29"/>
      <c r="F31" s="22" t="s">
        <v>37</v>
      </c>
      <c r="L31" s="167">
        <v>0.21</v>
      </c>
      <c r="M31" s="168"/>
      <c r="N31" s="168"/>
      <c r="O31" s="168"/>
      <c r="P31" s="168"/>
      <c r="W31" s="169">
        <f>ROUND(BB94, 2)</f>
        <v>0</v>
      </c>
      <c r="X31" s="168"/>
      <c r="Y31" s="168"/>
      <c r="Z31" s="168"/>
      <c r="AA31" s="168"/>
      <c r="AB31" s="168"/>
      <c r="AC31" s="168"/>
      <c r="AD31" s="168"/>
      <c r="AE31" s="168"/>
      <c r="AK31" s="169">
        <v>0</v>
      </c>
      <c r="AL31" s="168"/>
      <c r="AM31" s="168"/>
      <c r="AN31" s="168"/>
      <c r="AO31" s="168"/>
      <c r="AR31" s="29"/>
    </row>
    <row r="32" spans="2:71" s="2" customFormat="1" ht="14.4" hidden="1" customHeight="1">
      <c r="B32" s="29"/>
      <c r="F32" s="22" t="s">
        <v>38</v>
      </c>
      <c r="L32" s="167">
        <v>0.12</v>
      </c>
      <c r="M32" s="168"/>
      <c r="N32" s="168"/>
      <c r="O32" s="168"/>
      <c r="P32" s="168"/>
      <c r="W32" s="169">
        <f>ROUND(BC94, 2)</f>
        <v>0</v>
      </c>
      <c r="X32" s="168"/>
      <c r="Y32" s="168"/>
      <c r="Z32" s="168"/>
      <c r="AA32" s="168"/>
      <c r="AB32" s="168"/>
      <c r="AC32" s="168"/>
      <c r="AD32" s="168"/>
      <c r="AE32" s="168"/>
      <c r="AK32" s="169">
        <v>0</v>
      </c>
      <c r="AL32" s="168"/>
      <c r="AM32" s="168"/>
      <c r="AN32" s="168"/>
      <c r="AO32" s="168"/>
      <c r="AR32" s="29"/>
    </row>
    <row r="33" spans="2:44" s="2" customFormat="1" ht="14.4" hidden="1" customHeight="1">
      <c r="B33" s="29"/>
      <c r="F33" s="22" t="s">
        <v>39</v>
      </c>
      <c r="L33" s="167">
        <v>0</v>
      </c>
      <c r="M33" s="168"/>
      <c r="N33" s="168"/>
      <c r="O33" s="168"/>
      <c r="P33" s="168"/>
      <c r="W33" s="169">
        <f>ROUND(BD94, 2)</f>
        <v>0</v>
      </c>
      <c r="X33" s="168"/>
      <c r="Y33" s="168"/>
      <c r="Z33" s="168"/>
      <c r="AA33" s="168"/>
      <c r="AB33" s="168"/>
      <c r="AC33" s="168"/>
      <c r="AD33" s="168"/>
      <c r="AE33" s="168"/>
      <c r="AK33" s="169">
        <v>0</v>
      </c>
      <c r="AL33" s="168"/>
      <c r="AM33" s="168"/>
      <c r="AN33" s="168"/>
      <c r="AO33" s="168"/>
      <c r="AR33" s="29"/>
    </row>
    <row r="34" spans="2:44" s="1" customFormat="1" ht="6.9" customHeight="1">
      <c r="B34" s="25"/>
      <c r="AR34" s="25"/>
    </row>
    <row r="35" spans="2:44" s="1" customFormat="1" ht="25.95" customHeight="1">
      <c r="B35" s="25"/>
      <c r="C35" s="30"/>
      <c r="D35" s="31" t="s">
        <v>40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41</v>
      </c>
      <c r="U35" s="32"/>
      <c r="V35" s="32"/>
      <c r="W35" s="32"/>
      <c r="X35" s="173" t="s">
        <v>42</v>
      </c>
      <c r="Y35" s="171"/>
      <c r="Z35" s="171"/>
      <c r="AA35" s="171"/>
      <c r="AB35" s="171"/>
      <c r="AC35" s="32"/>
      <c r="AD35" s="32"/>
      <c r="AE35" s="32"/>
      <c r="AF35" s="32"/>
      <c r="AG35" s="32"/>
      <c r="AH35" s="32"/>
      <c r="AI35" s="32"/>
      <c r="AJ35" s="32"/>
      <c r="AK35" s="170">
        <f>SUM(AK26:AK33)</f>
        <v>339171.37</v>
      </c>
      <c r="AL35" s="171"/>
      <c r="AM35" s="171"/>
      <c r="AN35" s="171"/>
      <c r="AO35" s="172"/>
      <c r="AP35" s="30"/>
      <c r="AQ35" s="30"/>
      <c r="AR35" s="25"/>
    </row>
    <row r="36" spans="2:44" s="1" customFormat="1" ht="6.9" customHeight="1">
      <c r="B36" s="25"/>
      <c r="AR36" s="25"/>
    </row>
    <row r="37" spans="2:44" s="1" customFormat="1" ht="14.4" customHeight="1">
      <c r="B37" s="25"/>
      <c r="AR37" s="25"/>
    </row>
    <row r="38" spans="2:44" ht="14.4" customHeight="1">
      <c r="B38" s="16"/>
      <c r="AR38" s="16"/>
    </row>
    <row r="39" spans="2:44" ht="14.4" customHeight="1">
      <c r="B39" s="16"/>
      <c r="AR39" s="16"/>
    </row>
    <row r="40" spans="2:44" ht="14.4" customHeight="1">
      <c r="B40" s="16"/>
      <c r="AR40" s="16"/>
    </row>
    <row r="41" spans="2:44" ht="14.4" customHeight="1">
      <c r="B41" s="16"/>
      <c r="AR41" s="16"/>
    </row>
    <row r="42" spans="2:44" ht="14.4" customHeight="1">
      <c r="B42" s="16"/>
      <c r="AR42" s="16"/>
    </row>
    <row r="43" spans="2:44" ht="14.4" customHeight="1">
      <c r="B43" s="16"/>
      <c r="AR43" s="16"/>
    </row>
    <row r="44" spans="2:44" ht="14.4" customHeight="1">
      <c r="B44" s="16"/>
      <c r="AR44" s="16"/>
    </row>
    <row r="45" spans="2:44" ht="14.4" customHeight="1">
      <c r="B45" s="16"/>
      <c r="AR45" s="16"/>
    </row>
    <row r="46" spans="2:44" ht="14.4" customHeight="1">
      <c r="B46" s="16"/>
      <c r="AR46" s="16"/>
    </row>
    <row r="47" spans="2:44" ht="14.4" customHeight="1">
      <c r="B47" s="16"/>
      <c r="AR47" s="16"/>
    </row>
    <row r="48" spans="2:44" ht="14.4" customHeight="1">
      <c r="B48" s="16"/>
      <c r="AR48" s="16"/>
    </row>
    <row r="49" spans="2:44" s="1" customFormat="1" ht="14.4" customHeight="1">
      <c r="B49" s="25"/>
      <c r="D49" s="34" t="s">
        <v>43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44</v>
      </c>
      <c r="AI49" s="35"/>
      <c r="AJ49" s="35"/>
      <c r="AK49" s="35"/>
      <c r="AL49" s="35"/>
      <c r="AM49" s="35"/>
      <c r="AN49" s="35"/>
      <c r="AO49" s="35"/>
      <c r="AR49" s="25"/>
    </row>
    <row r="50" spans="2:44" ht="10.199999999999999">
      <c r="B50" s="16"/>
      <c r="AR50" s="16"/>
    </row>
    <row r="51" spans="2:44" ht="10.199999999999999">
      <c r="B51" s="16"/>
      <c r="AR51" s="16"/>
    </row>
    <row r="52" spans="2:44" ht="10.199999999999999">
      <c r="B52" s="16"/>
      <c r="AR52" s="16"/>
    </row>
    <row r="53" spans="2:44" ht="10.199999999999999">
      <c r="B53" s="16"/>
      <c r="AR53" s="16"/>
    </row>
    <row r="54" spans="2:44" ht="10.199999999999999">
      <c r="B54" s="16"/>
      <c r="AR54" s="16"/>
    </row>
    <row r="55" spans="2:44" ht="10.199999999999999">
      <c r="B55" s="16"/>
      <c r="AR55" s="16"/>
    </row>
    <row r="56" spans="2:44" ht="10.199999999999999">
      <c r="B56" s="16"/>
      <c r="AR56" s="16"/>
    </row>
    <row r="57" spans="2:44" ht="10.199999999999999">
      <c r="B57" s="16"/>
      <c r="AR57" s="16"/>
    </row>
    <row r="58" spans="2:44" ht="10.199999999999999">
      <c r="B58" s="16"/>
      <c r="AR58" s="16"/>
    </row>
    <row r="59" spans="2:44" ht="10.199999999999999">
      <c r="B59" s="16"/>
      <c r="AR59" s="16"/>
    </row>
    <row r="60" spans="2:44" s="1" customFormat="1" ht="13.2">
      <c r="B60" s="25"/>
      <c r="D60" s="36" t="s">
        <v>45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46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45</v>
      </c>
      <c r="AI60" s="27"/>
      <c r="AJ60" s="27"/>
      <c r="AK60" s="27"/>
      <c r="AL60" s="27"/>
      <c r="AM60" s="36" t="s">
        <v>46</v>
      </c>
      <c r="AN60" s="27"/>
      <c r="AO60" s="27"/>
      <c r="AR60" s="25"/>
    </row>
    <row r="61" spans="2:44" ht="10.199999999999999">
      <c r="B61" s="16"/>
      <c r="AR61" s="16"/>
    </row>
    <row r="62" spans="2:44" ht="10.199999999999999">
      <c r="B62" s="16"/>
      <c r="AR62" s="16"/>
    </row>
    <row r="63" spans="2:44" ht="10.199999999999999">
      <c r="B63" s="16"/>
      <c r="AR63" s="16"/>
    </row>
    <row r="64" spans="2:44" s="1" customFormat="1" ht="13.2">
      <c r="B64" s="25"/>
      <c r="D64" s="34" t="s">
        <v>47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48</v>
      </c>
      <c r="AI64" s="35"/>
      <c r="AJ64" s="35"/>
      <c r="AK64" s="35"/>
      <c r="AL64" s="35"/>
      <c r="AM64" s="35"/>
      <c r="AN64" s="35"/>
      <c r="AO64" s="35"/>
      <c r="AR64" s="25"/>
    </row>
    <row r="65" spans="2:44" ht="10.199999999999999">
      <c r="B65" s="16"/>
      <c r="AR65" s="16"/>
    </row>
    <row r="66" spans="2:44" ht="10.199999999999999">
      <c r="B66" s="16"/>
      <c r="AR66" s="16"/>
    </row>
    <row r="67" spans="2:44" ht="10.199999999999999">
      <c r="B67" s="16"/>
      <c r="AR67" s="16"/>
    </row>
    <row r="68" spans="2:44" ht="10.199999999999999">
      <c r="B68" s="16"/>
      <c r="AR68" s="16"/>
    </row>
    <row r="69" spans="2:44" ht="10.199999999999999">
      <c r="B69" s="16"/>
      <c r="AR69" s="16"/>
    </row>
    <row r="70" spans="2:44" ht="10.199999999999999">
      <c r="B70" s="16"/>
      <c r="AR70" s="16"/>
    </row>
    <row r="71" spans="2:44" ht="10.199999999999999">
      <c r="B71" s="16"/>
      <c r="AR71" s="16"/>
    </row>
    <row r="72" spans="2:44" ht="10.199999999999999">
      <c r="B72" s="16"/>
      <c r="AR72" s="16"/>
    </row>
    <row r="73" spans="2:44" ht="10.199999999999999">
      <c r="B73" s="16"/>
      <c r="AR73" s="16"/>
    </row>
    <row r="74" spans="2:44" ht="10.199999999999999">
      <c r="B74" s="16"/>
      <c r="AR74" s="16"/>
    </row>
    <row r="75" spans="2:44" s="1" customFormat="1" ht="13.2">
      <c r="B75" s="25"/>
      <c r="D75" s="36" t="s">
        <v>45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46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45</v>
      </c>
      <c r="AI75" s="27"/>
      <c r="AJ75" s="27"/>
      <c r="AK75" s="27"/>
      <c r="AL75" s="27"/>
      <c r="AM75" s="36" t="s">
        <v>46</v>
      </c>
      <c r="AN75" s="27"/>
      <c r="AO75" s="27"/>
      <c r="AR75" s="25"/>
    </row>
    <row r="76" spans="2:44" s="1" customFormat="1" ht="10.199999999999999">
      <c r="B76" s="25"/>
      <c r="AR76" s="25"/>
    </row>
    <row r="77" spans="2:44" s="1" customFormat="1" ht="6.9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1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1" s="1" customFormat="1" ht="24.9" customHeight="1">
      <c r="B82" s="25"/>
      <c r="C82" s="17" t="s">
        <v>49</v>
      </c>
      <c r="AR82" s="25"/>
    </row>
    <row r="83" spans="1:91" s="1" customFormat="1" ht="6.9" customHeight="1">
      <c r="B83" s="25"/>
      <c r="AR83" s="25"/>
    </row>
    <row r="84" spans="1:91" s="3" customFormat="1" ht="12" customHeight="1">
      <c r="B84" s="41"/>
      <c r="C84" s="22" t="s">
        <v>12</v>
      </c>
      <c r="L84" s="3" t="str">
        <f>K5</f>
        <v>2413</v>
      </c>
      <c r="AR84" s="41"/>
    </row>
    <row r="85" spans="1:91" s="4" customFormat="1" ht="36.9" customHeight="1">
      <c r="B85" s="42"/>
      <c r="C85" s="43" t="s">
        <v>14</v>
      </c>
      <c r="L85" s="158" t="str">
        <f>K6</f>
        <v>Vrchlabí 210</v>
      </c>
      <c r="M85" s="159"/>
      <c r="N85" s="159"/>
      <c r="O85" s="159"/>
      <c r="P85" s="159"/>
      <c r="Q85" s="159"/>
      <c r="R85" s="159"/>
      <c r="S85" s="159"/>
      <c r="T85" s="159"/>
      <c r="U85" s="159"/>
      <c r="V85" s="159"/>
      <c r="W85" s="159"/>
      <c r="X85" s="159"/>
      <c r="Y85" s="159"/>
      <c r="Z85" s="159"/>
      <c r="AA85" s="159"/>
      <c r="AB85" s="159"/>
      <c r="AC85" s="159"/>
      <c r="AD85" s="159"/>
      <c r="AE85" s="159"/>
      <c r="AF85" s="159"/>
      <c r="AG85" s="159"/>
      <c r="AH85" s="159"/>
      <c r="AI85" s="159"/>
      <c r="AJ85" s="159"/>
      <c r="AR85" s="42"/>
    </row>
    <row r="86" spans="1:91" s="1" customFormat="1" ht="6.9" customHeight="1">
      <c r="B86" s="25"/>
      <c r="AR86" s="25"/>
    </row>
    <row r="87" spans="1:91" s="1" customFormat="1" ht="12" customHeight="1">
      <c r="B87" s="25"/>
      <c r="C87" s="22" t="s">
        <v>18</v>
      </c>
      <c r="L87" s="44" t="str">
        <f>IF(K8="","",K8)</f>
        <v xml:space="preserve"> </v>
      </c>
      <c r="AI87" s="22" t="s">
        <v>20</v>
      </c>
      <c r="AM87" s="177" t="str">
        <f>IF(AN8= "","",AN8)</f>
        <v>1. 11. 2024</v>
      </c>
      <c r="AN87" s="177"/>
      <c r="AR87" s="25"/>
    </row>
    <row r="88" spans="1:91" s="1" customFormat="1" ht="6.9" customHeight="1">
      <c r="B88" s="25"/>
      <c r="AR88" s="25"/>
    </row>
    <row r="89" spans="1:91" s="1" customFormat="1" ht="15.15" customHeight="1">
      <c r="B89" s="25"/>
      <c r="C89" s="22" t="s">
        <v>22</v>
      </c>
      <c r="L89" s="3" t="str">
        <f>IF(E11= "","",E11)</f>
        <v xml:space="preserve"> </v>
      </c>
      <c r="AI89" s="22" t="s">
        <v>26</v>
      </c>
      <c r="AM89" s="178" t="str">
        <f>IF(E17="","",E17)</f>
        <v xml:space="preserve"> </v>
      </c>
      <c r="AN89" s="179"/>
      <c r="AO89" s="179"/>
      <c r="AP89" s="179"/>
      <c r="AR89" s="25"/>
      <c r="AS89" s="181" t="s">
        <v>50</v>
      </c>
      <c r="AT89" s="182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1" s="1" customFormat="1" ht="15.15" customHeight="1">
      <c r="B90" s="25"/>
      <c r="C90" s="22" t="s">
        <v>25</v>
      </c>
      <c r="L90" s="3" t="str">
        <f>IF(E14="","",E14)</f>
        <v xml:space="preserve"> </v>
      </c>
      <c r="AI90" s="22" t="s">
        <v>28</v>
      </c>
      <c r="AM90" s="178" t="str">
        <f>IF(E20="","",E20)</f>
        <v xml:space="preserve"> </v>
      </c>
      <c r="AN90" s="179"/>
      <c r="AO90" s="179"/>
      <c r="AP90" s="179"/>
      <c r="AR90" s="25"/>
      <c r="AS90" s="183"/>
      <c r="AT90" s="184"/>
      <c r="BD90" s="49"/>
    </row>
    <row r="91" spans="1:91" s="1" customFormat="1" ht="10.8" customHeight="1">
      <c r="B91" s="25"/>
      <c r="AR91" s="25"/>
      <c r="AS91" s="183"/>
      <c r="AT91" s="184"/>
      <c r="BD91" s="49"/>
    </row>
    <row r="92" spans="1:91" s="1" customFormat="1" ht="29.25" customHeight="1">
      <c r="B92" s="25"/>
      <c r="C92" s="154" t="s">
        <v>51</v>
      </c>
      <c r="D92" s="155"/>
      <c r="E92" s="155"/>
      <c r="F92" s="155"/>
      <c r="G92" s="155"/>
      <c r="H92" s="50"/>
      <c r="I92" s="157" t="s">
        <v>52</v>
      </c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  <c r="AA92" s="155"/>
      <c r="AB92" s="155"/>
      <c r="AC92" s="155"/>
      <c r="AD92" s="155"/>
      <c r="AE92" s="155"/>
      <c r="AF92" s="155"/>
      <c r="AG92" s="176" t="s">
        <v>53</v>
      </c>
      <c r="AH92" s="155"/>
      <c r="AI92" s="155"/>
      <c r="AJ92" s="155"/>
      <c r="AK92" s="155"/>
      <c r="AL92" s="155"/>
      <c r="AM92" s="155"/>
      <c r="AN92" s="157" t="s">
        <v>54</v>
      </c>
      <c r="AO92" s="155"/>
      <c r="AP92" s="180"/>
      <c r="AQ92" s="51" t="s">
        <v>55</v>
      </c>
      <c r="AR92" s="25"/>
      <c r="AS92" s="52" t="s">
        <v>56</v>
      </c>
      <c r="AT92" s="53" t="s">
        <v>57</v>
      </c>
      <c r="AU92" s="53" t="s">
        <v>58</v>
      </c>
      <c r="AV92" s="53" t="s">
        <v>59</v>
      </c>
      <c r="AW92" s="53" t="s">
        <v>60</v>
      </c>
      <c r="AX92" s="53" t="s">
        <v>61</v>
      </c>
      <c r="AY92" s="53" t="s">
        <v>62</v>
      </c>
      <c r="AZ92" s="53" t="s">
        <v>63</v>
      </c>
      <c r="BA92" s="53" t="s">
        <v>64</v>
      </c>
      <c r="BB92" s="53" t="s">
        <v>65</v>
      </c>
      <c r="BC92" s="53" t="s">
        <v>66</v>
      </c>
      <c r="BD92" s="54" t="s">
        <v>67</v>
      </c>
    </row>
    <row r="93" spans="1:91" s="1" customFormat="1" ht="10.8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1" s="5" customFormat="1" ht="32.4" customHeight="1">
      <c r="B94" s="56"/>
      <c r="C94" s="57" t="s">
        <v>68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85">
        <f>ROUND(SUM(AG95:AG104),2)</f>
        <v>280306.92</v>
      </c>
      <c r="AH94" s="185"/>
      <c r="AI94" s="185"/>
      <c r="AJ94" s="185"/>
      <c r="AK94" s="185"/>
      <c r="AL94" s="185"/>
      <c r="AM94" s="185"/>
      <c r="AN94" s="186">
        <f t="shared" ref="AN94:AN104" si="0">SUM(AG94,AT94)</f>
        <v>339171.37</v>
      </c>
      <c r="AO94" s="186"/>
      <c r="AP94" s="186"/>
      <c r="AQ94" s="60" t="s">
        <v>1</v>
      </c>
      <c r="AR94" s="56"/>
      <c r="AS94" s="61">
        <f>ROUND(SUM(AS95:AS104),2)</f>
        <v>0</v>
      </c>
      <c r="AT94" s="62">
        <f t="shared" ref="AT94:AT104" si="1">ROUND(SUM(AV94:AW94),2)</f>
        <v>58864.45</v>
      </c>
      <c r="AU94" s="63">
        <f>ROUND(SUM(AU95:AU104),5)</f>
        <v>324.32323000000002</v>
      </c>
      <c r="AV94" s="62">
        <f>ROUND(AZ94*L29,2)</f>
        <v>58864.45</v>
      </c>
      <c r="AW94" s="62">
        <f>ROUND(BA94*L30,2)</f>
        <v>0</v>
      </c>
      <c r="AX94" s="62">
        <f>ROUND(BB94*L29,2)</f>
        <v>0</v>
      </c>
      <c r="AY94" s="62">
        <f>ROUND(BC94*L30,2)</f>
        <v>0</v>
      </c>
      <c r="AZ94" s="62">
        <f>ROUND(SUM(AZ95:AZ104),2)</f>
        <v>280306.92</v>
      </c>
      <c r="BA94" s="62">
        <f>ROUND(SUM(BA95:BA104),2)</f>
        <v>0</v>
      </c>
      <c r="BB94" s="62">
        <f>ROUND(SUM(BB95:BB104),2)</f>
        <v>0</v>
      </c>
      <c r="BC94" s="62">
        <f>ROUND(SUM(BC95:BC104),2)</f>
        <v>0</v>
      </c>
      <c r="BD94" s="64">
        <f>ROUND(SUM(BD95:BD104),2)</f>
        <v>0</v>
      </c>
      <c r="BS94" s="65" t="s">
        <v>69</v>
      </c>
      <c r="BT94" s="65" t="s">
        <v>70</v>
      </c>
      <c r="BU94" s="66" t="s">
        <v>71</v>
      </c>
      <c r="BV94" s="65" t="s">
        <v>72</v>
      </c>
      <c r="BW94" s="65" t="s">
        <v>5</v>
      </c>
      <c r="BX94" s="65" t="s">
        <v>73</v>
      </c>
      <c r="CL94" s="65" t="s">
        <v>1</v>
      </c>
    </row>
    <row r="95" spans="1:91" s="6" customFormat="1" ht="16.5" customHeight="1">
      <c r="A95" s="67" t="s">
        <v>74</v>
      </c>
      <c r="B95" s="68"/>
      <c r="C95" s="69"/>
      <c r="D95" s="156" t="s">
        <v>75</v>
      </c>
      <c r="E95" s="156"/>
      <c r="F95" s="156"/>
      <c r="G95" s="156"/>
      <c r="H95" s="156"/>
      <c r="I95" s="70"/>
      <c r="J95" s="156" t="s">
        <v>76</v>
      </c>
      <c r="K95" s="156"/>
      <c r="L95" s="156"/>
      <c r="M95" s="156"/>
      <c r="N95" s="156"/>
      <c r="O95" s="156"/>
      <c r="P95" s="156"/>
      <c r="Q95" s="156"/>
      <c r="R95" s="156"/>
      <c r="S95" s="156"/>
      <c r="T95" s="156"/>
      <c r="U95" s="156"/>
      <c r="V95" s="156"/>
      <c r="W95" s="156"/>
      <c r="X95" s="156"/>
      <c r="Y95" s="156"/>
      <c r="Z95" s="156"/>
      <c r="AA95" s="156"/>
      <c r="AB95" s="156"/>
      <c r="AC95" s="156"/>
      <c r="AD95" s="156"/>
      <c r="AE95" s="156"/>
      <c r="AF95" s="156"/>
      <c r="AG95" s="174">
        <f>'ZL01 - Podlaha 2.07 (P25)'!J30</f>
        <v>77155.55</v>
      </c>
      <c r="AH95" s="175"/>
      <c r="AI95" s="175"/>
      <c r="AJ95" s="175"/>
      <c r="AK95" s="175"/>
      <c r="AL95" s="175"/>
      <c r="AM95" s="175"/>
      <c r="AN95" s="174">
        <f t="shared" si="0"/>
        <v>93358.22</v>
      </c>
      <c r="AO95" s="175"/>
      <c r="AP95" s="175"/>
      <c r="AQ95" s="71" t="s">
        <v>77</v>
      </c>
      <c r="AR95" s="68"/>
      <c r="AS95" s="72">
        <v>0</v>
      </c>
      <c r="AT95" s="73">
        <f t="shared" si="1"/>
        <v>16202.67</v>
      </c>
      <c r="AU95" s="74">
        <f>'ZL01 - Podlaha 2.07 (P25)'!P126</f>
        <v>66.669619999999995</v>
      </c>
      <c r="AV95" s="73">
        <f>'ZL01 - Podlaha 2.07 (P25)'!J33</f>
        <v>16202.67</v>
      </c>
      <c r="AW95" s="73">
        <f>'ZL01 - Podlaha 2.07 (P25)'!J34</f>
        <v>0</v>
      </c>
      <c r="AX95" s="73">
        <f>'ZL01 - Podlaha 2.07 (P25)'!J35</f>
        <v>0</v>
      </c>
      <c r="AY95" s="73">
        <f>'ZL01 - Podlaha 2.07 (P25)'!J36</f>
        <v>0</v>
      </c>
      <c r="AZ95" s="73">
        <f>'ZL01 - Podlaha 2.07 (P25)'!F33</f>
        <v>77155.55</v>
      </c>
      <c r="BA95" s="73">
        <f>'ZL01 - Podlaha 2.07 (P25)'!F34</f>
        <v>0</v>
      </c>
      <c r="BB95" s="73">
        <f>'ZL01 - Podlaha 2.07 (P25)'!F35</f>
        <v>0</v>
      </c>
      <c r="BC95" s="73">
        <f>'ZL01 - Podlaha 2.07 (P25)'!F36</f>
        <v>0</v>
      </c>
      <c r="BD95" s="75">
        <f>'ZL01 - Podlaha 2.07 (P25)'!F37</f>
        <v>0</v>
      </c>
      <c r="BT95" s="76" t="s">
        <v>78</v>
      </c>
      <c r="BV95" s="76" t="s">
        <v>72</v>
      </c>
      <c r="BW95" s="76" t="s">
        <v>79</v>
      </c>
      <c r="BX95" s="76" t="s">
        <v>5</v>
      </c>
      <c r="CL95" s="76" t="s">
        <v>1</v>
      </c>
      <c r="CM95" s="76" t="s">
        <v>80</v>
      </c>
    </row>
    <row r="96" spans="1:91" s="6" customFormat="1" ht="16.5" customHeight="1">
      <c r="A96" s="67" t="s">
        <v>74</v>
      </c>
      <c r="B96" s="68"/>
      <c r="C96" s="69"/>
      <c r="D96" s="156" t="s">
        <v>81</v>
      </c>
      <c r="E96" s="156"/>
      <c r="F96" s="156"/>
      <c r="G96" s="156"/>
      <c r="H96" s="156"/>
      <c r="I96" s="70"/>
      <c r="J96" s="156" t="s">
        <v>82</v>
      </c>
      <c r="K96" s="156"/>
      <c r="L96" s="156"/>
      <c r="M96" s="156"/>
      <c r="N96" s="156"/>
      <c r="O96" s="156"/>
      <c r="P96" s="156"/>
      <c r="Q96" s="156"/>
      <c r="R96" s="156"/>
      <c r="S96" s="156"/>
      <c r="T96" s="156"/>
      <c r="U96" s="156"/>
      <c r="V96" s="156"/>
      <c r="W96" s="156"/>
      <c r="X96" s="156"/>
      <c r="Y96" s="156"/>
      <c r="Z96" s="156"/>
      <c r="AA96" s="156"/>
      <c r="AB96" s="156"/>
      <c r="AC96" s="156"/>
      <c r="AD96" s="156"/>
      <c r="AE96" s="156"/>
      <c r="AF96" s="156"/>
      <c r="AG96" s="174">
        <f>'ZL02 - Podlaha 2.05 (P23)'!J30</f>
        <v>86454.71</v>
      </c>
      <c r="AH96" s="175"/>
      <c r="AI96" s="175"/>
      <c r="AJ96" s="175"/>
      <c r="AK96" s="175"/>
      <c r="AL96" s="175"/>
      <c r="AM96" s="175"/>
      <c r="AN96" s="174">
        <f t="shared" si="0"/>
        <v>104610.20000000001</v>
      </c>
      <c r="AO96" s="175"/>
      <c r="AP96" s="175"/>
      <c r="AQ96" s="71" t="s">
        <v>77</v>
      </c>
      <c r="AR96" s="68"/>
      <c r="AS96" s="72">
        <v>0</v>
      </c>
      <c r="AT96" s="73">
        <f t="shared" si="1"/>
        <v>18155.490000000002</v>
      </c>
      <c r="AU96" s="74">
        <f>'ZL02 - Podlaha 2.05 (P23)'!P126</f>
        <v>113.41024400000001</v>
      </c>
      <c r="AV96" s="73">
        <f>'ZL02 - Podlaha 2.05 (P23)'!J33</f>
        <v>18155.490000000002</v>
      </c>
      <c r="AW96" s="73">
        <f>'ZL02 - Podlaha 2.05 (P23)'!J34</f>
        <v>0</v>
      </c>
      <c r="AX96" s="73">
        <f>'ZL02 - Podlaha 2.05 (P23)'!J35</f>
        <v>0</v>
      </c>
      <c r="AY96" s="73">
        <f>'ZL02 - Podlaha 2.05 (P23)'!J36</f>
        <v>0</v>
      </c>
      <c r="AZ96" s="73">
        <f>'ZL02 - Podlaha 2.05 (P23)'!F33</f>
        <v>86454.71</v>
      </c>
      <c r="BA96" s="73">
        <f>'ZL02 - Podlaha 2.05 (P23)'!F34</f>
        <v>0</v>
      </c>
      <c r="BB96" s="73">
        <f>'ZL02 - Podlaha 2.05 (P23)'!F35</f>
        <v>0</v>
      </c>
      <c r="BC96" s="73">
        <f>'ZL02 - Podlaha 2.05 (P23)'!F36</f>
        <v>0</v>
      </c>
      <c r="BD96" s="75">
        <f>'ZL02 - Podlaha 2.05 (P23)'!F37</f>
        <v>0</v>
      </c>
      <c r="BT96" s="76" t="s">
        <v>78</v>
      </c>
      <c r="BV96" s="76" t="s">
        <v>72</v>
      </c>
      <c r="BW96" s="76" t="s">
        <v>83</v>
      </c>
      <c r="BX96" s="76" t="s">
        <v>5</v>
      </c>
      <c r="CL96" s="76" t="s">
        <v>1</v>
      </c>
      <c r="CM96" s="76" t="s">
        <v>80</v>
      </c>
    </row>
    <row r="97" spans="1:91" s="6" customFormat="1" ht="16.5" customHeight="1">
      <c r="A97" s="67" t="s">
        <v>74</v>
      </c>
      <c r="B97" s="68"/>
      <c r="C97" s="69"/>
      <c r="D97" s="156" t="s">
        <v>84</v>
      </c>
      <c r="E97" s="156"/>
      <c r="F97" s="156"/>
      <c r="G97" s="156"/>
      <c r="H97" s="156"/>
      <c r="I97" s="70"/>
      <c r="J97" s="156" t="s">
        <v>85</v>
      </c>
      <c r="K97" s="156"/>
      <c r="L97" s="156"/>
      <c r="M97" s="156"/>
      <c r="N97" s="156"/>
      <c r="O97" s="156"/>
      <c r="P97" s="156"/>
      <c r="Q97" s="156"/>
      <c r="R97" s="156"/>
      <c r="S97" s="156"/>
      <c r="T97" s="156"/>
      <c r="U97" s="156"/>
      <c r="V97" s="156"/>
      <c r="W97" s="156"/>
      <c r="X97" s="156"/>
      <c r="Y97" s="156"/>
      <c r="Z97" s="156"/>
      <c r="AA97" s="156"/>
      <c r="AB97" s="156"/>
      <c r="AC97" s="156"/>
      <c r="AD97" s="156"/>
      <c r="AE97" s="156"/>
      <c r="AF97" s="156"/>
      <c r="AG97" s="174">
        <f>'ZL03 - Podlaha 2.04 (P24)'!J30</f>
        <v>34709.29</v>
      </c>
      <c r="AH97" s="175"/>
      <c r="AI97" s="175"/>
      <c r="AJ97" s="175"/>
      <c r="AK97" s="175"/>
      <c r="AL97" s="175"/>
      <c r="AM97" s="175"/>
      <c r="AN97" s="174">
        <f t="shared" si="0"/>
        <v>41998.239999999998</v>
      </c>
      <c r="AO97" s="175"/>
      <c r="AP97" s="175"/>
      <c r="AQ97" s="71" t="s">
        <v>77</v>
      </c>
      <c r="AR97" s="68"/>
      <c r="AS97" s="72">
        <v>0</v>
      </c>
      <c r="AT97" s="73">
        <f t="shared" si="1"/>
        <v>7288.95</v>
      </c>
      <c r="AU97" s="74">
        <f>'ZL03 - Podlaha 2.04 (P24)'!P122</f>
        <v>61.695546000000007</v>
      </c>
      <c r="AV97" s="73">
        <f>'ZL03 - Podlaha 2.04 (P24)'!J33</f>
        <v>7288.95</v>
      </c>
      <c r="AW97" s="73">
        <f>'ZL03 - Podlaha 2.04 (P24)'!J34</f>
        <v>0</v>
      </c>
      <c r="AX97" s="73">
        <f>'ZL03 - Podlaha 2.04 (P24)'!J35</f>
        <v>0</v>
      </c>
      <c r="AY97" s="73">
        <f>'ZL03 - Podlaha 2.04 (P24)'!J36</f>
        <v>0</v>
      </c>
      <c r="AZ97" s="73">
        <f>'ZL03 - Podlaha 2.04 (P24)'!F33</f>
        <v>34709.29</v>
      </c>
      <c r="BA97" s="73">
        <f>'ZL03 - Podlaha 2.04 (P24)'!F34</f>
        <v>0</v>
      </c>
      <c r="BB97" s="73">
        <f>'ZL03 - Podlaha 2.04 (P24)'!F35</f>
        <v>0</v>
      </c>
      <c r="BC97" s="73">
        <f>'ZL03 - Podlaha 2.04 (P24)'!F36</f>
        <v>0</v>
      </c>
      <c r="BD97" s="75">
        <f>'ZL03 - Podlaha 2.04 (P24)'!F37</f>
        <v>0</v>
      </c>
      <c r="BT97" s="76" t="s">
        <v>78</v>
      </c>
      <c r="BV97" s="76" t="s">
        <v>72</v>
      </c>
      <c r="BW97" s="76" t="s">
        <v>86</v>
      </c>
      <c r="BX97" s="76" t="s">
        <v>5</v>
      </c>
      <c r="CL97" s="76" t="s">
        <v>1</v>
      </c>
      <c r="CM97" s="76" t="s">
        <v>80</v>
      </c>
    </row>
    <row r="98" spans="1:91" s="6" customFormat="1" ht="16.5" customHeight="1">
      <c r="A98" s="67" t="s">
        <v>74</v>
      </c>
      <c r="B98" s="68"/>
      <c r="C98" s="69"/>
      <c r="D98" s="156" t="s">
        <v>87</v>
      </c>
      <c r="E98" s="156"/>
      <c r="F98" s="156"/>
      <c r="G98" s="156"/>
      <c r="H98" s="156"/>
      <c r="I98" s="70"/>
      <c r="J98" s="156" t="s">
        <v>88</v>
      </c>
      <c r="K98" s="156"/>
      <c r="L98" s="156"/>
      <c r="M98" s="156"/>
      <c r="N98" s="156"/>
      <c r="O98" s="156"/>
      <c r="P98" s="156"/>
      <c r="Q98" s="156"/>
      <c r="R98" s="156"/>
      <c r="S98" s="156"/>
      <c r="T98" s="156"/>
      <c r="U98" s="156"/>
      <c r="V98" s="156"/>
      <c r="W98" s="156"/>
      <c r="X98" s="156"/>
      <c r="Y98" s="156"/>
      <c r="Z98" s="156"/>
      <c r="AA98" s="156"/>
      <c r="AB98" s="156"/>
      <c r="AC98" s="156"/>
      <c r="AD98" s="156"/>
      <c r="AE98" s="156"/>
      <c r="AF98" s="156"/>
      <c r="AG98" s="174">
        <f>'ZL04 - Dlažba hexagon'!J30</f>
        <v>13914.1</v>
      </c>
      <c r="AH98" s="175"/>
      <c r="AI98" s="175"/>
      <c r="AJ98" s="175"/>
      <c r="AK98" s="175"/>
      <c r="AL98" s="175"/>
      <c r="AM98" s="175"/>
      <c r="AN98" s="174">
        <f t="shared" si="0"/>
        <v>16836.060000000001</v>
      </c>
      <c r="AO98" s="175"/>
      <c r="AP98" s="175"/>
      <c r="AQ98" s="71" t="s">
        <v>77</v>
      </c>
      <c r="AR98" s="68"/>
      <c r="AS98" s="72">
        <v>0</v>
      </c>
      <c r="AT98" s="73">
        <f t="shared" si="1"/>
        <v>2921.96</v>
      </c>
      <c r="AU98" s="74">
        <f>'ZL04 - Dlažba hexagon'!P118</f>
        <v>0</v>
      </c>
      <c r="AV98" s="73">
        <f>'ZL04 - Dlažba hexagon'!J33</f>
        <v>2921.96</v>
      </c>
      <c r="AW98" s="73">
        <f>'ZL04 - Dlažba hexagon'!J34</f>
        <v>0</v>
      </c>
      <c r="AX98" s="73">
        <f>'ZL04 - Dlažba hexagon'!J35</f>
        <v>0</v>
      </c>
      <c r="AY98" s="73">
        <f>'ZL04 - Dlažba hexagon'!J36</f>
        <v>0</v>
      </c>
      <c r="AZ98" s="73">
        <f>'ZL04 - Dlažba hexagon'!F33</f>
        <v>13914.1</v>
      </c>
      <c r="BA98" s="73">
        <f>'ZL04 - Dlažba hexagon'!F34</f>
        <v>0</v>
      </c>
      <c r="BB98" s="73">
        <f>'ZL04 - Dlažba hexagon'!F35</f>
        <v>0</v>
      </c>
      <c r="BC98" s="73">
        <f>'ZL04 - Dlažba hexagon'!F36</f>
        <v>0</v>
      </c>
      <c r="BD98" s="75">
        <f>'ZL04 - Dlažba hexagon'!F37</f>
        <v>0</v>
      </c>
      <c r="BT98" s="76" t="s">
        <v>78</v>
      </c>
      <c r="BV98" s="76" t="s">
        <v>72</v>
      </c>
      <c r="BW98" s="76" t="s">
        <v>89</v>
      </c>
      <c r="BX98" s="76" t="s">
        <v>5</v>
      </c>
      <c r="CL98" s="76" t="s">
        <v>1</v>
      </c>
      <c r="CM98" s="76" t="s">
        <v>80</v>
      </c>
    </row>
    <row r="99" spans="1:91" s="6" customFormat="1" ht="16.5" customHeight="1">
      <c r="A99" s="67" t="s">
        <v>74</v>
      </c>
      <c r="B99" s="68"/>
      <c r="C99" s="69"/>
      <c r="D99" s="156" t="s">
        <v>90</v>
      </c>
      <c r="E99" s="156"/>
      <c r="F99" s="156"/>
      <c r="G99" s="156"/>
      <c r="H99" s="156"/>
      <c r="I99" s="70"/>
      <c r="J99" s="156" t="s">
        <v>91</v>
      </c>
      <c r="K99" s="156"/>
      <c r="L99" s="156"/>
      <c r="M99" s="156"/>
      <c r="N99" s="156"/>
      <c r="O99" s="156"/>
      <c r="P99" s="156"/>
      <c r="Q99" s="156"/>
      <c r="R99" s="156"/>
      <c r="S99" s="156"/>
      <c r="T99" s="156"/>
      <c r="U99" s="156"/>
      <c r="V99" s="156"/>
      <c r="W99" s="156"/>
      <c r="X99" s="156"/>
      <c r="Y99" s="156"/>
      <c r="Z99" s="156"/>
      <c r="AA99" s="156"/>
      <c r="AB99" s="156"/>
      <c r="AC99" s="156"/>
      <c r="AD99" s="156"/>
      <c r="AE99" s="156"/>
      <c r="AF99" s="156"/>
      <c r="AG99" s="174">
        <f>'ZL05 - Vyklizení mezistropů'!J30</f>
        <v>25580.25</v>
      </c>
      <c r="AH99" s="175"/>
      <c r="AI99" s="175"/>
      <c r="AJ99" s="175"/>
      <c r="AK99" s="175"/>
      <c r="AL99" s="175"/>
      <c r="AM99" s="175"/>
      <c r="AN99" s="174">
        <f t="shared" si="0"/>
        <v>30952.1</v>
      </c>
      <c r="AO99" s="175"/>
      <c r="AP99" s="175"/>
      <c r="AQ99" s="71" t="s">
        <v>77</v>
      </c>
      <c r="AR99" s="68"/>
      <c r="AS99" s="72">
        <v>0</v>
      </c>
      <c r="AT99" s="73">
        <f t="shared" si="1"/>
        <v>5371.85</v>
      </c>
      <c r="AU99" s="74">
        <f>'ZL05 - Vyklizení mezistropů'!P118</f>
        <v>22.641749999999998</v>
      </c>
      <c r="AV99" s="73">
        <f>'ZL05 - Vyklizení mezistropů'!J33</f>
        <v>5371.85</v>
      </c>
      <c r="AW99" s="73">
        <f>'ZL05 - Vyklizení mezistropů'!J34</f>
        <v>0</v>
      </c>
      <c r="AX99" s="73">
        <f>'ZL05 - Vyklizení mezistropů'!J35</f>
        <v>0</v>
      </c>
      <c r="AY99" s="73">
        <f>'ZL05 - Vyklizení mezistropů'!J36</f>
        <v>0</v>
      </c>
      <c r="AZ99" s="73">
        <f>'ZL05 - Vyklizení mezistropů'!F33</f>
        <v>25580.25</v>
      </c>
      <c r="BA99" s="73">
        <f>'ZL05 - Vyklizení mezistropů'!F34</f>
        <v>0</v>
      </c>
      <c r="BB99" s="73">
        <f>'ZL05 - Vyklizení mezistropů'!F35</f>
        <v>0</v>
      </c>
      <c r="BC99" s="73">
        <f>'ZL05 - Vyklizení mezistropů'!F36</f>
        <v>0</v>
      </c>
      <c r="BD99" s="75">
        <f>'ZL05 - Vyklizení mezistropů'!F37</f>
        <v>0</v>
      </c>
      <c r="BT99" s="76" t="s">
        <v>78</v>
      </c>
      <c r="BV99" s="76" t="s">
        <v>72</v>
      </c>
      <c r="BW99" s="76" t="s">
        <v>92</v>
      </c>
      <c r="BX99" s="76" t="s">
        <v>5</v>
      </c>
      <c r="CL99" s="76" t="s">
        <v>1</v>
      </c>
      <c r="CM99" s="76" t="s">
        <v>80</v>
      </c>
    </row>
    <row r="100" spans="1:91" s="6" customFormat="1" ht="16.5" customHeight="1">
      <c r="A100" s="67" t="s">
        <v>74</v>
      </c>
      <c r="B100" s="68"/>
      <c r="C100" s="69"/>
      <c r="D100" s="156" t="s">
        <v>93</v>
      </c>
      <c r="E100" s="156"/>
      <c r="F100" s="156"/>
      <c r="G100" s="156"/>
      <c r="H100" s="156"/>
      <c r="I100" s="70"/>
      <c r="J100" s="156" t="s">
        <v>94</v>
      </c>
      <c r="K100" s="156"/>
      <c r="L100" s="156"/>
      <c r="M100" s="156"/>
      <c r="N100" s="156"/>
      <c r="O100" s="156"/>
      <c r="P100" s="156"/>
      <c r="Q100" s="156"/>
      <c r="R100" s="156"/>
      <c r="S100" s="156"/>
      <c r="T100" s="156"/>
      <c r="U100" s="156"/>
      <c r="V100" s="156"/>
      <c r="W100" s="156"/>
      <c r="X100" s="156"/>
      <c r="Y100" s="156"/>
      <c r="Z100" s="156"/>
      <c r="AA100" s="156"/>
      <c r="AB100" s="156"/>
      <c r="AC100" s="156"/>
      <c r="AD100" s="156"/>
      <c r="AE100" s="156"/>
      <c r="AF100" s="156"/>
      <c r="AG100" s="174">
        <f>'ZL06 - Zazdívka otvoru 0.01 '!J30</f>
        <v>1268</v>
      </c>
      <c r="AH100" s="175"/>
      <c r="AI100" s="175"/>
      <c r="AJ100" s="175"/>
      <c r="AK100" s="175"/>
      <c r="AL100" s="175"/>
      <c r="AM100" s="175"/>
      <c r="AN100" s="174">
        <f t="shared" si="0"/>
        <v>1534.28</v>
      </c>
      <c r="AO100" s="175"/>
      <c r="AP100" s="175"/>
      <c r="AQ100" s="71" t="s">
        <v>77</v>
      </c>
      <c r="AR100" s="68"/>
      <c r="AS100" s="72">
        <v>0</v>
      </c>
      <c r="AT100" s="73">
        <f t="shared" si="1"/>
        <v>266.27999999999997</v>
      </c>
      <c r="AU100" s="74">
        <f>'ZL06 - Zazdívka otvoru 0.01 '!P119</f>
        <v>0.75100000000000011</v>
      </c>
      <c r="AV100" s="73">
        <f>'ZL06 - Zazdívka otvoru 0.01 '!J33</f>
        <v>266.27999999999997</v>
      </c>
      <c r="AW100" s="73">
        <f>'ZL06 - Zazdívka otvoru 0.01 '!J34</f>
        <v>0</v>
      </c>
      <c r="AX100" s="73">
        <f>'ZL06 - Zazdívka otvoru 0.01 '!J35</f>
        <v>0</v>
      </c>
      <c r="AY100" s="73">
        <f>'ZL06 - Zazdívka otvoru 0.01 '!J36</f>
        <v>0</v>
      </c>
      <c r="AZ100" s="73">
        <f>'ZL06 - Zazdívka otvoru 0.01 '!F33</f>
        <v>1268</v>
      </c>
      <c r="BA100" s="73">
        <f>'ZL06 - Zazdívka otvoru 0.01 '!F34</f>
        <v>0</v>
      </c>
      <c r="BB100" s="73">
        <f>'ZL06 - Zazdívka otvoru 0.01 '!F35</f>
        <v>0</v>
      </c>
      <c r="BC100" s="73">
        <f>'ZL06 - Zazdívka otvoru 0.01 '!F36</f>
        <v>0</v>
      </c>
      <c r="BD100" s="75">
        <f>'ZL06 - Zazdívka otvoru 0.01 '!F37</f>
        <v>0</v>
      </c>
      <c r="BT100" s="76" t="s">
        <v>78</v>
      </c>
      <c r="BV100" s="76" t="s">
        <v>72</v>
      </c>
      <c r="BW100" s="76" t="s">
        <v>95</v>
      </c>
      <c r="BX100" s="76" t="s">
        <v>5</v>
      </c>
      <c r="CL100" s="76" t="s">
        <v>1</v>
      </c>
      <c r="CM100" s="76" t="s">
        <v>80</v>
      </c>
    </row>
    <row r="101" spans="1:91" s="6" customFormat="1" ht="16.5" customHeight="1">
      <c r="A101" s="67" t="s">
        <v>74</v>
      </c>
      <c r="B101" s="68"/>
      <c r="C101" s="69"/>
      <c r="D101" s="156" t="s">
        <v>96</v>
      </c>
      <c r="E101" s="156"/>
      <c r="F101" s="156"/>
      <c r="G101" s="156"/>
      <c r="H101" s="156"/>
      <c r="I101" s="70"/>
      <c r="J101" s="156" t="s">
        <v>97</v>
      </c>
      <c r="K101" s="156"/>
      <c r="L101" s="156"/>
      <c r="M101" s="156"/>
      <c r="N101" s="156"/>
      <c r="O101" s="156"/>
      <c r="P101" s="156"/>
      <c r="Q101" s="156"/>
      <c r="R101" s="156"/>
      <c r="S101" s="156"/>
      <c r="T101" s="156"/>
      <c r="U101" s="156"/>
      <c r="V101" s="156"/>
      <c r="W101" s="156"/>
      <c r="X101" s="156"/>
      <c r="Y101" s="156"/>
      <c r="Z101" s="156"/>
      <c r="AA101" s="156"/>
      <c r="AB101" s="156"/>
      <c r="AC101" s="156"/>
      <c r="AD101" s="156"/>
      <c r="AE101" s="156"/>
      <c r="AF101" s="156"/>
      <c r="AG101" s="174">
        <f>'ZL07 - Vybourání pískovců...'!J30</f>
        <v>6574.76</v>
      </c>
      <c r="AH101" s="175"/>
      <c r="AI101" s="175"/>
      <c r="AJ101" s="175"/>
      <c r="AK101" s="175"/>
      <c r="AL101" s="175"/>
      <c r="AM101" s="175"/>
      <c r="AN101" s="174">
        <f t="shared" si="0"/>
        <v>7955.46</v>
      </c>
      <c r="AO101" s="175"/>
      <c r="AP101" s="175"/>
      <c r="AQ101" s="71" t="s">
        <v>77</v>
      </c>
      <c r="AR101" s="68"/>
      <c r="AS101" s="72">
        <v>0</v>
      </c>
      <c r="AT101" s="73">
        <f t="shared" si="1"/>
        <v>1380.7</v>
      </c>
      <c r="AU101" s="74">
        <f>'ZL07 - Vybourání pískovců...'!P120</f>
        <v>10.123439999999999</v>
      </c>
      <c r="AV101" s="73">
        <f>'ZL07 - Vybourání pískovců...'!J33</f>
        <v>1380.7</v>
      </c>
      <c r="AW101" s="73">
        <f>'ZL07 - Vybourání pískovců...'!J34</f>
        <v>0</v>
      </c>
      <c r="AX101" s="73">
        <f>'ZL07 - Vybourání pískovců...'!J35</f>
        <v>0</v>
      </c>
      <c r="AY101" s="73">
        <f>'ZL07 - Vybourání pískovců...'!J36</f>
        <v>0</v>
      </c>
      <c r="AZ101" s="73">
        <f>'ZL07 - Vybourání pískovců...'!F33</f>
        <v>6574.76</v>
      </c>
      <c r="BA101" s="73">
        <f>'ZL07 - Vybourání pískovců...'!F34</f>
        <v>0</v>
      </c>
      <c r="BB101" s="73">
        <f>'ZL07 - Vybourání pískovců...'!F35</f>
        <v>0</v>
      </c>
      <c r="BC101" s="73">
        <f>'ZL07 - Vybourání pískovců...'!F36</f>
        <v>0</v>
      </c>
      <c r="BD101" s="75">
        <f>'ZL07 - Vybourání pískovců...'!F37</f>
        <v>0</v>
      </c>
      <c r="BT101" s="76" t="s">
        <v>78</v>
      </c>
      <c r="BV101" s="76" t="s">
        <v>72</v>
      </c>
      <c r="BW101" s="76" t="s">
        <v>98</v>
      </c>
      <c r="BX101" s="76" t="s">
        <v>5</v>
      </c>
      <c r="CL101" s="76" t="s">
        <v>1</v>
      </c>
      <c r="CM101" s="76" t="s">
        <v>80</v>
      </c>
    </row>
    <row r="102" spans="1:91" s="6" customFormat="1" ht="16.5" customHeight="1">
      <c r="A102" s="67" t="s">
        <v>74</v>
      </c>
      <c r="B102" s="68"/>
      <c r="C102" s="69"/>
      <c r="D102" s="156" t="s">
        <v>99</v>
      </c>
      <c r="E102" s="156"/>
      <c r="F102" s="156"/>
      <c r="G102" s="156"/>
      <c r="H102" s="156"/>
      <c r="I102" s="70"/>
      <c r="J102" s="156" t="s">
        <v>100</v>
      </c>
      <c r="K102" s="156"/>
      <c r="L102" s="156"/>
      <c r="M102" s="156"/>
      <c r="N102" s="156"/>
      <c r="O102" s="156"/>
      <c r="P102" s="156"/>
      <c r="Q102" s="156"/>
      <c r="R102" s="156"/>
      <c r="S102" s="156"/>
      <c r="T102" s="156"/>
      <c r="U102" s="156"/>
      <c r="V102" s="156"/>
      <c r="W102" s="156"/>
      <c r="X102" s="156"/>
      <c r="Y102" s="156"/>
      <c r="Z102" s="156"/>
      <c r="AA102" s="156"/>
      <c r="AB102" s="156"/>
      <c r="AC102" s="156"/>
      <c r="AD102" s="156"/>
      <c r="AE102" s="156"/>
      <c r="AF102" s="156"/>
      <c r="AG102" s="174">
        <f>'ZL08 - Změna parotěsné folie'!J30</f>
        <v>1113.02</v>
      </c>
      <c r="AH102" s="175"/>
      <c r="AI102" s="175"/>
      <c r="AJ102" s="175"/>
      <c r="AK102" s="175"/>
      <c r="AL102" s="175"/>
      <c r="AM102" s="175"/>
      <c r="AN102" s="174">
        <f t="shared" si="0"/>
        <v>1346.75</v>
      </c>
      <c r="AO102" s="175"/>
      <c r="AP102" s="175"/>
      <c r="AQ102" s="71" t="s">
        <v>77</v>
      </c>
      <c r="AR102" s="68"/>
      <c r="AS102" s="72">
        <v>0</v>
      </c>
      <c r="AT102" s="73">
        <f t="shared" si="1"/>
        <v>233.73</v>
      </c>
      <c r="AU102" s="74">
        <f>'ZL08 - Změna parotěsné folie'!P118</f>
        <v>5.5937730000000006</v>
      </c>
      <c r="AV102" s="73">
        <f>'ZL08 - Změna parotěsné folie'!J33</f>
        <v>233.73</v>
      </c>
      <c r="AW102" s="73">
        <f>'ZL08 - Změna parotěsné folie'!J34</f>
        <v>0</v>
      </c>
      <c r="AX102" s="73">
        <f>'ZL08 - Změna parotěsné folie'!J35</f>
        <v>0</v>
      </c>
      <c r="AY102" s="73">
        <f>'ZL08 - Změna parotěsné folie'!J36</f>
        <v>0</v>
      </c>
      <c r="AZ102" s="73">
        <f>'ZL08 - Změna parotěsné folie'!F33</f>
        <v>1113.02</v>
      </c>
      <c r="BA102" s="73">
        <f>'ZL08 - Změna parotěsné folie'!F34</f>
        <v>0</v>
      </c>
      <c r="BB102" s="73">
        <f>'ZL08 - Změna parotěsné folie'!F35</f>
        <v>0</v>
      </c>
      <c r="BC102" s="73">
        <f>'ZL08 - Změna parotěsné folie'!F36</f>
        <v>0</v>
      </c>
      <c r="BD102" s="75">
        <f>'ZL08 - Změna parotěsné folie'!F37</f>
        <v>0</v>
      </c>
      <c r="BT102" s="76" t="s">
        <v>78</v>
      </c>
      <c r="BV102" s="76" t="s">
        <v>72</v>
      </c>
      <c r="BW102" s="76" t="s">
        <v>101</v>
      </c>
      <c r="BX102" s="76" t="s">
        <v>5</v>
      </c>
      <c r="CL102" s="76" t="s">
        <v>1</v>
      </c>
      <c r="CM102" s="76" t="s">
        <v>80</v>
      </c>
    </row>
    <row r="103" spans="1:91" s="6" customFormat="1" ht="16.5" customHeight="1">
      <c r="A103" s="67" t="s">
        <v>74</v>
      </c>
      <c r="B103" s="68"/>
      <c r="C103" s="69"/>
      <c r="D103" s="156" t="s">
        <v>102</v>
      </c>
      <c r="E103" s="156"/>
      <c r="F103" s="156"/>
      <c r="G103" s="156"/>
      <c r="H103" s="156"/>
      <c r="I103" s="70"/>
      <c r="J103" s="156" t="s">
        <v>103</v>
      </c>
      <c r="K103" s="156"/>
      <c r="L103" s="156"/>
      <c r="M103" s="156"/>
      <c r="N103" s="156"/>
      <c r="O103" s="156"/>
      <c r="P103" s="156"/>
      <c r="Q103" s="156"/>
      <c r="R103" s="156"/>
      <c r="S103" s="156"/>
      <c r="T103" s="156"/>
      <c r="U103" s="156"/>
      <c r="V103" s="156"/>
      <c r="W103" s="156"/>
      <c r="X103" s="156"/>
      <c r="Y103" s="156"/>
      <c r="Z103" s="156"/>
      <c r="AA103" s="156"/>
      <c r="AB103" s="156"/>
      <c r="AC103" s="156"/>
      <c r="AD103" s="156"/>
      <c r="AE103" s="156"/>
      <c r="AF103" s="156"/>
      <c r="AG103" s="174">
        <f>'ZL09 - ZTI vnitřní výkopy'!J30</f>
        <v>8923.2000000000007</v>
      </c>
      <c r="AH103" s="175"/>
      <c r="AI103" s="175"/>
      <c r="AJ103" s="175"/>
      <c r="AK103" s="175"/>
      <c r="AL103" s="175"/>
      <c r="AM103" s="175"/>
      <c r="AN103" s="174">
        <f t="shared" si="0"/>
        <v>10797.07</v>
      </c>
      <c r="AO103" s="175"/>
      <c r="AP103" s="175"/>
      <c r="AQ103" s="71" t="s">
        <v>77</v>
      </c>
      <c r="AR103" s="68"/>
      <c r="AS103" s="72">
        <v>0</v>
      </c>
      <c r="AT103" s="73">
        <f t="shared" si="1"/>
        <v>1873.87</v>
      </c>
      <c r="AU103" s="74">
        <f>'ZL09 - ZTI vnitřní výkopy'!P120</f>
        <v>13.9832</v>
      </c>
      <c r="AV103" s="73">
        <f>'ZL09 - ZTI vnitřní výkopy'!J33</f>
        <v>1873.87</v>
      </c>
      <c r="AW103" s="73">
        <f>'ZL09 - ZTI vnitřní výkopy'!J34</f>
        <v>0</v>
      </c>
      <c r="AX103" s="73">
        <f>'ZL09 - ZTI vnitřní výkopy'!J35</f>
        <v>0</v>
      </c>
      <c r="AY103" s="73">
        <f>'ZL09 - ZTI vnitřní výkopy'!J36</f>
        <v>0</v>
      </c>
      <c r="AZ103" s="73">
        <f>'ZL09 - ZTI vnitřní výkopy'!F33</f>
        <v>8923.2000000000007</v>
      </c>
      <c r="BA103" s="73">
        <f>'ZL09 - ZTI vnitřní výkopy'!F34</f>
        <v>0</v>
      </c>
      <c r="BB103" s="73">
        <f>'ZL09 - ZTI vnitřní výkopy'!F35</f>
        <v>0</v>
      </c>
      <c r="BC103" s="73">
        <f>'ZL09 - ZTI vnitřní výkopy'!F36</f>
        <v>0</v>
      </c>
      <c r="BD103" s="75">
        <f>'ZL09 - ZTI vnitřní výkopy'!F37</f>
        <v>0</v>
      </c>
      <c r="BT103" s="76" t="s">
        <v>78</v>
      </c>
      <c r="BV103" s="76" t="s">
        <v>72</v>
      </c>
      <c r="BW103" s="76" t="s">
        <v>104</v>
      </c>
      <c r="BX103" s="76" t="s">
        <v>5</v>
      </c>
      <c r="CL103" s="76" t="s">
        <v>1</v>
      </c>
      <c r="CM103" s="76" t="s">
        <v>80</v>
      </c>
    </row>
    <row r="104" spans="1:91" s="6" customFormat="1" ht="16.5" customHeight="1">
      <c r="A104" s="67" t="s">
        <v>74</v>
      </c>
      <c r="B104" s="68"/>
      <c r="C104" s="69"/>
      <c r="D104" s="156" t="s">
        <v>105</v>
      </c>
      <c r="E104" s="156"/>
      <c r="F104" s="156"/>
      <c r="G104" s="156"/>
      <c r="H104" s="156"/>
      <c r="I104" s="70"/>
      <c r="J104" s="156" t="s">
        <v>106</v>
      </c>
      <c r="K104" s="156"/>
      <c r="L104" s="156"/>
      <c r="M104" s="156"/>
      <c r="N104" s="156"/>
      <c r="O104" s="156"/>
      <c r="P104" s="156"/>
      <c r="Q104" s="156"/>
      <c r="R104" s="156"/>
      <c r="S104" s="156"/>
      <c r="T104" s="156"/>
      <c r="U104" s="156"/>
      <c r="V104" s="156"/>
      <c r="W104" s="156"/>
      <c r="X104" s="156"/>
      <c r="Y104" s="156"/>
      <c r="Z104" s="156"/>
      <c r="AA104" s="156"/>
      <c r="AB104" s="156"/>
      <c r="AC104" s="156"/>
      <c r="AD104" s="156"/>
      <c r="AE104" s="156"/>
      <c r="AF104" s="156"/>
      <c r="AG104" s="174">
        <f>'ZL10 - Vybourání otvoru m...'!J30</f>
        <v>24614.04</v>
      </c>
      <c r="AH104" s="175"/>
      <c r="AI104" s="175"/>
      <c r="AJ104" s="175"/>
      <c r="AK104" s="175"/>
      <c r="AL104" s="175"/>
      <c r="AM104" s="175"/>
      <c r="AN104" s="174">
        <f t="shared" si="0"/>
        <v>29782.99</v>
      </c>
      <c r="AO104" s="175"/>
      <c r="AP104" s="175"/>
      <c r="AQ104" s="71" t="s">
        <v>77</v>
      </c>
      <c r="AR104" s="68"/>
      <c r="AS104" s="77">
        <v>0</v>
      </c>
      <c r="AT104" s="78">
        <f t="shared" si="1"/>
        <v>5168.95</v>
      </c>
      <c r="AU104" s="79">
        <f>'ZL10 - Vybourání otvoru m...'!P122</f>
        <v>29.454653</v>
      </c>
      <c r="AV104" s="78">
        <f>'ZL10 - Vybourání otvoru m...'!J33</f>
        <v>5168.95</v>
      </c>
      <c r="AW104" s="78">
        <f>'ZL10 - Vybourání otvoru m...'!J34</f>
        <v>0</v>
      </c>
      <c r="AX104" s="78">
        <f>'ZL10 - Vybourání otvoru m...'!J35</f>
        <v>0</v>
      </c>
      <c r="AY104" s="78">
        <f>'ZL10 - Vybourání otvoru m...'!J36</f>
        <v>0</v>
      </c>
      <c r="AZ104" s="78">
        <f>'ZL10 - Vybourání otvoru m...'!F33</f>
        <v>24614.04</v>
      </c>
      <c r="BA104" s="78">
        <f>'ZL10 - Vybourání otvoru m...'!F34</f>
        <v>0</v>
      </c>
      <c r="BB104" s="78">
        <f>'ZL10 - Vybourání otvoru m...'!F35</f>
        <v>0</v>
      </c>
      <c r="BC104" s="78">
        <f>'ZL10 - Vybourání otvoru m...'!F36</f>
        <v>0</v>
      </c>
      <c r="BD104" s="80">
        <f>'ZL10 - Vybourání otvoru m...'!F37</f>
        <v>0</v>
      </c>
      <c r="BT104" s="76" t="s">
        <v>78</v>
      </c>
      <c r="BV104" s="76" t="s">
        <v>72</v>
      </c>
      <c r="BW104" s="76" t="s">
        <v>107</v>
      </c>
      <c r="BX104" s="76" t="s">
        <v>5</v>
      </c>
      <c r="CL104" s="76" t="s">
        <v>1</v>
      </c>
      <c r="CM104" s="76" t="s">
        <v>80</v>
      </c>
    </row>
    <row r="105" spans="1:91" s="1" customFormat="1" ht="30" customHeight="1">
      <c r="B105" s="25"/>
      <c r="AR105" s="25"/>
    </row>
    <row r="106" spans="1:91" s="1" customFormat="1" ht="6.9" customHeight="1"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25"/>
    </row>
  </sheetData>
  <sheetProtection algorithmName="SHA-512" hashValue="cSrMb5DNOz7iTLhVSdUcb11++0A8ndMECAtfGib8ydDqDT/sa0ZAl46bkgrNMwt5QWIvgOceUbKFZ1IXapm4dA==" saltValue="OswJTnLcmhmuFvfpR9KzCFtqJ9YcItah7TEMwd1PNvE6jzB40SPKHeoGT8q5sUyQFA5gq6jcfhHI/gl4oUURNw==" spinCount="100000" sheet="1" objects="1" scenarios="1" formatColumns="0" formatRows="0"/>
  <mergeCells count="76">
    <mergeCell ref="AG104:AM104"/>
    <mergeCell ref="AG98:AM98"/>
    <mergeCell ref="AM87:AN87"/>
    <mergeCell ref="AM89:AP89"/>
    <mergeCell ref="AM90:AP90"/>
    <mergeCell ref="AN104:AP104"/>
    <mergeCell ref="AN103:AP103"/>
    <mergeCell ref="AN96:AP96"/>
    <mergeCell ref="AN102:AP102"/>
    <mergeCell ref="AN92:AP92"/>
    <mergeCell ref="AN101:AP101"/>
    <mergeCell ref="AN98:AP98"/>
    <mergeCell ref="AN100:AP100"/>
    <mergeCell ref="AN99:AP99"/>
    <mergeCell ref="AN95:AP95"/>
    <mergeCell ref="AN97:AP97"/>
    <mergeCell ref="AK35:AO35"/>
    <mergeCell ref="X35:AB35"/>
    <mergeCell ref="AR2:BE2"/>
    <mergeCell ref="AG103:AM103"/>
    <mergeCell ref="AG102:AM102"/>
    <mergeCell ref="AG92:AM92"/>
    <mergeCell ref="AG97:AM97"/>
    <mergeCell ref="AG95:AM95"/>
    <mergeCell ref="AG100:AM100"/>
    <mergeCell ref="AG101:AM101"/>
    <mergeCell ref="AG99:AM99"/>
    <mergeCell ref="AG96:AM96"/>
    <mergeCell ref="AS89:AT91"/>
    <mergeCell ref="AG94:AM94"/>
    <mergeCell ref="AN94:AP94"/>
    <mergeCell ref="L31:P31"/>
    <mergeCell ref="L32:P32"/>
    <mergeCell ref="W32:AE32"/>
    <mergeCell ref="AK32:AO32"/>
    <mergeCell ref="L33:P33"/>
    <mergeCell ref="W33:AE33"/>
    <mergeCell ref="AK33:AO33"/>
    <mergeCell ref="L85:AJ85"/>
    <mergeCell ref="K5:AJ5"/>
    <mergeCell ref="K6:AJ6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AK30:AO30"/>
    <mergeCell ref="L30:P30"/>
    <mergeCell ref="W30:AE30"/>
    <mergeCell ref="W31:AE31"/>
    <mergeCell ref="AK31:AO31"/>
    <mergeCell ref="D102:H102"/>
    <mergeCell ref="D103:H103"/>
    <mergeCell ref="D104:H104"/>
    <mergeCell ref="D101:H101"/>
    <mergeCell ref="I92:AF92"/>
    <mergeCell ref="J102:AF102"/>
    <mergeCell ref="J103:AF103"/>
    <mergeCell ref="J100:AF100"/>
    <mergeCell ref="J99:AF99"/>
    <mergeCell ref="J98:AF98"/>
    <mergeCell ref="J97:AF97"/>
    <mergeCell ref="J101:AF101"/>
    <mergeCell ref="J104:AF104"/>
    <mergeCell ref="J96:AF96"/>
    <mergeCell ref="J95:AF95"/>
    <mergeCell ref="C92:G92"/>
    <mergeCell ref="D98:H98"/>
    <mergeCell ref="D99:H99"/>
    <mergeCell ref="D95:H95"/>
    <mergeCell ref="D100:H100"/>
    <mergeCell ref="D97:H97"/>
    <mergeCell ref="D96:H96"/>
  </mergeCells>
  <hyperlinks>
    <hyperlink ref="A95" location="'ZL01 - Podlaha 2.07 (P25)'!C2" display="/" xr:uid="{00000000-0004-0000-0000-000000000000}"/>
    <hyperlink ref="A96" location="'ZL02 - Podlaha 2.05 (P23)'!C2" display="/" xr:uid="{00000000-0004-0000-0000-000001000000}"/>
    <hyperlink ref="A97" location="'ZL03 - Podlaha 2.04 (P24)'!C2" display="/" xr:uid="{00000000-0004-0000-0000-000002000000}"/>
    <hyperlink ref="A98" location="'ZL04 - Dlažba hexagon'!C2" display="/" xr:uid="{00000000-0004-0000-0000-000003000000}"/>
    <hyperlink ref="A99" location="'ZL05 - Vyklizení mezistropů'!C2" display="/" xr:uid="{00000000-0004-0000-0000-000004000000}"/>
    <hyperlink ref="A100" location="'ZL06 - Zazdívka otvoru 0.01 '!C2" display="/" xr:uid="{00000000-0004-0000-0000-000005000000}"/>
    <hyperlink ref="A101" location="'ZL07 - Vybourání pískovců...'!C2" display="/" xr:uid="{00000000-0004-0000-0000-000006000000}"/>
    <hyperlink ref="A102" location="'ZL08 - Změna parotěsné folie'!C2" display="/" xr:uid="{00000000-0004-0000-0000-000007000000}"/>
    <hyperlink ref="A103" location="'ZL09 - ZTI vnitřní výkopy'!C2" display="/" xr:uid="{00000000-0004-0000-0000-000008000000}"/>
    <hyperlink ref="A104" location="'ZL10 - Vybourání otvoru m...'!C2" display="/" xr:uid="{00000000-0004-0000-0000-000009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BM130"/>
  <sheetViews>
    <sheetView showGridLines="0" tabSelected="1" topLeftCell="A112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2:46" ht="10.199999999999999"/>
    <row r="2" spans="2:46" ht="36.9" customHeight="1"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AT2" s="13" t="s">
        <v>104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80</v>
      </c>
    </row>
    <row r="4" spans="2:46" ht="24.9" customHeight="1">
      <c r="B4" s="16"/>
      <c r="D4" s="17" t="s">
        <v>108</v>
      </c>
      <c r="L4" s="16"/>
      <c r="M4" s="81" t="s">
        <v>10</v>
      </c>
      <c r="AT4" s="13" t="s">
        <v>4</v>
      </c>
    </row>
    <row r="5" spans="2:46" ht="6.9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87" t="str">
        <f>'Rekapitulace stavby'!K6</f>
        <v>Vrchlabí 210</v>
      </c>
      <c r="F7" s="188"/>
      <c r="G7" s="188"/>
      <c r="H7" s="188"/>
      <c r="L7" s="16"/>
    </row>
    <row r="8" spans="2:46" s="1" customFormat="1" ht="12" customHeight="1">
      <c r="B8" s="25"/>
      <c r="D8" s="22" t="s">
        <v>109</v>
      </c>
      <c r="L8" s="25"/>
    </row>
    <row r="9" spans="2:46" s="1" customFormat="1" ht="16.5" customHeight="1">
      <c r="B9" s="25"/>
      <c r="E9" s="158" t="s">
        <v>420</v>
      </c>
      <c r="F9" s="189"/>
      <c r="G9" s="189"/>
      <c r="H9" s="189"/>
      <c r="L9" s="25"/>
    </row>
    <row r="10" spans="2:46" s="1" customFormat="1" ht="10.199999999999999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1. 11. 2024</v>
      </c>
      <c r="L12" s="25"/>
    </row>
    <row r="13" spans="2:46" s="1" customFormat="1" ht="10.8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24</v>
      </c>
      <c r="J15" s="20" t="str">
        <f>IF('Rekapitulace stavby'!AN11="","",'Rekapitulace stavby'!AN11)</f>
        <v/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60" t="str">
        <f>'Rekapitulace stavby'!E14</f>
        <v xml:space="preserve"> </v>
      </c>
      <c r="F18" s="160"/>
      <c r="G18" s="160"/>
      <c r="H18" s="160"/>
      <c r="I18" s="22" t="s">
        <v>24</v>
      </c>
      <c r="J18" s="20" t="str">
        <f>'Rekapitulace stavby'!AN14</f>
        <v/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23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 xml:space="preserve"> </v>
      </c>
      <c r="I21" s="22" t="s">
        <v>24</v>
      </c>
      <c r="J21" s="20" t="str">
        <f>IF('Rekapitulace stavby'!AN17="","",'Rekapitulace stavby'!AN17)</f>
        <v/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28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29</v>
      </c>
      <c r="L26" s="25"/>
    </row>
    <row r="27" spans="2:12" s="7" customFormat="1" ht="16.5" customHeight="1">
      <c r="B27" s="82"/>
      <c r="E27" s="163" t="s">
        <v>1</v>
      </c>
      <c r="F27" s="163"/>
      <c r="G27" s="163"/>
      <c r="H27" s="163"/>
      <c r="L27" s="82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30</v>
      </c>
      <c r="J30" s="59">
        <f>ROUND(J120, 2)</f>
        <v>8923.2000000000007</v>
      </c>
      <c r="L30" s="25"/>
    </row>
    <row r="31" spans="2:12" s="1" customFormat="1" ht="6.9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>
      <c r="B32" s="25"/>
      <c r="F32" s="28" t="s">
        <v>32</v>
      </c>
      <c r="I32" s="28" t="s">
        <v>31</v>
      </c>
      <c r="J32" s="28" t="s">
        <v>33</v>
      </c>
      <c r="L32" s="25"/>
    </row>
    <row r="33" spans="2:12" s="1" customFormat="1" ht="14.4" customHeight="1">
      <c r="B33" s="25"/>
      <c r="D33" s="48" t="s">
        <v>34</v>
      </c>
      <c r="E33" s="22" t="s">
        <v>35</v>
      </c>
      <c r="F33" s="84">
        <f>ROUND((SUM(BE120:BE129)),  2)</f>
        <v>8923.2000000000007</v>
      </c>
      <c r="I33" s="85">
        <v>0.21</v>
      </c>
      <c r="J33" s="84">
        <f>ROUND(((SUM(BE120:BE129))*I33),  2)</f>
        <v>1873.87</v>
      </c>
      <c r="L33" s="25"/>
    </row>
    <row r="34" spans="2:12" s="1" customFormat="1" ht="14.4" customHeight="1">
      <c r="B34" s="25"/>
      <c r="E34" s="22" t="s">
        <v>36</v>
      </c>
      <c r="F34" s="84">
        <f>ROUND((SUM(BF120:BF129)),  2)</f>
        <v>0</v>
      </c>
      <c r="I34" s="85">
        <v>0.12</v>
      </c>
      <c r="J34" s="84">
        <f>ROUND(((SUM(BF120:BF129))*I34),  2)</f>
        <v>0</v>
      </c>
      <c r="L34" s="25"/>
    </row>
    <row r="35" spans="2:12" s="1" customFormat="1" ht="14.4" hidden="1" customHeight="1">
      <c r="B35" s="25"/>
      <c r="E35" s="22" t="s">
        <v>37</v>
      </c>
      <c r="F35" s="84">
        <f>ROUND((SUM(BG120:BG129)),  2)</f>
        <v>0</v>
      </c>
      <c r="I35" s="85">
        <v>0.21</v>
      </c>
      <c r="J35" s="84">
        <f>0</f>
        <v>0</v>
      </c>
      <c r="L35" s="25"/>
    </row>
    <row r="36" spans="2:12" s="1" customFormat="1" ht="14.4" hidden="1" customHeight="1">
      <c r="B36" s="25"/>
      <c r="E36" s="22" t="s">
        <v>38</v>
      </c>
      <c r="F36" s="84">
        <f>ROUND((SUM(BH120:BH129)),  2)</f>
        <v>0</v>
      </c>
      <c r="I36" s="85">
        <v>0.12</v>
      </c>
      <c r="J36" s="84">
        <f>0</f>
        <v>0</v>
      </c>
      <c r="L36" s="25"/>
    </row>
    <row r="37" spans="2:12" s="1" customFormat="1" ht="14.4" hidden="1" customHeight="1">
      <c r="B37" s="25"/>
      <c r="E37" s="22" t="s">
        <v>39</v>
      </c>
      <c r="F37" s="84">
        <f>ROUND((SUM(BI120:BI129)),  2)</f>
        <v>0</v>
      </c>
      <c r="I37" s="85">
        <v>0</v>
      </c>
      <c r="J37" s="84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86"/>
      <c r="D39" s="87" t="s">
        <v>40</v>
      </c>
      <c r="E39" s="50"/>
      <c r="F39" s="50"/>
      <c r="G39" s="88" t="s">
        <v>41</v>
      </c>
      <c r="H39" s="89" t="s">
        <v>42</v>
      </c>
      <c r="I39" s="50"/>
      <c r="J39" s="90">
        <f>SUM(J30:J37)</f>
        <v>10797.07</v>
      </c>
      <c r="K39" s="91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4" t="s">
        <v>43</v>
      </c>
      <c r="E50" s="35"/>
      <c r="F50" s="35"/>
      <c r="G50" s="34" t="s">
        <v>44</v>
      </c>
      <c r="H50" s="35"/>
      <c r="I50" s="35"/>
      <c r="J50" s="35"/>
      <c r="K50" s="35"/>
      <c r="L50" s="25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5"/>
      <c r="D61" s="36" t="s">
        <v>45</v>
      </c>
      <c r="E61" s="27"/>
      <c r="F61" s="92" t="s">
        <v>46</v>
      </c>
      <c r="G61" s="36" t="s">
        <v>45</v>
      </c>
      <c r="H61" s="27"/>
      <c r="I61" s="27"/>
      <c r="J61" s="93" t="s">
        <v>46</v>
      </c>
      <c r="K61" s="27"/>
      <c r="L61" s="25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5"/>
      <c r="D65" s="34" t="s">
        <v>47</v>
      </c>
      <c r="E65" s="35"/>
      <c r="F65" s="35"/>
      <c r="G65" s="34" t="s">
        <v>48</v>
      </c>
      <c r="H65" s="35"/>
      <c r="I65" s="35"/>
      <c r="J65" s="35"/>
      <c r="K65" s="35"/>
      <c r="L65" s="25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5"/>
      <c r="D76" s="36" t="s">
        <v>45</v>
      </c>
      <c r="E76" s="27"/>
      <c r="F76" s="92" t="s">
        <v>46</v>
      </c>
      <c r="G76" s="36" t="s">
        <v>45</v>
      </c>
      <c r="H76" s="27"/>
      <c r="I76" s="27"/>
      <c r="J76" s="93" t="s">
        <v>46</v>
      </c>
      <c r="K76" s="27"/>
      <c r="L76" s="25"/>
    </row>
    <row r="77" spans="2:12" s="1" customFormat="1" ht="14.4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" customHeight="1">
      <c r="B82" s="25"/>
      <c r="C82" s="17" t="s">
        <v>111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87" t="str">
        <f>E7</f>
        <v>Vrchlabí 210</v>
      </c>
      <c r="F85" s="188"/>
      <c r="G85" s="188"/>
      <c r="H85" s="188"/>
      <c r="L85" s="25"/>
    </row>
    <row r="86" spans="2:47" s="1" customFormat="1" ht="12" customHeight="1">
      <c r="B86" s="25"/>
      <c r="C86" s="22" t="s">
        <v>109</v>
      </c>
      <c r="L86" s="25"/>
    </row>
    <row r="87" spans="2:47" s="1" customFormat="1" ht="16.5" customHeight="1">
      <c r="B87" s="25"/>
      <c r="E87" s="158" t="str">
        <f>E9</f>
        <v>ZL09 - ZTI vnitřní výkopy</v>
      </c>
      <c r="F87" s="189"/>
      <c r="G87" s="189"/>
      <c r="H87" s="189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>1. 11. 2024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22</v>
      </c>
      <c r="F91" s="20" t="str">
        <f>E15</f>
        <v xml:space="preserve"> </v>
      </c>
      <c r="I91" s="22" t="s">
        <v>26</v>
      </c>
      <c r="J91" s="23" t="str">
        <f>E21</f>
        <v xml:space="preserve"> </v>
      </c>
      <c r="L91" s="25"/>
    </row>
    <row r="92" spans="2:47" s="1" customFormat="1" ht="15.15" customHeight="1">
      <c r="B92" s="25"/>
      <c r="C92" s="22" t="s">
        <v>25</v>
      </c>
      <c r="F92" s="20" t="str">
        <f>IF(E18="","",E18)</f>
        <v xml:space="preserve"> </v>
      </c>
      <c r="I92" s="22" t="s">
        <v>28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112</v>
      </c>
      <c r="D94" s="86"/>
      <c r="E94" s="86"/>
      <c r="F94" s="86"/>
      <c r="G94" s="86"/>
      <c r="H94" s="86"/>
      <c r="I94" s="86"/>
      <c r="J94" s="95" t="s">
        <v>113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8" customHeight="1">
      <c r="B96" s="25"/>
      <c r="C96" s="96" t="s">
        <v>114</v>
      </c>
      <c r="J96" s="59">
        <f>J120</f>
        <v>8923.2000000000007</v>
      </c>
      <c r="L96" s="25"/>
      <c r="AU96" s="13" t="s">
        <v>115</v>
      </c>
    </row>
    <row r="97" spans="2:12" s="8" customFormat="1" ht="24.9" customHeight="1">
      <c r="B97" s="97"/>
      <c r="D97" s="98" t="s">
        <v>228</v>
      </c>
      <c r="E97" s="99"/>
      <c r="F97" s="99"/>
      <c r="G97" s="99"/>
      <c r="H97" s="99"/>
      <c r="I97" s="99"/>
      <c r="J97" s="100">
        <f>J121</f>
        <v>8923.2000000000007</v>
      </c>
      <c r="L97" s="97"/>
    </row>
    <row r="98" spans="2:12" s="9" customFormat="1" ht="19.95" customHeight="1">
      <c r="B98" s="101"/>
      <c r="D98" s="102" t="s">
        <v>117</v>
      </c>
      <c r="E98" s="103"/>
      <c r="F98" s="103"/>
      <c r="G98" s="103"/>
      <c r="H98" s="103"/>
      <c r="I98" s="103"/>
      <c r="J98" s="104">
        <f>J122</f>
        <v>1177.2</v>
      </c>
      <c r="L98" s="101"/>
    </row>
    <row r="99" spans="2:12" s="9" customFormat="1" ht="19.95" customHeight="1">
      <c r="B99" s="101"/>
      <c r="D99" s="102" t="s">
        <v>121</v>
      </c>
      <c r="E99" s="103"/>
      <c r="F99" s="103"/>
      <c r="G99" s="103"/>
      <c r="H99" s="103"/>
      <c r="I99" s="103"/>
      <c r="J99" s="104">
        <f>J124</f>
        <v>3286</v>
      </c>
      <c r="L99" s="101"/>
    </row>
    <row r="100" spans="2:12" s="9" customFormat="1" ht="19.95" customHeight="1">
      <c r="B100" s="101"/>
      <c r="D100" s="102" t="s">
        <v>122</v>
      </c>
      <c r="E100" s="103"/>
      <c r="F100" s="103"/>
      <c r="G100" s="103"/>
      <c r="H100" s="103"/>
      <c r="I100" s="103"/>
      <c r="J100" s="104">
        <f>J128</f>
        <v>4460</v>
      </c>
      <c r="L100" s="101"/>
    </row>
    <row r="101" spans="2:12" s="1" customFormat="1" ht="21.75" customHeight="1">
      <c r="B101" s="25"/>
      <c r="L101" s="25"/>
    </row>
    <row r="102" spans="2:12" s="1" customFormat="1" ht="6.9" customHeight="1"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25"/>
    </row>
    <row r="106" spans="2:12" s="1" customFormat="1" ht="6.9" customHeight="1"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25"/>
    </row>
    <row r="107" spans="2:12" s="1" customFormat="1" ht="24.9" customHeight="1">
      <c r="B107" s="25"/>
      <c r="C107" s="17" t="s">
        <v>126</v>
      </c>
      <c r="L107" s="25"/>
    </row>
    <row r="108" spans="2:12" s="1" customFormat="1" ht="6.9" customHeight="1">
      <c r="B108" s="25"/>
      <c r="L108" s="25"/>
    </row>
    <row r="109" spans="2:12" s="1" customFormat="1" ht="12" customHeight="1">
      <c r="B109" s="25"/>
      <c r="C109" s="22" t="s">
        <v>14</v>
      </c>
      <c r="L109" s="25"/>
    </row>
    <row r="110" spans="2:12" s="1" customFormat="1" ht="16.5" customHeight="1">
      <c r="B110" s="25"/>
      <c r="E110" s="187" t="str">
        <f>E7</f>
        <v>Vrchlabí 210</v>
      </c>
      <c r="F110" s="188"/>
      <c r="G110" s="188"/>
      <c r="H110" s="188"/>
      <c r="L110" s="25"/>
    </row>
    <row r="111" spans="2:12" s="1" customFormat="1" ht="12" customHeight="1">
      <c r="B111" s="25"/>
      <c r="C111" s="22" t="s">
        <v>109</v>
      </c>
      <c r="L111" s="25"/>
    </row>
    <row r="112" spans="2:12" s="1" customFormat="1" ht="16.5" customHeight="1">
      <c r="B112" s="25"/>
      <c r="E112" s="158" t="str">
        <f>E9</f>
        <v>ZL09 - ZTI vnitřní výkopy</v>
      </c>
      <c r="F112" s="189"/>
      <c r="G112" s="189"/>
      <c r="H112" s="189"/>
      <c r="L112" s="25"/>
    </row>
    <row r="113" spans="2:65" s="1" customFormat="1" ht="6.9" customHeight="1">
      <c r="B113" s="25"/>
      <c r="L113" s="25"/>
    </row>
    <row r="114" spans="2:65" s="1" customFormat="1" ht="12" customHeight="1">
      <c r="B114" s="25"/>
      <c r="C114" s="22" t="s">
        <v>18</v>
      </c>
      <c r="F114" s="20" t="str">
        <f>F12</f>
        <v xml:space="preserve"> </v>
      </c>
      <c r="I114" s="22" t="s">
        <v>20</v>
      </c>
      <c r="J114" s="45" t="str">
        <f>IF(J12="","",J12)</f>
        <v>1. 11. 2024</v>
      </c>
      <c r="L114" s="25"/>
    </row>
    <row r="115" spans="2:65" s="1" customFormat="1" ht="6.9" customHeight="1">
      <c r="B115" s="25"/>
      <c r="L115" s="25"/>
    </row>
    <row r="116" spans="2:65" s="1" customFormat="1" ht="15.15" customHeight="1">
      <c r="B116" s="25"/>
      <c r="C116" s="22" t="s">
        <v>22</v>
      </c>
      <c r="F116" s="20" t="str">
        <f>E15</f>
        <v xml:space="preserve"> </v>
      </c>
      <c r="I116" s="22" t="s">
        <v>26</v>
      </c>
      <c r="J116" s="23" t="str">
        <f>E21</f>
        <v xml:space="preserve"> </v>
      </c>
      <c r="L116" s="25"/>
    </row>
    <row r="117" spans="2:65" s="1" customFormat="1" ht="15.15" customHeight="1">
      <c r="B117" s="25"/>
      <c r="C117" s="22" t="s">
        <v>25</v>
      </c>
      <c r="F117" s="20" t="str">
        <f>IF(E18="","",E18)</f>
        <v xml:space="preserve"> </v>
      </c>
      <c r="I117" s="22" t="s">
        <v>28</v>
      </c>
      <c r="J117" s="23" t="str">
        <f>E24</f>
        <v xml:space="preserve"> </v>
      </c>
      <c r="L117" s="25"/>
    </row>
    <row r="118" spans="2:65" s="1" customFormat="1" ht="10.35" customHeight="1">
      <c r="B118" s="25"/>
      <c r="L118" s="25"/>
    </row>
    <row r="119" spans="2:65" s="10" customFormat="1" ht="29.25" customHeight="1">
      <c r="B119" s="105"/>
      <c r="C119" s="106" t="s">
        <v>127</v>
      </c>
      <c r="D119" s="107" t="s">
        <v>55</v>
      </c>
      <c r="E119" s="107" t="s">
        <v>51</v>
      </c>
      <c r="F119" s="107" t="s">
        <v>52</v>
      </c>
      <c r="G119" s="107" t="s">
        <v>128</v>
      </c>
      <c r="H119" s="107" t="s">
        <v>129</v>
      </c>
      <c r="I119" s="107" t="s">
        <v>130</v>
      </c>
      <c r="J119" s="108" t="s">
        <v>113</v>
      </c>
      <c r="K119" s="109" t="s">
        <v>131</v>
      </c>
      <c r="L119" s="105"/>
      <c r="M119" s="52" t="s">
        <v>1</v>
      </c>
      <c r="N119" s="53" t="s">
        <v>34</v>
      </c>
      <c r="O119" s="53" t="s">
        <v>132</v>
      </c>
      <c r="P119" s="53" t="s">
        <v>133</v>
      </c>
      <c r="Q119" s="53" t="s">
        <v>134</v>
      </c>
      <c r="R119" s="53" t="s">
        <v>135</v>
      </c>
      <c r="S119" s="53" t="s">
        <v>136</v>
      </c>
      <c r="T119" s="54" t="s">
        <v>137</v>
      </c>
    </row>
    <row r="120" spans="2:65" s="1" customFormat="1" ht="22.8" customHeight="1">
      <c r="B120" s="25"/>
      <c r="C120" s="57" t="s">
        <v>138</v>
      </c>
      <c r="J120" s="110">
        <f>BK120</f>
        <v>8923.2000000000007</v>
      </c>
      <c r="L120" s="25"/>
      <c r="M120" s="55"/>
      <c r="N120" s="46"/>
      <c r="O120" s="46"/>
      <c r="P120" s="111">
        <f>P121</f>
        <v>13.9832</v>
      </c>
      <c r="Q120" s="46"/>
      <c r="R120" s="111">
        <f>R121</f>
        <v>0</v>
      </c>
      <c r="S120" s="46"/>
      <c r="T120" s="112">
        <f>T121</f>
        <v>0</v>
      </c>
      <c r="AT120" s="13" t="s">
        <v>69</v>
      </c>
      <c r="AU120" s="13" t="s">
        <v>115</v>
      </c>
      <c r="BK120" s="113">
        <f>BK121</f>
        <v>8923.2000000000007</v>
      </c>
    </row>
    <row r="121" spans="2:65" s="11" customFormat="1" ht="25.95" customHeight="1">
      <c r="B121" s="114"/>
      <c r="D121" s="115" t="s">
        <v>69</v>
      </c>
      <c r="E121" s="116" t="s">
        <v>139</v>
      </c>
      <c r="F121" s="116" t="s">
        <v>233</v>
      </c>
      <c r="J121" s="117">
        <f>BK121</f>
        <v>8923.2000000000007</v>
      </c>
      <c r="L121" s="114"/>
      <c r="M121" s="118"/>
      <c r="P121" s="119">
        <f>P122+P124+P128</f>
        <v>13.9832</v>
      </c>
      <c r="R121" s="119">
        <f>R122+R124+R128</f>
        <v>0</v>
      </c>
      <c r="T121" s="120">
        <f>T122+T124+T128</f>
        <v>0</v>
      </c>
      <c r="AR121" s="115" t="s">
        <v>78</v>
      </c>
      <c r="AT121" s="121" t="s">
        <v>69</v>
      </c>
      <c r="AU121" s="121" t="s">
        <v>70</v>
      </c>
      <c r="AY121" s="115" t="s">
        <v>141</v>
      </c>
      <c r="BK121" s="122">
        <f>BK122+BK124+BK128</f>
        <v>8923.2000000000007</v>
      </c>
    </row>
    <row r="122" spans="2:65" s="11" customFormat="1" ht="22.8" customHeight="1">
      <c r="B122" s="114"/>
      <c r="D122" s="115" t="s">
        <v>69</v>
      </c>
      <c r="E122" s="123" t="s">
        <v>78</v>
      </c>
      <c r="F122" s="123" t="s">
        <v>142</v>
      </c>
      <c r="J122" s="124">
        <f>BK122</f>
        <v>1177.2</v>
      </c>
      <c r="L122" s="114"/>
      <c r="M122" s="118"/>
      <c r="P122" s="119">
        <f>P123</f>
        <v>3.4931999999999999</v>
      </c>
      <c r="R122" s="119">
        <f>R123</f>
        <v>0</v>
      </c>
      <c r="T122" s="120">
        <f>T123</f>
        <v>0</v>
      </c>
      <c r="AR122" s="115" t="s">
        <v>78</v>
      </c>
      <c r="AT122" s="121" t="s">
        <v>69</v>
      </c>
      <c r="AU122" s="121" t="s">
        <v>78</v>
      </c>
      <c r="AY122" s="115" t="s">
        <v>141</v>
      </c>
      <c r="BK122" s="122">
        <f>BK123</f>
        <v>1177.2</v>
      </c>
    </row>
    <row r="123" spans="2:65" s="1" customFormat="1" ht="37.799999999999997" customHeight="1">
      <c r="B123" s="25"/>
      <c r="C123" s="125" t="s">
        <v>78</v>
      </c>
      <c r="D123" s="125" t="s">
        <v>143</v>
      </c>
      <c r="E123" s="126" t="s">
        <v>421</v>
      </c>
      <c r="F123" s="127" t="s">
        <v>422</v>
      </c>
      <c r="G123" s="128" t="s">
        <v>146</v>
      </c>
      <c r="H123" s="129">
        <v>1.2</v>
      </c>
      <c r="I123" s="130">
        <v>981</v>
      </c>
      <c r="J123" s="130">
        <f>ROUND(I123*H123,2)</f>
        <v>1177.2</v>
      </c>
      <c r="K123" s="131"/>
      <c r="L123" s="25"/>
      <c r="M123" s="132" t="s">
        <v>1</v>
      </c>
      <c r="N123" s="133" t="s">
        <v>35</v>
      </c>
      <c r="O123" s="134">
        <v>2.911</v>
      </c>
      <c r="P123" s="134">
        <f>O123*H123</f>
        <v>3.4931999999999999</v>
      </c>
      <c r="Q123" s="134">
        <v>0</v>
      </c>
      <c r="R123" s="134">
        <f>Q123*H123</f>
        <v>0</v>
      </c>
      <c r="S123" s="134">
        <v>0</v>
      </c>
      <c r="T123" s="135">
        <f>S123*H123</f>
        <v>0</v>
      </c>
      <c r="AR123" s="136" t="s">
        <v>147</v>
      </c>
      <c r="AT123" s="136" t="s">
        <v>143</v>
      </c>
      <c r="AU123" s="136" t="s">
        <v>80</v>
      </c>
      <c r="AY123" s="13" t="s">
        <v>141</v>
      </c>
      <c r="BE123" s="137">
        <f>IF(N123="základní",J123,0)</f>
        <v>1177.2</v>
      </c>
      <c r="BF123" s="137">
        <f>IF(N123="snížená",J123,0)</f>
        <v>0</v>
      </c>
      <c r="BG123" s="137">
        <f>IF(N123="zákl. přenesená",J123,0)</f>
        <v>0</v>
      </c>
      <c r="BH123" s="137">
        <f>IF(N123="sníž. přenesená",J123,0)</f>
        <v>0</v>
      </c>
      <c r="BI123" s="137">
        <f>IF(N123="nulová",J123,0)</f>
        <v>0</v>
      </c>
      <c r="BJ123" s="13" t="s">
        <v>78</v>
      </c>
      <c r="BK123" s="137">
        <f>ROUND(I123*H123,2)</f>
        <v>1177.2</v>
      </c>
      <c r="BL123" s="13" t="s">
        <v>147</v>
      </c>
      <c r="BM123" s="136" t="s">
        <v>423</v>
      </c>
    </row>
    <row r="124" spans="2:65" s="11" customFormat="1" ht="22.8" customHeight="1">
      <c r="B124" s="114"/>
      <c r="D124" s="115" t="s">
        <v>69</v>
      </c>
      <c r="E124" s="123" t="s">
        <v>186</v>
      </c>
      <c r="F124" s="123" t="s">
        <v>187</v>
      </c>
      <c r="J124" s="124">
        <f>BK124</f>
        <v>3286</v>
      </c>
      <c r="L124" s="114"/>
      <c r="M124" s="118"/>
      <c r="P124" s="119">
        <f>SUM(P125:P127)</f>
        <v>0.87</v>
      </c>
      <c r="R124" s="119">
        <f>SUM(R125:R127)</f>
        <v>0</v>
      </c>
      <c r="T124" s="120">
        <f>SUM(T125:T127)</f>
        <v>0</v>
      </c>
      <c r="AR124" s="115" t="s">
        <v>78</v>
      </c>
      <c r="AT124" s="121" t="s">
        <v>69</v>
      </c>
      <c r="AU124" s="121" t="s">
        <v>78</v>
      </c>
      <c r="AY124" s="115" t="s">
        <v>141</v>
      </c>
      <c r="BK124" s="122">
        <f>SUM(BK125:BK127)</f>
        <v>3286</v>
      </c>
    </row>
    <row r="125" spans="2:65" s="1" customFormat="1" ht="24.15" customHeight="1">
      <c r="B125" s="25"/>
      <c r="C125" s="125" t="s">
        <v>80</v>
      </c>
      <c r="D125" s="125" t="s">
        <v>143</v>
      </c>
      <c r="E125" s="126" t="s">
        <v>189</v>
      </c>
      <c r="F125" s="127" t="s">
        <v>190</v>
      </c>
      <c r="G125" s="128" t="s">
        <v>191</v>
      </c>
      <c r="H125" s="129">
        <v>60</v>
      </c>
      <c r="I125" s="130">
        <v>13.1</v>
      </c>
      <c r="J125" s="130">
        <f>ROUND(I125*H125,2)</f>
        <v>786</v>
      </c>
      <c r="K125" s="131"/>
      <c r="L125" s="25"/>
      <c r="M125" s="132" t="s">
        <v>1</v>
      </c>
      <c r="N125" s="133" t="s">
        <v>35</v>
      </c>
      <c r="O125" s="134">
        <v>6.0000000000000001E-3</v>
      </c>
      <c r="P125" s="134">
        <f>O125*H125</f>
        <v>0.36</v>
      </c>
      <c r="Q125" s="134">
        <v>0</v>
      </c>
      <c r="R125" s="134">
        <f>Q125*H125</f>
        <v>0</v>
      </c>
      <c r="S125" s="134">
        <v>0</v>
      </c>
      <c r="T125" s="135">
        <f>S125*H125</f>
        <v>0</v>
      </c>
      <c r="AR125" s="136" t="s">
        <v>147</v>
      </c>
      <c r="AT125" s="136" t="s">
        <v>143</v>
      </c>
      <c r="AU125" s="136" t="s">
        <v>80</v>
      </c>
      <c r="AY125" s="13" t="s">
        <v>141</v>
      </c>
      <c r="BE125" s="137">
        <f>IF(N125="základní",J125,0)</f>
        <v>786</v>
      </c>
      <c r="BF125" s="137">
        <f>IF(N125="snížená",J125,0)</f>
        <v>0</v>
      </c>
      <c r="BG125" s="137">
        <f>IF(N125="zákl. přenesená",J125,0)</f>
        <v>0</v>
      </c>
      <c r="BH125" s="137">
        <f>IF(N125="sníž. přenesená",J125,0)</f>
        <v>0</v>
      </c>
      <c r="BI125" s="137">
        <f>IF(N125="nulová",J125,0)</f>
        <v>0</v>
      </c>
      <c r="BJ125" s="13" t="s">
        <v>78</v>
      </c>
      <c r="BK125" s="137">
        <f>ROUND(I125*H125,2)</f>
        <v>786</v>
      </c>
      <c r="BL125" s="13" t="s">
        <v>147</v>
      </c>
      <c r="BM125" s="136" t="s">
        <v>424</v>
      </c>
    </row>
    <row r="126" spans="2:65" s="1" customFormat="1" ht="33" customHeight="1">
      <c r="B126" s="25"/>
      <c r="C126" s="125" t="s">
        <v>154</v>
      </c>
      <c r="D126" s="125" t="s">
        <v>143</v>
      </c>
      <c r="E126" s="126" t="s">
        <v>194</v>
      </c>
      <c r="F126" s="127" t="s">
        <v>195</v>
      </c>
      <c r="G126" s="128" t="s">
        <v>191</v>
      </c>
      <c r="H126" s="129">
        <v>2</v>
      </c>
      <c r="I126" s="130">
        <v>434</v>
      </c>
      <c r="J126" s="130">
        <f>ROUND(I126*H126,2)</f>
        <v>868</v>
      </c>
      <c r="K126" s="131"/>
      <c r="L126" s="25"/>
      <c r="M126" s="132" t="s">
        <v>1</v>
      </c>
      <c r="N126" s="133" t="s">
        <v>35</v>
      </c>
      <c r="O126" s="134">
        <v>0.255</v>
      </c>
      <c r="P126" s="134">
        <f>O126*H126</f>
        <v>0.51</v>
      </c>
      <c r="Q126" s="134">
        <v>0</v>
      </c>
      <c r="R126" s="134">
        <f>Q126*H126</f>
        <v>0</v>
      </c>
      <c r="S126" s="134">
        <v>0</v>
      </c>
      <c r="T126" s="135">
        <f>S126*H126</f>
        <v>0</v>
      </c>
      <c r="AR126" s="136" t="s">
        <v>147</v>
      </c>
      <c r="AT126" s="136" t="s">
        <v>143</v>
      </c>
      <c r="AU126" s="136" t="s">
        <v>80</v>
      </c>
      <c r="AY126" s="13" t="s">
        <v>141</v>
      </c>
      <c r="BE126" s="137">
        <f>IF(N126="základní",J126,0)</f>
        <v>868</v>
      </c>
      <c r="BF126" s="137">
        <f>IF(N126="snížená",J126,0)</f>
        <v>0</v>
      </c>
      <c r="BG126" s="137">
        <f>IF(N126="zákl. přenesená",J126,0)</f>
        <v>0</v>
      </c>
      <c r="BH126" s="137">
        <f>IF(N126="sníž. přenesená",J126,0)</f>
        <v>0</v>
      </c>
      <c r="BI126" s="137">
        <f>IF(N126="nulová",J126,0)</f>
        <v>0</v>
      </c>
      <c r="BJ126" s="13" t="s">
        <v>78</v>
      </c>
      <c r="BK126" s="137">
        <f>ROUND(I126*H126,2)</f>
        <v>868</v>
      </c>
      <c r="BL126" s="13" t="s">
        <v>147</v>
      </c>
      <c r="BM126" s="136" t="s">
        <v>425</v>
      </c>
    </row>
    <row r="127" spans="2:65" s="1" customFormat="1" ht="44.25" customHeight="1">
      <c r="B127" s="25"/>
      <c r="C127" s="125" t="s">
        <v>147</v>
      </c>
      <c r="D127" s="125" t="s">
        <v>143</v>
      </c>
      <c r="E127" s="126" t="s">
        <v>197</v>
      </c>
      <c r="F127" s="127" t="s">
        <v>198</v>
      </c>
      <c r="G127" s="128" t="s">
        <v>191</v>
      </c>
      <c r="H127" s="129">
        <v>2</v>
      </c>
      <c r="I127" s="130">
        <v>816</v>
      </c>
      <c r="J127" s="130">
        <f>ROUND(I127*H127,2)</f>
        <v>1632</v>
      </c>
      <c r="K127" s="131"/>
      <c r="L127" s="25"/>
      <c r="M127" s="132" t="s">
        <v>1</v>
      </c>
      <c r="N127" s="133" t="s">
        <v>35</v>
      </c>
      <c r="O127" s="134">
        <v>0</v>
      </c>
      <c r="P127" s="134">
        <f>O127*H127</f>
        <v>0</v>
      </c>
      <c r="Q127" s="134">
        <v>0</v>
      </c>
      <c r="R127" s="134">
        <f>Q127*H127</f>
        <v>0</v>
      </c>
      <c r="S127" s="134">
        <v>0</v>
      </c>
      <c r="T127" s="135">
        <f>S127*H127</f>
        <v>0</v>
      </c>
      <c r="AR127" s="136" t="s">
        <v>147</v>
      </c>
      <c r="AT127" s="136" t="s">
        <v>143</v>
      </c>
      <c r="AU127" s="136" t="s">
        <v>80</v>
      </c>
      <c r="AY127" s="13" t="s">
        <v>141</v>
      </c>
      <c r="BE127" s="137">
        <f>IF(N127="základní",J127,0)</f>
        <v>1632</v>
      </c>
      <c r="BF127" s="137">
        <f>IF(N127="snížená",J127,0)</f>
        <v>0</v>
      </c>
      <c r="BG127" s="137">
        <f>IF(N127="zákl. přenesená",J127,0)</f>
        <v>0</v>
      </c>
      <c r="BH127" s="137">
        <f>IF(N127="sníž. přenesená",J127,0)</f>
        <v>0</v>
      </c>
      <c r="BI127" s="137">
        <f>IF(N127="nulová",J127,0)</f>
        <v>0</v>
      </c>
      <c r="BJ127" s="13" t="s">
        <v>78</v>
      </c>
      <c r="BK127" s="137">
        <f>ROUND(I127*H127,2)</f>
        <v>1632</v>
      </c>
      <c r="BL127" s="13" t="s">
        <v>147</v>
      </c>
      <c r="BM127" s="136" t="s">
        <v>426</v>
      </c>
    </row>
    <row r="128" spans="2:65" s="11" customFormat="1" ht="22.8" customHeight="1">
      <c r="B128" s="114"/>
      <c r="D128" s="115" t="s">
        <v>69</v>
      </c>
      <c r="E128" s="123" t="s">
        <v>200</v>
      </c>
      <c r="F128" s="123" t="s">
        <v>201</v>
      </c>
      <c r="J128" s="124">
        <f>BK128</f>
        <v>4460</v>
      </c>
      <c r="L128" s="114"/>
      <c r="M128" s="118"/>
      <c r="P128" s="119">
        <f>P129</f>
        <v>9.6199999999999992</v>
      </c>
      <c r="R128" s="119">
        <f>R129</f>
        <v>0</v>
      </c>
      <c r="T128" s="120">
        <f>T129</f>
        <v>0</v>
      </c>
      <c r="AR128" s="115" t="s">
        <v>78</v>
      </c>
      <c r="AT128" s="121" t="s">
        <v>69</v>
      </c>
      <c r="AU128" s="121" t="s">
        <v>78</v>
      </c>
      <c r="AY128" s="115" t="s">
        <v>141</v>
      </c>
      <c r="BK128" s="122">
        <f>BK129</f>
        <v>4460</v>
      </c>
    </row>
    <row r="129" spans="2:65" s="1" customFormat="1" ht="24.15" customHeight="1">
      <c r="B129" s="25"/>
      <c r="C129" s="125" t="s">
        <v>164</v>
      </c>
      <c r="D129" s="125" t="s">
        <v>143</v>
      </c>
      <c r="E129" s="126" t="s">
        <v>203</v>
      </c>
      <c r="F129" s="127" t="s">
        <v>204</v>
      </c>
      <c r="G129" s="128" t="s">
        <v>191</v>
      </c>
      <c r="H129" s="129">
        <v>2</v>
      </c>
      <c r="I129" s="130">
        <v>2230</v>
      </c>
      <c r="J129" s="130">
        <f>ROUND(I129*H129,2)</f>
        <v>4460</v>
      </c>
      <c r="K129" s="131"/>
      <c r="L129" s="25"/>
      <c r="M129" s="148" t="s">
        <v>1</v>
      </c>
      <c r="N129" s="149" t="s">
        <v>35</v>
      </c>
      <c r="O129" s="150">
        <v>4.8099999999999996</v>
      </c>
      <c r="P129" s="150">
        <f>O129*H129</f>
        <v>9.6199999999999992</v>
      </c>
      <c r="Q129" s="150">
        <v>0</v>
      </c>
      <c r="R129" s="150">
        <f>Q129*H129</f>
        <v>0</v>
      </c>
      <c r="S129" s="150">
        <v>0</v>
      </c>
      <c r="T129" s="151">
        <f>S129*H129</f>
        <v>0</v>
      </c>
      <c r="AR129" s="136" t="s">
        <v>147</v>
      </c>
      <c r="AT129" s="136" t="s">
        <v>143</v>
      </c>
      <c r="AU129" s="136" t="s">
        <v>80</v>
      </c>
      <c r="AY129" s="13" t="s">
        <v>141</v>
      </c>
      <c r="BE129" s="137">
        <f>IF(N129="základní",J129,0)</f>
        <v>4460</v>
      </c>
      <c r="BF129" s="137">
        <f>IF(N129="snížená",J129,0)</f>
        <v>0</v>
      </c>
      <c r="BG129" s="137">
        <f>IF(N129="zákl. přenesená",J129,0)</f>
        <v>0</v>
      </c>
      <c r="BH129" s="137">
        <f>IF(N129="sníž. přenesená",J129,0)</f>
        <v>0</v>
      </c>
      <c r="BI129" s="137">
        <f>IF(N129="nulová",J129,0)</f>
        <v>0</v>
      </c>
      <c r="BJ129" s="13" t="s">
        <v>78</v>
      </c>
      <c r="BK129" s="137">
        <f>ROUND(I129*H129,2)</f>
        <v>4460</v>
      </c>
      <c r="BL129" s="13" t="s">
        <v>147</v>
      </c>
      <c r="BM129" s="136" t="s">
        <v>427</v>
      </c>
    </row>
    <row r="130" spans="2:65" s="1" customFormat="1" ht="6.9" customHeight="1">
      <c r="B130" s="37"/>
      <c r="C130" s="38"/>
      <c r="D130" s="38"/>
      <c r="E130" s="38"/>
      <c r="F130" s="38"/>
      <c r="G130" s="38"/>
      <c r="H130" s="38"/>
      <c r="I130" s="38"/>
      <c r="J130" s="38"/>
      <c r="K130" s="38"/>
      <c r="L130" s="25"/>
    </row>
  </sheetData>
  <sheetProtection algorithmName="SHA-512" hashValue="L95cODRntQj1hGbAleH/mU23z2uhriLGNCKy6VjPnOvEgXc5Emcfw81lWX0W9kfSyeJTin72KnNFBUC93/IFdQ==" saltValue="8ARN4P9bWJEPPjBu5CHM3PtN0SaKsmw+C5+7dgr6aRWh+XigXFejtQaUImYTV8R499QwVzvZ30xSmI1+5Hyh5Q==" spinCount="100000" sheet="1" objects="1" scenarios="1" formatColumns="0" formatRows="0" autoFilter="0"/>
  <autoFilter ref="C119:K129" xr:uid="{00000000-0009-0000-0000-000009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BM140"/>
  <sheetViews>
    <sheetView showGridLines="0" topLeftCell="A116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2:46" ht="10.199999999999999"/>
    <row r="2" spans="2:46" ht="36.9" customHeight="1"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AT2" s="13" t="s">
        <v>107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80</v>
      </c>
    </row>
    <row r="4" spans="2:46" ht="24.9" customHeight="1">
      <c r="B4" s="16"/>
      <c r="D4" s="17" t="s">
        <v>108</v>
      </c>
      <c r="L4" s="16"/>
      <c r="M4" s="81" t="s">
        <v>10</v>
      </c>
      <c r="AT4" s="13" t="s">
        <v>4</v>
      </c>
    </row>
    <row r="5" spans="2:46" ht="6.9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87" t="str">
        <f>'Rekapitulace stavby'!K6</f>
        <v>Vrchlabí 210</v>
      </c>
      <c r="F7" s="188"/>
      <c r="G7" s="188"/>
      <c r="H7" s="188"/>
      <c r="L7" s="16"/>
    </row>
    <row r="8" spans="2:46" s="1" customFormat="1" ht="12" customHeight="1">
      <c r="B8" s="25"/>
      <c r="D8" s="22" t="s">
        <v>109</v>
      </c>
      <c r="L8" s="25"/>
    </row>
    <row r="9" spans="2:46" s="1" customFormat="1" ht="16.5" customHeight="1">
      <c r="B9" s="25"/>
      <c r="E9" s="158" t="s">
        <v>428</v>
      </c>
      <c r="F9" s="189"/>
      <c r="G9" s="189"/>
      <c r="H9" s="189"/>
      <c r="L9" s="25"/>
    </row>
    <row r="10" spans="2:46" s="1" customFormat="1" ht="10.199999999999999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1. 11. 2024</v>
      </c>
      <c r="L12" s="25"/>
    </row>
    <row r="13" spans="2:46" s="1" customFormat="1" ht="10.8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24</v>
      </c>
      <c r="J15" s="20" t="str">
        <f>IF('Rekapitulace stavby'!AN11="","",'Rekapitulace stavby'!AN11)</f>
        <v/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60" t="str">
        <f>'Rekapitulace stavby'!E14</f>
        <v xml:space="preserve"> </v>
      </c>
      <c r="F18" s="160"/>
      <c r="G18" s="160"/>
      <c r="H18" s="160"/>
      <c r="I18" s="22" t="s">
        <v>24</v>
      </c>
      <c r="J18" s="20" t="str">
        <f>'Rekapitulace stavby'!AN14</f>
        <v/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23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 xml:space="preserve"> </v>
      </c>
      <c r="I21" s="22" t="s">
        <v>24</v>
      </c>
      <c r="J21" s="20" t="str">
        <f>IF('Rekapitulace stavby'!AN17="","",'Rekapitulace stavby'!AN17)</f>
        <v/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28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29</v>
      </c>
      <c r="L26" s="25"/>
    </row>
    <row r="27" spans="2:12" s="7" customFormat="1" ht="16.5" customHeight="1">
      <c r="B27" s="82"/>
      <c r="E27" s="163" t="s">
        <v>1</v>
      </c>
      <c r="F27" s="163"/>
      <c r="G27" s="163"/>
      <c r="H27" s="163"/>
      <c r="L27" s="82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30</v>
      </c>
      <c r="J30" s="59">
        <f>ROUND(J122, 2)</f>
        <v>24614.04</v>
      </c>
      <c r="L30" s="25"/>
    </row>
    <row r="31" spans="2:12" s="1" customFormat="1" ht="6.9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>
      <c r="B32" s="25"/>
      <c r="F32" s="28" t="s">
        <v>32</v>
      </c>
      <c r="I32" s="28" t="s">
        <v>31</v>
      </c>
      <c r="J32" s="28" t="s">
        <v>33</v>
      </c>
      <c r="L32" s="25"/>
    </row>
    <row r="33" spans="2:12" s="1" customFormat="1" ht="14.4" customHeight="1">
      <c r="B33" s="25"/>
      <c r="D33" s="48" t="s">
        <v>34</v>
      </c>
      <c r="E33" s="22" t="s">
        <v>35</v>
      </c>
      <c r="F33" s="84">
        <f>ROUND((SUM(BE122:BE139)),  2)</f>
        <v>24614.04</v>
      </c>
      <c r="I33" s="85">
        <v>0.21</v>
      </c>
      <c r="J33" s="84">
        <f>ROUND(((SUM(BE122:BE139))*I33),  2)</f>
        <v>5168.95</v>
      </c>
      <c r="L33" s="25"/>
    </row>
    <row r="34" spans="2:12" s="1" customFormat="1" ht="14.4" customHeight="1">
      <c r="B34" s="25"/>
      <c r="E34" s="22" t="s">
        <v>36</v>
      </c>
      <c r="F34" s="84">
        <f>ROUND((SUM(BF122:BF139)),  2)</f>
        <v>0</v>
      </c>
      <c r="I34" s="85">
        <v>0.12</v>
      </c>
      <c r="J34" s="84">
        <f>ROUND(((SUM(BF122:BF139))*I34),  2)</f>
        <v>0</v>
      </c>
      <c r="L34" s="25"/>
    </row>
    <row r="35" spans="2:12" s="1" customFormat="1" ht="14.4" hidden="1" customHeight="1">
      <c r="B35" s="25"/>
      <c r="E35" s="22" t="s">
        <v>37</v>
      </c>
      <c r="F35" s="84">
        <f>ROUND((SUM(BG122:BG139)),  2)</f>
        <v>0</v>
      </c>
      <c r="I35" s="85">
        <v>0.21</v>
      </c>
      <c r="J35" s="84">
        <f>0</f>
        <v>0</v>
      </c>
      <c r="L35" s="25"/>
    </row>
    <row r="36" spans="2:12" s="1" customFormat="1" ht="14.4" hidden="1" customHeight="1">
      <c r="B36" s="25"/>
      <c r="E36" s="22" t="s">
        <v>38</v>
      </c>
      <c r="F36" s="84">
        <f>ROUND((SUM(BH122:BH139)),  2)</f>
        <v>0</v>
      </c>
      <c r="I36" s="85">
        <v>0.12</v>
      </c>
      <c r="J36" s="84">
        <f>0</f>
        <v>0</v>
      </c>
      <c r="L36" s="25"/>
    </row>
    <row r="37" spans="2:12" s="1" customFormat="1" ht="14.4" hidden="1" customHeight="1">
      <c r="B37" s="25"/>
      <c r="E37" s="22" t="s">
        <v>39</v>
      </c>
      <c r="F37" s="84">
        <f>ROUND((SUM(BI122:BI139)),  2)</f>
        <v>0</v>
      </c>
      <c r="I37" s="85">
        <v>0</v>
      </c>
      <c r="J37" s="84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86"/>
      <c r="D39" s="87" t="s">
        <v>40</v>
      </c>
      <c r="E39" s="50"/>
      <c r="F39" s="50"/>
      <c r="G39" s="88" t="s">
        <v>41</v>
      </c>
      <c r="H39" s="89" t="s">
        <v>42</v>
      </c>
      <c r="I39" s="50"/>
      <c r="J39" s="90">
        <f>SUM(J30:J37)</f>
        <v>29782.99</v>
      </c>
      <c r="K39" s="91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4" t="s">
        <v>43</v>
      </c>
      <c r="E50" s="35"/>
      <c r="F50" s="35"/>
      <c r="G50" s="34" t="s">
        <v>44</v>
      </c>
      <c r="H50" s="35"/>
      <c r="I50" s="35"/>
      <c r="J50" s="35"/>
      <c r="K50" s="35"/>
      <c r="L50" s="25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5"/>
      <c r="D61" s="36" t="s">
        <v>45</v>
      </c>
      <c r="E61" s="27"/>
      <c r="F61" s="92" t="s">
        <v>46</v>
      </c>
      <c r="G61" s="36" t="s">
        <v>45</v>
      </c>
      <c r="H61" s="27"/>
      <c r="I61" s="27"/>
      <c r="J61" s="93" t="s">
        <v>46</v>
      </c>
      <c r="K61" s="27"/>
      <c r="L61" s="25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5"/>
      <c r="D65" s="34" t="s">
        <v>47</v>
      </c>
      <c r="E65" s="35"/>
      <c r="F65" s="35"/>
      <c r="G65" s="34" t="s">
        <v>48</v>
      </c>
      <c r="H65" s="35"/>
      <c r="I65" s="35"/>
      <c r="J65" s="35"/>
      <c r="K65" s="35"/>
      <c r="L65" s="25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5"/>
      <c r="D76" s="36" t="s">
        <v>45</v>
      </c>
      <c r="E76" s="27"/>
      <c r="F76" s="92" t="s">
        <v>46</v>
      </c>
      <c r="G76" s="36" t="s">
        <v>45</v>
      </c>
      <c r="H76" s="27"/>
      <c r="I76" s="27"/>
      <c r="J76" s="93" t="s">
        <v>46</v>
      </c>
      <c r="K76" s="27"/>
      <c r="L76" s="25"/>
    </row>
    <row r="77" spans="2:12" s="1" customFormat="1" ht="14.4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" customHeight="1">
      <c r="B82" s="25"/>
      <c r="C82" s="17" t="s">
        <v>111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87" t="str">
        <f>E7</f>
        <v>Vrchlabí 210</v>
      </c>
      <c r="F85" s="188"/>
      <c r="G85" s="188"/>
      <c r="H85" s="188"/>
      <c r="L85" s="25"/>
    </row>
    <row r="86" spans="2:47" s="1" customFormat="1" ht="12" customHeight="1">
      <c r="B86" s="25"/>
      <c r="C86" s="22" t="s">
        <v>109</v>
      </c>
      <c r="L86" s="25"/>
    </row>
    <row r="87" spans="2:47" s="1" customFormat="1" ht="16.5" customHeight="1">
      <c r="B87" s="25"/>
      <c r="E87" s="158" t="str">
        <f>E9</f>
        <v>ZL10 - Vybourání otvoru mezi 2.05 a 2.06</v>
      </c>
      <c r="F87" s="189"/>
      <c r="G87" s="189"/>
      <c r="H87" s="189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>1. 11. 2024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22</v>
      </c>
      <c r="F91" s="20" t="str">
        <f>E15</f>
        <v xml:space="preserve"> </v>
      </c>
      <c r="I91" s="22" t="s">
        <v>26</v>
      </c>
      <c r="J91" s="23" t="str">
        <f>E21</f>
        <v xml:space="preserve"> </v>
      </c>
      <c r="L91" s="25"/>
    </row>
    <row r="92" spans="2:47" s="1" customFormat="1" ht="15.15" customHeight="1">
      <c r="B92" s="25"/>
      <c r="C92" s="22" t="s">
        <v>25</v>
      </c>
      <c r="F92" s="20" t="str">
        <f>IF(E18="","",E18)</f>
        <v xml:space="preserve"> </v>
      </c>
      <c r="I92" s="22" t="s">
        <v>28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112</v>
      </c>
      <c r="D94" s="86"/>
      <c r="E94" s="86"/>
      <c r="F94" s="86"/>
      <c r="G94" s="86"/>
      <c r="H94" s="86"/>
      <c r="I94" s="86"/>
      <c r="J94" s="95" t="s">
        <v>113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8" customHeight="1">
      <c r="B96" s="25"/>
      <c r="C96" s="96" t="s">
        <v>114</v>
      </c>
      <c r="J96" s="59">
        <f>J122</f>
        <v>24614.040000000005</v>
      </c>
      <c r="L96" s="25"/>
      <c r="AU96" s="13" t="s">
        <v>115</v>
      </c>
    </row>
    <row r="97" spans="2:12" s="8" customFormat="1" ht="24.9" customHeight="1">
      <c r="B97" s="97"/>
      <c r="D97" s="98" t="s">
        <v>228</v>
      </c>
      <c r="E97" s="99"/>
      <c r="F97" s="99"/>
      <c r="G97" s="99"/>
      <c r="H97" s="99"/>
      <c r="I97" s="99"/>
      <c r="J97" s="100">
        <f>J123</f>
        <v>24614.040000000005</v>
      </c>
      <c r="L97" s="97"/>
    </row>
    <row r="98" spans="2:12" s="9" customFormat="1" ht="19.95" customHeight="1">
      <c r="B98" s="101"/>
      <c r="D98" s="102" t="s">
        <v>229</v>
      </c>
      <c r="E98" s="103"/>
      <c r="F98" s="103"/>
      <c r="G98" s="103"/>
      <c r="H98" s="103"/>
      <c r="I98" s="103"/>
      <c r="J98" s="104">
        <f>J124</f>
        <v>9726.9599999999991</v>
      </c>
      <c r="L98" s="101"/>
    </row>
    <row r="99" spans="2:12" s="9" customFormat="1" ht="19.95" customHeight="1">
      <c r="B99" s="101"/>
      <c r="D99" s="102" t="s">
        <v>119</v>
      </c>
      <c r="E99" s="103"/>
      <c r="F99" s="103"/>
      <c r="G99" s="103"/>
      <c r="H99" s="103"/>
      <c r="I99" s="103"/>
      <c r="J99" s="104">
        <f>J127</f>
        <v>2811.93</v>
      </c>
      <c r="L99" s="101"/>
    </row>
    <row r="100" spans="2:12" s="9" customFormat="1" ht="19.95" customHeight="1">
      <c r="B100" s="101"/>
      <c r="D100" s="102" t="s">
        <v>120</v>
      </c>
      <c r="E100" s="103"/>
      <c r="F100" s="103"/>
      <c r="G100" s="103"/>
      <c r="H100" s="103"/>
      <c r="I100" s="103"/>
      <c r="J100" s="104">
        <f>J129</f>
        <v>5489.51</v>
      </c>
      <c r="L100" s="101"/>
    </row>
    <row r="101" spans="2:12" s="9" customFormat="1" ht="19.95" customHeight="1">
      <c r="B101" s="101"/>
      <c r="D101" s="102" t="s">
        <v>121</v>
      </c>
      <c r="E101" s="103"/>
      <c r="F101" s="103"/>
      <c r="G101" s="103"/>
      <c r="H101" s="103"/>
      <c r="I101" s="103"/>
      <c r="J101" s="104">
        <f>J134</f>
        <v>2614.0100000000002</v>
      </c>
      <c r="L101" s="101"/>
    </row>
    <row r="102" spans="2:12" s="9" customFormat="1" ht="19.95" customHeight="1">
      <c r="B102" s="101"/>
      <c r="D102" s="102" t="s">
        <v>122</v>
      </c>
      <c r="E102" s="103"/>
      <c r="F102" s="103"/>
      <c r="G102" s="103"/>
      <c r="H102" s="103"/>
      <c r="I102" s="103"/>
      <c r="J102" s="104">
        <f>J138</f>
        <v>3971.63</v>
      </c>
      <c r="L102" s="101"/>
    </row>
    <row r="103" spans="2:12" s="1" customFormat="1" ht="21.75" customHeight="1">
      <c r="B103" s="25"/>
      <c r="L103" s="25"/>
    </row>
    <row r="104" spans="2:12" s="1" customFormat="1" ht="6.9" customHeight="1">
      <c r="B104" s="37"/>
      <c r="C104" s="38"/>
      <c r="D104" s="38"/>
      <c r="E104" s="38"/>
      <c r="F104" s="38"/>
      <c r="G104" s="38"/>
      <c r="H104" s="38"/>
      <c r="I104" s="38"/>
      <c r="J104" s="38"/>
      <c r="K104" s="38"/>
      <c r="L104" s="25"/>
    </row>
    <row r="108" spans="2:12" s="1" customFormat="1" ht="6.9" customHeight="1"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25"/>
    </row>
    <row r="109" spans="2:12" s="1" customFormat="1" ht="24.9" customHeight="1">
      <c r="B109" s="25"/>
      <c r="C109" s="17" t="s">
        <v>126</v>
      </c>
      <c r="L109" s="25"/>
    </row>
    <row r="110" spans="2:12" s="1" customFormat="1" ht="6.9" customHeight="1">
      <c r="B110" s="25"/>
      <c r="L110" s="25"/>
    </row>
    <row r="111" spans="2:12" s="1" customFormat="1" ht="12" customHeight="1">
      <c r="B111" s="25"/>
      <c r="C111" s="22" t="s">
        <v>14</v>
      </c>
      <c r="L111" s="25"/>
    </row>
    <row r="112" spans="2:12" s="1" customFormat="1" ht="16.5" customHeight="1">
      <c r="B112" s="25"/>
      <c r="E112" s="187" t="str">
        <f>E7</f>
        <v>Vrchlabí 210</v>
      </c>
      <c r="F112" s="188"/>
      <c r="G112" s="188"/>
      <c r="H112" s="188"/>
      <c r="L112" s="25"/>
    </row>
    <row r="113" spans="2:65" s="1" customFormat="1" ht="12" customHeight="1">
      <c r="B113" s="25"/>
      <c r="C113" s="22" t="s">
        <v>109</v>
      </c>
      <c r="L113" s="25"/>
    </row>
    <row r="114" spans="2:65" s="1" customFormat="1" ht="16.5" customHeight="1">
      <c r="B114" s="25"/>
      <c r="E114" s="158" t="str">
        <f>E9</f>
        <v>ZL10 - Vybourání otvoru mezi 2.05 a 2.06</v>
      </c>
      <c r="F114" s="189"/>
      <c r="G114" s="189"/>
      <c r="H114" s="189"/>
      <c r="L114" s="25"/>
    </row>
    <row r="115" spans="2:65" s="1" customFormat="1" ht="6.9" customHeight="1">
      <c r="B115" s="25"/>
      <c r="L115" s="25"/>
    </row>
    <row r="116" spans="2:65" s="1" customFormat="1" ht="12" customHeight="1">
      <c r="B116" s="25"/>
      <c r="C116" s="22" t="s">
        <v>18</v>
      </c>
      <c r="F116" s="20" t="str">
        <f>F12</f>
        <v xml:space="preserve"> </v>
      </c>
      <c r="I116" s="22" t="s">
        <v>20</v>
      </c>
      <c r="J116" s="45" t="str">
        <f>IF(J12="","",J12)</f>
        <v>1. 11. 2024</v>
      </c>
      <c r="L116" s="25"/>
    </row>
    <row r="117" spans="2:65" s="1" customFormat="1" ht="6.9" customHeight="1">
      <c r="B117" s="25"/>
      <c r="L117" s="25"/>
    </row>
    <row r="118" spans="2:65" s="1" customFormat="1" ht="15.15" customHeight="1">
      <c r="B118" s="25"/>
      <c r="C118" s="22" t="s">
        <v>22</v>
      </c>
      <c r="F118" s="20" t="str">
        <f>E15</f>
        <v xml:space="preserve"> </v>
      </c>
      <c r="I118" s="22" t="s">
        <v>26</v>
      </c>
      <c r="J118" s="23" t="str">
        <f>E21</f>
        <v xml:space="preserve"> </v>
      </c>
      <c r="L118" s="25"/>
    </row>
    <row r="119" spans="2:65" s="1" customFormat="1" ht="15.15" customHeight="1">
      <c r="B119" s="25"/>
      <c r="C119" s="22" t="s">
        <v>25</v>
      </c>
      <c r="F119" s="20" t="str">
        <f>IF(E18="","",E18)</f>
        <v xml:space="preserve"> </v>
      </c>
      <c r="I119" s="22" t="s">
        <v>28</v>
      </c>
      <c r="J119" s="23" t="str">
        <f>E24</f>
        <v xml:space="preserve"> </v>
      </c>
      <c r="L119" s="25"/>
    </row>
    <row r="120" spans="2:65" s="1" customFormat="1" ht="10.35" customHeight="1">
      <c r="B120" s="25"/>
      <c r="L120" s="25"/>
    </row>
    <row r="121" spans="2:65" s="10" customFormat="1" ht="29.25" customHeight="1">
      <c r="B121" s="105"/>
      <c r="C121" s="106" t="s">
        <v>127</v>
      </c>
      <c r="D121" s="107" t="s">
        <v>55</v>
      </c>
      <c r="E121" s="107" t="s">
        <v>51</v>
      </c>
      <c r="F121" s="107" t="s">
        <v>52</v>
      </c>
      <c r="G121" s="107" t="s">
        <v>128</v>
      </c>
      <c r="H121" s="107" t="s">
        <v>129</v>
      </c>
      <c r="I121" s="107" t="s">
        <v>130</v>
      </c>
      <c r="J121" s="108" t="s">
        <v>113</v>
      </c>
      <c r="K121" s="109" t="s">
        <v>131</v>
      </c>
      <c r="L121" s="105"/>
      <c r="M121" s="52" t="s">
        <v>1</v>
      </c>
      <c r="N121" s="53" t="s">
        <v>34</v>
      </c>
      <c r="O121" s="53" t="s">
        <v>132</v>
      </c>
      <c r="P121" s="53" t="s">
        <v>133</v>
      </c>
      <c r="Q121" s="53" t="s">
        <v>134</v>
      </c>
      <c r="R121" s="53" t="s">
        <v>135</v>
      </c>
      <c r="S121" s="53" t="s">
        <v>136</v>
      </c>
      <c r="T121" s="54" t="s">
        <v>137</v>
      </c>
    </row>
    <row r="122" spans="2:65" s="1" customFormat="1" ht="22.8" customHeight="1">
      <c r="B122" s="25"/>
      <c r="C122" s="57" t="s">
        <v>138</v>
      </c>
      <c r="J122" s="110">
        <f>BK122</f>
        <v>24614.040000000005</v>
      </c>
      <c r="L122" s="25"/>
      <c r="M122" s="55"/>
      <c r="N122" s="46"/>
      <c r="O122" s="46"/>
      <c r="P122" s="111">
        <f>P123</f>
        <v>29.454653</v>
      </c>
      <c r="Q122" s="46"/>
      <c r="R122" s="111">
        <f>R123</f>
        <v>2.4780358599999999</v>
      </c>
      <c r="S122" s="46"/>
      <c r="T122" s="112">
        <f>T123</f>
        <v>3.0537000000000001</v>
      </c>
      <c r="AT122" s="13" t="s">
        <v>69</v>
      </c>
      <c r="AU122" s="13" t="s">
        <v>115</v>
      </c>
      <c r="BK122" s="113">
        <f>BK123</f>
        <v>24614.040000000005</v>
      </c>
    </row>
    <row r="123" spans="2:65" s="11" customFormat="1" ht="25.95" customHeight="1">
      <c r="B123" s="114"/>
      <c r="D123" s="115" t="s">
        <v>69</v>
      </c>
      <c r="E123" s="116" t="s">
        <v>139</v>
      </c>
      <c r="F123" s="116" t="s">
        <v>233</v>
      </c>
      <c r="J123" s="117">
        <f>BK123</f>
        <v>24614.040000000005</v>
      </c>
      <c r="L123" s="114"/>
      <c r="M123" s="118"/>
      <c r="P123" s="119">
        <f>P124+P127+P129+P134+P138</f>
        <v>29.454653</v>
      </c>
      <c r="R123" s="119">
        <f>R124+R127+R129+R134+R138</f>
        <v>2.4780358599999999</v>
      </c>
      <c r="T123" s="120">
        <f>T124+T127+T129+T134+T138</f>
        <v>3.0537000000000001</v>
      </c>
      <c r="AR123" s="115" t="s">
        <v>78</v>
      </c>
      <c r="AT123" s="121" t="s">
        <v>69</v>
      </c>
      <c r="AU123" s="121" t="s">
        <v>70</v>
      </c>
      <c r="AY123" s="115" t="s">
        <v>141</v>
      </c>
      <c r="BK123" s="122">
        <f>BK124+BK127+BK129+BK134+BK138</f>
        <v>24614.040000000005</v>
      </c>
    </row>
    <row r="124" spans="2:65" s="11" customFormat="1" ht="22.8" customHeight="1">
      <c r="B124" s="114"/>
      <c r="D124" s="115" t="s">
        <v>69</v>
      </c>
      <c r="E124" s="123" t="s">
        <v>154</v>
      </c>
      <c r="F124" s="123" t="s">
        <v>234</v>
      </c>
      <c r="J124" s="124">
        <f>BK124</f>
        <v>9726.9599999999991</v>
      </c>
      <c r="L124" s="114"/>
      <c r="M124" s="118"/>
      <c r="P124" s="119">
        <f>SUM(P125:P126)</f>
        <v>6.9264900000000003</v>
      </c>
      <c r="R124" s="119">
        <f>SUM(R125:R126)</f>
        <v>2.3749317599999999</v>
      </c>
      <c r="T124" s="120">
        <f>SUM(T125:T126)</f>
        <v>0</v>
      </c>
      <c r="AR124" s="115" t="s">
        <v>78</v>
      </c>
      <c r="AT124" s="121" t="s">
        <v>69</v>
      </c>
      <c r="AU124" s="121" t="s">
        <v>78</v>
      </c>
      <c r="AY124" s="115" t="s">
        <v>141</v>
      </c>
      <c r="BK124" s="122">
        <f>SUM(BK125:BK126)</f>
        <v>9726.9599999999991</v>
      </c>
    </row>
    <row r="125" spans="2:65" s="1" customFormat="1" ht="24.15" customHeight="1">
      <c r="B125" s="25"/>
      <c r="C125" s="125" t="s">
        <v>78</v>
      </c>
      <c r="D125" s="125" t="s">
        <v>143</v>
      </c>
      <c r="E125" s="126" t="s">
        <v>429</v>
      </c>
      <c r="F125" s="127" t="s">
        <v>430</v>
      </c>
      <c r="G125" s="128" t="s">
        <v>146</v>
      </c>
      <c r="H125" s="129">
        <v>1.266</v>
      </c>
      <c r="I125" s="130">
        <v>6560</v>
      </c>
      <c r="J125" s="130">
        <f>ROUND(I125*H125,2)</f>
        <v>8304.9599999999991</v>
      </c>
      <c r="K125" s="131"/>
      <c r="L125" s="25"/>
      <c r="M125" s="132" t="s">
        <v>1</v>
      </c>
      <c r="N125" s="133" t="s">
        <v>35</v>
      </c>
      <c r="O125" s="134">
        <v>3.7650000000000001</v>
      </c>
      <c r="P125" s="134">
        <f>O125*H125</f>
        <v>4.7664900000000001</v>
      </c>
      <c r="Q125" s="134">
        <v>1.7863599999999999</v>
      </c>
      <c r="R125" s="134">
        <f>Q125*H125</f>
        <v>2.26153176</v>
      </c>
      <c r="S125" s="134">
        <v>0</v>
      </c>
      <c r="T125" s="135">
        <f>S125*H125</f>
        <v>0</v>
      </c>
      <c r="AR125" s="136" t="s">
        <v>147</v>
      </c>
      <c r="AT125" s="136" t="s">
        <v>143</v>
      </c>
      <c r="AU125" s="136" t="s">
        <v>80</v>
      </c>
      <c r="AY125" s="13" t="s">
        <v>141</v>
      </c>
      <c r="BE125" s="137">
        <f>IF(N125="základní",J125,0)</f>
        <v>8304.9599999999991</v>
      </c>
      <c r="BF125" s="137">
        <f>IF(N125="snížená",J125,0)</f>
        <v>0</v>
      </c>
      <c r="BG125" s="137">
        <f>IF(N125="zákl. přenesená",J125,0)</f>
        <v>0</v>
      </c>
      <c r="BH125" s="137">
        <f>IF(N125="sníž. přenesená",J125,0)</f>
        <v>0</v>
      </c>
      <c r="BI125" s="137">
        <f>IF(N125="nulová",J125,0)</f>
        <v>0</v>
      </c>
      <c r="BJ125" s="13" t="s">
        <v>78</v>
      </c>
      <c r="BK125" s="137">
        <f>ROUND(I125*H125,2)</f>
        <v>8304.9599999999991</v>
      </c>
      <c r="BL125" s="13" t="s">
        <v>147</v>
      </c>
      <c r="BM125" s="136" t="s">
        <v>431</v>
      </c>
    </row>
    <row r="126" spans="2:65" s="1" customFormat="1" ht="37.799999999999997" customHeight="1">
      <c r="B126" s="25"/>
      <c r="C126" s="125" t="s">
        <v>80</v>
      </c>
      <c r="D126" s="125" t="s">
        <v>143</v>
      </c>
      <c r="E126" s="126" t="s">
        <v>432</v>
      </c>
      <c r="F126" s="127" t="s">
        <v>433</v>
      </c>
      <c r="G126" s="128" t="s">
        <v>146</v>
      </c>
      <c r="H126" s="129">
        <v>0.3</v>
      </c>
      <c r="I126" s="130">
        <v>4740</v>
      </c>
      <c r="J126" s="130">
        <f>ROUND(I126*H126,2)</f>
        <v>1422</v>
      </c>
      <c r="K126" s="131"/>
      <c r="L126" s="25"/>
      <c r="M126" s="132" t="s">
        <v>1</v>
      </c>
      <c r="N126" s="133" t="s">
        <v>35</v>
      </c>
      <c r="O126" s="134">
        <v>7.2</v>
      </c>
      <c r="P126" s="134">
        <f>O126*H126</f>
        <v>2.16</v>
      </c>
      <c r="Q126" s="134">
        <v>0.378</v>
      </c>
      <c r="R126" s="134">
        <f>Q126*H126</f>
        <v>0.1134</v>
      </c>
      <c r="S126" s="134">
        <v>0</v>
      </c>
      <c r="T126" s="135">
        <f>S126*H126</f>
        <v>0</v>
      </c>
      <c r="AR126" s="136" t="s">
        <v>147</v>
      </c>
      <c r="AT126" s="136" t="s">
        <v>143</v>
      </c>
      <c r="AU126" s="136" t="s">
        <v>80</v>
      </c>
      <c r="AY126" s="13" t="s">
        <v>141</v>
      </c>
      <c r="BE126" s="137">
        <f>IF(N126="základní",J126,0)</f>
        <v>1422</v>
      </c>
      <c r="BF126" s="137">
        <f>IF(N126="snížená",J126,0)</f>
        <v>0</v>
      </c>
      <c r="BG126" s="137">
        <f>IF(N126="zákl. přenesená",J126,0)</f>
        <v>0</v>
      </c>
      <c r="BH126" s="137">
        <f>IF(N126="sníž. přenesená",J126,0)</f>
        <v>0</v>
      </c>
      <c r="BI126" s="137">
        <f>IF(N126="nulová",J126,0)</f>
        <v>0</v>
      </c>
      <c r="BJ126" s="13" t="s">
        <v>78</v>
      </c>
      <c r="BK126" s="137">
        <f>ROUND(I126*H126,2)</f>
        <v>1422</v>
      </c>
      <c r="BL126" s="13" t="s">
        <v>147</v>
      </c>
      <c r="BM126" s="136" t="s">
        <v>434</v>
      </c>
    </row>
    <row r="127" spans="2:65" s="11" customFormat="1" ht="22.8" customHeight="1">
      <c r="B127" s="114"/>
      <c r="D127" s="115" t="s">
        <v>69</v>
      </c>
      <c r="E127" s="123" t="s">
        <v>158</v>
      </c>
      <c r="F127" s="123" t="s">
        <v>159</v>
      </c>
      <c r="J127" s="124">
        <f>BK127</f>
        <v>2811.93</v>
      </c>
      <c r="L127" s="114"/>
      <c r="M127" s="118"/>
      <c r="P127" s="119">
        <f>P128</f>
        <v>3.3231900000000003</v>
      </c>
      <c r="R127" s="119">
        <f>R128</f>
        <v>0.1031041</v>
      </c>
      <c r="T127" s="120">
        <f>T128</f>
        <v>0</v>
      </c>
      <c r="AR127" s="115" t="s">
        <v>78</v>
      </c>
      <c r="AT127" s="121" t="s">
        <v>69</v>
      </c>
      <c r="AU127" s="121" t="s">
        <v>78</v>
      </c>
      <c r="AY127" s="115" t="s">
        <v>141</v>
      </c>
      <c r="BK127" s="122">
        <f>BK128</f>
        <v>2811.93</v>
      </c>
    </row>
    <row r="128" spans="2:65" s="1" customFormat="1" ht="24.15" customHeight="1">
      <c r="B128" s="25"/>
      <c r="C128" s="125" t="s">
        <v>154</v>
      </c>
      <c r="D128" s="125" t="s">
        <v>143</v>
      </c>
      <c r="E128" s="126" t="s">
        <v>435</v>
      </c>
      <c r="F128" s="127" t="s">
        <v>436</v>
      </c>
      <c r="G128" s="128" t="s">
        <v>152</v>
      </c>
      <c r="H128" s="129">
        <v>8.5210000000000008</v>
      </c>
      <c r="I128" s="130">
        <v>330</v>
      </c>
      <c r="J128" s="130">
        <f>ROUND(I128*H128,2)</f>
        <v>2811.93</v>
      </c>
      <c r="K128" s="131"/>
      <c r="L128" s="25"/>
      <c r="M128" s="132" t="s">
        <v>1</v>
      </c>
      <c r="N128" s="133" t="s">
        <v>35</v>
      </c>
      <c r="O128" s="134">
        <v>0.39</v>
      </c>
      <c r="P128" s="134">
        <f>O128*H128</f>
        <v>3.3231900000000003</v>
      </c>
      <c r="Q128" s="134">
        <v>1.21E-2</v>
      </c>
      <c r="R128" s="134">
        <f>Q128*H128</f>
        <v>0.1031041</v>
      </c>
      <c r="S128" s="134">
        <v>0</v>
      </c>
      <c r="T128" s="135">
        <f>S128*H128</f>
        <v>0</v>
      </c>
      <c r="AR128" s="136" t="s">
        <v>147</v>
      </c>
      <c r="AT128" s="136" t="s">
        <v>143</v>
      </c>
      <c r="AU128" s="136" t="s">
        <v>80</v>
      </c>
      <c r="AY128" s="13" t="s">
        <v>141</v>
      </c>
      <c r="BE128" s="137">
        <f>IF(N128="základní",J128,0)</f>
        <v>2811.93</v>
      </c>
      <c r="BF128" s="137">
        <f>IF(N128="snížená",J128,0)</f>
        <v>0</v>
      </c>
      <c r="BG128" s="137">
        <f>IF(N128="zákl. přenesená",J128,0)</f>
        <v>0</v>
      </c>
      <c r="BH128" s="137">
        <f>IF(N128="sníž. přenesená",J128,0)</f>
        <v>0</v>
      </c>
      <c r="BI128" s="137">
        <f>IF(N128="nulová",J128,0)</f>
        <v>0</v>
      </c>
      <c r="BJ128" s="13" t="s">
        <v>78</v>
      </c>
      <c r="BK128" s="137">
        <f>ROUND(I128*H128,2)</f>
        <v>2811.93</v>
      </c>
      <c r="BL128" s="13" t="s">
        <v>147</v>
      </c>
      <c r="BM128" s="136" t="s">
        <v>437</v>
      </c>
    </row>
    <row r="129" spans="2:65" s="11" customFormat="1" ht="22.8" customHeight="1">
      <c r="B129" s="114"/>
      <c r="D129" s="115" t="s">
        <v>69</v>
      </c>
      <c r="E129" s="123" t="s">
        <v>180</v>
      </c>
      <c r="F129" s="123" t="s">
        <v>181</v>
      </c>
      <c r="J129" s="124">
        <f>BK129</f>
        <v>5489.51</v>
      </c>
      <c r="L129" s="114"/>
      <c r="M129" s="118"/>
      <c r="P129" s="119">
        <f>SUM(P130:P133)</f>
        <v>9.9462779999999995</v>
      </c>
      <c r="R129" s="119">
        <f>SUM(R130:R133)</f>
        <v>0</v>
      </c>
      <c r="T129" s="120">
        <f>SUM(T130:T133)</f>
        <v>3.0537000000000001</v>
      </c>
      <c r="AR129" s="115" t="s">
        <v>78</v>
      </c>
      <c r="AT129" s="121" t="s">
        <v>69</v>
      </c>
      <c r="AU129" s="121" t="s">
        <v>78</v>
      </c>
      <c r="AY129" s="115" t="s">
        <v>141</v>
      </c>
      <c r="BK129" s="122">
        <f>SUM(BK130:BK133)</f>
        <v>5489.51</v>
      </c>
    </row>
    <row r="130" spans="2:65" s="1" customFormat="1" ht="24.15" customHeight="1">
      <c r="B130" s="25"/>
      <c r="C130" s="125" t="s">
        <v>147</v>
      </c>
      <c r="D130" s="125" t="s">
        <v>143</v>
      </c>
      <c r="E130" s="126" t="s">
        <v>438</v>
      </c>
      <c r="F130" s="127" t="s">
        <v>439</v>
      </c>
      <c r="G130" s="128" t="s">
        <v>146</v>
      </c>
      <c r="H130" s="129">
        <v>1.5660000000000001</v>
      </c>
      <c r="I130" s="130">
        <v>2610</v>
      </c>
      <c r="J130" s="130">
        <f>ROUND(I130*H130,2)</f>
        <v>4087.26</v>
      </c>
      <c r="K130" s="131"/>
      <c r="L130" s="25"/>
      <c r="M130" s="132" t="s">
        <v>1</v>
      </c>
      <c r="N130" s="133" t="s">
        <v>35</v>
      </c>
      <c r="O130" s="134">
        <v>5.633</v>
      </c>
      <c r="P130" s="134">
        <f>O130*H130</f>
        <v>8.8212779999999995</v>
      </c>
      <c r="Q130" s="134">
        <v>0</v>
      </c>
      <c r="R130" s="134">
        <f>Q130*H130</f>
        <v>0</v>
      </c>
      <c r="S130" s="134">
        <v>1.95</v>
      </c>
      <c r="T130" s="135">
        <f>S130*H130</f>
        <v>3.0537000000000001</v>
      </c>
      <c r="AR130" s="136" t="s">
        <v>147</v>
      </c>
      <c r="AT130" s="136" t="s">
        <v>143</v>
      </c>
      <c r="AU130" s="136" t="s">
        <v>80</v>
      </c>
      <c r="AY130" s="13" t="s">
        <v>141</v>
      </c>
      <c r="BE130" s="137">
        <f>IF(N130="základní",J130,0)</f>
        <v>4087.26</v>
      </c>
      <c r="BF130" s="137">
        <f>IF(N130="snížená",J130,0)</f>
        <v>0</v>
      </c>
      <c r="BG130" s="137">
        <f>IF(N130="zákl. přenesená",J130,0)</f>
        <v>0</v>
      </c>
      <c r="BH130" s="137">
        <f>IF(N130="sníž. přenesená",J130,0)</f>
        <v>0</v>
      </c>
      <c r="BI130" s="137">
        <f>IF(N130="nulová",J130,0)</f>
        <v>0</v>
      </c>
      <c r="BJ130" s="13" t="s">
        <v>78</v>
      </c>
      <c r="BK130" s="137">
        <f>ROUND(I130*H130,2)</f>
        <v>4087.26</v>
      </c>
      <c r="BL130" s="13" t="s">
        <v>147</v>
      </c>
      <c r="BM130" s="136" t="s">
        <v>440</v>
      </c>
    </row>
    <row r="131" spans="2:65" s="1" customFormat="1" ht="37.799999999999997" customHeight="1">
      <c r="B131" s="25"/>
      <c r="C131" s="125" t="s">
        <v>164</v>
      </c>
      <c r="D131" s="125" t="s">
        <v>143</v>
      </c>
      <c r="E131" s="126" t="s">
        <v>441</v>
      </c>
      <c r="F131" s="127" t="s">
        <v>442</v>
      </c>
      <c r="G131" s="128" t="s">
        <v>184</v>
      </c>
      <c r="H131" s="129">
        <v>2.5</v>
      </c>
      <c r="I131" s="130">
        <v>171</v>
      </c>
      <c r="J131" s="130">
        <f>ROUND(I131*H131,2)</f>
        <v>427.5</v>
      </c>
      <c r="K131" s="131"/>
      <c r="L131" s="25"/>
      <c r="M131" s="132" t="s">
        <v>1</v>
      </c>
      <c r="N131" s="133" t="s">
        <v>35</v>
      </c>
      <c r="O131" s="134">
        <v>0.3</v>
      </c>
      <c r="P131" s="134">
        <f>O131*H131</f>
        <v>0.75</v>
      </c>
      <c r="Q131" s="134">
        <v>0</v>
      </c>
      <c r="R131" s="134">
        <f>Q131*H131</f>
        <v>0</v>
      </c>
      <c r="S131" s="134">
        <v>0</v>
      </c>
      <c r="T131" s="135">
        <f>S131*H131</f>
        <v>0</v>
      </c>
      <c r="AR131" s="136" t="s">
        <v>147</v>
      </c>
      <c r="AT131" s="136" t="s">
        <v>143</v>
      </c>
      <c r="AU131" s="136" t="s">
        <v>80</v>
      </c>
      <c r="AY131" s="13" t="s">
        <v>141</v>
      </c>
      <c r="BE131" s="137">
        <f>IF(N131="základní",J131,0)</f>
        <v>427.5</v>
      </c>
      <c r="BF131" s="137">
        <f>IF(N131="snížená",J131,0)</f>
        <v>0</v>
      </c>
      <c r="BG131" s="137">
        <f>IF(N131="zákl. přenesená",J131,0)</f>
        <v>0</v>
      </c>
      <c r="BH131" s="137">
        <f>IF(N131="sníž. přenesená",J131,0)</f>
        <v>0</v>
      </c>
      <c r="BI131" s="137">
        <f>IF(N131="nulová",J131,0)</f>
        <v>0</v>
      </c>
      <c r="BJ131" s="13" t="s">
        <v>78</v>
      </c>
      <c r="BK131" s="137">
        <f>ROUND(I131*H131,2)</f>
        <v>427.5</v>
      </c>
      <c r="BL131" s="13" t="s">
        <v>147</v>
      </c>
      <c r="BM131" s="136" t="s">
        <v>443</v>
      </c>
    </row>
    <row r="132" spans="2:65" s="1" customFormat="1" ht="37.799999999999997" customHeight="1">
      <c r="B132" s="25"/>
      <c r="C132" s="125" t="s">
        <v>158</v>
      </c>
      <c r="D132" s="125" t="s">
        <v>143</v>
      </c>
      <c r="E132" s="126" t="s">
        <v>444</v>
      </c>
      <c r="F132" s="127" t="s">
        <v>445</v>
      </c>
      <c r="G132" s="128" t="s">
        <v>184</v>
      </c>
      <c r="H132" s="129">
        <v>2.5</v>
      </c>
      <c r="I132" s="130">
        <v>89.9</v>
      </c>
      <c r="J132" s="130">
        <f>ROUND(I132*H132,2)</f>
        <v>224.75</v>
      </c>
      <c r="K132" s="131"/>
      <c r="L132" s="25"/>
      <c r="M132" s="132" t="s">
        <v>1</v>
      </c>
      <c r="N132" s="133" t="s">
        <v>35</v>
      </c>
      <c r="O132" s="134">
        <v>0.15</v>
      </c>
      <c r="P132" s="134">
        <f>O132*H132</f>
        <v>0.375</v>
      </c>
      <c r="Q132" s="134">
        <v>0</v>
      </c>
      <c r="R132" s="134">
        <f>Q132*H132</f>
        <v>0</v>
      </c>
      <c r="S132" s="134">
        <v>0</v>
      </c>
      <c r="T132" s="135">
        <f>S132*H132</f>
        <v>0</v>
      </c>
      <c r="AR132" s="136" t="s">
        <v>147</v>
      </c>
      <c r="AT132" s="136" t="s">
        <v>143</v>
      </c>
      <c r="AU132" s="136" t="s">
        <v>80</v>
      </c>
      <c r="AY132" s="13" t="s">
        <v>141</v>
      </c>
      <c r="BE132" s="137">
        <f>IF(N132="základní",J132,0)</f>
        <v>224.75</v>
      </c>
      <c r="BF132" s="137">
        <f>IF(N132="snížená",J132,0)</f>
        <v>0</v>
      </c>
      <c r="BG132" s="137">
        <f>IF(N132="zákl. přenesená",J132,0)</f>
        <v>0</v>
      </c>
      <c r="BH132" s="137">
        <f>IF(N132="sníž. přenesená",J132,0)</f>
        <v>0</v>
      </c>
      <c r="BI132" s="137">
        <f>IF(N132="nulová",J132,0)</f>
        <v>0</v>
      </c>
      <c r="BJ132" s="13" t="s">
        <v>78</v>
      </c>
      <c r="BK132" s="137">
        <f>ROUND(I132*H132,2)</f>
        <v>224.75</v>
      </c>
      <c r="BL132" s="13" t="s">
        <v>147</v>
      </c>
      <c r="BM132" s="136" t="s">
        <v>446</v>
      </c>
    </row>
    <row r="133" spans="2:65" s="1" customFormat="1" ht="16.5" customHeight="1">
      <c r="B133" s="25"/>
      <c r="C133" s="125" t="s">
        <v>176</v>
      </c>
      <c r="D133" s="125" t="s">
        <v>143</v>
      </c>
      <c r="E133" s="126" t="s">
        <v>177</v>
      </c>
      <c r="F133" s="127" t="s">
        <v>447</v>
      </c>
      <c r="G133" s="128" t="s">
        <v>300</v>
      </c>
      <c r="H133" s="129">
        <v>1</v>
      </c>
      <c r="I133" s="130">
        <v>750</v>
      </c>
      <c r="J133" s="130">
        <f>ROUND(I133*H133,2)</f>
        <v>750</v>
      </c>
      <c r="K133" s="131"/>
      <c r="L133" s="25"/>
      <c r="M133" s="132" t="s">
        <v>1</v>
      </c>
      <c r="N133" s="133" t="s">
        <v>35</v>
      </c>
      <c r="O133" s="134">
        <v>0</v>
      </c>
      <c r="P133" s="134">
        <f>O133*H133</f>
        <v>0</v>
      </c>
      <c r="Q133" s="134">
        <v>0</v>
      </c>
      <c r="R133" s="134">
        <f>Q133*H133</f>
        <v>0</v>
      </c>
      <c r="S133" s="134">
        <v>0</v>
      </c>
      <c r="T133" s="135">
        <f>S133*H133</f>
        <v>0</v>
      </c>
      <c r="AR133" s="136" t="s">
        <v>147</v>
      </c>
      <c r="AT133" s="136" t="s">
        <v>143</v>
      </c>
      <c r="AU133" s="136" t="s">
        <v>80</v>
      </c>
      <c r="AY133" s="13" t="s">
        <v>141</v>
      </c>
      <c r="BE133" s="137">
        <f>IF(N133="základní",J133,0)</f>
        <v>750</v>
      </c>
      <c r="BF133" s="137">
        <f>IF(N133="snížená",J133,0)</f>
        <v>0</v>
      </c>
      <c r="BG133" s="137">
        <f>IF(N133="zákl. přenesená",J133,0)</f>
        <v>0</v>
      </c>
      <c r="BH133" s="137">
        <f>IF(N133="sníž. přenesená",J133,0)</f>
        <v>0</v>
      </c>
      <c r="BI133" s="137">
        <f>IF(N133="nulová",J133,0)</f>
        <v>0</v>
      </c>
      <c r="BJ133" s="13" t="s">
        <v>78</v>
      </c>
      <c r="BK133" s="137">
        <f>ROUND(I133*H133,2)</f>
        <v>750</v>
      </c>
      <c r="BL133" s="13" t="s">
        <v>147</v>
      </c>
      <c r="BM133" s="136" t="s">
        <v>448</v>
      </c>
    </row>
    <row r="134" spans="2:65" s="11" customFormat="1" ht="22.8" customHeight="1">
      <c r="B134" s="114"/>
      <c r="D134" s="115" t="s">
        <v>69</v>
      </c>
      <c r="E134" s="123" t="s">
        <v>186</v>
      </c>
      <c r="F134" s="123" t="s">
        <v>187</v>
      </c>
      <c r="J134" s="124">
        <f>BK134</f>
        <v>2614.0100000000002</v>
      </c>
      <c r="L134" s="114"/>
      <c r="M134" s="118"/>
      <c r="P134" s="119">
        <f>SUM(P135:P137)</f>
        <v>0.69208499999999995</v>
      </c>
      <c r="R134" s="119">
        <f>SUM(R135:R137)</f>
        <v>0</v>
      </c>
      <c r="T134" s="120">
        <f>SUM(T135:T137)</f>
        <v>0</v>
      </c>
      <c r="AR134" s="115" t="s">
        <v>78</v>
      </c>
      <c r="AT134" s="121" t="s">
        <v>69</v>
      </c>
      <c r="AU134" s="121" t="s">
        <v>78</v>
      </c>
      <c r="AY134" s="115" t="s">
        <v>141</v>
      </c>
      <c r="BK134" s="122">
        <f>SUM(BK135:BK137)</f>
        <v>2614.0100000000002</v>
      </c>
    </row>
    <row r="135" spans="2:65" s="1" customFormat="1" ht="24.15" customHeight="1">
      <c r="B135" s="25"/>
      <c r="C135" s="125" t="s">
        <v>180</v>
      </c>
      <c r="D135" s="125" t="s">
        <v>143</v>
      </c>
      <c r="E135" s="126" t="s">
        <v>189</v>
      </c>
      <c r="F135" s="127" t="s">
        <v>190</v>
      </c>
      <c r="G135" s="128" t="s">
        <v>191</v>
      </c>
      <c r="H135" s="129">
        <v>47.73</v>
      </c>
      <c r="I135" s="130">
        <v>13.1</v>
      </c>
      <c r="J135" s="130">
        <f>ROUND(I135*H135,2)</f>
        <v>625.26</v>
      </c>
      <c r="K135" s="131"/>
      <c r="L135" s="25"/>
      <c r="M135" s="132" t="s">
        <v>1</v>
      </c>
      <c r="N135" s="133" t="s">
        <v>35</v>
      </c>
      <c r="O135" s="134">
        <v>6.0000000000000001E-3</v>
      </c>
      <c r="P135" s="134">
        <f>O135*H135</f>
        <v>0.28637999999999997</v>
      </c>
      <c r="Q135" s="134">
        <v>0</v>
      </c>
      <c r="R135" s="134">
        <f>Q135*H135</f>
        <v>0</v>
      </c>
      <c r="S135" s="134">
        <v>0</v>
      </c>
      <c r="T135" s="135">
        <f>S135*H135</f>
        <v>0</v>
      </c>
      <c r="AR135" s="136" t="s">
        <v>147</v>
      </c>
      <c r="AT135" s="136" t="s">
        <v>143</v>
      </c>
      <c r="AU135" s="136" t="s">
        <v>80</v>
      </c>
      <c r="AY135" s="13" t="s">
        <v>141</v>
      </c>
      <c r="BE135" s="137">
        <f>IF(N135="základní",J135,0)</f>
        <v>625.26</v>
      </c>
      <c r="BF135" s="137">
        <f>IF(N135="snížená",J135,0)</f>
        <v>0</v>
      </c>
      <c r="BG135" s="137">
        <f>IF(N135="zákl. přenesená",J135,0)</f>
        <v>0</v>
      </c>
      <c r="BH135" s="137">
        <f>IF(N135="sníž. přenesená",J135,0)</f>
        <v>0</v>
      </c>
      <c r="BI135" s="137">
        <f>IF(N135="nulová",J135,0)</f>
        <v>0</v>
      </c>
      <c r="BJ135" s="13" t="s">
        <v>78</v>
      </c>
      <c r="BK135" s="137">
        <f>ROUND(I135*H135,2)</f>
        <v>625.26</v>
      </c>
      <c r="BL135" s="13" t="s">
        <v>147</v>
      </c>
      <c r="BM135" s="136" t="s">
        <v>449</v>
      </c>
    </row>
    <row r="136" spans="2:65" s="1" customFormat="1" ht="33" customHeight="1">
      <c r="B136" s="25"/>
      <c r="C136" s="125" t="s">
        <v>188</v>
      </c>
      <c r="D136" s="125" t="s">
        <v>143</v>
      </c>
      <c r="E136" s="126" t="s">
        <v>194</v>
      </c>
      <c r="F136" s="127" t="s">
        <v>195</v>
      </c>
      <c r="G136" s="128" t="s">
        <v>191</v>
      </c>
      <c r="H136" s="129">
        <v>1.591</v>
      </c>
      <c r="I136" s="130">
        <v>434</v>
      </c>
      <c r="J136" s="130">
        <f>ROUND(I136*H136,2)</f>
        <v>690.49</v>
      </c>
      <c r="K136" s="131"/>
      <c r="L136" s="25"/>
      <c r="M136" s="132" t="s">
        <v>1</v>
      </c>
      <c r="N136" s="133" t="s">
        <v>35</v>
      </c>
      <c r="O136" s="134">
        <v>0.255</v>
      </c>
      <c r="P136" s="134">
        <f>O136*H136</f>
        <v>0.40570499999999998</v>
      </c>
      <c r="Q136" s="134">
        <v>0</v>
      </c>
      <c r="R136" s="134">
        <f>Q136*H136</f>
        <v>0</v>
      </c>
      <c r="S136" s="134">
        <v>0</v>
      </c>
      <c r="T136" s="135">
        <f>S136*H136</f>
        <v>0</v>
      </c>
      <c r="AR136" s="136" t="s">
        <v>147</v>
      </c>
      <c r="AT136" s="136" t="s">
        <v>143</v>
      </c>
      <c r="AU136" s="136" t="s">
        <v>80</v>
      </c>
      <c r="AY136" s="13" t="s">
        <v>141</v>
      </c>
      <c r="BE136" s="137">
        <f>IF(N136="základní",J136,0)</f>
        <v>690.49</v>
      </c>
      <c r="BF136" s="137">
        <f>IF(N136="snížená",J136,0)</f>
        <v>0</v>
      </c>
      <c r="BG136" s="137">
        <f>IF(N136="zákl. přenesená",J136,0)</f>
        <v>0</v>
      </c>
      <c r="BH136" s="137">
        <f>IF(N136="sníž. přenesená",J136,0)</f>
        <v>0</v>
      </c>
      <c r="BI136" s="137">
        <f>IF(N136="nulová",J136,0)</f>
        <v>0</v>
      </c>
      <c r="BJ136" s="13" t="s">
        <v>78</v>
      </c>
      <c r="BK136" s="137">
        <f>ROUND(I136*H136,2)</f>
        <v>690.49</v>
      </c>
      <c r="BL136" s="13" t="s">
        <v>147</v>
      </c>
      <c r="BM136" s="136" t="s">
        <v>450</v>
      </c>
    </row>
    <row r="137" spans="2:65" s="1" customFormat="1" ht="44.25" customHeight="1">
      <c r="B137" s="25"/>
      <c r="C137" s="125" t="s">
        <v>193</v>
      </c>
      <c r="D137" s="125" t="s">
        <v>143</v>
      </c>
      <c r="E137" s="126" t="s">
        <v>197</v>
      </c>
      <c r="F137" s="127" t="s">
        <v>198</v>
      </c>
      <c r="G137" s="128" t="s">
        <v>191</v>
      </c>
      <c r="H137" s="129">
        <v>1.591</v>
      </c>
      <c r="I137" s="130">
        <v>816</v>
      </c>
      <c r="J137" s="130">
        <f>ROUND(I137*H137,2)</f>
        <v>1298.26</v>
      </c>
      <c r="K137" s="131"/>
      <c r="L137" s="25"/>
      <c r="M137" s="132" t="s">
        <v>1</v>
      </c>
      <c r="N137" s="133" t="s">
        <v>35</v>
      </c>
      <c r="O137" s="134">
        <v>0</v>
      </c>
      <c r="P137" s="134">
        <f>O137*H137</f>
        <v>0</v>
      </c>
      <c r="Q137" s="134">
        <v>0</v>
      </c>
      <c r="R137" s="134">
        <f>Q137*H137</f>
        <v>0</v>
      </c>
      <c r="S137" s="134">
        <v>0</v>
      </c>
      <c r="T137" s="135">
        <f>S137*H137</f>
        <v>0</v>
      </c>
      <c r="AR137" s="136" t="s">
        <v>147</v>
      </c>
      <c r="AT137" s="136" t="s">
        <v>143</v>
      </c>
      <c r="AU137" s="136" t="s">
        <v>80</v>
      </c>
      <c r="AY137" s="13" t="s">
        <v>141</v>
      </c>
      <c r="BE137" s="137">
        <f>IF(N137="základní",J137,0)</f>
        <v>1298.26</v>
      </c>
      <c r="BF137" s="137">
        <f>IF(N137="snížená",J137,0)</f>
        <v>0</v>
      </c>
      <c r="BG137" s="137">
        <f>IF(N137="zákl. přenesená",J137,0)</f>
        <v>0</v>
      </c>
      <c r="BH137" s="137">
        <f>IF(N137="sníž. přenesená",J137,0)</f>
        <v>0</v>
      </c>
      <c r="BI137" s="137">
        <f>IF(N137="nulová",J137,0)</f>
        <v>0</v>
      </c>
      <c r="BJ137" s="13" t="s">
        <v>78</v>
      </c>
      <c r="BK137" s="137">
        <f>ROUND(I137*H137,2)</f>
        <v>1298.26</v>
      </c>
      <c r="BL137" s="13" t="s">
        <v>147</v>
      </c>
      <c r="BM137" s="136" t="s">
        <v>451</v>
      </c>
    </row>
    <row r="138" spans="2:65" s="11" customFormat="1" ht="22.8" customHeight="1">
      <c r="B138" s="114"/>
      <c r="D138" s="115" t="s">
        <v>69</v>
      </c>
      <c r="E138" s="123" t="s">
        <v>200</v>
      </c>
      <c r="F138" s="123" t="s">
        <v>201</v>
      </c>
      <c r="J138" s="124">
        <f>BK138</f>
        <v>3971.63</v>
      </c>
      <c r="L138" s="114"/>
      <c r="M138" s="118"/>
      <c r="P138" s="119">
        <f>P139</f>
        <v>8.5666099999999989</v>
      </c>
      <c r="R138" s="119">
        <f>R139</f>
        <v>0</v>
      </c>
      <c r="T138" s="120">
        <f>T139</f>
        <v>0</v>
      </c>
      <c r="AR138" s="115" t="s">
        <v>78</v>
      </c>
      <c r="AT138" s="121" t="s">
        <v>69</v>
      </c>
      <c r="AU138" s="121" t="s">
        <v>78</v>
      </c>
      <c r="AY138" s="115" t="s">
        <v>141</v>
      </c>
      <c r="BK138" s="122">
        <f>BK139</f>
        <v>3971.63</v>
      </c>
    </row>
    <row r="139" spans="2:65" s="1" customFormat="1" ht="24.15" customHeight="1">
      <c r="B139" s="25"/>
      <c r="C139" s="125" t="s">
        <v>8</v>
      </c>
      <c r="D139" s="125" t="s">
        <v>143</v>
      </c>
      <c r="E139" s="126" t="s">
        <v>203</v>
      </c>
      <c r="F139" s="127" t="s">
        <v>204</v>
      </c>
      <c r="G139" s="128" t="s">
        <v>191</v>
      </c>
      <c r="H139" s="129">
        <v>1.7809999999999999</v>
      </c>
      <c r="I139" s="130">
        <v>2230</v>
      </c>
      <c r="J139" s="130">
        <f>ROUND(I139*H139,2)</f>
        <v>3971.63</v>
      </c>
      <c r="K139" s="131"/>
      <c r="L139" s="25"/>
      <c r="M139" s="148" t="s">
        <v>1</v>
      </c>
      <c r="N139" s="149" t="s">
        <v>35</v>
      </c>
      <c r="O139" s="150">
        <v>4.8099999999999996</v>
      </c>
      <c r="P139" s="150">
        <f>O139*H139</f>
        <v>8.5666099999999989</v>
      </c>
      <c r="Q139" s="150">
        <v>0</v>
      </c>
      <c r="R139" s="150">
        <f>Q139*H139</f>
        <v>0</v>
      </c>
      <c r="S139" s="150">
        <v>0</v>
      </c>
      <c r="T139" s="151">
        <f>S139*H139</f>
        <v>0</v>
      </c>
      <c r="AR139" s="136" t="s">
        <v>147</v>
      </c>
      <c r="AT139" s="136" t="s">
        <v>143</v>
      </c>
      <c r="AU139" s="136" t="s">
        <v>80</v>
      </c>
      <c r="AY139" s="13" t="s">
        <v>141</v>
      </c>
      <c r="BE139" s="137">
        <f>IF(N139="základní",J139,0)</f>
        <v>3971.63</v>
      </c>
      <c r="BF139" s="137">
        <f>IF(N139="snížená",J139,0)</f>
        <v>0</v>
      </c>
      <c r="BG139" s="137">
        <f>IF(N139="zákl. přenesená",J139,0)</f>
        <v>0</v>
      </c>
      <c r="BH139" s="137">
        <f>IF(N139="sníž. přenesená",J139,0)</f>
        <v>0</v>
      </c>
      <c r="BI139" s="137">
        <f>IF(N139="nulová",J139,0)</f>
        <v>0</v>
      </c>
      <c r="BJ139" s="13" t="s">
        <v>78</v>
      </c>
      <c r="BK139" s="137">
        <f>ROUND(I139*H139,2)</f>
        <v>3971.63</v>
      </c>
      <c r="BL139" s="13" t="s">
        <v>147</v>
      </c>
      <c r="BM139" s="136" t="s">
        <v>452</v>
      </c>
    </row>
    <row r="140" spans="2:65" s="1" customFormat="1" ht="6.9" customHeight="1">
      <c r="B140" s="37"/>
      <c r="C140" s="38"/>
      <c r="D140" s="38"/>
      <c r="E140" s="38"/>
      <c r="F140" s="38"/>
      <c r="G140" s="38"/>
      <c r="H140" s="38"/>
      <c r="I140" s="38"/>
      <c r="J140" s="38"/>
      <c r="K140" s="38"/>
      <c r="L140" s="25"/>
    </row>
  </sheetData>
  <sheetProtection algorithmName="SHA-512" hashValue="PWjCwo/0GU/A3Tk2ikyw2hGlEiaG+jC4vNJiO+tvu+9sgCl4oQpr0HVQP7L2bt9vqVQPRUQEoHt3Ox/6z8Puvw==" saltValue="PFa4E0G80mLWldMq7TSgm+wnh7Q81AU3de5RPg44KZVlhMw6NJnOiVhIJ5UfXWV11kKsRJ2GU5tyLmY5QduYmA==" spinCount="100000" sheet="1" objects="1" scenarios="1" formatColumns="0" formatRows="0" autoFilter="0"/>
  <autoFilter ref="C121:K139" xr:uid="{00000000-0009-0000-0000-00000A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M153"/>
  <sheetViews>
    <sheetView showGridLines="0" topLeftCell="A130" workbookViewId="0">
      <selection activeCell="V144" sqref="V144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2:46" ht="10.199999999999999"/>
    <row r="2" spans="2:46" ht="36.9" customHeight="1"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AT2" s="13" t="s">
        <v>79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80</v>
      </c>
    </row>
    <row r="4" spans="2:46" ht="24.9" customHeight="1">
      <c r="B4" s="16"/>
      <c r="D4" s="17" t="s">
        <v>108</v>
      </c>
      <c r="L4" s="16"/>
      <c r="M4" s="81" t="s">
        <v>10</v>
      </c>
      <c r="AT4" s="13" t="s">
        <v>4</v>
      </c>
    </row>
    <row r="5" spans="2:46" ht="6.9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87" t="str">
        <f>'Rekapitulace stavby'!K6</f>
        <v>Vrchlabí 210</v>
      </c>
      <c r="F7" s="188"/>
      <c r="G7" s="188"/>
      <c r="H7" s="188"/>
      <c r="L7" s="16"/>
    </row>
    <row r="8" spans="2:46" s="1" customFormat="1" ht="12" customHeight="1">
      <c r="B8" s="25"/>
      <c r="D8" s="22" t="s">
        <v>109</v>
      </c>
      <c r="L8" s="25"/>
    </row>
    <row r="9" spans="2:46" s="1" customFormat="1" ht="16.5" customHeight="1">
      <c r="B9" s="25"/>
      <c r="E9" s="158" t="s">
        <v>110</v>
      </c>
      <c r="F9" s="189"/>
      <c r="G9" s="189"/>
      <c r="H9" s="189"/>
      <c r="L9" s="25"/>
    </row>
    <row r="10" spans="2:46" s="1" customFormat="1" ht="10.199999999999999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1. 11. 2024</v>
      </c>
      <c r="L12" s="25"/>
    </row>
    <row r="13" spans="2:46" s="1" customFormat="1" ht="10.8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24</v>
      </c>
      <c r="J15" s="20" t="str">
        <f>IF('Rekapitulace stavby'!AN11="","",'Rekapitulace stavby'!AN11)</f>
        <v/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60" t="str">
        <f>'Rekapitulace stavby'!E14</f>
        <v xml:space="preserve"> </v>
      </c>
      <c r="F18" s="160"/>
      <c r="G18" s="160"/>
      <c r="H18" s="160"/>
      <c r="I18" s="22" t="s">
        <v>24</v>
      </c>
      <c r="J18" s="20" t="str">
        <f>'Rekapitulace stavby'!AN14</f>
        <v/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23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 xml:space="preserve"> </v>
      </c>
      <c r="I21" s="22" t="s">
        <v>24</v>
      </c>
      <c r="J21" s="20" t="str">
        <f>IF('Rekapitulace stavby'!AN17="","",'Rekapitulace stavby'!AN17)</f>
        <v/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28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29</v>
      </c>
      <c r="L26" s="25"/>
    </row>
    <row r="27" spans="2:12" s="7" customFormat="1" ht="16.5" customHeight="1">
      <c r="B27" s="82"/>
      <c r="E27" s="163" t="s">
        <v>1</v>
      </c>
      <c r="F27" s="163"/>
      <c r="G27" s="163"/>
      <c r="H27" s="163"/>
      <c r="L27" s="82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30</v>
      </c>
      <c r="J30" s="59">
        <f>ROUND(J126, 2)</f>
        <v>77155.55</v>
      </c>
      <c r="L30" s="25"/>
    </row>
    <row r="31" spans="2:12" s="1" customFormat="1" ht="6.9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>
      <c r="B32" s="25"/>
      <c r="F32" s="28" t="s">
        <v>32</v>
      </c>
      <c r="I32" s="28" t="s">
        <v>31</v>
      </c>
      <c r="J32" s="28" t="s">
        <v>33</v>
      </c>
      <c r="L32" s="25"/>
    </row>
    <row r="33" spans="2:12" s="1" customFormat="1" ht="14.4" customHeight="1">
      <c r="B33" s="25"/>
      <c r="D33" s="48" t="s">
        <v>34</v>
      </c>
      <c r="E33" s="22" t="s">
        <v>35</v>
      </c>
      <c r="F33" s="84">
        <f>ROUND((SUM(BE126:BE152)),  2)</f>
        <v>77155.55</v>
      </c>
      <c r="I33" s="85">
        <v>0.21</v>
      </c>
      <c r="J33" s="84">
        <f>ROUND(((SUM(BE126:BE152))*I33),  2)</f>
        <v>16202.67</v>
      </c>
      <c r="L33" s="25"/>
    </row>
    <row r="34" spans="2:12" s="1" customFormat="1" ht="14.4" customHeight="1">
      <c r="B34" s="25"/>
      <c r="E34" s="22" t="s">
        <v>36</v>
      </c>
      <c r="F34" s="84">
        <f>ROUND((SUM(BF126:BF152)),  2)</f>
        <v>0</v>
      </c>
      <c r="I34" s="85">
        <v>0.12</v>
      </c>
      <c r="J34" s="84">
        <f>ROUND(((SUM(BF126:BF152))*I34),  2)</f>
        <v>0</v>
      </c>
      <c r="L34" s="25"/>
    </row>
    <row r="35" spans="2:12" s="1" customFormat="1" ht="14.4" hidden="1" customHeight="1">
      <c r="B35" s="25"/>
      <c r="E35" s="22" t="s">
        <v>37</v>
      </c>
      <c r="F35" s="84">
        <f>ROUND((SUM(BG126:BG152)),  2)</f>
        <v>0</v>
      </c>
      <c r="I35" s="85">
        <v>0.21</v>
      </c>
      <c r="J35" s="84">
        <f>0</f>
        <v>0</v>
      </c>
      <c r="L35" s="25"/>
    </row>
    <row r="36" spans="2:12" s="1" customFormat="1" ht="14.4" hidden="1" customHeight="1">
      <c r="B36" s="25"/>
      <c r="E36" s="22" t="s">
        <v>38</v>
      </c>
      <c r="F36" s="84">
        <f>ROUND((SUM(BH126:BH152)),  2)</f>
        <v>0</v>
      </c>
      <c r="I36" s="85">
        <v>0.12</v>
      </c>
      <c r="J36" s="84">
        <f>0</f>
        <v>0</v>
      </c>
      <c r="L36" s="25"/>
    </row>
    <row r="37" spans="2:12" s="1" customFormat="1" ht="14.4" hidden="1" customHeight="1">
      <c r="B37" s="25"/>
      <c r="E37" s="22" t="s">
        <v>39</v>
      </c>
      <c r="F37" s="84">
        <f>ROUND((SUM(BI126:BI152)),  2)</f>
        <v>0</v>
      </c>
      <c r="I37" s="85">
        <v>0</v>
      </c>
      <c r="J37" s="84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86"/>
      <c r="D39" s="87" t="s">
        <v>40</v>
      </c>
      <c r="E39" s="50"/>
      <c r="F39" s="50"/>
      <c r="G39" s="88" t="s">
        <v>41</v>
      </c>
      <c r="H39" s="89" t="s">
        <v>42</v>
      </c>
      <c r="I39" s="50"/>
      <c r="J39" s="90">
        <f>SUM(J30:J37)</f>
        <v>93358.22</v>
      </c>
      <c r="K39" s="91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4" t="s">
        <v>43</v>
      </c>
      <c r="E50" s="35"/>
      <c r="F50" s="35"/>
      <c r="G50" s="34" t="s">
        <v>44</v>
      </c>
      <c r="H50" s="35"/>
      <c r="I50" s="35"/>
      <c r="J50" s="35"/>
      <c r="K50" s="35"/>
      <c r="L50" s="25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5"/>
      <c r="D61" s="36" t="s">
        <v>45</v>
      </c>
      <c r="E61" s="27"/>
      <c r="F61" s="92" t="s">
        <v>46</v>
      </c>
      <c r="G61" s="36" t="s">
        <v>45</v>
      </c>
      <c r="H61" s="27"/>
      <c r="I61" s="27"/>
      <c r="J61" s="93" t="s">
        <v>46</v>
      </c>
      <c r="K61" s="27"/>
      <c r="L61" s="25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5"/>
      <c r="D65" s="34" t="s">
        <v>47</v>
      </c>
      <c r="E65" s="35"/>
      <c r="F65" s="35"/>
      <c r="G65" s="34" t="s">
        <v>48</v>
      </c>
      <c r="H65" s="35"/>
      <c r="I65" s="35"/>
      <c r="J65" s="35"/>
      <c r="K65" s="35"/>
      <c r="L65" s="25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5"/>
      <c r="D76" s="36" t="s">
        <v>45</v>
      </c>
      <c r="E76" s="27"/>
      <c r="F76" s="92" t="s">
        <v>46</v>
      </c>
      <c r="G76" s="36" t="s">
        <v>45</v>
      </c>
      <c r="H76" s="27"/>
      <c r="I76" s="27"/>
      <c r="J76" s="93" t="s">
        <v>46</v>
      </c>
      <c r="K76" s="27"/>
      <c r="L76" s="25"/>
    </row>
    <row r="77" spans="2:12" s="1" customFormat="1" ht="14.4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" customHeight="1">
      <c r="B82" s="25"/>
      <c r="C82" s="17" t="s">
        <v>111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87" t="str">
        <f>E7</f>
        <v>Vrchlabí 210</v>
      </c>
      <c r="F85" s="188"/>
      <c r="G85" s="188"/>
      <c r="H85" s="188"/>
      <c r="L85" s="25"/>
    </row>
    <row r="86" spans="2:47" s="1" customFormat="1" ht="12" customHeight="1">
      <c r="B86" s="25"/>
      <c r="C86" s="22" t="s">
        <v>109</v>
      </c>
      <c r="L86" s="25"/>
    </row>
    <row r="87" spans="2:47" s="1" customFormat="1" ht="16.5" customHeight="1">
      <c r="B87" s="25"/>
      <c r="E87" s="158" t="str">
        <f>E9</f>
        <v>ZL01 - Podlaha 2.07 (P25)</v>
      </c>
      <c r="F87" s="189"/>
      <c r="G87" s="189"/>
      <c r="H87" s="189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>1. 11. 2024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22</v>
      </c>
      <c r="F91" s="20" t="str">
        <f>E15</f>
        <v xml:space="preserve"> </v>
      </c>
      <c r="I91" s="22" t="s">
        <v>26</v>
      </c>
      <c r="J91" s="23" t="str">
        <f>E21</f>
        <v xml:space="preserve"> </v>
      </c>
      <c r="L91" s="25"/>
    </row>
    <row r="92" spans="2:47" s="1" customFormat="1" ht="15.15" customHeight="1">
      <c r="B92" s="25"/>
      <c r="C92" s="22" t="s">
        <v>25</v>
      </c>
      <c r="F92" s="20" t="str">
        <f>IF(E18="","",E18)</f>
        <v xml:space="preserve"> </v>
      </c>
      <c r="I92" s="22" t="s">
        <v>28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112</v>
      </c>
      <c r="D94" s="86"/>
      <c r="E94" s="86"/>
      <c r="F94" s="86"/>
      <c r="G94" s="86"/>
      <c r="H94" s="86"/>
      <c r="I94" s="86"/>
      <c r="J94" s="95" t="s">
        <v>113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8" customHeight="1">
      <c r="B96" s="25"/>
      <c r="C96" s="96" t="s">
        <v>114</v>
      </c>
      <c r="J96" s="59">
        <f>J126</f>
        <v>77155.55</v>
      </c>
      <c r="L96" s="25"/>
      <c r="AU96" s="13" t="s">
        <v>115</v>
      </c>
    </row>
    <row r="97" spans="2:12" s="8" customFormat="1" ht="24.9" customHeight="1">
      <c r="B97" s="97"/>
      <c r="D97" s="98" t="s">
        <v>116</v>
      </c>
      <c r="E97" s="99"/>
      <c r="F97" s="99"/>
      <c r="G97" s="99"/>
      <c r="H97" s="99"/>
      <c r="I97" s="99"/>
      <c r="J97" s="100">
        <f>J127</f>
        <v>48908.25</v>
      </c>
      <c r="L97" s="97"/>
    </row>
    <row r="98" spans="2:12" s="9" customFormat="1" ht="19.95" customHeight="1">
      <c r="B98" s="101"/>
      <c r="D98" s="102" t="s">
        <v>117</v>
      </c>
      <c r="E98" s="103"/>
      <c r="F98" s="103"/>
      <c r="G98" s="103"/>
      <c r="H98" s="103"/>
      <c r="I98" s="103"/>
      <c r="J98" s="104">
        <f>J128</f>
        <v>4271.8</v>
      </c>
      <c r="L98" s="101"/>
    </row>
    <row r="99" spans="2:12" s="9" customFormat="1" ht="19.95" customHeight="1">
      <c r="B99" s="101"/>
      <c r="D99" s="102" t="s">
        <v>118</v>
      </c>
      <c r="E99" s="103"/>
      <c r="F99" s="103"/>
      <c r="G99" s="103"/>
      <c r="H99" s="103"/>
      <c r="I99" s="103"/>
      <c r="J99" s="104">
        <f>J130</f>
        <v>6345.33</v>
      </c>
      <c r="L99" s="101"/>
    </row>
    <row r="100" spans="2:12" s="9" customFormat="1" ht="19.95" customHeight="1">
      <c r="B100" s="101"/>
      <c r="D100" s="102" t="s">
        <v>119</v>
      </c>
      <c r="E100" s="103"/>
      <c r="F100" s="103"/>
      <c r="G100" s="103"/>
      <c r="H100" s="103"/>
      <c r="I100" s="103"/>
      <c r="J100" s="104">
        <f>J133</f>
        <v>16982.22</v>
      </c>
      <c r="L100" s="101"/>
    </row>
    <row r="101" spans="2:12" s="9" customFormat="1" ht="19.95" customHeight="1">
      <c r="B101" s="101"/>
      <c r="D101" s="102" t="s">
        <v>120</v>
      </c>
      <c r="E101" s="103"/>
      <c r="F101" s="103"/>
      <c r="G101" s="103"/>
      <c r="H101" s="103"/>
      <c r="I101" s="103"/>
      <c r="J101" s="104">
        <f>J139</f>
        <v>3014.64</v>
      </c>
      <c r="L101" s="101"/>
    </row>
    <row r="102" spans="2:12" s="9" customFormat="1" ht="19.95" customHeight="1">
      <c r="B102" s="101"/>
      <c r="D102" s="102" t="s">
        <v>121</v>
      </c>
      <c r="E102" s="103"/>
      <c r="F102" s="103"/>
      <c r="G102" s="103"/>
      <c r="H102" s="103"/>
      <c r="I102" s="103"/>
      <c r="J102" s="104">
        <f>J141</f>
        <v>7197.78</v>
      </c>
      <c r="L102" s="101"/>
    </row>
    <row r="103" spans="2:12" s="9" customFormat="1" ht="19.95" customHeight="1">
      <c r="B103" s="101"/>
      <c r="D103" s="102" t="s">
        <v>122</v>
      </c>
      <c r="E103" s="103"/>
      <c r="F103" s="103"/>
      <c r="G103" s="103"/>
      <c r="H103" s="103"/>
      <c r="I103" s="103"/>
      <c r="J103" s="104">
        <f>J145</f>
        <v>11096.48</v>
      </c>
      <c r="L103" s="101"/>
    </row>
    <row r="104" spans="2:12" s="8" customFormat="1" ht="24.9" customHeight="1">
      <c r="B104" s="97"/>
      <c r="D104" s="98" t="s">
        <v>123</v>
      </c>
      <c r="E104" s="99"/>
      <c r="F104" s="99"/>
      <c r="G104" s="99"/>
      <c r="H104" s="99"/>
      <c r="I104" s="99"/>
      <c r="J104" s="100">
        <f>J147</f>
        <v>28247.3</v>
      </c>
      <c r="L104" s="97"/>
    </row>
    <row r="105" spans="2:12" s="9" customFormat="1" ht="19.95" customHeight="1">
      <c r="B105" s="101"/>
      <c r="D105" s="102" t="s">
        <v>124</v>
      </c>
      <c r="E105" s="103"/>
      <c r="F105" s="103"/>
      <c r="G105" s="103"/>
      <c r="H105" s="103"/>
      <c r="I105" s="103"/>
      <c r="J105" s="104">
        <f>J148</f>
        <v>20840.3</v>
      </c>
      <c r="L105" s="101"/>
    </row>
    <row r="106" spans="2:12" s="9" customFormat="1" ht="19.95" customHeight="1">
      <c r="B106" s="101"/>
      <c r="D106" s="102" t="s">
        <v>125</v>
      </c>
      <c r="E106" s="103"/>
      <c r="F106" s="103"/>
      <c r="G106" s="103"/>
      <c r="H106" s="103"/>
      <c r="I106" s="103"/>
      <c r="J106" s="104">
        <f>J151</f>
        <v>7407</v>
      </c>
      <c r="L106" s="101"/>
    </row>
    <row r="107" spans="2:12" s="1" customFormat="1" ht="21.75" customHeight="1">
      <c r="B107" s="25"/>
      <c r="L107" s="25"/>
    </row>
    <row r="108" spans="2:12" s="1" customFormat="1" ht="6.9" customHeight="1">
      <c r="B108" s="37"/>
      <c r="C108" s="38"/>
      <c r="D108" s="38"/>
      <c r="E108" s="38"/>
      <c r="F108" s="38"/>
      <c r="G108" s="38"/>
      <c r="H108" s="38"/>
      <c r="I108" s="38"/>
      <c r="J108" s="38"/>
      <c r="K108" s="38"/>
      <c r="L108" s="25"/>
    </row>
    <row r="112" spans="2:12" s="1" customFormat="1" ht="6.9" customHeight="1"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25"/>
    </row>
    <row r="113" spans="2:63" s="1" customFormat="1" ht="24.9" customHeight="1">
      <c r="B113" s="25"/>
      <c r="C113" s="17" t="s">
        <v>126</v>
      </c>
      <c r="L113" s="25"/>
    </row>
    <row r="114" spans="2:63" s="1" customFormat="1" ht="6.9" customHeight="1">
      <c r="B114" s="25"/>
      <c r="L114" s="25"/>
    </row>
    <row r="115" spans="2:63" s="1" customFormat="1" ht="12" customHeight="1">
      <c r="B115" s="25"/>
      <c r="C115" s="22" t="s">
        <v>14</v>
      </c>
      <c r="L115" s="25"/>
    </row>
    <row r="116" spans="2:63" s="1" customFormat="1" ht="16.5" customHeight="1">
      <c r="B116" s="25"/>
      <c r="E116" s="187" t="str">
        <f>E7</f>
        <v>Vrchlabí 210</v>
      </c>
      <c r="F116" s="188"/>
      <c r="G116" s="188"/>
      <c r="H116" s="188"/>
      <c r="L116" s="25"/>
    </row>
    <row r="117" spans="2:63" s="1" customFormat="1" ht="12" customHeight="1">
      <c r="B117" s="25"/>
      <c r="C117" s="22" t="s">
        <v>109</v>
      </c>
      <c r="L117" s="25"/>
    </row>
    <row r="118" spans="2:63" s="1" customFormat="1" ht="16.5" customHeight="1">
      <c r="B118" s="25"/>
      <c r="E118" s="158" t="str">
        <f>E9</f>
        <v>ZL01 - Podlaha 2.07 (P25)</v>
      </c>
      <c r="F118" s="189"/>
      <c r="G118" s="189"/>
      <c r="H118" s="189"/>
      <c r="L118" s="25"/>
    </row>
    <row r="119" spans="2:63" s="1" customFormat="1" ht="6.9" customHeight="1">
      <c r="B119" s="25"/>
      <c r="L119" s="25"/>
    </row>
    <row r="120" spans="2:63" s="1" customFormat="1" ht="12" customHeight="1">
      <c r="B120" s="25"/>
      <c r="C120" s="22" t="s">
        <v>18</v>
      </c>
      <c r="F120" s="20" t="str">
        <f>F12</f>
        <v xml:space="preserve"> </v>
      </c>
      <c r="I120" s="22" t="s">
        <v>20</v>
      </c>
      <c r="J120" s="45" t="str">
        <f>IF(J12="","",J12)</f>
        <v>1. 11. 2024</v>
      </c>
      <c r="L120" s="25"/>
    </row>
    <row r="121" spans="2:63" s="1" customFormat="1" ht="6.9" customHeight="1">
      <c r="B121" s="25"/>
      <c r="L121" s="25"/>
    </row>
    <row r="122" spans="2:63" s="1" customFormat="1" ht="15.15" customHeight="1">
      <c r="B122" s="25"/>
      <c r="C122" s="22" t="s">
        <v>22</v>
      </c>
      <c r="F122" s="20" t="str">
        <f>E15</f>
        <v xml:space="preserve"> </v>
      </c>
      <c r="I122" s="22" t="s">
        <v>26</v>
      </c>
      <c r="J122" s="23" t="str">
        <f>E21</f>
        <v xml:space="preserve"> </v>
      </c>
      <c r="L122" s="25"/>
    </row>
    <row r="123" spans="2:63" s="1" customFormat="1" ht="15.15" customHeight="1">
      <c r="B123" s="25"/>
      <c r="C123" s="22" t="s">
        <v>25</v>
      </c>
      <c r="F123" s="20" t="str">
        <f>IF(E18="","",E18)</f>
        <v xml:space="preserve"> </v>
      </c>
      <c r="I123" s="22" t="s">
        <v>28</v>
      </c>
      <c r="J123" s="23" t="str">
        <f>E24</f>
        <v xml:space="preserve"> </v>
      </c>
      <c r="L123" s="25"/>
    </row>
    <row r="124" spans="2:63" s="1" customFormat="1" ht="10.35" customHeight="1">
      <c r="B124" s="25"/>
      <c r="L124" s="25"/>
    </row>
    <row r="125" spans="2:63" s="10" customFormat="1" ht="29.25" customHeight="1">
      <c r="B125" s="105"/>
      <c r="C125" s="106" t="s">
        <v>127</v>
      </c>
      <c r="D125" s="107" t="s">
        <v>55</v>
      </c>
      <c r="E125" s="107" t="s">
        <v>51</v>
      </c>
      <c r="F125" s="107" t="s">
        <v>52</v>
      </c>
      <c r="G125" s="107" t="s">
        <v>128</v>
      </c>
      <c r="H125" s="107" t="s">
        <v>129</v>
      </c>
      <c r="I125" s="107" t="s">
        <v>130</v>
      </c>
      <c r="J125" s="108" t="s">
        <v>113</v>
      </c>
      <c r="K125" s="109" t="s">
        <v>131</v>
      </c>
      <c r="L125" s="105"/>
      <c r="M125" s="52" t="s">
        <v>1</v>
      </c>
      <c r="N125" s="53" t="s">
        <v>34</v>
      </c>
      <c r="O125" s="53" t="s">
        <v>132</v>
      </c>
      <c r="P125" s="53" t="s">
        <v>133</v>
      </c>
      <c r="Q125" s="53" t="s">
        <v>134</v>
      </c>
      <c r="R125" s="53" t="s">
        <v>135</v>
      </c>
      <c r="S125" s="53" t="s">
        <v>136</v>
      </c>
      <c r="T125" s="54" t="s">
        <v>137</v>
      </c>
    </row>
    <row r="126" spans="2:63" s="1" customFormat="1" ht="22.8" customHeight="1">
      <c r="B126" s="25"/>
      <c r="C126" s="57" t="s">
        <v>138</v>
      </c>
      <c r="J126" s="110">
        <f>BK126</f>
        <v>77155.55</v>
      </c>
      <c r="L126" s="25"/>
      <c r="M126" s="55"/>
      <c r="N126" s="46"/>
      <c r="O126" s="46"/>
      <c r="P126" s="111">
        <f>P127+P147</f>
        <v>66.669619999999995</v>
      </c>
      <c r="Q126" s="46"/>
      <c r="R126" s="111">
        <f>R127+R147</f>
        <v>9.6050505000000008</v>
      </c>
      <c r="S126" s="46"/>
      <c r="T126" s="112">
        <f>T127+T147</f>
        <v>0.48348000000000008</v>
      </c>
      <c r="AT126" s="13" t="s">
        <v>69</v>
      </c>
      <c r="AU126" s="13" t="s">
        <v>115</v>
      </c>
      <c r="BK126" s="113">
        <f>BK127+BK147</f>
        <v>77155.55</v>
      </c>
    </row>
    <row r="127" spans="2:63" s="11" customFormat="1" ht="25.95" customHeight="1">
      <c r="B127" s="114"/>
      <c r="D127" s="115" t="s">
        <v>69</v>
      </c>
      <c r="E127" s="116" t="s">
        <v>139</v>
      </c>
      <c r="F127" s="116" t="s">
        <v>140</v>
      </c>
      <c r="J127" s="117">
        <f>BK127</f>
        <v>48908.25</v>
      </c>
      <c r="L127" s="114"/>
      <c r="M127" s="118"/>
      <c r="P127" s="119">
        <f>P128+P130+P133+P139+P141+P145</f>
        <v>59.188549999999999</v>
      </c>
      <c r="R127" s="119">
        <f>R128+R130+R133+R139+R141+R145</f>
        <v>7.9759454999999999</v>
      </c>
      <c r="T127" s="120">
        <f>T128+T130+T133+T139+T141+T145</f>
        <v>0.48348000000000008</v>
      </c>
      <c r="AR127" s="115" t="s">
        <v>78</v>
      </c>
      <c r="AT127" s="121" t="s">
        <v>69</v>
      </c>
      <c r="AU127" s="121" t="s">
        <v>70</v>
      </c>
      <c r="AY127" s="115" t="s">
        <v>141</v>
      </c>
      <c r="BK127" s="122">
        <f>BK128+BK130+BK133+BK139+BK141+BK145</f>
        <v>48908.25</v>
      </c>
    </row>
    <row r="128" spans="2:63" s="11" customFormat="1" ht="22.8" customHeight="1">
      <c r="B128" s="114"/>
      <c r="D128" s="115" t="s">
        <v>69</v>
      </c>
      <c r="E128" s="123" t="s">
        <v>78</v>
      </c>
      <c r="F128" s="123" t="s">
        <v>142</v>
      </c>
      <c r="J128" s="124">
        <f>BK128</f>
        <v>4271.8</v>
      </c>
      <c r="L128" s="114"/>
      <c r="M128" s="118"/>
      <c r="P128" s="119">
        <f>P129</f>
        <v>12.6723</v>
      </c>
      <c r="R128" s="119">
        <f>R129</f>
        <v>0</v>
      </c>
      <c r="T128" s="120">
        <f>T129</f>
        <v>0</v>
      </c>
      <c r="AR128" s="115" t="s">
        <v>78</v>
      </c>
      <c r="AT128" s="121" t="s">
        <v>69</v>
      </c>
      <c r="AU128" s="121" t="s">
        <v>78</v>
      </c>
      <c r="AY128" s="115" t="s">
        <v>141</v>
      </c>
      <c r="BK128" s="122">
        <f>BK129</f>
        <v>4271.8</v>
      </c>
    </row>
    <row r="129" spans="2:65" s="1" customFormat="1" ht="16.5" customHeight="1">
      <c r="B129" s="25"/>
      <c r="C129" s="125" t="s">
        <v>78</v>
      </c>
      <c r="D129" s="125" t="s">
        <v>143</v>
      </c>
      <c r="E129" s="126" t="s">
        <v>144</v>
      </c>
      <c r="F129" s="127" t="s">
        <v>145</v>
      </c>
      <c r="G129" s="128" t="s">
        <v>146</v>
      </c>
      <c r="H129" s="129">
        <v>5.3</v>
      </c>
      <c r="I129" s="130">
        <v>806</v>
      </c>
      <c r="J129" s="130">
        <f>ROUND(I129*H129,2)</f>
        <v>4271.8</v>
      </c>
      <c r="K129" s="131"/>
      <c r="L129" s="25"/>
      <c r="M129" s="132" t="s">
        <v>1</v>
      </c>
      <c r="N129" s="133" t="s">
        <v>35</v>
      </c>
      <c r="O129" s="134">
        <v>2.391</v>
      </c>
      <c r="P129" s="134">
        <f>O129*H129</f>
        <v>12.6723</v>
      </c>
      <c r="Q129" s="134">
        <v>0</v>
      </c>
      <c r="R129" s="134">
        <f>Q129*H129</f>
        <v>0</v>
      </c>
      <c r="S129" s="134">
        <v>0</v>
      </c>
      <c r="T129" s="135">
        <f>S129*H129</f>
        <v>0</v>
      </c>
      <c r="AR129" s="136" t="s">
        <v>147</v>
      </c>
      <c r="AT129" s="136" t="s">
        <v>143</v>
      </c>
      <c r="AU129" s="136" t="s">
        <v>80</v>
      </c>
      <c r="AY129" s="13" t="s">
        <v>141</v>
      </c>
      <c r="BE129" s="137">
        <f>IF(N129="základní",J129,0)</f>
        <v>4271.8</v>
      </c>
      <c r="BF129" s="137">
        <f>IF(N129="snížená",J129,0)</f>
        <v>0</v>
      </c>
      <c r="BG129" s="137">
        <f>IF(N129="zákl. přenesená",J129,0)</f>
        <v>0</v>
      </c>
      <c r="BH129" s="137">
        <f>IF(N129="sníž. přenesená",J129,0)</f>
        <v>0</v>
      </c>
      <c r="BI129" s="137">
        <f>IF(N129="nulová",J129,0)</f>
        <v>0</v>
      </c>
      <c r="BJ129" s="13" t="s">
        <v>78</v>
      </c>
      <c r="BK129" s="137">
        <f>ROUND(I129*H129,2)</f>
        <v>4271.8</v>
      </c>
      <c r="BL129" s="13" t="s">
        <v>147</v>
      </c>
      <c r="BM129" s="136" t="s">
        <v>148</v>
      </c>
    </row>
    <row r="130" spans="2:65" s="11" customFormat="1" ht="22.8" customHeight="1">
      <c r="B130" s="114"/>
      <c r="D130" s="115" t="s">
        <v>69</v>
      </c>
      <c r="E130" s="123" t="s">
        <v>147</v>
      </c>
      <c r="F130" s="123" t="s">
        <v>149</v>
      </c>
      <c r="J130" s="124">
        <f>BK130</f>
        <v>6345.33</v>
      </c>
      <c r="L130" s="114"/>
      <c r="M130" s="118"/>
      <c r="P130" s="119">
        <f>SUM(P131:P132)</f>
        <v>6.1478100000000007</v>
      </c>
      <c r="R130" s="119">
        <f>SUM(R131:R132)</f>
        <v>1.99989E-2</v>
      </c>
      <c r="T130" s="120">
        <f>SUM(T131:T132)</f>
        <v>0</v>
      </c>
      <c r="AR130" s="115" t="s">
        <v>78</v>
      </c>
      <c r="AT130" s="121" t="s">
        <v>69</v>
      </c>
      <c r="AU130" s="121" t="s">
        <v>78</v>
      </c>
      <c r="AY130" s="115" t="s">
        <v>141</v>
      </c>
      <c r="BK130" s="122">
        <f>SUM(BK131:BK132)</f>
        <v>6345.33</v>
      </c>
    </row>
    <row r="131" spans="2:65" s="1" customFormat="1" ht="24.15" customHeight="1">
      <c r="B131" s="25"/>
      <c r="C131" s="125" t="s">
        <v>80</v>
      </c>
      <c r="D131" s="125" t="s">
        <v>143</v>
      </c>
      <c r="E131" s="126" t="s">
        <v>150</v>
      </c>
      <c r="F131" s="127" t="s">
        <v>151</v>
      </c>
      <c r="G131" s="128" t="s">
        <v>152</v>
      </c>
      <c r="H131" s="129">
        <v>24.69</v>
      </c>
      <c r="I131" s="130">
        <v>199</v>
      </c>
      <c r="J131" s="130">
        <f>ROUND(I131*H131,2)</f>
        <v>4913.3100000000004</v>
      </c>
      <c r="K131" s="131"/>
      <c r="L131" s="25"/>
      <c r="M131" s="132" t="s">
        <v>1</v>
      </c>
      <c r="N131" s="133" t="s">
        <v>35</v>
      </c>
      <c r="O131" s="134">
        <v>0.16900000000000001</v>
      </c>
      <c r="P131" s="134">
        <f>O131*H131</f>
        <v>4.1726100000000006</v>
      </c>
      <c r="Q131" s="134">
        <v>8.0999999999999996E-4</v>
      </c>
      <c r="R131" s="134">
        <f>Q131*H131</f>
        <v>1.99989E-2</v>
      </c>
      <c r="S131" s="134">
        <v>0</v>
      </c>
      <c r="T131" s="135">
        <f>S131*H131</f>
        <v>0</v>
      </c>
      <c r="AR131" s="136" t="s">
        <v>147</v>
      </c>
      <c r="AT131" s="136" t="s">
        <v>143</v>
      </c>
      <c r="AU131" s="136" t="s">
        <v>80</v>
      </c>
      <c r="AY131" s="13" t="s">
        <v>141</v>
      </c>
      <c r="BE131" s="137">
        <f>IF(N131="základní",J131,0)</f>
        <v>4913.3100000000004</v>
      </c>
      <c r="BF131" s="137">
        <f>IF(N131="snížená",J131,0)</f>
        <v>0</v>
      </c>
      <c r="BG131" s="137">
        <f>IF(N131="zákl. přenesená",J131,0)</f>
        <v>0</v>
      </c>
      <c r="BH131" s="137">
        <f>IF(N131="sníž. přenesená",J131,0)</f>
        <v>0</v>
      </c>
      <c r="BI131" s="137">
        <f>IF(N131="nulová",J131,0)</f>
        <v>0</v>
      </c>
      <c r="BJ131" s="13" t="s">
        <v>78</v>
      </c>
      <c r="BK131" s="137">
        <f>ROUND(I131*H131,2)</f>
        <v>4913.3100000000004</v>
      </c>
      <c r="BL131" s="13" t="s">
        <v>147</v>
      </c>
      <c r="BM131" s="136" t="s">
        <v>153</v>
      </c>
    </row>
    <row r="132" spans="2:65" s="1" customFormat="1" ht="24.15" customHeight="1">
      <c r="B132" s="25"/>
      <c r="C132" s="125" t="s">
        <v>154</v>
      </c>
      <c r="D132" s="125" t="s">
        <v>143</v>
      </c>
      <c r="E132" s="126" t="s">
        <v>155</v>
      </c>
      <c r="F132" s="127" t="s">
        <v>156</v>
      </c>
      <c r="G132" s="128" t="s">
        <v>152</v>
      </c>
      <c r="H132" s="129">
        <v>24.69</v>
      </c>
      <c r="I132" s="130">
        <v>58</v>
      </c>
      <c r="J132" s="130">
        <f>ROUND(I132*H132,2)</f>
        <v>1432.02</v>
      </c>
      <c r="K132" s="131"/>
      <c r="L132" s="25"/>
      <c r="M132" s="132" t="s">
        <v>1</v>
      </c>
      <c r="N132" s="133" t="s">
        <v>35</v>
      </c>
      <c r="O132" s="134">
        <v>0.08</v>
      </c>
      <c r="P132" s="134">
        <f>O132*H132</f>
        <v>1.9752000000000001</v>
      </c>
      <c r="Q132" s="134">
        <v>0</v>
      </c>
      <c r="R132" s="134">
        <f>Q132*H132</f>
        <v>0</v>
      </c>
      <c r="S132" s="134">
        <v>0</v>
      </c>
      <c r="T132" s="135">
        <f>S132*H132</f>
        <v>0</v>
      </c>
      <c r="AR132" s="136" t="s">
        <v>147</v>
      </c>
      <c r="AT132" s="136" t="s">
        <v>143</v>
      </c>
      <c r="AU132" s="136" t="s">
        <v>80</v>
      </c>
      <c r="AY132" s="13" t="s">
        <v>141</v>
      </c>
      <c r="BE132" s="137">
        <f>IF(N132="základní",J132,0)</f>
        <v>1432.02</v>
      </c>
      <c r="BF132" s="137">
        <f>IF(N132="snížená",J132,0)</f>
        <v>0</v>
      </c>
      <c r="BG132" s="137">
        <f>IF(N132="zákl. přenesená",J132,0)</f>
        <v>0</v>
      </c>
      <c r="BH132" s="137">
        <f>IF(N132="sníž. přenesená",J132,0)</f>
        <v>0</v>
      </c>
      <c r="BI132" s="137">
        <f>IF(N132="nulová",J132,0)</f>
        <v>0</v>
      </c>
      <c r="BJ132" s="13" t="s">
        <v>78</v>
      </c>
      <c r="BK132" s="137">
        <f>ROUND(I132*H132,2)</f>
        <v>1432.02</v>
      </c>
      <c r="BL132" s="13" t="s">
        <v>147</v>
      </c>
      <c r="BM132" s="136" t="s">
        <v>157</v>
      </c>
    </row>
    <row r="133" spans="2:65" s="11" customFormat="1" ht="22.8" customHeight="1">
      <c r="B133" s="114"/>
      <c r="D133" s="115" t="s">
        <v>69</v>
      </c>
      <c r="E133" s="123" t="s">
        <v>158</v>
      </c>
      <c r="F133" s="123" t="s">
        <v>159</v>
      </c>
      <c r="J133" s="124">
        <f>BK133</f>
        <v>16982.22</v>
      </c>
      <c r="L133" s="114"/>
      <c r="M133" s="118"/>
      <c r="P133" s="119">
        <f>SUM(P134:P138)</f>
        <v>8.2044000000000015</v>
      </c>
      <c r="R133" s="119">
        <f>SUM(R134:R138)</f>
        <v>7.9559465999999999</v>
      </c>
      <c r="T133" s="120">
        <f>SUM(T134:T138)</f>
        <v>0</v>
      </c>
      <c r="AR133" s="115" t="s">
        <v>78</v>
      </c>
      <c r="AT133" s="121" t="s">
        <v>69</v>
      </c>
      <c r="AU133" s="121" t="s">
        <v>78</v>
      </c>
      <c r="AY133" s="115" t="s">
        <v>141</v>
      </c>
      <c r="BK133" s="122">
        <f>SUM(BK134:BK138)</f>
        <v>16982.22</v>
      </c>
    </row>
    <row r="134" spans="2:65" s="1" customFormat="1" ht="33" customHeight="1">
      <c r="B134" s="25"/>
      <c r="C134" s="125" t="s">
        <v>160</v>
      </c>
      <c r="D134" s="125" t="s">
        <v>143</v>
      </c>
      <c r="E134" s="126" t="s">
        <v>161</v>
      </c>
      <c r="F134" s="127" t="s">
        <v>162</v>
      </c>
      <c r="G134" s="128" t="s">
        <v>146</v>
      </c>
      <c r="H134" s="129">
        <v>-1.111</v>
      </c>
      <c r="I134" s="130">
        <v>5750.04</v>
      </c>
      <c r="J134" s="130">
        <f>ROUND(I134*H134,2)</f>
        <v>-6388.29</v>
      </c>
      <c r="K134" s="131"/>
      <c r="L134" s="25"/>
      <c r="M134" s="132" t="s">
        <v>1</v>
      </c>
      <c r="N134" s="133" t="s">
        <v>35</v>
      </c>
      <c r="O134" s="134">
        <v>0</v>
      </c>
      <c r="P134" s="134">
        <f>O134*H134</f>
        <v>0</v>
      </c>
      <c r="Q134" s="134">
        <v>0</v>
      </c>
      <c r="R134" s="134">
        <f>Q134*H134</f>
        <v>0</v>
      </c>
      <c r="S134" s="134">
        <v>0</v>
      </c>
      <c r="T134" s="135">
        <f>S134*H134</f>
        <v>0</v>
      </c>
      <c r="AR134" s="136" t="s">
        <v>147</v>
      </c>
      <c r="AT134" s="136" t="s">
        <v>143</v>
      </c>
      <c r="AU134" s="136" t="s">
        <v>80</v>
      </c>
      <c r="AY134" s="13" t="s">
        <v>141</v>
      </c>
      <c r="BE134" s="137">
        <f>IF(N134="základní",J134,0)</f>
        <v>-6388.29</v>
      </c>
      <c r="BF134" s="137">
        <f>IF(N134="snížená",J134,0)</f>
        <v>0</v>
      </c>
      <c r="BG134" s="137">
        <f>IF(N134="zákl. přenesená",J134,0)</f>
        <v>0</v>
      </c>
      <c r="BH134" s="137">
        <f>IF(N134="sníž. přenesená",J134,0)</f>
        <v>0</v>
      </c>
      <c r="BI134" s="137">
        <f>IF(N134="nulová",J134,0)</f>
        <v>0</v>
      </c>
      <c r="BJ134" s="13" t="s">
        <v>78</v>
      </c>
      <c r="BK134" s="137">
        <f>ROUND(I134*H134,2)</f>
        <v>-6388.29</v>
      </c>
      <c r="BL134" s="13" t="s">
        <v>147</v>
      </c>
      <c r="BM134" s="136" t="s">
        <v>163</v>
      </c>
    </row>
    <row r="135" spans="2:65" s="1" customFormat="1" ht="33" customHeight="1">
      <c r="B135" s="25"/>
      <c r="C135" s="125" t="s">
        <v>164</v>
      </c>
      <c r="D135" s="125" t="s">
        <v>143</v>
      </c>
      <c r="E135" s="126" t="s">
        <v>165</v>
      </c>
      <c r="F135" s="127" t="s">
        <v>166</v>
      </c>
      <c r="G135" s="128" t="s">
        <v>146</v>
      </c>
      <c r="H135" s="129">
        <v>3.18</v>
      </c>
      <c r="I135" s="130">
        <v>5450</v>
      </c>
      <c r="J135" s="130">
        <f>ROUND(I135*H135,2)</f>
        <v>17331</v>
      </c>
      <c r="K135" s="131"/>
      <c r="L135" s="25"/>
      <c r="M135" s="132" t="s">
        <v>1</v>
      </c>
      <c r="N135" s="133" t="s">
        <v>35</v>
      </c>
      <c r="O135" s="134">
        <v>2.58</v>
      </c>
      <c r="P135" s="134">
        <f>O135*H135</f>
        <v>8.2044000000000015</v>
      </c>
      <c r="Q135" s="134">
        <v>2.5018699999999998</v>
      </c>
      <c r="R135" s="134">
        <f>Q135*H135</f>
        <v>7.9559465999999999</v>
      </c>
      <c r="S135" s="134">
        <v>0</v>
      </c>
      <c r="T135" s="135">
        <f>S135*H135</f>
        <v>0</v>
      </c>
      <c r="AR135" s="136" t="s">
        <v>147</v>
      </c>
      <c r="AT135" s="136" t="s">
        <v>143</v>
      </c>
      <c r="AU135" s="136" t="s">
        <v>80</v>
      </c>
      <c r="AY135" s="13" t="s">
        <v>141</v>
      </c>
      <c r="BE135" s="137">
        <f>IF(N135="základní",J135,0)</f>
        <v>17331</v>
      </c>
      <c r="BF135" s="137">
        <f>IF(N135="snížená",J135,0)</f>
        <v>0</v>
      </c>
      <c r="BG135" s="137">
        <f>IF(N135="zákl. přenesená",J135,0)</f>
        <v>0</v>
      </c>
      <c r="BH135" s="137">
        <f>IF(N135="sníž. přenesená",J135,0)</f>
        <v>0</v>
      </c>
      <c r="BI135" s="137">
        <f>IF(N135="nulová",J135,0)</f>
        <v>0</v>
      </c>
      <c r="BJ135" s="13" t="s">
        <v>78</v>
      </c>
      <c r="BK135" s="137">
        <f>ROUND(I135*H135,2)</f>
        <v>17331</v>
      </c>
      <c r="BL135" s="13" t="s">
        <v>147</v>
      </c>
      <c r="BM135" s="136" t="s">
        <v>167</v>
      </c>
    </row>
    <row r="136" spans="2:65" s="1" customFormat="1" ht="24.15" customHeight="1">
      <c r="B136" s="25"/>
      <c r="C136" s="125" t="s">
        <v>168</v>
      </c>
      <c r="D136" s="125" t="s">
        <v>143</v>
      </c>
      <c r="E136" s="126" t="s">
        <v>169</v>
      </c>
      <c r="F136" s="127" t="s">
        <v>170</v>
      </c>
      <c r="G136" s="128" t="s">
        <v>146</v>
      </c>
      <c r="H136" s="129">
        <v>-1.111</v>
      </c>
      <c r="I136" s="130">
        <v>1319.02</v>
      </c>
      <c r="J136" s="130">
        <f>ROUND(I136*H136,2)</f>
        <v>-1465.43</v>
      </c>
      <c r="K136" s="131"/>
      <c r="L136" s="25"/>
      <c r="M136" s="132" t="s">
        <v>1</v>
      </c>
      <c r="N136" s="133" t="s">
        <v>35</v>
      </c>
      <c r="O136" s="134">
        <v>0</v>
      </c>
      <c r="P136" s="134">
        <f>O136*H136</f>
        <v>0</v>
      </c>
      <c r="Q136" s="134">
        <v>0</v>
      </c>
      <c r="R136" s="134">
        <f>Q136*H136</f>
        <v>0</v>
      </c>
      <c r="S136" s="134">
        <v>0</v>
      </c>
      <c r="T136" s="135">
        <f>S136*H136</f>
        <v>0</v>
      </c>
      <c r="AR136" s="136" t="s">
        <v>147</v>
      </c>
      <c r="AT136" s="136" t="s">
        <v>143</v>
      </c>
      <c r="AU136" s="136" t="s">
        <v>80</v>
      </c>
      <c r="AY136" s="13" t="s">
        <v>141</v>
      </c>
      <c r="BE136" s="137">
        <f>IF(N136="základní",J136,0)</f>
        <v>-1465.43</v>
      </c>
      <c r="BF136" s="137">
        <f>IF(N136="snížená",J136,0)</f>
        <v>0</v>
      </c>
      <c r="BG136" s="137">
        <f>IF(N136="zákl. přenesená",J136,0)</f>
        <v>0</v>
      </c>
      <c r="BH136" s="137">
        <f>IF(N136="sníž. přenesená",J136,0)</f>
        <v>0</v>
      </c>
      <c r="BI136" s="137">
        <f>IF(N136="nulová",J136,0)</f>
        <v>0</v>
      </c>
      <c r="BJ136" s="13" t="s">
        <v>78</v>
      </c>
      <c r="BK136" s="137">
        <f>ROUND(I136*H136,2)</f>
        <v>-1465.43</v>
      </c>
      <c r="BL136" s="13" t="s">
        <v>147</v>
      </c>
      <c r="BM136" s="136" t="s">
        <v>171</v>
      </c>
    </row>
    <row r="137" spans="2:65" s="1" customFormat="1" ht="33" customHeight="1">
      <c r="B137" s="25"/>
      <c r="C137" s="125" t="s">
        <v>172</v>
      </c>
      <c r="D137" s="125" t="s">
        <v>143</v>
      </c>
      <c r="E137" s="126" t="s">
        <v>173</v>
      </c>
      <c r="F137" s="127" t="s">
        <v>174</v>
      </c>
      <c r="G137" s="128" t="s">
        <v>146</v>
      </c>
      <c r="H137" s="129">
        <v>-1.111</v>
      </c>
      <c r="I137" s="130">
        <v>400.59</v>
      </c>
      <c r="J137" s="130">
        <f>ROUND(I137*H137,2)</f>
        <v>-445.06</v>
      </c>
      <c r="K137" s="131"/>
      <c r="L137" s="25"/>
      <c r="M137" s="132" t="s">
        <v>1</v>
      </c>
      <c r="N137" s="133" t="s">
        <v>35</v>
      </c>
      <c r="O137" s="134">
        <v>0</v>
      </c>
      <c r="P137" s="134">
        <f>O137*H137</f>
        <v>0</v>
      </c>
      <c r="Q137" s="134">
        <v>0</v>
      </c>
      <c r="R137" s="134">
        <f>Q137*H137</f>
        <v>0</v>
      </c>
      <c r="S137" s="134">
        <v>0</v>
      </c>
      <c r="T137" s="135">
        <f>S137*H137</f>
        <v>0</v>
      </c>
      <c r="AR137" s="136" t="s">
        <v>147</v>
      </c>
      <c r="AT137" s="136" t="s">
        <v>143</v>
      </c>
      <c r="AU137" s="136" t="s">
        <v>80</v>
      </c>
      <c r="AY137" s="13" t="s">
        <v>141</v>
      </c>
      <c r="BE137" s="137">
        <f>IF(N137="základní",J137,0)</f>
        <v>-445.06</v>
      </c>
      <c r="BF137" s="137">
        <f>IF(N137="snížená",J137,0)</f>
        <v>0</v>
      </c>
      <c r="BG137" s="137">
        <f>IF(N137="zákl. přenesená",J137,0)</f>
        <v>0</v>
      </c>
      <c r="BH137" s="137">
        <f>IF(N137="sníž. přenesená",J137,0)</f>
        <v>0</v>
      </c>
      <c r="BI137" s="137">
        <f>IF(N137="nulová",J137,0)</f>
        <v>0</v>
      </c>
      <c r="BJ137" s="13" t="s">
        <v>78</v>
      </c>
      <c r="BK137" s="137">
        <f>ROUND(I137*H137,2)</f>
        <v>-445.06</v>
      </c>
      <c r="BL137" s="13" t="s">
        <v>147</v>
      </c>
      <c r="BM137" s="136" t="s">
        <v>175</v>
      </c>
    </row>
    <row r="138" spans="2:65" s="1" customFormat="1" ht="16.5" customHeight="1">
      <c r="B138" s="25"/>
      <c r="C138" s="125" t="s">
        <v>176</v>
      </c>
      <c r="D138" s="125" t="s">
        <v>143</v>
      </c>
      <c r="E138" s="126" t="s">
        <v>177</v>
      </c>
      <c r="F138" s="127" t="s">
        <v>178</v>
      </c>
      <c r="G138" s="128" t="s">
        <v>146</v>
      </c>
      <c r="H138" s="129">
        <v>3.18</v>
      </c>
      <c r="I138" s="130">
        <v>2500</v>
      </c>
      <c r="J138" s="130">
        <f>ROUND(I138*H138,2)</f>
        <v>7950</v>
      </c>
      <c r="K138" s="131"/>
      <c r="L138" s="25"/>
      <c r="M138" s="132" t="s">
        <v>1</v>
      </c>
      <c r="N138" s="133" t="s">
        <v>35</v>
      </c>
      <c r="O138" s="134">
        <v>0</v>
      </c>
      <c r="P138" s="134">
        <f>O138*H138</f>
        <v>0</v>
      </c>
      <c r="Q138" s="134">
        <v>0</v>
      </c>
      <c r="R138" s="134">
        <f>Q138*H138</f>
        <v>0</v>
      </c>
      <c r="S138" s="134">
        <v>0</v>
      </c>
      <c r="T138" s="135">
        <f>S138*H138</f>
        <v>0</v>
      </c>
      <c r="AR138" s="136" t="s">
        <v>147</v>
      </c>
      <c r="AT138" s="136" t="s">
        <v>143</v>
      </c>
      <c r="AU138" s="136" t="s">
        <v>80</v>
      </c>
      <c r="AY138" s="13" t="s">
        <v>141</v>
      </c>
      <c r="BE138" s="137">
        <f>IF(N138="základní",J138,0)</f>
        <v>7950</v>
      </c>
      <c r="BF138" s="137">
        <f>IF(N138="snížená",J138,0)</f>
        <v>0</v>
      </c>
      <c r="BG138" s="137">
        <f>IF(N138="zákl. přenesená",J138,0)</f>
        <v>0</v>
      </c>
      <c r="BH138" s="137">
        <f>IF(N138="sníž. přenesená",J138,0)</f>
        <v>0</v>
      </c>
      <c r="BI138" s="137">
        <f>IF(N138="nulová",J138,0)</f>
        <v>0</v>
      </c>
      <c r="BJ138" s="13" t="s">
        <v>78</v>
      </c>
      <c r="BK138" s="137">
        <f>ROUND(I138*H138,2)</f>
        <v>7950</v>
      </c>
      <c r="BL138" s="13" t="s">
        <v>147</v>
      </c>
      <c r="BM138" s="136" t="s">
        <v>179</v>
      </c>
    </row>
    <row r="139" spans="2:65" s="11" customFormat="1" ht="22.8" customHeight="1">
      <c r="B139" s="114"/>
      <c r="D139" s="115" t="s">
        <v>69</v>
      </c>
      <c r="E139" s="123" t="s">
        <v>180</v>
      </c>
      <c r="F139" s="123" t="s">
        <v>181</v>
      </c>
      <c r="J139" s="124">
        <f>BK139</f>
        <v>3014.64</v>
      </c>
      <c r="L139" s="114"/>
      <c r="M139" s="118"/>
      <c r="P139" s="119">
        <f>P140</f>
        <v>6.512760000000001</v>
      </c>
      <c r="R139" s="119">
        <f>R140</f>
        <v>0</v>
      </c>
      <c r="T139" s="120">
        <f>T140</f>
        <v>0.48348000000000008</v>
      </c>
      <c r="AR139" s="115" t="s">
        <v>78</v>
      </c>
      <c r="AT139" s="121" t="s">
        <v>69</v>
      </c>
      <c r="AU139" s="121" t="s">
        <v>78</v>
      </c>
      <c r="AY139" s="115" t="s">
        <v>141</v>
      </c>
      <c r="BK139" s="122">
        <f>BK140</f>
        <v>3014.64</v>
      </c>
    </row>
    <row r="140" spans="2:65" s="1" customFormat="1" ht="33" customHeight="1">
      <c r="B140" s="25"/>
      <c r="C140" s="125" t="s">
        <v>180</v>
      </c>
      <c r="D140" s="125" t="s">
        <v>143</v>
      </c>
      <c r="E140" s="126" t="s">
        <v>182</v>
      </c>
      <c r="F140" s="127" t="s">
        <v>183</v>
      </c>
      <c r="G140" s="128" t="s">
        <v>184</v>
      </c>
      <c r="H140" s="129">
        <v>14.22</v>
      </c>
      <c r="I140" s="130">
        <v>212</v>
      </c>
      <c r="J140" s="130">
        <f>ROUND(I140*H140,2)</f>
        <v>3014.64</v>
      </c>
      <c r="K140" s="131"/>
      <c r="L140" s="25"/>
      <c r="M140" s="132" t="s">
        <v>1</v>
      </c>
      <c r="N140" s="133" t="s">
        <v>35</v>
      </c>
      <c r="O140" s="134">
        <v>0.45800000000000002</v>
      </c>
      <c r="P140" s="134">
        <f>O140*H140</f>
        <v>6.512760000000001</v>
      </c>
      <c r="Q140" s="134">
        <v>0</v>
      </c>
      <c r="R140" s="134">
        <f>Q140*H140</f>
        <v>0</v>
      </c>
      <c r="S140" s="134">
        <v>3.4000000000000002E-2</v>
      </c>
      <c r="T140" s="135">
        <f>S140*H140</f>
        <v>0.48348000000000008</v>
      </c>
      <c r="AR140" s="136" t="s">
        <v>147</v>
      </c>
      <c r="AT140" s="136" t="s">
        <v>143</v>
      </c>
      <c r="AU140" s="136" t="s">
        <v>80</v>
      </c>
      <c r="AY140" s="13" t="s">
        <v>141</v>
      </c>
      <c r="BE140" s="137">
        <f>IF(N140="základní",J140,0)</f>
        <v>3014.64</v>
      </c>
      <c r="BF140" s="137">
        <f>IF(N140="snížená",J140,0)</f>
        <v>0</v>
      </c>
      <c r="BG140" s="137">
        <f>IF(N140="zákl. přenesená",J140,0)</f>
        <v>0</v>
      </c>
      <c r="BH140" s="137">
        <f>IF(N140="sníž. přenesená",J140,0)</f>
        <v>0</v>
      </c>
      <c r="BI140" s="137">
        <f>IF(N140="nulová",J140,0)</f>
        <v>0</v>
      </c>
      <c r="BJ140" s="13" t="s">
        <v>78</v>
      </c>
      <c r="BK140" s="137">
        <f>ROUND(I140*H140,2)</f>
        <v>3014.64</v>
      </c>
      <c r="BL140" s="13" t="s">
        <v>147</v>
      </c>
      <c r="BM140" s="136" t="s">
        <v>185</v>
      </c>
    </row>
    <row r="141" spans="2:65" s="11" customFormat="1" ht="22.8" customHeight="1">
      <c r="B141" s="114"/>
      <c r="D141" s="115" t="s">
        <v>69</v>
      </c>
      <c r="E141" s="123" t="s">
        <v>186</v>
      </c>
      <c r="F141" s="123" t="s">
        <v>187</v>
      </c>
      <c r="J141" s="124">
        <f>BK141</f>
        <v>7197.78</v>
      </c>
      <c r="L141" s="114"/>
      <c r="M141" s="118"/>
      <c r="P141" s="119">
        <f>SUM(P142:P144)</f>
        <v>1.71672</v>
      </c>
      <c r="R141" s="119">
        <f>SUM(R142:R144)</f>
        <v>0</v>
      </c>
      <c r="T141" s="120">
        <f>SUM(T142:T144)</f>
        <v>0</v>
      </c>
      <c r="AR141" s="115" t="s">
        <v>78</v>
      </c>
      <c r="AT141" s="121" t="s">
        <v>69</v>
      </c>
      <c r="AU141" s="121" t="s">
        <v>78</v>
      </c>
      <c r="AY141" s="115" t="s">
        <v>141</v>
      </c>
      <c r="BK141" s="122">
        <f>SUM(BK142:BK144)</f>
        <v>7197.78</v>
      </c>
    </row>
    <row r="142" spans="2:65" s="1" customFormat="1" ht="24.15" customHeight="1">
      <c r="B142" s="25"/>
      <c r="C142" s="125" t="s">
        <v>188</v>
      </c>
      <c r="D142" s="125" t="s">
        <v>143</v>
      </c>
      <c r="E142" s="126" t="s">
        <v>189</v>
      </c>
      <c r="F142" s="127" t="s">
        <v>190</v>
      </c>
      <c r="G142" s="128" t="s">
        <v>191</v>
      </c>
      <c r="H142" s="129">
        <v>74.64</v>
      </c>
      <c r="I142" s="130">
        <v>13.1</v>
      </c>
      <c r="J142" s="130">
        <f>ROUND(I142*H142,2)</f>
        <v>977.78</v>
      </c>
      <c r="K142" s="131"/>
      <c r="L142" s="25"/>
      <c r="M142" s="132" t="s">
        <v>1</v>
      </c>
      <c r="N142" s="133" t="s">
        <v>35</v>
      </c>
      <c r="O142" s="134">
        <v>6.0000000000000001E-3</v>
      </c>
      <c r="P142" s="134">
        <f>O142*H142</f>
        <v>0.44784000000000002</v>
      </c>
      <c r="Q142" s="134">
        <v>0</v>
      </c>
      <c r="R142" s="134">
        <f>Q142*H142</f>
        <v>0</v>
      </c>
      <c r="S142" s="134">
        <v>0</v>
      </c>
      <c r="T142" s="135">
        <f>S142*H142</f>
        <v>0</v>
      </c>
      <c r="AR142" s="136" t="s">
        <v>147</v>
      </c>
      <c r="AT142" s="136" t="s">
        <v>143</v>
      </c>
      <c r="AU142" s="136" t="s">
        <v>80</v>
      </c>
      <c r="AY142" s="13" t="s">
        <v>141</v>
      </c>
      <c r="BE142" s="137">
        <f>IF(N142="základní",J142,0)</f>
        <v>977.78</v>
      </c>
      <c r="BF142" s="137">
        <f>IF(N142="snížená",J142,0)</f>
        <v>0</v>
      </c>
      <c r="BG142" s="137">
        <f>IF(N142="zákl. přenesená",J142,0)</f>
        <v>0</v>
      </c>
      <c r="BH142" s="137">
        <f>IF(N142="sníž. přenesená",J142,0)</f>
        <v>0</v>
      </c>
      <c r="BI142" s="137">
        <f>IF(N142="nulová",J142,0)</f>
        <v>0</v>
      </c>
      <c r="BJ142" s="13" t="s">
        <v>78</v>
      </c>
      <c r="BK142" s="137">
        <f>ROUND(I142*H142,2)</f>
        <v>977.78</v>
      </c>
      <c r="BL142" s="13" t="s">
        <v>147</v>
      </c>
      <c r="BM142" s="136" t="s">
        <v>192</v>
      </c>
    </row>
    <row r="143" spans="2:65" s="1" customFormat="1" ht="33" customHeight="1">
      <c r="B143" s="25"/>
      <c r="C143" s="125" t="s">
        <v>193</v>
      </c>
      <c r="D143" s="125" t="s">
        <v>143</v>
      </c>
      <c r="E143" s="126" t="s">
        <v>194</v>
      </c>
      <c r="F143" s="127" t="s">
        <v>195</v>
      </c>
      <c r="G143" s="128" t="s">
        <v>191</v>
      </c>
      <c r="H143" s="129">
        <v>4.976</v>
      </c>
      <c r="I143" s="130">
        <v>434</v>
      </c>
      <c r="J143" s="130">
        <f>ROUND(I143*H143,2)</f>
        <v>2159.58</v>
      </c>
      <c r="K143" s="131"/>
      <c r="L143" s="25"/>
      <c r="M143" s="132" t="s">
        <v>1</v>
      </c>
      <c r="N143" s="133" t="s">
        <v>35</v>
      </c>
      <c r="O143" s="134">
        <v>0.255</v>
      </c>
      <c r="P143" s="134">
        <f>O143*H143</f>
        <v>1.26888</v>
      </c>
      <c r="Q143" s="134">
        <v>0</v>
      </c>
      <c r="R143" s="134">
        <f>Q143*H143</f>
        <v>0</v>
      </c>
      <c r="S143" s="134">
        <v>0</v>
      </c>
      <c r="T143" s="135">
        <f>S143*H143</f>
        <v>0</v>
      </c>
      <c r="AR143" s="136" t="s">
        <v>147</v>
      </c>
      <c r="AT143" s="136" t="s">
        <v>143</v>
      </c>
      <c r="AU143" s="136" t="s">
        <v>80</v>
      </c>
      <c r="AY143" s="13" t="s">
        <v>141</v>
      </c>
      <c r="BE143" s="137">
        <f>IF(N143="základní",J143,0)</f>
        <v>2159.58</v>
      </c>
      <c r="BF143" s="137">
        <f>IF(N143="snížená",J143,0)</f>
        <v>0</v>
      </c>
      <c r="BG143" s="137">
        <f>IF(N143="zákl. přenesená",J143,0)</f>
        <v>0</v>
      </c>
      <c r="BH143" s="137">
        <f>IF(N143="sníž. přenesená",J143,0)</f>
        <v>0</v>
      </c>
      <c r="BI143" s="137">
        <f>IF(N143="nulová",J143,0)</f>
        <v>0</v>
      </c>
      <c r="BJ143" s="13" t="s">
        <v>78</v>
      </c>
      <c r="BK143" s="137">
        <f>ROUND(I143*H143,2)</f>
        <v>2159.58</v>
      </c>
      <c r="BL143" s="13" t="s">
        <v>147</v>
      </c>
      <c r="BM143" s="136" t="s">
        <v>196</v>
      </c>
    </row>
    <row r="144" spans="2:65" s="1" customFormat="1" ht="44.25" customHeight="1">
      <c r="B144" s="25"/>
      <c r="C144" s="125" t="s">
        <v>8</v>
      </c>
      <c r="D144" s="125" t="s">
        <v>143</v>
      </c>
      <c r="E144" s="126" t="s">
        <v>197</v>
      </c>
      <c r="F144" s="127" t="s">
        <v>198</v>
      </c>
      <c r="G144" s="128" t="s">
        <v>191</v>
      </c>
      <c r="H144" s="129">
        <v>4.976</v>
      </c>
      <c r="I144" s="130">
        <v>816</v>
      </c>
      <c r="J144" s="130">
        <f>ROUND(I144*H144,2)</f>
        <v>4060.42</v>
      </c>
      <c r="K144" s="131"/>
      <c r="L144" s="25"/>
      <c r="M144" s="132" t="s">
        <v>1</v>
      </c>
      <c r="N144" s="133" t="s">
        <v>35</v>
      </c>
      <c r="O144" s="134">
        <v>0</v>
      </c>
      <c r="P144" s="134">
        <f>O144*H144</f>
        <v>0</v>
      </c>
      <c r="Q144" s="134">
        <v>0</v>
      </c>
      <c r="R144" s="134">
        <f>Q144*H144</f>
        <v>0</v>
      </c>
      <c r="S144" s="134">
        <v>0</v>
      </c>
      <c r="T144" s="135">
        <f>S144*H144</f>
        <v>0</v>
      </c>
      <c r="AR144" s="136" t="s">
        <v>147</v>
      </c>
      <c r="AT144" s="136" t="s">
        <v>143</v>
      </c>
      <c r="AU144" s="136" t="s">
        <v>80</v>
      </c>
      <c r="AY144" s="13" t="s">
        <v>141</v>
      </c>
      <c r="BE144" s="137">
        <f>IF(N144="základní",J144,0)</f>
        <v>4060.42</v>
      </c>
      <c r="BF144" s="137">
        <f>IF(N144="snížená",J144,0)</f>
        <v>0</v>
      </c>
      <c r="BG144" s="137">
        <f>IF(N144="zákl. přenesená",J144,0)</f>
        <v>0</v>
      </c>
      <c r="BH144" s="137">
        <f>IF(N144="sníž. přenesená",J144,0)</f>
        <v>0</v>
      </c>
      <c r="BI144" s="137">
        <f>IF(N144="nulová",J144,0)</f>
        <v>0</v>
      </c>
      <c r="BJ144" s="13" t="s">
        <v>78</v>
      </c>
      <c r="BK144" s="137">
        <f>ROUND(I144*H144,2)</f>
        <v>4060.42</v>
      </c>
      <c r="BL144" s="13" t="s">
        <v>147</v>
      </c>
      <c r="BM144" s="136" t="s">
        <v>199</v>
      </c>
    </row>
    <row r="145" spans="2:65" s="11" customFormat="1" ht="22.8" customHeight="1">
      <c r="B145" s="114"/>
      <c r="D145" s="115" t="s">
        <v>69</v>
      </c>
      <c r="E145" s="123" t="s">
        <v>200</v>
      </c>
      <c r="F145" s="123" t="s">
        <v>201</v>
      </c>
      <c r="J145" s="124">
        <f>BK145</f>
        <v>11096.48</v>
      </c>
      <c r="L145" s="114"/>
      <c r="M145" s="118"/>
      <c r="P145" s="119">
        <f>P146</f>
        <v>23.934559999999998</v>
      </c>
      <c r="R145" s="119">
        <f>R146</f>
        <v>0</v>
      </c>
      <c r="T145" s="120">
        <f>T146</f>
        <v>0</v>
      </c>
      <c r="AR145" s="115" t="s">
        <v>78</v>
      </c>
      <c r="AT145" s="121" t="s">
        <v>69</v>
      </c>
      <c r="AU145" s="121" t="s">
        <v>78</v>
      </c>
      <c r="AY145" s="115" t="s">
        <v>141</v>
      </c>
      <c r="BK145" s="122">
        <f>BK146</f>
        <v>11096.48</v>
      </c>
    </row>
    <row r="146" spans="2:65" s="1" customFormat="1" ht="24.15" customHeight="1">
      <c r="B146" s="25"/>
      <c r="C146" s="125" t="s">
        <v>202</v>
      </c>
      <c r="D146" s="125" t="s">
        <v>143</v>
      </c>
      <c r="E146" s="126" t="s">
        <v>203</v>
      </c>
      <c r="F146" s="127" t="s">
        <v>204</v>
      </c>
      <c r="G146" s="128" t="s">
        <v>191</v>
      </c>
      <c r="H146" s="129">
        <v>4.976</v>
      </c>
      <c r="I146" s="130">
        <v>2230</v>
      </c>
      <c r="J146" s="130">
        <f>ROUND(I146*H146,2)</f>
        <v>11096.48</v>
      </c>
      <c r="K146" s="131"/>
      <c r="L146" s="25"/>
      <c r="M146" s="132" t="s">
        <v>1</v>
      </c>
      <c r="N146" s="133" t="s">
        <v>35</v>
      </c>
      <c r="O146" s="134">
        <v>4.8099999999999996</v>
      </c>
      <c r="P146" s="134">
        <f>O146*H146</f>
        <v>23.934559999999998</v>
      </c>
      <c r="Q146" s="134">
        <v>0</v>
      </c>
      <c r="R146" s="134">
        <f>Q146*H146</f>
        <v>0</v>
      </c>
      <c r="S146" s="134">
        <v>0</v>
      </c>
      <c r="T146" s="135">
        <f>S146*H146</f>
        <v>0</v>
      </c>
      <c r="AR146" s="136" t="s">
        <v>147</v>
      </c>
      <c r="AT146" s="136" t="s">
        <v>143</v>
      </c>
      <c r="AU146" s="136" t="s">
        <v>80</v>
      </c>
      <c r="AY146" s="13" t="s">
        <v>141</v>
      </c>
      <c r="BE146" s="137">
        <f>IF(N146="základní",J146,0)</f>
        <v>11096.48</v>
      </c>
      <c r="BF146" s="137">
        <f>IF(N146="snížená",J146,0)</f>
        <v>0</v>
      </c>
      <c r="BG146" s="137">
        <f>IF(N146="zákl. přenesená",J146,0)</f>
        <v>0</v>
      </c>
      <c r="BH146" s="137">
        <f>IF(N146="sníž. přenesená",J146,0)</f>
        <v>0</v>
      </c>
      <c r="BI146" s="137">
        <f>IF(N146="nulová",J146,0)</f>
        <v>0</v>
      </c>
      <c r="BJ146" s="13" t="s">
        <v>78</v>
      </c>
      <c r="BK146" s="137">
        <f>ROUND(I146*H146,2)</f>
        <v>11096.48</v>
      </c>
      <c r="BL146" s="13" t="s">
        <v>147</v>
      </c>
      <c r="BM146" s="136" t="s">
        <v>205</v>
      </c>
    </row>
    <row r="147" spans="2:65" s="11" customFormat="1" ht="25.95" customHeight="1">
      <c r="B147" s="114"/>
      <c r="D147" s="115" t="s">
        <v>69</v>
      </c>
      <c r="E147" s="116" t="s">
        <v>206</v>
      </c>
      <c r="F147" s="116" t="s">
        <v>207</v>
      </c>
      <c r="J147" s="117">
        <f>BK147</f>
        <v>28247.3</v>
      </c>
      <c r="L147" s="114"/>
      <c r="M147" s="118"/>
      <c r="P147" s="119">
        <f>P148+P151</f>
        <v>7.4810700000000008</v>
      </c>
      <c r="R147" s="119">
        <f>R148+R151</f>
        <v>1.629105</v>
      </c>
      <c r="T147" s="120">
        <f>T148+T151</f>
        <v>0</v>
      </c>
      <c r="AR147" s="115" t="s">
        <v>80</v>
      </c>
      <c r="AT147" s="121" t="s">
        <v>69</v>
      </c>
      <c r="AU147" s="121" t="s">
        <v>70</v>
      </c>
      <c r="AY147" s="115" t="s">
        <v>141</v>
      </c>
      <c r="BK147" s="122">
        <f>BK148+BK151</f>
        <v>28247.3</v>
      </c>
    </row>
    <row r="148" spans="2:65" s="11" customFormat="1" ht="22.8" customHeight="1">
      <c r="B148" s="114"/>
      <c r="D148" s="115" t="s">
        <v>69</v>
      </c>
      <c r="E148" s="123" t="s">
        <v>208</v>
      </c>
      <c r="F148" s="123" t="s">
        <v>209</v>
      </c>
      <c r="J148" s="124">
        <f>BK148</f>
        <v>20840.3</v>
      </c>
      <c r="L148" s="114"/>
      <c r="M148" s="118"/>
      <c r="P148" s="119">
        <f>SUM(P149:P150)</f>
        <v>2.7405900000000001</v>
      </c>
      <c r="R148" s="119">
        <f>SUM(R149:R150)</f>
        <v>1.518</v>
      </c>
      <c r="T148" s="120">
        <f>SUM(T149:T150)</f>
        <v>0</v>
      </c>
      <c r="AR148" s="115" t="s">
        <v>80</v>
      </c>
      <c r="AT148" s="121" t="s">
        <v>69</v>
      </c>
      <c r="AU148" s="121" t="s">
        <v>78</v>
      </c>
      <c r="AY148" s="115" t="s">
        <v>141</v>
      </c>
      <c r="BK148" s="122">
        <f>SUM(BK149:BK150)</f>
        <v>20840.3</v>
      </c>
    </row>
    <row r="149" spans="2:65" s="1" customFormat="1" ht="24.15" customHeight="1">
      <c r="B149" s="25"/>
      <c r="C149" s="125" t="s">
        <v>210</v>
      </c>
      <c r="D149" s="125" t="s">
        <v>143</v>
      </c>
      <c r="E149" s="126" t="s">
        <v>211</v>
      </c>
      <c r="F149" s="127" t="s">
        <v>212</v>
      </c>
      <c r="G149" s="128" t="s">
        <v>152</v>
      </c>
      <c r="H149" s="129">
        <v>24.69</v>
      </c>
      <c r="I149" s="130">
        <v>55.5</v>
      </c>
      <c r="J149" s="130">
        <f>ROUND(I149*H149,2)</f>
        <v>1370.3</v>
      </c>
      <c r="K149" s="131"/>
      <c r="L149" s="25"/>
      <c r="M149" s="132" t="s">
        <v>1</v>
      </c>
      <c r="N149" s="133" t="s">
        <v>35</v>
      </c>
      <c r="O149" s="134">
        <v>0.111</v>
      </c>
      <c r="P149" s="134">
        <f>O149*H149</f>
        <v>2.7405900000000001</v>
      </c>
      <c r="Q149" s="134">
        <v>0</v>
      </c>
      <c r="R149" s="134">
        <f>Q149*H149</f>
        <v>0</v>
      </c>
      <c r="S149" s="134">
        <v>0</v>
      </c>
      <c r="T149" s="135">
        <f>S149*H149</f>
        <v>0</v>
      </c>
      <c r="AR149" s="136" t="s">
        <v>213</v>
      </c>
      <c r="AT149" s="136" t="s">
        <v>143</v>
      </c>
      <c r="AU149" s="136" t="s">
        <v>80</v>
      </c>
      <c r="AY149" s="13" t="s">
        <v>141</v>
      </c>
      <c r="BE149" s="137">
        <f>IF(N149="základní",J149,0)</f>
        <v>1370.3</v>
      </c>
      <c r="BF149" s="137">
        <f>IF(N149="snížená",J149,0)</f>
        <v>0</v>
      </c>
      <c r="BG149" s="137">
        <f>IF(N149="zákl. přenesená",J149,0)</f>
        <v>0</v>
      </c>
      <c r="BH149" s="137">
        <f>IF(N149="sníž. přenesená",J149,0)</f>
        <v>0</v>
      </c>
      <c r="BI149" s="137">
        <f>IF(N149="nulová",J149,0)</f>
        <v>0</v>
      </c>
      <c r="BJ149" s="13" t="s">
        <v>78</v>
      </c>
      <c r="BK149" s="137">
        <f>ROUND(I149*H149,2)</f>
        <v>1370.3</v>
      </c>
      <c r="BL149" s="13" t="s">
        <v>213</v>
      </c>
      <c r="BM149" s="136" t="s">
        <v>214</v>
      </c>
    </row>
    <row r="150" spans="2:65" s="1" customFormat="1" ht="16.5" customHeight="1">
      <c r="B150" s="25"/>
      <c r="C150" s="138" t="s">
        <v>215</v>
      </c>
      <c r="D150" s="138" t="s">
        <v>216</v>
      </c>
      <c r="E150" s="139" t="s">
        <v>217</v>
      </c>
      <c r="F150" s="140" t="s">
        <v>218</v>
      </c>
      <c r="G150" s="141" t="s">
        <v>219</v>
      </c>
      <c r="H150" s="142">
        <v>110</v>
      </c>
      <c r="I150" s="143">
        <v>177</v>
      </c>
      <c r="J150" s="143">
        <f>ROUND(I150*H150,2)</f>
        <v>19470</v>
      </c>
      <c r="K150" s="144"/>
      <c r="L150" s="145"/>
      <c r="M150" s="146" t="s">
        <v>1</v>
      </c>
      <c r="N150" s="147" t="s">
        <v>35</v>
      </c>
      <c r="O150" s="134">
        <v>0</v>
      </c>
      <c r="P150" s="134">
        <f>O150*H150</f>
        <v>0</v>
      </c>
      <c r="Q150" s="134">
        <v>1.38E-2</v>
      </c>
      <c r="R150" s="134">
        <f>Q150*H150</f>
        <v>1.518</v>
      </c>
      <c r="S150" s="134">
        <v>0</v>
      </c>
      <c r="T150" s="135">
        <f>S150*H150</f>
        <v>0</v>
      </c>
      <c r="AR150" s="136" t="s">
        <v>220</v>
      </c>
      <c r="AT150" s="136" t="s">
        <v>216</v>
      </c>
      <c r="AU150" s="136" t="s">
        <v>80</v>
      </c>
      <c r="AY150" s="13" t="s">
        <v>141</v>
      </c>
      <c r="BE150" s="137">
        <f>IF(N150="základní",J150,0)</f>
        <v>19470</v>
      </c>
      <c r="BF150" s="137">
        <f>IF(N150="snížená",J150,0)</f>
        <v>0</v>
      </c>
      <c r="BG150" s="137">
        <f>IF(N150="zákl. přenesená",J150,0)</f>
        <v>0</v>
      </c>
      <c r="BH150" s="137">
        <f>IF(N150="sníž. přenesená",J150,0)</f>
        <v>0</v>
      </c>
      <c r="BI150" s="137">
        <f>IF(N150="nulová",J150,0)</f>
        <v>0</v>
      </c>
      <c r="BJ150" s="13" t="s">
        <v>78</v>
      </c>
      <c r="BK150" s="137">
        <f>ROUND(I150*H150,2)</f>
        <v>19470</v>
      </c>
      <c r="BL150" s="13" t="s">
        <v>213</v>
      </c>
      <c r="BM150" s="136" t="s">
        <v>221</v>
      </c>
    </row>
    <row r="151" spans="2:65" s="11" customFormat="1" ht="22.8" customHeight="1">
      <c r="B151" s="114"/>
      <c r="D151" s="115" t="s">
        <v>69</v>
      </c>
      <c r="E151" s="123" t="s">
        <v>222</v>
      </c>
      <c r="F151" s="123" t="s">
        <v>223</v>
      </c>
      <c r="J151" s="124">
        <f>BK151</f>
        <v>7407</v>
      </c>
      <c r="L151" s="114"/>
      <c r="M151" s="118"/>
      <c r="P151" s="119">
        <f>P152</f>
        <v>4.7404800000000007</v>
      </c>
      <c r="R151" s="119">
        <f>R152</f>
        <v>0.111105</v>
      </c>
      <c r="T151" s="120">
        <f>T152</f>
        <v>0</v>
      </c>
      <c r="AR151" s="115" t="s">
        <v>80</v>
      </c>
      <c r="AT151" s="121" t="s">
        <v>69</v>
      </c>
      <c r="AU151" s="121" t="s">
        <v>78</v>
      </c>
      <c r="AY151" s="115" t="s">
        <v>141</v>
      </c>
      <c r="BK151" s="122">
        <f>BK152</f>
        <v>7407</v>
      </c>
    </row>
    <row r="152" spans="2:65" s="1" customFormat="1" ht="21.75" customHeight="1">
      <c r="B152" s="25"/>
      <c r="C152" s="125" t="s">
        <v>213</v>
      </c>
      <c r="D152" s="125" t="s">
        <v>143</v>
      </c>
      <c r="E152" s="126" t="s">
        <v>224</v>
      </c>
      <c r="F152" s="127" t="s">
        <v>225</v>
      </c>
      <c r="G152" s="128" t="s">
        <v>152</v>
      </c>
      <c r="H152" s="129">
        <v>24.69</v>
      </c>
      <c r="I152" s="130">
        <v>300</v>
      </c>
      <c r="J152" s="130">
        <f>ROUND(I152*H152,2)</f>
        <v>7407</v>
      </c>
      <c r="K152" s="131"/>
      <c r="L152" s="25"/>
      <c r="M152" s="148" t="s">
        <v>1</v>
      </c>
      <c r="N152" s="149" t="s">
        <v>35</v>
      </c>
      <c r="O152" s="150">
        <v>0.192</v>
      </c>
      <c r="P152" s="150">
        <f>O152*H152</f>
        <v>4.7404800000000007</v>
      </c>
      <c r="Q152" s="150">
        <v>4.4999999999999997E-3</v>
      </c>
      <c r="R152" s="150">
        <f>Q152*H152</f>
        <v>0.111105</v>
      </c>
      <c r="S152" s="150">
        <v>0</v>
      </c>
      <c r="T152" s="151">
        <f>S152*H152</f>
        <v>0</v>
      </c>
      <c r="AR152" s="136" t="s">
        <v>213</v>
      </c>
      <c r="AT152" s="136" t="s">
        <v>143</v>
      </c>
      <c r="AU152" s="136" t="s">
        <v>80</v>
      </c>
      <c r="AY152" s="13" t="s">
        <v>141</v>
      </c>
      <c r="BE152" s="137">
        <f>IF(N152="základní",J152,0)</f>
        <v>7407</v>
      </c>
      <c r="BF152" s="137">
        <f>IF(N152="snížená",J152,0)</f>
        <v>0</v>
      </c>
      <c r="BG152" s="137">
        <f>IF(N152="zákl. přenesená",J152,0)</f>
        <v>0</v>
      </c>
      <c r="BH152" s="137">
        <f>IF(N152="sníž. přenesená",J152,0)</f>
        <v>0</v>
      </c>
      <c r="BI152" s="137">
        <f>IF(N152="nulová",J152,0)</f>
        <v>0</v>
      </c>
      <c r="BJ152" s="13" t="s">
        <v>78</v>
      </c>
      <c r="BK152" s="137">
        <f>ROUND(I152*H152,2)</f>
        <v>7407</v>
      </c>
      <c r="BL152" s="13" t="s">
        <v>213</v>
      </c>
      <c r="BM152" s="136" t="s">
        <v>226</v>
      </c>
    </row>
    <row r="153" spans="2:65" s="1" customFormat="1" ht="6.9" customHeight="1">
      <c r="B153" s="37"/>
      <c r="C153" s="38"/>
      <c r="D153" s="38"/>
      <c r="E153" s="38"/>
      <c r="F153" s="38"/>
      <c r="G153" s="38"/>
      <c r="H153" s="38"/>
      <c r="I153" s="38"/>
      <c r="J153" s="38"/>
      <c r="K153" s="38"/>
      <c r="L153" s="25"/>
    </row>
  </sheetData>
  <sheetProtection algorithmName="SHA-512" hashValue="2XE1gzObd8iVTYy+CGLrw0c4d9kN9FuBjuTkDc88iA23f8G/RJs0KqkhxSOaeT5fL+IZ5dAEfP03Qt0FjjdMJg==" saltValue="ddSUFCZbBPuuXgsXVbpMNFdU9Ic0IOUesF4DO2y+Vneg+Z/39TLU0MxZrcBlCSLSCWfKvRZTUI6bE4FtT+hR7g==" spinCount="100000" sheet="1" objects="1" scenarios="1" formatColumns="0" formatRows="0" autoFilter="0"/>
  <autoFilter ref="C125:K152" xr:uid="{00000000-0009-0000-0000-000001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BM163"/>
  <sheetViews>
    <sheetView showGridLines="0" topLeftCell="A84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2:46" ht="10.199999999999999"/>
    <row r="2" spans="2:46" ht="36.9" customHeight="1"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AT2" s="13" t="s">
        <v>83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80</v>
      </c>
    </row>
    <row r="4" spans="2:46" ht="24.9" customHeight="1">
      <c r="B4" s="16"/>
      <c r="D4" s="17" t="s">
        <v>108</v>
      </c>
      <c r="L4" s="16"/>
      <c r="M4" s="81" t="s">
        <v>10</v>
      </c>
      <c r="AT4" s="13" t="s">
        <v>4</v>
      </c>
    </row>
    <row r="5" spans="2:46" ht="6.9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87" t="str">
        <f>'Rekapitulace stavby'!K6</f>
        <v>Vrchlabí 210</v>
      </c>
      <c r="F7" s="188"/>
      <c r="G7" s="188"/>
      <c r="H7" s="188"/>
      <c r="L7" s="16"/>
    </row>
    <row r="8" spans="2:46" s="1" customFormat="1" ht="12" customHeight="1">
      <c r="B8" s="25"/>
      <c r="D8" s="22" t="s">
        <v>109</v>
      </c>
      <c r="L8" s="25"/>
    </row>
    <row r="9" spans="2:46" s="1" customFormat="1" ht="16.5" customHeight="1">
      <c r="B9" s="25"/>
      <c r="E9" s="158" t="s">
        <v>227</v>
      </c>
      <c r="F9" s="189"/>
      <c r="G9" s="189"/>
      <c r="H9" s="189"/>
      <c r="L9" s="25"/>
    </row>
    <row r="10" spans="2:46" s="1" customFormat="1" ht="10.199999999999999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1. 11. 2024</v>
      </c>
      <c r="L12" s="25"/>
    </row>
    <row r="13" spans="2:46" s="1" customFormat="1" ht="10.8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24</v>
      </c>
      <c r="J15" s="20" t="str">
        <f>IF('Rekapitulace stavby'!AN11="","",'Rekapitulace stavby'!AN11)</f>
        <v/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60" t="str">
        <f>'Rekapitulace stavby'!E14</f>
        <v xml:space="preserve"> </v>
      </c>
      <c r="F18" s="160"/>
      <c r="G18" s="160"/>
      <c r="H18" s="160"/>
      <c r="I18" s="22" t="s">
        <v>24</v>
      </c>
      <c r="J18" s="20" t="str">
        <f>'Rekapitulace stavby'!AN14</f>
        <v/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23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 xml:space="preserve"> </v>
      </c>
      <c r="I21" s="22" t="s">
        <v>24</v>
      </c>
      <c r="J21" s="20" t="str">
        <f>IF('Rekapitulace stavby'!AN17="","",'Rekapitulace stavby'!AN17)</f>
        <v/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28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29</v>
      </c>
      <c r="L26" s="25"/>
    </row>
    <row r="27" spans="2:12" s="7" customFormat="1" ht="16.5" customHeight="1">
      <c r="B27" s="82"/>
      <c r="E27" s="163" t="s">
        <v>1</v>
      </c>
      <c r="F27" s="163"/>
      <c r="G27" s="163"/>
      <c r="H27" s="163"/>
      <c r="L27" s="82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30</v>
      </c>
      <c r="J30" s="59">
        <f>ROUND(J126, 2)</f>
        <v>86454.71</v>
      </c>
      <c r="L30" s="25"/>
    </row>
    <row r="31" spans="2:12" s="1" customFormat="1" ht="6.9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>
      <c r="B32" s="25"/>
      <c r="F32" s="28" t="s">
        <v>32</v>
      </c>
      <c r="I32" s="28" t="s">
        <v>31</v>
      </c>
      <c r="J32" s="28" t="s">
        <v>33</v>
      </c>
      <c r="L32" s="25"/>
    </row>
    <row r="33" spans="2:12" s="1" customFormat="1" ht="14.4" customHeight="1">
      <c r="B33" s="25"/>
      <c r="D33" s="48" t="s">
        <v>34</v>
      </c>
      <c r="E33" s="22" t="s">
        <v>35</v>
      </c>
      <c r="F33" s="84">
        <f>ROUND((SUM(BE126:BE162)),  2)</f>
        <v>86454.71</v>
      </c>
      <c r="I33" s="85">
        <v>0.21</v>
      </c>
      <c r="J33" s="84">
        <f>ROUND(((SUM(BE126:BE162))*I33),  2)</f>
        <v>18155.490000000002</v>
      </c>
      <c r="L33" s="25"/>
    </row>
    <row r="34" spans="2:12" s="1" customFormat="1" ht="14.4" customHeight="1">
      <c r="B34" s="25"/>
      <c r="E34" s="22" t="s">
        <v>36</v>
      </c>
      <c r="F34" s="84">
        <f>ROUND((SUM(BF126:BF162)),  2)</f>
        <v>0</v>
      </c>
      <c r="I34" s="85">
        <v>0.12</v>
      </c>
      <c r="J34" s="84">
        <f>ROUND(((SUM(BF126:BF162))*I34),  2)</f>
        <v>0</v>
      </c>
      <c r="L34" s="25"/>
    </row>
    <row r="35" spans="2:12" s="1" customFormat="1" ht="14.4" hidden="1" customHeight="1">
      <c r="B35" s="25"/>
      <c r="E35" s="22" t="s">
        <v>37</v>
      </c>
      <c r="F35" s="84">
        <f>ROUND((SUM(BG126:BG162)),  2)</f>
        <v>0</v>
      </c>
      <c r="I35" s="85">
        <v>0.21</v>
      </c>
      <c r="J35" s="84">
        <f>0</f>
        <v>0</v>
      </c>
      <c r="L35" s="25"/>
    </row>
    <row r="36" spans="2:12" s="1" customFormat="1" ht="14.4" hidden="1" customHeight="1">
      <c r="B36" s="25"/>
      <c r="E36" s="22" t="s">
        <v>38</v>
      </c>
      <c r="F36" s="84">
        <f>ROUND((SUM(BH126:BH162)),  2)</f>
        <v>0</v>
      </c>
      <c r="I36" s="85">
        <v>0.12</v>
      </c>
      <c r="J36" s="84">
        <f>0</f>
        <v>0</v>
      </c>
      <c r="L36" s="25"/>
    </row>
    <row r="37" spans="2:12" s="1" customFormat="1" ht="14.4" hidden="1" customHeight="1">
      <c r="B37" s="25"/>
      <c r="E37" s="22" t="s">
        <v>39</v>
      </c>
      <c r="F37" s="84">
        <f>ROUND((SUM(BI126:BI162)),  2)</f>
        <v>0</v>
      </c>
      <c r="I37" s="85">
        <v>0</v>
      </c>
      <c r="J37" s="84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86"/>
      <c r="D39" s="87" t="s">
        <v>40</v>
      </c>
      <c r="E39" s="50"/>
      <c r="F39" s="50"/>
      <c r="G39" s="88" t="s">
        <v>41</v>
      </c>
      <c r="H39" s="89" t="s">
        <v>42</v>
      </c>
      <c r="I39" s="50"/>
      <c r="J39" s="90">
        <f>SUM(J30:J37)</f>
        <v>104610.20000000001</v>
      </c>
      <c r="K39" s="91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4" t="s">
        <v>43</v>
      </c>
      <c r="E50" s="35"/>
      <c r="F50" s="35"/>
      <c r="G50" s="34" t="s">
        <v>44</v>
      </c>
      <c r="H50" s="35"/>
      <c r="I50" s="35"/>
      <c r="J50" s="35"/>
      <c r="K50" s="35"/>
      <c r="L50" s="25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5"/>
      <c r="D61" s="36" t="s">
        <v>45</v>
      </c>
      <c r="E61" s="27"/>
      <c r="F61" s="92" t="s">
        <v>46</v>
      </c>
      <c r="G61" s="36" t="s">
        <v>45</v>
      </c>
      <c r="H61" s="27"/>
      <c r="I61" s="27"/>
      <c r="J61" s="93" t="s">
        <v>46</v>
      </c>
      <c r="K61" s="27"/>
      <c r="L61" s="25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5"/>
      <c r="D65" s="34" t="s">
        <v>47</v>
      </c>
      <c r="E65" s="35"/>
      <c r="F65" s="35"/>
      <c r="G65" s="34" t="s">
        <v>48</v>
      </c>
      <c r="H65" s="35"/>
      <c r="I65" s="35"/>
      <c r="J65" s="35"/>
      <c r="K65" s="35"/>
      <c r="L65" s="25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5"/>
      <c r="D76" s="36" t="s">
        <v>45</v>
      </c>
      <c r="E76" s="27"/>
      <c r="F76" s="92" t="s">
        <v>46</v>
      </c>
      <c r="G76" s="36" t="s">
        <v>45</v>
      </c>
      <c r="H76" s="27"/>
      <c r="I76" s="27"/>
      <c r="J76" s="93" t="s">
        <v>46</v>
      </c>
      <c r="K76" s="27"/>
      <c r="L76" s="25"/>
    </row>
    <row r="77" spans="2:12" s="1" customFormat="1" ht="14.4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" customHeight="1">
      <c r="B82" s="25"/>
      <c r="C82" s="17" t="s">
        <v>111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87" t="str">
        <f>E7</f>
        <v>Vrchlabí 210</v>
      </c>
      <c r="F85" s="188"/>
      <c r="G85" s="188"/>
      <c r="H85" s="188"/>
      <c r="L85" s="25"/>
    </row>
    <row r="86" spans="2:47" s="1" customFormat="1" ht="12" customHeight="1">
      <c r="B86" s="25"/>
      <c r="C86" s="22" t="s">
        <v>109</v>
      </c>
      <c r="L86" s="25"/>
    </row>
    <row r="87" spans="2:47" s="1" customFormat="1" ht="16.5" customHeight="1">
      <c r="B87" s="25"/>
      <c r="E87" s="158" t="str">
        <f>E9</f>
        <v>ZL02 - Podlaha 2.05 (P23)</v>
      </c>
      <c r="F87" s="189"/>
      <c r="G87" s="189"/>
      <c r="H87" s="189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>1. 11. 2024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22</v>
      </c>
      <c r="F91" s="20" t="str">
        <f>E15</f>
        <v xml:space="preserve"> </v>
      </c>
      <c r="I91" s="22" t="s">
        <v>26</v>
      </c>
      <c r="J91" s="23" t="str">
        <f>E21</f>
        <v xml:space="preserve"> </v>
      </c>
      <c r="L91" s="25"/>
    </row>
    <row r="92" spans="2:47" s="1" customFormat="1" ht="15.15" customHeight="1">
      <c r="B92" s="25"/>
      <c r="C92" s="22" t="s">
        <v>25</v>
      </c>
      <c r="F92" s="20" t="str">
        <f>IF(E18="","",E18)</f>
        <v xml:space="preserve"> </v>
      </c>
      <c r="I92" s="22" t="s">
        <v>28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112</v>
      </c>
      <c r="D94" s="86"/>
      <c r="E94" s="86"/>
      <c r="F94" s="86"/>
      <c r="G94" s="86"/>
      <c r="H94" s="86"/>
      <c r="I94" s="86"/>
      <c r="J94" s="95" t="s">
        <v>113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8" customHeight="1">
      <c r="B96" s="25"/>
      <c r="C96" s="96" t="s">
        <v>114</v>
      </c>
      <c r="J96" s="59">
        <f>J126</f>
        <v>86454.709999999992</v>
      </c>
      <c r="L96" s="25"/>
      <c r="AU96" s="13" t="s">
        <v>115</v>
      </c>
    </row>
    <row r="97" spans="2:12" s="8" customFormat="1" ht="24.9" customHeight="1">
      <c r="B97" s="97"/>
      <c r="D97" s="98" t="s">
        <v>228</v>
      </c>
      <c r="E97" s="99"/>
      <c r="F97" s="99"/>
      <c r="G97" s="99"/>
      <c r="H97" s="99"/>
      <c r="I97" s="99"/>
      <c r="J97" s="100">
        <f>J127</f>
        <v>19127.669999999998</v>
      </c>
      <c r="L97" s="97"/>
    </row>
    <row r="98" spans="2:12" s="9" customFormat="1" ht="19.95" customHeight="1">
      <c r="B98" s="101"/>
      <c r="D98" s="102" t="s">
        <v>229</v>
      </c>
      <c r="E98" s="103"/>
      <c r="F98" s="103"/>
      <c r="G98" s="103"/>
      <c r="H98" s="103"/>
      <c r="I98" s="103"/>
      <c r="J98" s="104">
        <f>J128</f>
        <v>2616.6</v>
      </c>
      <c r="L98" s="101"/>
    </row>
    <row r="99" spans="2:12" s="9" customFormat="1" ht="19.95" customHeight="1">
      <c r="B99" s="101"/>
      <c r="D99" s="102" t="s">
        <v>120</v>
      </c>
      <c r="E99" s="103"/>
      <c r="F99" s="103"/>
      <c r="G99" s="103"/>
      <c r="H99" s="103"/>
      <c r="I99" s="103"/>
      <c r="J99" s="104">
        <f>J130</f>
        <v>11352</v>
      </c>
      <c r="L99" s="101"/>
    </row>
    <row r="100" spans="2:12" s="9" customFormat="1" ht="19.95" customHeight="1">
      <c r="B100" s="101"/>
      <c r="D100" s="102" t="s">
        <v>121</v>
      </c>
      <c r="E100" s="103"/>
      <c r="F100" s="103"/>
      <c r="G100" s="103"/>
      <c r="H100" s="103"/>
      <c r="I100" s="103"/>
      <c r="J100" s="104">
        <f>J133</f>
        <v>3386.2200000000003</v>
      </c>
      <c r="L100" s="101"/>
    </row>
    <row r="101" spans="2:12" s="9" customFormat="1" ht="19.95" customHeight="1">
      <c r="B101" s="101"/>
      <c r="D101" s="102" t="s">
        <v>122</v>
      </c>
      <c r="E101" s="103"/>
      <c r="F101" s="103"/>
      <c r="G101" s="103"/>
      <c r="H101" s="103"/>
      <c r="I101" s="103"/>
      <c r="J101" s="104">
        <f>J137</f>
        <v>1772.85</v>
      </c>
      <c r="L101" s="101"/>
    </row>
    <row r="102" spans="2:12" s="8" customFormat="1" ht="24.9" customHeight="1">
      <c r="B102" s="97"/>
      <c r="D102" s="98" t="s">
        <v>123</v>
      </c>
      <c r="E102" s="99"/>
      <c r="F102" s="99"/>
      <c r="G102" s="99"/>
      <c r="H102" s="99"/>
      <c r="I102" s="99"/>
      <c r="J102" s="100">
        <f>J139</f>
        <v>61167.039999999994</v>
      </c>
      <c r="L102" s="97"/>
    </row>
    <row r="103" spans="2:12" s="9" customFormat="1" ht="19.95" customHeight="1">
      <c r="B103" s="101"/>
      <c r="D103" s="102" t="s">
        <v>124</v>
      </c>
      <c r="E103" s="103"/>
      <c r="F103" s="103"/>
      <c r="G103" s="103"/>
      <c r="H103" s="103"/>
      <c r="I103" s="103"/>
      <c r="J103" s="104">
        <f>J140</f>
        <v>3524.35</v>
      </c>
      <c r="L103" s="101"/>
    </row>
    <row r="104" spans="2:12" s="9" customFormat="1" ht="19.95" customHeight="1">
      <c r="B104" s="101"/>
      <c r="D104" s="102" t="s">
        <v>230</v>
      </c>
      <c r="E104" s="103"/>
      <c r="F104" s="103"/>
      <c r="G104" s="103"/>
      <c r="H104" s="103"/>
      <c r="I104" s="103"/>
      <c r="J104" s="104">
        <f>J143</f>
        <v>46810.21</v>
      </c>
      <c r="L104" s="101"/>
    </row>
    <row r="105" spans="2:12" s="9" customFormat="1" ht="19.95" customHeight="1">
      <c r="B105" s="101"/>
      <c r="D105" s="102" t="s">
        <v>231</v>
      </c>
      <c r="E105" s="103"/>
      <c r="F105" s="103"/>
      <c r="G105" s="103"/>
      <c r="H105" s="103"/>
      <c r="I105" s="103"/>
      <c r="J105" s="104">
        <f>J158</f>
        <v>10832.48</v>
      </c>
      <c r="L105" s="101"/>
    </row>
    <row r="106" spans="2:12" s="8" customFormat="1" ht="24.9" customHeight="1">
      <c r="B106" s="97"/>
      <c r="D106" s="98" t="s">
        <v>232</v>
      </c>
      <c r="E106" s="99"/>
      <c r="F106" s="99"/>
      <c r="G106" s="99"/>
      <c r="H106" s="99"/>
      <c r="I106" s="99"/>
      <c r="J106" s="100">
        <f>J160</f>
        <v>6160</v>
      </c>
      <c r="L106" s="97"/>
    </row>
    <row r="107" spans="2:12" s="1" customFormat="1" ht="21.75" customHeight="1">
      <c r="B107" s="25"/>
      <c r="L107" s="25"/>
    </row>
    <row r="108" spans="2:12" s="1" customFormat="1" ht="6.9" customHeight="1">
      <c r="B108" s="37"/>
      <c r="C108" s="38"/>
      <c r="D108" s="38"/>
      <c r="E108" s="38"/>
      <c r="F108" s="38"/>
      <c r="G108" s="38"/>
      <c r="H108" s="38"/>
      <c r="I108" s="38"/>
      <c r="J108" s="38"/>
      <c r="K108" s="38"/>
      <c r="L108" s="25"/>
    </row>
    <row r="112" spans="2:12" s="1" customFormat="1" ht="6.9" customHeight="1"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25"/>
    </row>
    <row r="113" spans="2:63" s="1" customFormat="1" ht="24.9" customHeight="1">
      <c r="B113" s="25"/>
      <c r="C113" s="17" t="s">
        <v>126</v>
      </c>
      <c r="L113" s="25"/>
    </row>
    <row r="114" spans="2:63" s="1" customFormat="1" ht="6.9" customHeight="1">
      <c r="B114" s="25"/>
      <c r="L114" s="25"/>
    </row>
    <row r="115" spans="2:63" s="1" customFormat="1" ht="12" customHeight="1">
      <c r="B115" s="25"/>
      <c r="C115" s="22" t="s">
        <v>14</v>
      </c>
      <c r="L115" s="25"/>
    </row>
    <row r="116" spans="2:63" s="1" customFormat="1" ht="16.5" customHeight="1">
      <c r="B116" s="25"/>
      <c r="E116" s="187" t="str">
        <f>E7</f>
        <v>Vrchlabí 210</v>
      </c>
      <c r="F116" s="188"/>
      <c r="G116" s="188"/>
      <c r="H116" s="188"/>
      <c r="L116" s="25"/>
    </row>
    <row r="117" spans="2:63" s="1" customFormat="1" ht="12" customHeight="1">
      <c r="B117" s="25"/>
      <c r="C117" s="22" t="s">
        <v>109</v>
      </c>
      <c r="L117" s="25"/>
    </row>
    <row r="118" spans="2:63" s="1" customFormat="1" ht="16.5" customHeight="1">
      <c r="B118" s="25"/>
      <c r="E118" s="158" t="str">
        <f>E9</f>
        <v>ZL02 - Podlaha 2.05 (P23)</v>
      </c>
      <c r="F118" s="189"/>
      <c r="G118" s="189"/>
      <c r="H118" s="189"/>
      <c r="L118" s="25"/>
    </row>
    <row r="119" spans="2:63" s="1" customFormat="1" ht="6.9" customHeight="1">
      <c r="B119" s="25"/>
      <c r="L119" s="25"/>
    </row>
    <row r="120" spans="2:63" s="1" customFormat="1" ht="12" customHeight="1">
      <c r="B120" s="25"/>
      <c r="C120" s="22" t="s">
        <v>18</v>
      </c>
      <c r="F120" s="20" t="str">
        <f>F12</f>
        <v xml:space="preserve"> </v>
      </c>
      <c r="I120" s="22" t="s">
        <v>20</v>
      </c>
      <c r="J120" s="45" t="str">
        <f>IF(J12="","",J12)</f>
        <v>1. 11. 2024</v>
      </c>
      <c r="L120" s="25"/>
    </row>
    <row r="121" spans="2:63" s="1" customFormat="1" ht="6.9" customHeight="1">
      <c r="B121" s="25"/>
      <c r="L121" s="25"/>
    </row>
    <row r="122" spans="2:63" s="1" customFormat="1" ht="15.15" customHeight="1">
      <c r="B122" s="25"/>
      <c r="C122" s="22" t="s">
        <v>22</v>
      </c>
      <c r="F122" s="20" t="str">
        <f>E15</f>
        <v xml:space="preserve"> </v>
      </c>
      <c r="I122" s="22" t="s">
        <v>26</v>
      </c>
      <c r="J122" s="23" t="str">
        <f>E21</f>
        <v xml:space="preserve"> </v>
      </c>
      <c r="L122" s="25"/>
    </row>
    <row r="123" spans="2:63" s="1" customFormat="1" ht="15.15" customHeight="1">
      <c r="B123" s="25"/>
      <c r="C123" s="22" t="s">
        <v>25</v>
      </c>
      <c r="F123" s="20" t="str">
        <f>IF(E18="","",E18)</f>
        <v xml:space="preserve"> </v>
      </c>
      <c r="I123" s="22" t="s">
        <v>28</v>
      </c>
      <c r="J123" s="23" t="str">
        <f>E24</f>
        <v xml:space="preserve"> </v>
      </c>
      <c r="L123" s="25"/>
    </row>
    <row r="124" spans="2:63" s="1" customFormat="1" ht="10.35" customHeight="1">
      <c r="B124" s="25"/>
      <c r="L124" s="25"/>
    </row>
    <row r="125" spans="2:63" s="10" customFormat="1" ht="29.25" customHeight="1">
      <c r="B125" s="105"/>
      <c r="C125" s="106" t="s">
        <v>127</v>
      </c>
      <c r="D125" s="107" t="s">
        <v>55</v>
      </c>
      <c r="E125" s="107" t="s">
        <v>51</v>
      </c>
      <c r="F125" s="107" t="s">
        <v>52</v>
      </c>
      <c r="G125" s="107" t="s">
        <v>128</v>
      </c>
      <c r="H125" s="107" t="s">
        <v>129</v>
      </c>
      <c r="I125" s="107" t="s">
        <v>130</v>
      </c>
      <c r="J125" s="108" t="s">
        <v>113</v>
      </c>
      <c r="K125" s="109" t="s">
        <v>131</v>
      </c>
      <c r="L125" s="105"/>
      <c r="M125" s="52" t="s">
        <v>1</v>
      </c>
      <c r="N125" s="53" t="s">
        <v>34</v>
      </c>
      <c r="O125" s="53" t="s">
        <v>132</v>
      </c>
      <c r="P125" s="53" t="s">
        <v>133</v>
      </c>
      <c r="Q125" s="53" t="s">
        <v>134</v>
      </c>
      <c r="R125" s="53" t="s">
        <v>135</v>
      </c>
      <c r="S125" s="53" t="s">
        <v>136</v>
      </c>
      <c r="T125" s="54" t="s">
        <v>137</v>
      </c>
    </row>
    <row r="126" spans="2:63" s="1" customFormat="1" ht="22.8" customHeight="1">
      <c r="B126" s="25"/>
      <c r="C126" s="57" t="s">
        <v>138</v>
      </c>
      <c r="J126" s="110">
        <f>BK126</f>
        <v>86454.709999999992</v>
      </c>
      <c r="L126" s="25"/>
      <c r="M126" s="55"/>
      <c r="N126" s="46"/>
      <c r="O126" s="46"/>
      <c r="P126" s="111">
        <f>P127+P139+P160</f>
        <v>113.41024400000001</v>
      </c>
      <c r="Q126" s="46"/>
      <c r="R126" s="111">
        <f>R127+R139+R160</f>
        <v>2.64816494</v>
      </c>
      <c r="S126" s="46"/>
      <c r="T126" s="112">
        <f>T127+T139+T160</f>
        <v>2.0610599999999999</v>
      </c>
      <c r="AT126" s="13" t="s">
        <v>69</v>
      </c>
      <c r="AU126" s="13" t="s">
        <v>115</v>
      </c>
      <c r="BK126" s="113">
        <f>BK127+BK139+BK160</f>
        <v>86454.709999999992</v>
      </c>
    </row>
    <row r="127" spans="2:63" s="11" customFormat="1" ht="25.95" customHeight="1">
      <c r="B127" s="114"/>
      <c r="D127" s="115" t="s">
        <v>69</v>
      </c>
      <c r="E127" s="116" t="s">
        <v>139</v>
      </c>
      <c r="F127" s="116" t="s">
        <v>233</v>
      </c>
      <c r="J127" s="117">
        <f>BK127</f>
        <v>19127.669999999998</v>
      </c>
      <c r="L127" s="114"/>
      <c r="M127" s="118"/>
      <c r="P127" s="119">
        <f>P128+P130+P133+P137</f>
        <v>19.49991</v>
      </c>
      <c r="R127" s="119">
        <f>R128+R130+R133+R137</f>
        <v>0.79493020000000003</v>
      </c>
      <c r="T127" s="120">
        <f>T128+T130+T133+T137</f>
        <v>0.46799999999999997</v>
      </c>
      <c r="AR127" s="115" t="s">
        <v>78</v>
      </c>
      <c r="AT127" s="121" t="s">
        <v>69</v>
      </c>
      <c r="AU127" s="121" t="s">
        <v>70</v>
      </c>
      <c r="AY127" s="115" t="s">
        <v>141</v>
      </c>
      <c r="BK127" s="122">
        <f>BK128+BK130+BK133+BK137</f>
        <v>19127.669999999998</v>
      </c>
    </row>
    <row r="128" spans="2:63" s="11" customFormat="1" ht="22.8" customHeight="1">
      <c r="B128" s="114"/>
      <c r="D128" s="115" t="s">
        <v>69</v>
      </c>
      <c r="E128" s="123" t="s">
        <v>154</v>
      </c>
      <c r="F128" s="123" t="s">
        <v>234</v>
      </c>
      <c r="J128" s="124">
        <f>BK128</f>
        <v>2616.6</v>
      </c>
      <c r="L128" s="114"/>
      <c r="M128" s="118"/>
      <c r="P128" s="119">
        <f>P129</f>
        <v>1.6754250000000002</v>
      </c>
      <c r="R128" s="119">
        <f>R129</f>
        <v>0.79493020000000003</v>
      </c>
      <c r="T128" s="120">
        <f>T129</f>
        <v>0</v>
      </c>
      <c r="AR128" s="115" t="s">
        <v>78</v>
      </c>
      <c r="AT128" s="121" t="s">
        <v>69</v>
      </c>
      <c r="AU128" s="121" t="s">
        <v>78</v>
      </c>
      <c r="AY128" s="115" t="s">
        <v>141</v>
      </c>
      <c r="BK128" s="122">
        <f>BK129</f>
        <v>2616.6</v>
      </c>
    </row>
    <row r="129" spans="2:65" s="1" customFormat="1" ht="24.15" customHeight="1">
      <c r="B129" s="25"/>
      <c r="C129" s="125" t="s">
        <v>78</v>
      </c>
      <c r="D129" s="125" t="s">
        <v>143</v>
      </c>
      <c r="E129" s="126" t="s">
        <v>235</v>
      </c>
      <c r="F129" s="127" t="s">
        <v>236</v>
      </c>
      <c r="G129" s="128" t="s">
        <v>146</v>
      </c>
      <c r="H129" s="129">
        <v>0.44500000000000001</v>
      </c>
      <c r="I129" s="130">
        <v>5880</v>
      </c>
      <c r="J129" s="130">
        <f>ROUND(I129*H129,2)</f>
        <v>2616.6</v>
      </c>
      <c r="K129" s="131"/>
      <c r="L129" s="25"/>
      <c r="M129" s="132" t="s">
        <v>1</v>
      </c>
      <c r="N129" s="133" t="s">
        <v>35</v>
      </c>
      <c r="O129" s="134">
        <v>3.7650000000000001</v>
      </c>
      <c r="P129" s="134">
        <f>O129*H129</f>
        <v>1.6754250000000002</v>
      </c>
      <c r="Q129" s="134">
        <v>1.7863599999999999</v>
      </c>
      <c r="R129" s="134">
        <f>Q129*H129</f>
        <v>0.79493020000000003</v>
      </c>
      <c r="S129" s="134">
        <v>0</v>
      </c>
      <c r="T129" s="135">
        <f>S129*H129</f>
        <v>0</v>
      </c>
      <c r="AR129" s="136" t="s">
        <v>147</v>
      </c>
      <c r="AT129" s="136" t="s">
        <v>143</v>
      </c>
      <c r="AU129" s="136" t="s">
        <v>80</v>
      </c>
      <c r="AY129" s="13" t="s">
        <v>141</v>
      </c>
      <c r="BE129" s="137">
        <f>IF(N129="základní",J129,0)</f>
        <v>2616.6</v>
      </c>
      <c r="BF129" s="137">
        <f>IF(N129="snížená",J129,0)</f>
        <v>0</v>
      </c>
      <c r="BG129" s="137">
        <f>IF(N129="zákl. přenesená",J129,0)</f>
        <v>0</v>
      </c>
      <c r="BH129" s="137">
        <f>IF(N129="sníž. přenesená",J129,0)</f>
        <v>0</v>
      </c>
      <c r="BI129" s="137">
        <f>IF(N129="nulová",J129,0)</f>
        <v>0</v>
      </c>
      <c r="BJ129" s="13" t="s">
        <v>78</v>
      </c>
      <c r="BK129" s="137">
        <f>ROUND(I129*H129,2)</f>
        <v>2616.6</v>
      </c>
      <c r="BL129" s="13" t="s">
        <v>147</v>
      </c>
      <c r="BM129" s="136" t="s">
        <v>237</v>
      </c>
    </row>
    <row r="130" spans="2:65" s="11" customFormat="1" ht="22.8" customHeight="1">
      <c r="B130" s="114"/>
      <c r="D130" s="115" t="s">
        <v>69</v>
      </c>
      <c r="E130" s="123" t="s">
        <v>180</v>
      </c>
      <c r="F130" s="123" t="s">
        <v>181</v>
      </c>
      <c r="J130" s="124">
        <f>BK130</f>
        <v>11352</v>
      </c>
      <c r="L130" s="114"/>
      <c r="M130" s="118"/>
      <c r="P130" s="119">
        <f>SUM(P131:P132)</f>
        <v>13.104000000000001</v>
      </c>
      <c r="R130" s="119">
        <f>SUM(R131:R132)</f>
        <v>0</v>
      </c>
      <c r="T130" s="120">
        <f>SUM(T131:T132)</f>
        <v>0.46799999999999997</v>
      </c>
      <c r="AR130" s="115" t="s">
        <v>78</v>
      </c>
      <c r="AT130" s="121" t="s">
        <v>69</v>
      </c>
      <c r="AU130" s="121" t="s">
        <v>78</v>
      </c>
      <c r="AY130" s="115" t="s">
        <v>141</v>
      </c>
      <c r="BK130" s="122">
        <f>SUM(BK131:BK132)</f>
        <v>11352</v>
      </c>
    </row>
    <row r="131" spans="2:65" s="1" customFormat="1" ht="33" customHeight="1">
      <c r="B131" s="25"/>
      <c r="C131" s="125" t="s">
        <v>80</v>
      </c>
      <c r="D131" s="125" t="s">
        <v>143</v>
      </c>
      <c r="E131" s="126" t="s">
        <v>238</v>
      </c>
      <c r="F131" s="127" t="s">
        <v>239</v>
      </c>
      <c r="G131" s="128" t="s">
        <v>219</v>
      </c>
      <c r="H131" s="129">
        <v>12</v>
      </c>
      <c r="I131" s="130">
        <v>751</v>
      </c>
      <c r="J131" s="130">
        <f>ROUND(I131*H131,2)</f>
        <v>9012</v>
      </c>
      <c r="K131" s="131"/>
      <c r="L131" s="25"/>
      <c r="M131" s="132" t="s">
        <v>1</v>
      </c>
      <c r="N131" s="133" t="s">
        <v>35</v>
      </c>
      <c r="O131" s="134">
        <v>1.0920000000000001</v>
      </c>
      <c r="P131" s="134">
        <f>O131*H131</f>
        <v>13.104000000000001</v>
      </c>
      <c r="Q131" s="134">
        <v>0</v>
      </c>
      <c r="R131" s="134">
        <f>Q131*H131</f>
        <v>0</v>
      </c>
      <c r="S131" s="134">
        <v>3.9E-2</v>
      </c>
      <c r="T131" s="135">
        <f>S131*H131</f>
        <v>0.46799999999999997</v>
      </c>
      <c r="AR131" s="136" t="s">
        <v>147</v>
      </c>
      <c r="AT131" s="136" t="s">
        <v>143</v>
      </c>
      <c r="AU131" s="136" t="s">
        <v>80</v>
      </c>
      <c r="AY131" s="13" t="s">
        <v>141</v>
      </c>
      <c r="BE131" s="137">
        <f>IF(N131="základní",J131,0)</f>
        <v>9012</v>
      </c>
      <c r="BF131" s="137">
        <f>IF(N131="snížená",J131,0)</f>
        <v>0</v>
      </c>
      <c r="BG131" s="137">
        <f>IF(N131="zákl. přenesená",J131,0)</f>
        <v>0</v>
      </c>
      <c r="BH131" s="137">
        <f>IF(N131="sníž. přenesená",J131,0)</f>
        <v>0</v>
      </c>
      <c r="BI131" s="137">
        <f>IF(N131="nulová",J131,0)</f>
        <v>0</v>
      </c>
      <c r="BJ131" s="13" t="s">
        <v>78</v>
      </c>
      <c r="BK131" s="137">
        <f>ROUND(I131*H131,2)</f>
        <v>9012</v>
      </c>
      <c r="BL131" s="13" t="s">
        <v>147</v>
      </c>
      <c r="BM131" s="136" t="s">
        <v>240</v>
      </c>
    </row>
    <row r="132" spans="2:65" s="1" customFormat="1" ht="24.15" customHeight="1">
      <c r="B132" s="25"/>
      <c r="C132" s="125" t="s">
        <v>154</v>
      </c>
      <c r="D132" s="125" t="s">
        <v>143</v>
      </c>
      <c r="E132" s="126" t="s">
        <v>241</v>
      </c>
      <c r="F132" s="127" t="s">
        <v>242</v>
      </c>
      <c r="G132" s="128" t="s">
        <v>219</v>
      </c>
      <c r="H132" s="129">
        <v>12</v>
      </c>
      <c r="I132" s="130">
        <v>195</v>
      </c>
      <c r="J132" s="130">
        <f>ROUND(I132*H132,2)</f>
        <v>2340</v>
      </c>
      <c r="K132" s="131"/>
      <c r="L132" s="25"/>
      <c r="M132" s="132" t="s">
        <v>1</v>
      </c>
      <c r="N132" s="133" t="s">
        <v>35</v>
      </c>
      <c r="O132" s="134">
        <v>0</v>
      </c>
      <c r="P132" s="134">
        <f>O132*H132</f>
        <v>0</v>
      </c>
      <c r="Q132" s="134">
        <v>0</v>
      </c>
      <c r="R132" s="134">
        <f>Q132*H132</f>
        <v>0</v>
      </c>
      <c r="S132" s="134">
        <v>0</v>
      </c>
      <c r="T132" s="135">
        <f>S132*H132</f>
        <v>0</v>
      </c>
      <c r="AR132" s="136" t="s">
        <v>147</v>
      </c>
      <c r="AT132" s="136" t="s">
        <v>143</v>
      </c>
      <c r="AU132" s="136" t="s">
        <v>80</v>
      </c>
      <c r="AY132" s="13" t="s">
        <v>141</v>
      </c>
      <c r="BE132" s="137">
        <f>IF(N132="základní",J132,0)</f>
        <v>2340</v>
      </c>
      <c r="BF132" s="137">
        <f>IF(N132="snížená",J132,0)</f>
        <v>0</v>
      </c>
      <c r="BG132" s="137">
        <f>IF(N132="zákl. přenesená",J132,0)</f>
        <v>0</v>
      </c>
      <c r="BH132" s="137">
        <f>IF(N132="sníž. přenesená",J132,0)</f>
        <v>0</v>
      </c>
      <c r="BI132" s="137">
        <f>IF(N132="nulová",J132,0)</f>
        <v>0</v>
      </c>
      <c r="BJ132" s="13" t="s">
        <v>78</v>
      </c>
      <c r="BK132" s="137">
        <f>ROUND(I132*H132,2)</f>
        <v>2340</v>
      </c>
      <c r="BL132" s="13" t="s">
        <v>147</v>
      </c>
      <c r="BM132" s="136" t="s">
        <v>243</v>
      </c>
    </row>
    <row r="133" spans="2:65" s="11" customFormat="1" ht="22.8" customHeight="1">
      <c r="B133" s="114"/>
      <c r="D133" s="115" t="s">
        <v>69</v>
      </c>
      <c r="E133" s="123" t="s">
        <v>186</v>
      </c>
      <c r="F133" s="123" t="s">
        <v>187</v>
      </c>
      <c r="J133" s="124">
        <f>BK133</f>
        <v>3386.2200000000003</v>
      </c>
      <c r="L133" s="114"/>
      <c r="M133" s="118"/>
      <c r="P133" s="119">
        <f>SUM(P134:P136)</f>
        <v>0.89653499999999997</v>
      </c>
      <c r="R133" s="119">
        <f>SUM(R134:R136)</f>
        <v>0</v>
      </c>
      <c r="T133" s="120">
        <f>SUM(T134:T136)</f>
        <v>0</v>
      </c>
      <c r="AR133" s="115" t="s">
        <v>78</v>
      </c>
      <c r="AT133" s="121" t="s">
        <v>69</v>
      </c>
      <c r="AU133" s="121" t="s">
        <v>78</v>
      </c>
      <c r="AY133" s="115" t="s">
        <v>141</v>
      </c>
      <c r="BK133" s="122">
        <f>SUM(BK134:BK136)</f>
        <v>3386.2200000000003</v>
      </c>
    </row>
    <row r="134" spans="2:65" s="1" customFormat="1" ht="24.15" customHeight="1">
      <c r="B134" s="25"/>
      <c r="C134" s="125" t="s">
        <v>147</v>
      </c>
      <c r="D134" s="125" t="s">
        <v>143</v>
      </c>
      <c r="E134" s="126" t="s">
        <v>189</v>
      </c>
      <c r="F134" s="127" t="s">
        <v>190</v>
      </c>
      <c r="G134" s="128" t="s">
        <v>191</v>
      </c>
      <c r="H134" s="129">
        <v>61.83</v>
      </c>
      <c r="I134" s="130">
        <v>13.1</v>
      </c>
      <c r="J134" s="130">
        <f>ROUND(I134*H134,2)</f>
        <v>809.97</v>
      </c>
      <c r="K134" s="131"/>
      <c r="L134" s="25"/>
      <c r="M134" s="132" t="s">
        <v>1</v>
      </c>
      <c r="N134" s="133" t="s">
        <v>35</v>
      </c>
      <c r="O134" s="134">
        <v>6.0000000000000001E-3</v>
      </c>
      <c r="P134" s="134">
        <f>O134*H134</f>
        <v>0.37097999999999998</v>
      </c>
      <c r="Q134" s="134">
        <v>0</v>
      </c>
      <c r="R134" s="134">
        <f>Q134*H134</f>
        <v>0</v>
      </c>
      <c r="S134" s="134">
        <v>0</v>
      </c>
      <c r="T134" s="135">
        <f>S134*H134</f>
        <v>0</v>
      </c>
      <c r="AR134" s="136" t="s">
        <v>147</v>
      </c>
      <c r="AT134" s="136" t="s">
        <v>143</v>
      </c>
      <c r="AU134" s="136" t="s">
        <v>80</v>
      </c>
      <c r="AY134" s="13" t="s">
        <v>141</v>
      </c>
      <c r="BE134" s="137">
        <f>IF(N134="základní",J134,0)</f>
        <v>809.97</v>
      </c>
      <c r="BF134" s="137">
        <f>IF(N134="snížená",J134,0)</f>
        <v>0</v>
      </c>
      <c r="BG134" s="137">
        <f>IF(N134="zákl. přenesená",J134,0)</f>
        <v>0</v>
      </c>
      <c r="BH134" s="137">
        <f>IF(N134="sníž. přenesená",J134,0)</f>
        <v>0</v>
      </c>
      <c r="BI134" s="137">
        <f>IF(N134="nulová",J134,0)</f>
        <v>0</v>
      </c>
      <c r="BJ134" s="13" t="s">
        <v>78</v>
      </c>
      <c r="BK134" s="137">
        <f>ROUND(I134*H134,2)</f>
        <v>809.97</v>
      </c>
      <c r="BL134" s="13" t="s">
        <v>147</v>
      </c>
      <c r="BM134" s="136" t="s">
        <v>244</v>
      </c>
    </row>
    <row r="135" spans="2:65" s="1" customFormat="1" ht="33" customHeight="1">
      <c r="B135" s="25"/>
      <c r="C135" s="125" t="s">
        <v>164</v>
      </c>
      <c r="D135" s="125" t="s">
        <v>143</v>
      </c>
      <c r="E135" s="126" t="s">
        <v>194</v>
      </c>
      <c r="F135" s="127" t="s">
        <v>195</v>
      </c>
      <c r="G135" s="128" t="s">
        <v>191</v>
      </c>
      <c r="H135" s="129">
        <v>2.0609999999999999</v>
      </c>
      <c r="I135" s="130">
        <v>434</v>
      </c>
      <c r="J135" s="130">
        <f>ROUND(I135*H135,2)</f>
        <v>894.47</v>
      </c>
      <c r="K135" s="131"/>
      <c r="L135" s="25"/>
      <c r="M135" s="132" t="s">
        <v>1</v>
      </c>
      <c r="N135" s="133" t="s">
        <v>35</v>
      </c>
      <c r="O135" s="134">
        <v>0.255</v>
      </c>
      <c r="P135" s="134">
        <f>O135*H135</f>
        <v>0.52555499999999999</v>
      </c>
      <c r="Q135" s="134">
        <v>0</v>
      </c>
      <c r="R135" s="134">
        <f>Q135*H135</f>
        <v>0</v>
      </c>
      <c r="S135" s="134">
        <v>0</v>
      </c>
      <c r="T135" s="135">
        <f>S135*H135</f>
        <v>0</v>
      </c>
      <c r="AR135" s="136" t="s">
        <v>147</v>
      </c>
      <c r="AT135" s="136" t="s">
        <v>143</v>
      </c>
      <c r="AU135" s="136" t="s">
        <v>80</v>
      </c>
      <c r="AY135" s="13" t="s">
        <v>141</v>
      </c>
      <c r="BE135" s="137">
        <f>IF(N135="základní",J135,0)</f>
        <v>894.47</v>
      </c>
      <c r="BF135" s="137">
        <f>IF(N135="snížená",J135,0)</f>
        <v>0</v>
      </c>
      <c r="BG135" s="137">
        <f>IF(N135="zákl. přenesená",J135,0)</f>
        <v>0</v>
      </c>
      <c r="BH135" s="137">
        <f>IF(N135="sníž. přenesená",J135,0)</f>
        <v>0</v>
      </c>
      <c r="BI135" s="137">
        <f>IF(N135="nulová",J135,0)</f>
        <v>0</v>
      </c>
      <c r="BJ135" s="13" t="s">
        <v>78</v>
      </c>
      <c r="BK135" s="137">
        <f>ROUND(I135*H135,2)</f>
        <v>894.47</v>
      </c>
      <c r="BL135" s="13" t="s">
        <v>147</v>
      </c>
      <c r="BM135" s="136" t="s">
        <v>245</v>
      </c>
    </row>
    <row r="136" spans="2:65" s="1" customFormat="1" ht="44.25" customHeight="1">
      <c r="B136" s="25"/>
      <c r="C136" s="125" t="s">
        <v>158</v>
      </c>
      <c r="D136" s="125" t="s">
        <v>143</v>
      </c>
      <c r="E136" s="126" t="s">
        <v>197</v>
      </c>
      <c r="F136" s="127" t="s">
        <v>198</v>
      </c>
      <c r="G136" s="128" t="s">
        <v>191</v>
      </c>
      <c r="H136" s="129">
        <v>2.0609999999999999</v>
      </c>
      <c r="I136" s="130">
        <v>816</v>
      </c>
      <c r="J136" s="130">
        <f>ROUND(I136*H136,2)</f>
        <v>1681.78</v>
      </c>
      <c r="K136" s="131"/>
      <c r="L136" s="25"/>
      <c r="M136" s="132" t="s">
        <v>1</v>
      </c>
      <c r="N136" s="133" t="s">
        <v>35</v>
      </c>
      <c r="O136" s="134">
        <v>0</v>
      </c>
      <c r="P136" s="134">
        <f>O136*H136</f>
        <v>0</v>
      </c>
      <c r="Q136" s="134">
        <v>0</v>
      </c>
      <c r="R136" s="134">
        <f>Q136*H136</f>
        <v>0</v>
      </c>
      <c r="S136" s="134">
        <v>0</v>
      </c>
      <c r="T136" s="135">
        <f>S136*H136</f>
        <v>0</v>
      </c>
      <c r="AR136" s="136" t="s">
        <v>147</v>
      </c>
      <c r="AT136" s="136" t="s">
        <v>143</v>
      </c>
      <c r="AU136" s="136" t="s">
        <v>80</v>
      </c>
      <c r="AY136" s="13" t="s">
        <v>141</v>
      </c>
      <c r="BE136" s="137">
        <f>IF(N136="základní",J136,0)</f>
        <v>1681.78</v>
      </c>
      <c r="BF136" s="137">
        <f>IF(N136="snížená",J136,0)</f>
        <v>0</v>
      </c>
      <c r="BG136" s="137">
        <f>IF(N136="zákl. přenesená",J136,0)</f>
        <v>0</v>
      </c>
      <c r="BH136" s="137">
        <f>IF(N136="sníž. přenesená",J136,0)</f>
        <v>0</v>
      </c>
      <c r="BI136" s="137">
        <f>IF(N136="nulová",J136,0)</f>
        <v>0</v>
      </c>
      <c r="BJ136" s="13" t="s">
        <v>78</v>
      </c>
      <c r="BK136" s="137">
        <f>ROUND(I136*H136,2)</f>
        <v>1681.78</v>
      </c>
      <c r="BL136" s="13" t="s">
        <v>147</v>
      </c>
      <c r="BM136" s="136" t="s">
        <v>246</v>
      </c>
    </row>
    <row r="137" spans="2:65" s="11" customFormat="1" ht="22.8" customHeight="1">
      <c r="B137" s="114"/>
      <c r="D137" s="115" t="s">
        <v>69</v>
      </c>
      <c r="E137" s="123" t="s">
        <v>200</v>
      </c>
      <c r="F137" s="123" t="s">
        <v>201</v>
      </c>
      <c r="J137" s="124">
        <f>BK137</f>
        <v>1772.85</v>
      </c>
      <c r="L137" s="114"/>
      <c r="M137" s="118"/>
      <c r="P137" s="119">
        <f>P138</f>
        <v>3.82395</v>
      </c>
      <c r="R137" s="119">
        <f>R138</f>
        <v>0</v>
      </c>
      <c r="T137" s="120">
        <f>T138</f>
        <v>0</v>
      </c>
      <c r="AR137" s="115" t="s">
        <v>78</v>
      </c>
      <c r="AT137" s="121" t="s">
        <v>69</v>
      </c>
      <c r="AU137" s="121" t="s">
        <v>78</v>
      </c>
      <c r="AY137" s="115" t="s">
        <v>141</v>
      </c>
      <c r="BK137" s="122">
        <f>BK138</f>
        <v>1772.85</v>
      </c>
    </row>
    <row r="138" spans="2:65" s="1" customFormat="1" ht="24.15" customHeight="1">
      <c r="B138" s="25"/>
      <c r="C138" s="125" t="s">
        <v>247</v>
      </c>
      <c r="D138" s="125" t="s">
        <v>143</v>
      </c>
      <c r="E138" s="126" t="s">
        <v>203</v>
      </c>
      <c r="F138" s="127" t="s">
        <v>204</v>
      </c>
      <c r="G138" s="128" t="s">
        <v>191</v>
      </c>
      <c r="H138" s="129">
        <v>0.79500000000000004</v>
      </c>
      <c r="I138" s="130">
        <v>2230</v>
      </c>
      <c r="J138" s="130">
        <f>ROUND(I138*H138,2)</f>
        <v>1772.85</v>
      </c>
      <c r="K138" s="131"/>
      <c r="L138" s="25"/>
      <c r="M138" s="132" t="s">
        <v>1</v>
      </c>
      <c r="N138" s="133" t="s">
        <v>35</v>
      </c>
      <c r="O138" s="134">
        <v>4.8099999999999996</v>
      </c>
      <c r="P138" s="134">
        <f>O138*H138</f>
        <v>3.82395</v>
      </c>
      <c r="Q138" s="134">
        <v>0</v>
      </c>
      <c r="R138" s="134">
        <f>Q138*H138</f>
        <v>0</v>
      </c>
      <c r="S138" s="134">
        <v>0</v>
      </c>
      <c r="T138" s="135">
        <f>S138*H138</f>
        <v>0</v>
      </c>
      <c r="AR138" s="136" t="s">
        <v>147</v>
      </c>
      <c r="AT138" s="136" t="s">
        <v>143</v>
      </c>
      <c r="AU138" s="136" t="s">
        <v>80</v>
      </c>
      <c r="AY138" s="13" t="s">
        <v>141</v>
      </c>
      <c r="BE138" s="137">
        <f>IF(N138="základní",J138,0)</f>
        <v>1772.85</v>
      </c>
      <c r="BF138" s="137">
        <f>IF(N138="snížená",J138,0)</f>
        <v>0</v>
      </c>
      <c r="BG138" s="137">
        <f>IF(N138="zákl. přenesená",J138,0)</f>
        <v>0</v>
      </c>
      <c r="BH138" s="137">
        <f>IF(N138="sníž. přenesená",J138,0)</f>
        <v>0</v>
      </c>
      <c r="BI138" s="137">
        <f>IF(N138="nulová",J138,0)</f>
        <v>0</v>
      </c>
      <c r="BJ138" s="13" t="s">
        <v>78</v>
      </c>
      <c r="BK138" s="137">
        <f>ROUND(I138*H138,2)</f>
        <v>1772.85</v>
      </c>
      <c r="BL138" s="13" t="s">
        <v>147</v>
      </c>
      <c r="BM138" s="136" t="s">
        <v>248</v>
      </c>
    </row>
    <row r="139" spans="2:65" s="11" customFormat="1" ht="25.95" customHeight="1">
      <c r="B139" s="114"/>
      <c r="D139" s="115" t="s">
        <v>69</v>
      </c>
      <c r="E139" s="116" t="s">
        <v>206</v>
      </c>
      <c r="F139" s="116" t="s">
        <v>207</v>
      </c>
      <c r="J139" s="117">
        <f>BK139</f>
        <v>61167.039999999994</v>
      </c>
      <c r="L139" s="114"/>
      <c r="M139" s="118"/>
      <c r="P139" s="119">
        <f>P140+P143+P158</f>
        <v>77.910334000000006</v>
      </c>
      <c r="R139" s="119">
        <f>R140+R143+R158</f>
        <v>1.8532347400000002</v>
      </c>
      <c r="T139" s="120">
        <f>T140+T143+T158</f>
        <v>1.5930599999999999</v>
      </c>
      <c r="AR139" s="115" t="s">
        <v>80</v>
      </c>
      <c r="AT139" s="121" t="s">
        <v>69</v>
      </c>
      <c r="AU139" s="121" t="s">
        <v>70</v>
      </c>
      <c r="AY139" s="115" t="s">
        <v>141</v>
      </c>
      <c r="BK139" s="122">
        <f>BK140+BK143+BK158</f>
        <v>61167.039999999994</v>
      </c>
    </row>
    <row r="140" spans="2:65" s="11" customFormat="1" ht="22.8" customHeight="1">
      <c r="B140" s="114"/>
      <c r="D140" s="115" t="s">
        <v>69</v>
      </c>
      <c r="E140" s="123" t="s">
        <v>208</v>
      </c>
      <c r="F140" s="123" t="s">
        <v>209</v>
      </c>
      <c r="J140" s="124">
        <f>BK140</f>
        <v>3524.35</v>
      </c>
      <c r="L140" s="114"/>
      <c r="M140" s="118"/>
      <c r="P140" s="119">
        <f>SUM(P141:P142)</f>
        <v>2.7128400000000004</v>
      </c>
      <c r="R140" s="119">
        <f>SUM(R141:R142)</f>
        <v>6.4155000000000004E-2</v>
      </c>
      <c r="T140" s="120">
        <f>SUM(T141:T142)</f>
        <v>0</v>
      </c>
      <c r="AR140" s="115" t="s">
        <v>80</v>
      </c>
      <c r="AT140" s="121" t="s">
        <v>69</v>
      </c>
      <c r="AU140" s="121" t="s">
        <v>78</v>
      </c>
      <c r="AY140" s="115" t="s">
        <v>141</v>
      </c>
      <c r="BK140" s="122">
        <f>SUM(BK141:BK142)</f>
        <v>3524.35</v>
      </c>
    </row>
    <row r="141" spans="2:65" s="1" customFormat="1" ht="24.15" customHeight="1">
      <c r="B141" s="25"/>
      <c r="C141" s="125" t="s">
        <v>176</v>
      </c>
      <c r="D141" s="125" t="s">
        <v>143</v>
      </c>
      <c r="E141" s="126" t="s">
        <v>249</v>
      </c>
      <c r="F141" s="127" t="s">
        <v>250</v>
      </c>
      <c r="G141" s="128" t="s">
        <v>152</v>
      </c>
      <c r="H141" s="129">
        <v>24.44</v>
      </c>
      <c r="I141" s="130">
        <v>55.5</v>
      </c>
      <c r="J141" s="130">
        <f>ROUND(I141*H141,2)</f>
        <v>1356.42</v>
      </c>
      <c r="K141" s="131"/>
      <c r="L141" s="25"/>
      <c r="M141" s="132" t="s">
        <v>1</v>
      </c>
      <c r="N141" s="133" t="s">
        <v>35</v>
      </c>
      <c r="O141" s="134">
        <v>0.111</v>
      </c>
      <c r="P141" s="134">
        <f>O141*H141</f>
        <v>2.7128400000000004</v>
      </c>
      <c r="Q141" s="134">
        <v>0</v>
      </c>
      <c r="R141" s="134">
        <f>Q141*H141</f>
        <v>0</v>
      </c>
      <c r="S141" s="134">
        <v>0</v>
      </c>
      <c r="T141" s="135">
        <f>S141*H141</f>
        <v>0</v>
      </c>
      <c r="AR141" s="136" t="s">
        <v>213</v>
      </c>
      <c r="AT141" s="136" t="s">
        <v>143</v>
      </c>
      <c r="AU141" s="136" t="s">
        <v>80</v>
      </c>
      <c r="AY141" s="13" t="s">
        <v>141</v>
      </c>
      <c r="BE141" s="137">
        <f>IF(N141="základní",J141,0)</f>
        <v>1356.42</v>
      </c>
      <c r="BF141" s="137">
        <f>IF(N141="snížená",J141,0)</f>
        <v>0</v>
      </c>
      <c r="BG141" s="137">
        <f>IF(N141="zákl. přenesená",J141,0)</f>
        <v>0</v>
      </c>
      <c r="BH141" s="137">
        <f>IF(N141="sníž. přenesená",J141,0)</f>
        <v>0</v>
      </c>
      <c r="BI141" s="137">
        <f>IF(N141="nulová",J141,0)</f>
        <v>0</v>
      </c>
      <c r="BJ141" s="13" t="s">
        <v>78</v>
      </c>
      <c r="BK141" s="137">
        <f>ROUND(I141*H141,2)</f>
        <v>1356.42</v>
      </c>
      <c r="BL141" s="13" t="s">
        <v>213</v>
      </c>
      <c r="BM141" s="136" t="s">
        <v>251</v>
      </c>
    </row>
    <row r="142" spans="2:65" s="1" customFormat="1" ht="21.75" customHeight="1">
      <c r="B142" s="25"/>
      <c r="C142" s="138" t="s">
        <v>180</v>
      </c>
      <c r="D142" s="138" t="s">
        <v>216</v>
      </c>
      <c r="E142" s="139" t="s">
        <v>252</v>
      </c>
      <c r="F142" s="140" t="s">
        <v>253</v>
      </c>
      <c r="G142" s="141" t="s">
        <v>152</v>
      </c>
      <c r="H142" s="142">
        <v>25.661999999999999</v>
      </c>
      <c r="I142" s="143">
        <v>84.48</v>
      </c>
      <c r="J142" s="143">
        <f>ROUND(I142*H142,2)</f>
        <v>2167.9299999999998</v>
      </c>
      <c r="K142" s="144"/>
      <c r="L142" s="145"/>
      <c r="M142" s="146" t="s">
        <v>1</v>
      </c>
      <c r="N142" s="147" t="s">
        <v>35</v>
      </c>
      <c r="O142" s="134">
        <v>0</v>
      </c>
      <c r="P142" s="134">
        <f>O142*H142</f>
        <v>0</v>
      </c>
      <c r="Q142" s="134">
        <v>2.5000000000000001E-3</v>
      </c>
      <c r="R142" s="134">
        <f>Q142*H142</f>
        <v>6.4155000000000004E-2</v>
      </c>
      <c r="S142" s="134">
        <v>0</v>
      </c>
      <c r="T142" s="135">
        <f>S142*H142</f>
        <v>0</v>
      </c>
      <c r="AR142" s="136" t="s">
        <v>220</v>
      </c>
      <c r="AT142" s="136" t="s">
        <v>216</v>
      </c>
      <c r="AU142" s="136" t="s">
        <v>80</v>
      </c>
      <c r="AY142" s="13" t="s">
        <v>141</v>
      </c>
      <c r="BE142" s="137">
        <f>IF(N142="základní",J142,0)</f>
        <v>2167.9299999999998</v>
      </c>
      <c r="BF142" s="137">
        <f>IF(N142="snížená",J142,0)</f>
        <v>0</v>
      </c>
      <c r="BG142" s="137">
        <f>IF(N142="zákl. přenesená",J142,0)</f>
        <v>0</v>
      </c>
      <c r="BH142" s="137">
        <f>IF(N142="sníž. přenesená",J142,0)</f>
        <v>0</v>
      </c>
      <c r="BI142" s="137">
        <f>IF(N142="nulová",J142,0)</f>
        <v>0</v>
      </c>
      <c r="BJ142" s="13" t="s">
        <v>78</v>
      </c>
      <c r="BK142" s="137">
        <f>ROUND(I142*H142,2)</f>
        <v>2167.9299999999998</v>
      </c>
      <c r="BL142" s="13" t="s">
        <v>213</v>
      </c>
      <c r="BM142" s="136" t="s">
        <v>254</v>
      </c>
    </row>
    <row r="143" spans="2:65" s="11" customFormat="1" ht="22.8" customHeight="1">
      <c r="B143" s="114"/>
      <c r="D143" s="115" t="s">
        <v>69</v>
      </c>
      <c r="E143" s="123" t="s">
        <v>255</v>
      </c>
      <c r="F143" s="123" t="s">
        <v>256</v>
      </c>
      <c r="J143" s="124">
        <f>BK143</f>
        <v>46810.21</v>
      </c>
      <c r="L143" s="114"/>
      <c r="M143" s="118"/>
      <c r="P143" s="119">
        <f>SUM(P144:P157)</f>
        <v>63.405174000000002</v>
      </c>
      <c r="R143" s="119">
        <f>SUM(R144:R157)</f>
        <v>1.7739965400000002</v>
      </c>
      <c r="T143" s="120">
        <f>SUM(T144:T157)</f>
        <v>1.5930599999999999</v>
      </c>
      <c r="AR143" s="115" t="s">
        <v>80</v>
      </c>
      <c r="AT143" s="121" t="s">
        <v>69</v>
      </c>
      <c r="AU143" s="121" t="s">
        <v>78</v>
      </c>
      <c r="AY143" s="115" t="s">
        <v>141</v>
      </c>
      <c r="BK143" s="122">
        <f>SUM(BK144:BK157)</f>
        <v>46810.21</v>
      </c>
    </row>
    <row r="144" spans="2:65" s="1" customFormat="1" ht="21.75" customHeight="1">
      <c r="B144" s="25"/>
      <c r="C144" s="125" t="s">
        <v>188</v>
      </c>
      <c r="D144" s="125" t="s">
        <v>143</v>
      </c>
      <c r="E144" s="126" t="s">
        <v>257</v>
      </c>
      <c r="F144" s="127" t="s">
        <v>258</v>
      </c>
      <c r="G144" s="128" t="s">
        <v>219</v>
      </c>
      <c r="H144" s="129">
        <v>12</v>
      </c>
      <c r="I144" s="130">
        <v>77.099999999999994</v>
      </c>
      <c r="J144" s="130">
        <f t="shared" ref="J144:J157" si="0">ROUND(I144*H144,2)</f>
        <v>925.2</v>
      </c>
      <c r="K144" s="131"/>
      <c r="L144" s="25"/>
      <c r="M144" s="132" t="s">
        <v>1</v>
      </c>
      <c r="N144" s="133" t="s">
        <v>35</v>
      </c>
      <c r="O144" s="134">
        <v>0.14599999999999999</v>
      </c>
      <c r="P144" s="134">
        <f t="shared" ref="P144:P157" si="1">O144*H144</f>
        <v>1.7519999999999998</v>
      </c>
      <c r="Q144" s="134">
        <v>0</v>
      </c>
      <c r="R144" s="134">
        <f t="shared" ref="R144:R157" si="2">Q144*H144</f>
        <v>0</v>
      </c>
      <c r="S144" s="134">
        <v>0</v>
      </c>
      <c r="T144" s="135">
        <f t="shared" ref="T144:T157" si="3">S144*H144</f>
        <v>0</v>
      </c>
      <c r="AR144" s="136" t="s">
        <v>213</v>
      </c>
      <c r="AT144" s="136" t="s">
        <v>143</v>
      </c>
      <c r="AU144" s="136" t="s">
        <v>80</v>
      </c>
      <c r="AY144" s="13" t="s">
        <v>141</v>
      </c>
      <c r="BE144" s="137">
        <f t="shared" ref="BE144:BE157" si="4">IF(N144="základní",J144,0)</f>
        <v>925.2</v>
      </c>
      <c r="BF144" s="137">
        <f t="shared" ref="BF144:BF157" si="5">IF(N144="snížená",J144,0)</f>
        <v>0</v>
      </c>
      <c r="BG144" s="137">
        <f t="shared" ref="BG144:BG157" si="6">IF(N144="zákl. přenesená",J144,0)</f>
        <v>0</v>
      </c>
      <c r="BH144" s="137">
        <f t="shared" ref="BH144:BH157" si="7">IF(N144="sníž. přenesená",J144,0)</f>
        <v>0</v>
      </c>
      <c r="BI144" s="137">
        <f t="shared" ref="BI144:BI157" si="8">IF(N144="nulová",J144,0)</f>
        <v>0</v>
      </c>
      <c r="BJ144" s="13" t="s">
        <v>78</v>
      </c>
      <c r="BK144" s="137">
        <f t="shared" ref="BK144:BK157" si="9">ROUND(I144*H144,2)</f>
        <v>925.2</v>
      </c>
      <c r="BL144" s="13" t="s">
        <v>213</v>
      </c>
      <c r="BM144" s="136" t="s">
        <v>259</v>
      </c>
    </row>
    <row r="145" spans="2:65" s="1" customFormat="1" ht="16.5" customHeight="1">
      <c r="B145" s="25"/>
      <c r="C145" s="138" t="s">
        <v>193</v>
      </c>
      <c r="D145" s="138" t="s">
        <v>216</v>
      </c>
      <c r="E145" s="139" t="s">
        <v>260</v>
      </c>
      <c r="F145" s="140" t="s">
        <v>261</v>
      </c>
      <c r="G145" s="141" t="s">
        <v>184</v>
      </c>
      <c r="H145" s="142">
        <v>10</v>
      </c>
      <c r="I145" s="143">
        <v>53.2</v>
      </c>
      <c r="J145" s="143">
        <f t="shared" si="0"/>
        <v>532</v>
      </c>
      <c r="K145" s="144"/>
      <c r="L145" s="145"/>
      <c r="M145" s="146" t="s">
        <v>1</v>
      </c>
      <c r="N145" s="147" t="s">
        <v>35</v>
      </c>
      <c r="O145" s="134">
        <v>0</v>
      </c>
      <c r="P145" s="134">
        <f t="shared" si="1"/>
        <v>0</v>
      </c>
      <c r="Q145" s="134">
        <v>4.6000000000000001E-4</v>
      </c>
      <c r="R145" s="134">
        <f t="shared" si="2"/>
        <v>4.5999999999999999E-3</v>
      </c>
      <c r="S145" s="134">
        <v>0</v>
      </c>
      <c r="T145" s="135">
        <f t="shared" si="3"/>
        <v>0</v>
      </c>
      <c r="AR145" s="136" t="s">
        <v>220</v>
      </c>
      <c r="AT145" s="136" t="s">
        <v>216</v>
      </c>
      <c r="AU145" s="136" t="s">
        <v>80</v>
      </c>
      <c r="AY145" s="13" t="s">
        <v>141</v>
      </c>
      <c r="BE145" s="137">
        <f t="shared" si="4"/>
        <v>532</v>
      </c>
      <c r="BF145" s="137">
        <f t="shared" si="5"/>
        <v>0</v>
      </c>
      <c r="BG145" s="137">
        <f t="shared" si="6"/>
        <v>0</v>
      </c>
      <c r="BH145" s="137">
        <f t="shared" si="7"/>
        <v>0</v>
      </c>
      <c r="BI145" s="137">
        <f t="shared" si="8"/>
        <v>0</v>
      </c>
      <c r="BJ145" s="13" t="s">
        <v>78</v>
      </c>
      <c r="BK145" s="137">
        <f t="shared" si="9"/>
        <v>532</v>
      </c>
      <c r="BL145" s="13" t="s">
        <v>213</v>
      </c>
      <c r="BM145" s="136" t="s">
        <v>262</v>
      </c>
    </row>
    <row r="146" spans="2:65" s="1" customFormat="1" ht="37.799999999999997" customHeight="1">
      <c r="B146" s="25"/>
      <c r="C146" s="125" t="s">
        <v>263</v>
      </c>
      <c r="D146" s="125" t="s">
        <v>143</v>
      </c>
      <c r="E146" s="126" t="s">
        <v>264</v>
      </c>
      <c r="F146" s="127" t="s">
        <v>265</v>
      </c>
      <c r="G146" s="128" t="s">
        <v>152</v>
      </c>
      <c r="H146" s="129">
        <v>-23.96</v>
      </c>
      <c r="I146" s="130">
        <v>1405.94</v>
      </c>
      <c r="J146" s="130">
        <f t="shared" si="0"/>
        <v>-33686.32</v>
      </c>
      <c r="K146" s="131"/>
      <c r="L146" s="25"/>
      <c r="M146" s="132" t="s">
        <v>1</v>
      </c>
      <c r="N146" s="133" t="s">
        <v>35</v>
      </c>
      <c r="O146" s="134">
        <v>0</v>
      </c>
      <c r="P146" s="134">
        <f t="shared" si="1"/>
        <v>0</v>
      </c>
      <c r="Q146" s="134">
        <v>0</v>
      </c>
      <c r="R146" s="134">
        <f t="shared" si="2"/>
        <v>0</v>
      </c>
      <c r="S146" s="134">
        <v>0</v>
      </c>
      <c r="T146" s="135">
        <f t="shared" si="3"/>
        <v>0</v>
      </c>
      <c r="AR146" s="136" t="s">
        <v>213</v>
      </c>
      <c r="AT146" s="136" t="s">
        <v>143</v>
      </c>
      <c r="AU146" s="136" t="s">
        <v>80</v>
      </c>
      <c r="AY146" s="13" t="s">
        <v>141</v>
      </c>
      <c r="BE146" s="137">
        <f t="shared" si="4"/>
        <v>-33686.32</v>
      </c>
      <c r="BF146" s="137">
        <f t="shared" si="5"/>
        <v>0</v>
      </c>
      <c r="BG146" s="137">
        <f t="shared" si="6"/>
        <v>0</v>
      </c>
      <c r="BH146" s="137">
        <f t="shared" si="7"/>
        <v>0</v>
      </c>
      <c r="BI146" s="137">
        <f t="shared" si="8"/>
        <v>0</v>
      </c>
      <c r="BJ146" s="13" t="s">
        <v>78</v>
      </c>
      <c r="BK146" s="137">
        <f t="shared" si="9"/>
        <v>-33686.32</v>
      </c>
      <c r="BL146" s="13" t="s">
        <v>213</v>
      </c>
      <c r="BM146" s="136" t="s">
        <v>266</v>
      </c>
    </row>
    <row r="147" spans="2:65" s="1" customFormat="1" ht="33" customHeight="1">
      <c r="B147" s="25"/>
      <c r="C147" s="125" t="s">
        <v>202</v>
      </c>
      <c r="D147" s="125" t="s">
        <v>143</v>
      </c>
      <c r="E147" s="126" t="s">
        <v>267</v>
      </c>
      <c r="F147" s="127" t="s">
        <v>268</v>
      </c>
      <c r="G147" s="128" t="s">
        <v>152</v>
      </c>
      <c r="H147" s="129">
        <v>28.106000000000002</v>
      </c>
      <c r="I147" s="130">
        <v>1070</v>
      </c>
      <c r="J147" s="130">
        <f t="shared" si="0"/>
        <v>30073.42</v>
      </c>
      <c r="K147" s="131"/>
      <c r="L147" s="25"/>
      <c r="M147" s="132" t="s">
        <v>1</v>
      </c>
      <c r="N147" s="133" t="s">
        <v>35</v>
      </c>
      <c r="O147" s="134">
        <v>0.55000000000000004</v>
      </c>
      <c r="P147" s="134">
        <f t="shared" si="1"/>
        <v>15.458300000000003</v>
      </c>
      <c r="Q147" s="134">
        <v>1.959E-2</v>
      </c>
      <c r="R147" s="134">
        <f t="shared" si="2"/>
        <v>0.55059654000000002</v>
      </c>
      <c r="S147" s="134">
        <v>0</v>
      </c>
      <c r="T147" s="135">
        <f t="shared" si="3"/>
        <v>0</v>
      </c>
      <c r="AR147" s="136" t="s">
        <v>213</v>
      </c>
      <c r="AT147" s="136" t="s">
        <v>143</v>
      </c>
      <c r="AU147" s="136" t="s">
        <v>80</v>
      </c>
      <c r="AY147" s="13" t="s">
        <v>141</v>
      </c>
      <c r="BE147" s="137">
        <f t="shared" si="4"/>
        <v>30073.42</v>
      </c>
      <c r="BF147" s="137">
        <f t="shared" si="5"/>
        <v>0</v>
      </c>
      <c r="BG147" s="137">
        <f t="shared" si="6"/>
        <v>0</v>
      </c>
      <c r="BH147" s="137">
        <f t="shared" si="7"/>
        <v>0</v>
      </c>
      <c r="BI147" s="137">
        <f t="shared" si="8"/>
        <v>0</v>
      </c>
      <c r="BJ147" s="13" t="s">
        <v>78</v>
      </c>
      <c r="BK147" s="137">
        <f t="shared" si="9"/>
        <v>30073.42</v>
      </c>
      <c r="BL147" s="13" t="s">
        <v>213</v>
      </c>
      <c r="BM147" s="136" t="s">
        <v>269</v>
      </c>
    </row>
    <row r="148" spans="2:65" s="1" customFormat="1" ht="16.5" customHeight="1">
      <c r="B148" s="25"/>
      <c r="C148" s="125" t="s">
        <v>210</v>
      </c>
      <c r="D148" s="125" t="s">
        <v>143</v>
      </c>
      <c r="E148" s="126" t="s">
        <v>270</v>
      </c>
      <c r="F148" s="127" t="s">
        <v>271</v>
      </c>
      <c r="G148" s="128" t="s">
        <v>152</v>
      </c>
      <c r="H148" s="129">
        <v>24.44</v>
      </c>
      <c r="I148" s="130">
        <v>126</v>
      </c>
      <c r="J148" s="130">
        <f t="shared" si="0"/>
        <v>3079.44</v>
      </c>
      <c r="K148" s="131"/>
      <c r="L148" s="25"/>
      <c r="M148" s="132" t="s">
        <v>1</v>
      </c>
      <c r="N148" s="133" t="s">
        <v>35</v>
      </c>
      <c r="O148" s="134">
        <v>0.252</v>
      </c>
      <c r="P148" s="134">
        <f t="shared" si="1"/>
        <v>6.1588800000000008</v>
      </c>
      <c r="Q148" s="134">
        <v>0</v>
      </c>
      <c r="R148" s="134">
        <f t="shared" si="2"/>
        <v>0</v>
      </c>
      <c r="S148" s="134">
        <v>0</v>
      </c>
      <c r="T148" s="135">
        <f t="shared" si="3"/>
        <v>0</v>
      </c>
      <c r="AR148" s="136" t="s">
        <v>213</v>
      </c>
      <c r="AT148" s="136" t="s">
        <v>143</v>
      </c>
      <c r="AU148" s="136" t="s">
        <v>80</v>
      </c>
      <c r="AY148" s="13" t="s">
        <v>141</v>
      </c>
      <c r="BE148" s="137">
        <f t="shared" si="4"/>
        <v>3079.44</v>
      </c>
      <c r="BF148" s="137">
        <f t="shared" si="5"/>
        <v>0</v>
      </c>
      <c r="BG148" s="137">
        <f t="shared" si="6"/>
        <v>0</v>
      </c>
      <c r="BH148" s="137">
        <f t="shared" si="7"/>
        <v>0</v>
      </c>
      <c r="BI148" s="137">
        <f t="shared" si="8"/>
        <v>0</v>
      </c>
      <c r="BJ148" s="13" t="s">
        <v>78</v>
      </c>
      <c r="BK148" s="137">
        <f t="shared" si="9"/>
        <v>3079.44</v>
      </c>
      <c r="BL148" s="13" t="s">
        <v>213</v>
      </c>
      <c r="BM148" s="136" t="s">
        <v>272</v>
      </c>
    </row>
    <row r="149" spans="2:65" s="1" customFormat="1" ht="16.5" customHeight="1">
      <c r="B149" s="25"/>
      <c r="C149" s="138" t="s">
        <v>215</v>
      </c>
      <c r="D149" s="138" t="s">
        <v>216</v>
      </c>
      <c r="E149" s="139" t="s">
        <v>273</v>
      </c>
      <c r="F149" s="140" t="s">
        <v>274</v>
      </c>
      <c r="G149" s="141" t="s">
        <v>146</v>
      </c>
      <c r="H149" s="142">
        <v>0.81599999999999995</v>
      </c>
      <c r="I149" s="143">
        <v>8180</v>
      </c>
      <c r="J149" s="143">
        <f t="shared" si="0"/>
        <v>6674.88</v>
      </c>
      <c r="K149" s="144"/>
      <c r="L149" s="145"/>
      <c r="M149" s="146" t="s">
        <v>1</v>
      </c>
      <c r="N149" s="147" t="s">
        <v>35</v>
      </c>
      <c r="O149" s="134">
        <v>0</v>
      </c>
      <c r="P149" s="134">
        <f t="shared" si="1"/>
        <v>0</v>
      </c>
      <c r="Q149" s="134">
        <v>0.55000000000000004</v>
      </c>
      <c r="R149" s="134">
        <f t="shared" si="2"/>
        <v>0.44880000000000003</v>
      </c>
      <c r="S149" s="134">
        <v>0</v>
      </c>
      <c r="T149" s="135">
        <f t="shared" si="3"/>
        <v>0</v>
      </c>
      <c r="AR149" s="136" t="s">
        <v>220</v>
      </c>
      <c r="AT149" s="136" t="s">
        <v>216</v>
      </c>
      <c r="AU149" s="136" t="s">
        <v>80</v>
      </c>
      <c r="AY149" s="13" t="s">
        <v>141</v>
      </c>
      <c r="BE149" s="137">
        <f t="shared" si="4"/>
        <v>6674.88</v>
      </c>
      <c r="BF149" s="137">
        <f t="shared" si="5"/>
        <v>0</v>
      </c>
      <c r="BG149" s="137">
        <f t="shared" si="6"/>
        <v>0</v>
      </c>
      <c r="BH149" s="137">
        <f t="shared" si="7"/>
        <v>0</v>
      </c>
      <c r="BI149" s="137">
        <f t="shared" si="8"/>
        <v>0</v>
      </c>
      <c r="BJ149" s="13" t="s">
        <v>78</v>
      </c>
      <c r="BK149" s="137">
        <f t="shared" si="9"/>
        <v>6674.88</v>
      </c>
      <c r="BL149" s="13" t="s">
        <v>213</v>
      </c>
      <c r="BM149" s="136" t="s">
        <v>275</v>
      </c>
    </row>
    <row r="150" spans="2:65" s="1" customFormat="1" ht="37.799999999999997" customHeight="1">
      <c r="B150" s="25"/>
      <c r="C150" s="125" t="s">
        <v>213</v>
      </c>
      <c r="D150" s="125" t="s">
        <v>143</v>
      </c>
      <c r="E150" s="126" t="s">
        <v>276</v>
      </c>
      <c r="F150" s="127" t="s">
        <v>277</v>
      </c>
      <c r="G150" s="128" t="s">
        <v>152</v>
      </c>
      <c r="H150" s="129">
        <v>24.44</v>
      </c>
      <c r="I150" s="130">
        <v>90</v>
      </c>
      <c r="J150" s="130">
        <f t="shared" si="0"/>
        <v>2199.6</v>
      </c>
      <c r="K150" s="131"/>
      <c r="L150" s="25"/>
      <c r="M150" s="132" t="s">
        <v>1</v>
      </c>
      <c r="N150" s="133" t="s">
        <v>35</v>
      </c>
      <c r="O150" s="134">
        <v>0.18</v>
      </c>
      <c r="P150" s="134">
        <f t="shared" si="1"/>
        <v>4.3992000000000004</v>
      </c>
      <c r="Q150" s="134">
        <v>0</v>
      </c>
      <c r="R150" s="134">
        <f t="shared" si="2"/>
        <v>0</v>
      </c>
      <c r="S150" s="134">
        <v>2.4E-2</v>
      </c>
      <c r="T150" s="135">
        <f t="shared" si="3"/>
        <v>0.58656000000000008</v>
      </c>
      <c r="AR150" s="136" t="s">
        <v>213</v>
      </c>
      <c r="AT150" s="136" t="s">
        <v>143</v>
      </c>
      <c r="AU150" s="136" t="s">
        <v>80</v>
      </c>
      <c r="AY150" s="13" t="s">
        <v>141</v>
      </c>
      <c r="BE150" s="137">
        <f t="shared" si="4"/>
        <v>2199.6</v>
      </c>
      <c r="BF150" s="137">
        <f t="shared" si="5"/>
        <v>0</v>
      </c>
      <c r="BG150" s="137">
        <f t="shared" si="6"/>
        <v>0</v>
      </c>
      <c r="BH150" s="137">
        <f t="shared" si="7"/>
        <v>0</v>
      </c>
      <c r="BI150" s="137">
        <f t="shared" si="8"/>
        <v>0</v>
      </c>
      <c r="BJ150" s="13" t="s">
        <v>78</v>
      </c>
      <c r="BK150" s="137">
        <f t="shared" si="9"/>
        <v>2199.6</v>
      </c>
      <c r="BL150" s="13" t="s">
        <v>213</v>
      </c>
      <c r="BM150" s="136" t="s">
        <v>278</v>
      </c>
    </row>
    <row r="151" spans="2:65" s="1" customFormat="1" ht="33" customHeight="1">
      <c r="B151" s="25"/>
      <c r="C151" s="125" t="s">
        <v>279</v>
      </c>
      <c r="D151" s="125" t="s">
        <v>143</v>
      </c>
      <c r="E151" s="126" t="s">
        <v>280</v>
      </c>
      <c r="F151" s="127" t="s">
        <v>281</v>
      </c>
      <c r="G151" s="128" t="s">
        <v>184</v>
      </c>
      <c r="H151" s="129">
        <v>32.549999999999997</v>
      </c>
      <c r="I151" s="130">
        <v>185</v>
      </c>
      <c r="J151" s="130">
        <f t="shared" si="0"/>
        <v>6021.75</v>
      </c>
      <c r="K151" s="131"/>
      <c r="L151" s="25"/>
      <c r="M151" s="132" t="s">
        <v>1</v>
      </c>
      <c r="N151" s="133" t="s">
        <v>35</v>
      </c>
      <c r="O151" s="134">
        <v>0.24399999999999999</v>
      </c>
      <c r="P151" s="134">
        <f t="shared" si="1"/>
        <v>7.9421999999999988</v>
      </c>
      <c r="Q151" s="134">
        <v>0</v>
      </c>
      <c r="R151" s="134">
        <f t="shared" si="2"/>
        <v>0</v>
      </c>
      <c r="S151" s="134">
        <v>0</v>
      </c>
      <c r="T151" s="135">
        <f t="shared" si="3"/>
        <v>0</v>
      </c>
      <c r="AR151" s="136" t="s">
        <v>213</v>
      </c>
      <c r="AT151" s="136" t="s">
        <v>143</v>
      </c>
      <c r="AU151" s="136" t="s">
        <v>80</v>
      </c>
      <c r="AY151" s="13" t="s">
        <v>141</v>
      </c>
      <c r="BE151" s="137">
        <f t="shared" si="4"/>
        <v>6021.75</v>
      </c>
      <c r="BF151" s="137">
        <f t="shared" si="5"/>
        <v>0</v>
      </c>
      <c r="BG151" s="137">
        <f t="shared" si="6"/>
        <v>0</v>
      </c>
      <c r="BH151" s="137">
        <f t="shared" si="7"/>
        <v>0</v>
      </c>
      <c r="BI151" s="137">
        <f t="shared" si="8"/>
        <v>0</v>
      </c>
      <c r="BJ151" s="13" t="s">
        <v>78</v>
      </c>
      <c r="BK151" s="137">
        <f t="shared" si="9"/>
        <v>6021.75</v>
      </c>
      <c r="BL151" s="13" t="s">
        <v>213</v>
      </c>
      <c r="BM151" s="136" t="s">
        <v>282</v>
      </c>
    </row>
    <row r="152" spans="2:65" s="1" customFormat="1" ht="21.75" customHeight="1">
      <c r="B152" s="25"/>
      <c r="C152" s="138" t="s">
        <v>283</v>
      </c>
      <c r="D152" s="138" t="s">
        <v>216</v>
      </c>
      <c r="E152" s="139" t="s">
        <v>284</v>
      </c>
      <c r="F152" s="140" t="s">
        <v>285</v>
      </c>
      <c r="G152" s="141" t="s">
        <v>146</v>
      </c>
      <c r="H152" s="142">
        <v>1.4</v>
      </c>
      <c r="I152" s="143">
        <v>9320</v>
      </c>
      <c r="J152" s="143">
        <f t="shared" si="0"/>
        <v>13048</v>
      </c>
      <c r="K152" s="144"/>
      <c r="L152" s="145"/>
      <c r="M152" s="146" t="s">
        <v>1</v>
      </c>
      <c r="N152" s="147" t="s">
        <v>35</v>
      </c>
      <c r="O152" s="134">
        <v>0</v>
      </c>
      <c r="P152" s="134">
        <f t="shared" si="1"/>
        <v>0</v>
      </c>
      <c r="Q152" s="134">
        <v>0.55000000000000004</v>
      </c>
      <c r="R152" s="134">
        <f t="shared" si="2"/>
        <v>0.77</v>
      </c>
      <c r="S152" s="134">
        <v>0</v>
      </c>
      <c r="T152" s="135">
        <f t="shared" si="3"/>
        <v>0</v>
      </c>
      <c r="AR152" s="136" t="s">
        <v>220</v>
      </c>
      <c r="AT152" s="136" t="s">
        <v>216</v>
      </c>
      <c r="AU152" s="136" t="s">
        <v>80</v>
      </c>
      <c r="AY152" s="13" t="s">
        <v>141</v>
      </c>
      <c r="BE152" s="137">
        <f t="shared" si="4"/>
        <v>13048</v>
      </c>
      <c r="BF152" s="137">
        <f t="shared" si="5"/>
        <v>0</v>
      </c>
      <c r="BG152" s="137">
        <f t="shared" si="6"/>
        <v>0</v>
      </c>
      <c r="BH152" s="137">
        <f t="shared" si="7"/>
        <v>0</v>
      </c>
      <c r="BI152" s="137">
        <f t="shared" si="8"/>
        <v>0</v>
      </c>
      <c r="BJ152" s="13" t="s">
        <v>78</v>
      </c>
      <c r="BK152" s="137">
        <f t="shared" si="9"/>
        <v>13048</v>
      </c>
      <c r="BL152" s="13" t="s">
        <v>213</v>
      </c>
      <c r="BM152" s="136" t="s">
        <v>286</v>
      </c>
    </row>
    <row r="153" spans="2:65" s="1" customFormat="1" ht="37.799999999999997" customHeight="1">
      <c r="B153" s="25"/>
      <c r="C153" s="125" t="s">
        <v>287</v>
      </c>
      <c r="D153" s="125" t="s">
        <v>143</v>
      </c>
      <c r="E153" s="126" t="s">
        <v>288</v>
      </c>
      <c r="F153" s="127" t="s">
        <v>289</v>
      </c>
      <c r="G153" s="128" t="s">
        <v>184</v>
      </c>
      <c r="H153" s="129">
        <v>17.5</v>
      </c>
      <c r="I153" s="130">
        <v>206</v>
      </c>
      <c r="J153" s="130">
        <f t="shared" si="0"/>
        <v>3605</v>
      </c>
      <c r="K153" s="131"/>
      <c r="L153" s="25"/>
      <c r="M153" s="132" t="s">
        <v>1</v>
      </c>
      <c r="N153" s="133" t="s">
        <v>35</v>
      </c>
      <c r="O153" s="134">
        <v>0.27700000000000002</v>
      </c>
      <c r="P153" s="134">
        <f t="shared" si="1"/>
        <v>4.8475000000000001</v>
      </c>
      <c r="Q153" s="134">
        <v>0</v>
      </c>
      <c r="R153" s="134">
        <f t="shared" si="2"/>
        <v>0</v>
      </c>
      <c r="S153" s="134">
        <v>0</v>
      </c>
      <c r="T153" s="135">
        <f t="shared" si="3"/>
        <v>0</v>
      </c>
      <c r="AR153" s="136" t="s">
        <v>213</v>
      </c>
      <c r="AT153" s="136" t="s">
        <v>143</v>
      </c>
      <c r="AU153" s="136" t="s">
        <v>80</v>
      </c>
      <c r="AY153" s="13" t="s">
        <v>141</v>
      </c>
      <c r="BE153" s="137">
        <f t="shared" si="4"/>
        <v>3605</v>
      </c>
      <c r="BF153" s="137">
        <f t="shared" si="5"/>
        <v>0</v>
      </c>
      <c r="BG153" s="137">
        <f t="shared" si="6"/>
        <v>0</v>
      </c>
      <c r="BH153" s="137">
        <f t="shared" si="7"/>
        <v>0</v>
      </c>
      <c r="BI153" s="137">
        <f t="shared" si="8"/>
        <v>0</v>
      </c>
      <c r="BJ153" s="13" t="s">
        <v>78</v>
      </c>
      <c r="BK153" s="137">
        <f t="shared" si="9"/>
        <v>3605</v>
      </c>
      <c r="BL153" s="13" t="s">
        <v>213</v>
      </c>
      <c r="BM153" s="136" t="s">
        <v>290</v>
      </c>
    </row>
    <row r="154" spans="2:65" s="1" customFormat="1" ht="24.15" customHeight="1">
      <c r="B154" s="25"/>
      <c r="C154" s="125" t="s">
        <v>291</v>
      </c>
      <c r="D154" s="125" t="s">
        <v>143</v>
      </c>
      <c r="E154" s="126" t="s">
        <v>292</v>
      </c>
      <c r="F154" s="127" t="s">
        <v>293</v>
      </c>
      <c r="G154" s="128" t="s">
        <v>184</v>
      </c>
      <c r="H154" s="129">
        <v>30.5</v>
      </c>
      <c r="I154" s="130">
        <v>93</v>
      </c>
      <c r="J154" s="130">
        <f t="shared" si="0"/>
        <v>2836.5</v>
      </c>
      <c r="K154" s="131"/>
      <c r="L154" s="25"/>
      <c r="M154" s="132" t="s">
        <v>1</v>
      </c>
      <c r="N154" s="133" t="s">
        <v>35</v>
      </c>
      <c r="O154" s="134">
        <v>0.186</v>
      </c>
      <c r="P154" s="134">
        <f t="shared" si="1"/>
        <v>5.673</v>
      </c>
      <c r="Q154" s="134">
        <v>0</v>
      </c>
      <c r="R154" s="134">
        <f t="shared" si="2"/>
        <v>0</v>
      </c>
      <c r="S154" s="134">
        <v>3.3000000000000002E-2</v>
      </c>
      <c r="T154" s="135">
        <f t="shared" si="3"/>
        <v>1.0065</v>
      </c>
      <c r="AR154" s="136" t="s">
        <v>213</v>
      </c>
      <c r="AT154" s="136" t="s">
        <v>143</v>
      </c>
      <c r="AU154" s="136" t="s">
        <v>80</v>
      </c>
      <c r="AY154" s="13" t="s">
        <v>141</v>
      </c>
      <c r="BE154" s="137">
        <f t="shared" si="4"/>
        <v>2836.5</v>
      </c>
      <c r="BF154" s="137">
        <f t="shared" si="5"/>
        <v>0</v>
      </c>
      <c r="BG154" s="137">
        <f t="shared" si="6"/>
        <v>0</v>
      </c>
      <c r="BH154" s="137">
        <f t="shared" si="7"/>
        <v>0</v>
      </c>
      <c r="BI154" s="137">
        <f t="shared" si="8"/>
        <v>0</v>
      </c>
      <c r="BJ154" s="13" t="s">
        <v>78</v>
      </c>
      <c r="BK154" s="137">
        <f t="shared" si="9"/>
        <v>2836.5</v>
      </c>
      <c r="BL154" s="13" t="s">
        <v>213</v>
      </c>
      <c r="BM154" s="136" t="s">
        <v>294</v>
      </c>
    </row>
    <row r="155" spans="2:65" s="1" customFormat="1" ht="24.15" customHeight="1">
      <c r="B155" s="25"/>
      <c r="C155" s="125" t="s">
        <v>7</v>
      </c>
      <c r="D155" s="125" t="s">
        <v>143</v>
      </c>
      <c r="E155" s="126" t="s">
        <v>295</v>
      </c>
      <c r="F155" s="127" t="s">
        <v>296</v>
      </c>
      <c r="G155" s="128" t="s">
        <v>191</v>
      </c>
      <c r="H155" s="129">
        <v>1.774</v>
      </c>
      <c r="I155" s="130">
        <v>4510</v>
      </c>
      <c r="J155" s="130">
        <f t="shared" si="0"/>
        <v>8000.74</v>
      </c>
      <c r="K155" s="131"/>
      <c r="L155" s="25"/>
      <c r="M155" s="132" t="s">
        <v>1</v>
      </c>
      <c r="N155" s="133" t="s">
        <v>35</v>
      </c>
      <c r="O155" s="134">
        <v>9.6809999999999992</v>
      </c>
      <c r="P155" s="134">
        <f t="shared" si="1"/>
        <v>17.174094</v>
      </c>
      <c r="Q155" s="134">
        <v>0</v>
      </c>
      <c r="R155" s="134">
        <f t="shared" si="2"/>
        <v>0</v>
      </c>
      <c r="S155" s="134">
        <v>0</v>
      </c>
      <c r="T155" s="135">
        <f t="shared" si="3"/>
        <v>0</v>
      </c>
      <c r="AR155" s="136" t="s">
        <v>213</v>
      </c>
      <c r="AT155" s="136" t="s">
        <v>143</v>
      </c>
      <c r="AU155" s="136" t="s">
        <v>80</v>
      </c>
      <c r="AY155" s="13" t="s">
        <v>141</v>
      </c>
      <c r="BE155" s="137">
        <f t="shared" si="4"/>
        <v>8000.74</v>
      </c>
      <c r="BF155" s="137">
        <f t="shared" si="5"/>
        <v>0</v>
      </c>
      <c r="BG155" s="137">
        <f t="shared" si="6"/>
        <v>0</v>
      </c>
      <c r="BH155" s="137">
        <f t="shared" si="7"/>
        <v>0</v>
      </c>
      <c r="BI155" s="137">
        <f t="shared" si="8"/>
        <v>0</v>
      </c>
      <c r="BJ155" s="13" t="s">
        <v>78</v>
      </c>
      <c r="BK155" s="137">
        <f t="shared" si="9"/>
        <v>8000.74</v>
      </c>
      <c r="BL155" s="13" t="s">
        <v>213</v>
      </c>
      <c r="BM155" s="136" t="s">
        <v>297</v>
      </c>
    </row>
    <row r="156" spans="2:65" s="1" customFormat="1" ht="21.75" customHeight="1">
      <c r="B156" s="25"/>
      <c r="C156" s="125" t="s">
        <v>298</v>
      </c>
      <c r="D156" s="125" t="s">
        <v>143</v>
      </c>
      <c r="E156" s="126" t="s">
        <v>177</v>
      </c>
      <c r="F156" s="127" t="s">
        <v>299</v>
      </c>
      <c r="G156" s="128" t="s">
        <v>300</v>
      </c>
      <c r="H156" s="129">
        <v>1</v>
      </c>
      <c r="I156" s="130">
        <v>1500</v>
      </c>
      <c r="J156" s="130">
        <f t="shared" si="0"/>
        <v>1500</v>
      </c>
      <c r="K156" s="131"/>
      <c r="L156" s="25"/>
      <c r="M156" s="132" t="s">
        <v>1</v>
      </c>
      <c r="N156" s="133" t="s">
        <v>35</v>
      </c>
      <c r="O156" s="134">
        <v>0</v>
      </c>
      <c r="P156" s="134">
        <f t="shared" si="1"/>
        <v>0</v>
      </c>
      <c r="Q156" s="134">
        <v>0</v>
      </c>
      <c r="R156" s="134">
        <f t="shared" si="2"/>
        <v>0</v>
      </c>
      <c r="S156" s="134">
        <v>0</v>
      </c>
      <c r="T156" s="135">
        <f t="shared" si="3"/>
        <v>0</v>
      </c>
      <c r="AR156" s="136" t="s">
        <v>213</v>
      </c>
      <c r="AT156" s="136" t="s">
        <v>143</v>
      </c>
      <c r="AU156" s="136" t="s">
        <v>80</v>
      </c>
      <c r="AY156" s="13" t="s">
        <v>141</v>
      </c>
      <c r="BE156" s="137">
        <f t="shared" si="4"/>
        <v>1500</v>
      </c>
      <c r="BF156" s="137">
        <f t="shared" si="5"/>
        <v>0</v>
      </c>
      <c r="BG156" s="137">
        <f t="shared" si="6"/>
        <v>0</v>
      </c>
      <c r="BH156" s="137">
        <f t="shared" si="7"/>
        <v>0</v>
      </c>
      <c r="BI156" s="137">
        <f t="shared" si="8"/>
        <v>0</v>
      </c>
      <c r="BJ156" s="13" t="s">
        <v>78</v>
      </c>
      <c r="BK156" s="137">
        <f t="shared" si="9"/>
        <v>1500</v>
      </c>
      <c r="BL156" s="13" t="s">
        <v>213</v>
      </c>
      <c r="BM156" s="136" t="s">
        <v>301</v>
      </c>
    </row>
    <row r="157" spans="2:65" s="1" customFormat="1" ht="24.15" customHeight="1">
      <c r="B157" s="25"/>
      <c r="C157" s="125" t="s">
        <v>302</v>
      </c>
      <c r="D157" s="125" t="s">
        <v>143</v>
      </c>
      <c r="E157" s="126" t="s">
        <v>303</v>
      </c>
      <c r="F157" s="127" t="s">
        <v>304</v>
      </c>
      <c r="G157" s="128" t="s">
        <v>300</v>
      </c>
      <c r="H157" s="129">
        <v>1</v>
      </c>
      <c r="I157" s="130">
        <v>2000</v>
      </c>
      <c r="J157" s="130">
        <f t="shared" si="0"/>
        <v>2000</v>
      </c>
      <c r="K157" s="131"/>
      <c r="L157" s="25"/>
      <c r="M157" s="132" t="s">
        <v>1</v>
      </c>
      <c r="N157" s="133" t="s">
        <v>35</v>
      </c>
      <c r="O157" s="134">
        <v>0</v>
      </c>
      <c r="P157" s="134">
        <f t="shared" si="1"/>
        <v>0</v>
      </c>
      <c r="Q157" s="134">
        <v>0</v>
      </c>
      <c r="R157" s="134">
        <f t="shared" si="2"/>
        <v>0</v>
      </c>
      <c r="S157" s="134">
        <v>0</v>
      </c>
      <c r="T157" s="135">
        <f t="shared" si="3"/>
        <v>0</v>
      </c>
      <c r="AR157" s="136" t="s">
        <v>213</v>
      </c>
      <c r="AT157" s="136" t="s">
        <v>143</v>
      </c>
      <c r="AU157" s="136" t="s">
        <v>80</v>
      </c>
      <c r="AY157" s="13" t="s">
        <v>141</v>
      </c>
      <c r="BE157" s="137">
        <f t="shared" si="4"/>
        <v>2000</v>
      </c>
      <c r="BF157" s="137">
        <f t="shared" si="5"/>
        <v>0</v>
      </c>
      <c r="BG157" s="137">
        <f t="shared" si="6"/>
        <v>0</v>
      </c>
      <c r="BH157" s="137">
        <f t="shared" si="7"/>
        <v>0</v>
      </c>
      <c r="BI157" s="137">
        <f t="shared" si="8"/>
        <v>0</v>
      </c>
      <c r="BJ157" s="13" t="s">
        <v>78</v>
      </c>
      <c r="BK157" s="137">
        <f t="shared" si="9"/>
        <v>2000</v>
      </c>
      <c r="BL157" s="13" t="s">
        <v>213</v>
      </c>
      <c r="BM157" s="136" t="s">
        <v>305</v>
      </c>
    </row>
    <row r="158" spans="2:65" s="11" customFormat="1" ht="22.8" customHeight="1">
      <c r="B158" s="114"/>
      <c r="D158" s="115" t="s">
        <v>69</v>
      </c>
      <c r="E158" s="123" t="s">
        <v>306</v>
      </c>
      <c r="F158" s="123" t="s">
        <v>307</v>
      </c>
      <c r="J158" s="124">
        <f>BK158</f>
        <v>10832.48</v>
      </c>
      <c r="L158" s="114"/>
      <c r="M158" s="118"/>
      <c r="P158" s="119">
        <f>P159</f>
        <v>11.79232</v>
      </c>
      <c r="R158" s="119">
        <f>R159</f>
        <v>1.5083200000000001E-2</v>
      </c>
      <c r="T158" s="120">
        <f>T159</f>
        <v>0</v>
      </c>
      <c r="AR158" s="115" t="s">
        <v>80</v>
      </c>
      <c r="AT158" s="121" t="s">
        <v>69</v>
      </c>
      <c r="AU158" s="121" t="s">
        <v>78</v>
      </c>
      <c r="AY158" s="115" t="s">
        <v>141</v>
      </c>
      <c r="BK158" s="122">
        <f>BK159</f>
        <v>10832.48</v>
      </c>
    </row>
    <row r="159" spans="2:65" s="1" customFormat="1" ht="24.15" customHeight="1">
      <c r="B159" s="25"/>
      <c r="C159" s="125" t="s">
        <v>308</v>
      </c>
      <c r="D159" s="125" t="s">
        <v>143</v>
      </c>
      <c r="E159" s="126" t="s">
        <v>309</v>
      </c>
      <c r="F159" s="127" t="s">
        <v>310</v>
      </c>
      <c r="G159" s="128" t="s">
        <v>152</v>
      </c>
      <c r="H159" s="129">
        <v>68.56</v>
      </c>
      <c r="I159" s="130">
        <v>158</v>
      </c>
      <c r="J159" s="130">
        <f>ROUND(I159*H159,2)</f>
        <v>10832.48</v>
      </c>
      <c r="K159" s="131"/>
      <c r="L159" s="25"/>
      <c r="M159" s="132" t="s">
        <v>1</v>
      </c>
      <c r="N159" s="133" t="s">
        <v>35</v>
      </c>
      <c r="O159" s="134">
        <v>0.17199999999999999</v>
      </c>
      <c r="P159" s="134">
        <f>O159*H159</f>
        <v>11.79232</v>
      </c>
      <c r="Q159" s="134">
        <v>2.2000000000000001E-4</v>
      </c>
      <c r="R159" s="134">
        <f>Q159*H159</f>
        <v>1.5083200000000001E-2</v>
      </c>
      <c r="S159" s="134">
        <v>0</v>
      </c>
      <c r="T159" s="135">
        <f>S159*H159</f>
        <v>0</v>
      </c>
      <c r="AR159" s="136" t="s">
        <v>213</v>
      </c>
      <c r="AT159" s="136" t="s">
        <v>143</v>
      </c>
      <c r="AU159" s="136" t="s">
        <v>80</v>
      </c>
      <c r="AY159" s="13" t="s">
        <v>141</v>
      </c>
      <c r="BE159" s="137">
        <f>IF(N159="základní",J159,0)</f>
        <v>10832.48</v>
      </c>
      <c r="BF159" s="137">
        <f>IF(N159="snížená",J159,0)</f>
        <v>0</v>
      </c>
      <c r="BG159" s="137">
        <f>IF(N159="zákl. přenesená",J159,0)</f>
        <v>0</v>
      </c>
      <c r="BH159" s="137">
        <f>IF(N159="sníž. přenesená",J159,0)</f>
        <v>0</v>
      </c>
      <c r="BI159" s="137">
        <f>IF(N159="nulová",J159,0)</f>
        <v>0</v>
      </c>
      <c r="BJ159" s="13" t="s">
        <v>78</v>
      </c>
      <c r="BK159" s="137">
        <f>ROUND(I159*H159,2)</f>
        <v>10832.48</v>
      </c>
      <c r="BL159" s="13" t="s">
        <v>213</v>
      </c>
      <c r="BM159" s="136" t="s">
        <v>311</v>
      </c>
    </row>
    <row r="160" spans="2:65" s="11" customFormat="1" ht="25.95" customHeight="1">
      <c r="B160" s="114"/>
      <c r="D160" s="115" t="s">
        <v>69</v>
      </c>
      <c r="E160" s="116" t="s">
        <v>312</v>
      </c>
      <c r="F160" s="116" t="s">
        <v>313</v>
      </c>
      <c r="J160" s="117">
        <f>BK160</f>
        <v>6160</v>
      </c>
      <c r="L160" s="114"/>
      <c r="M160" s="118"/>
      <c r="P160" s="119">
        <f>SUM(P161:P162)</f>
        <v>16</v>
      </c>
      <c r="R160" s="119">
        <f>SUM(R161:R162)</f>
        <v>0</v>
      </c>
      <c r="T160" s="120">
        <f>SUM(T161:T162)</f>
        <v>0</v>
      </c>
      <c r="AR160" s="115" t="s">
        <v>147</v>
      </c>
      <c r="AT160" s="121" t="s">
        <v>69</v>
      </c>
      <c r="AU160" s="121" t="s">
        <v>70</v>
      </c>
      <c r="AY160" s="115" t="s">
        <v>141</v>
      </c>
      <c r="BK160" s="122">
        <f>SUM(BK161:BK162)</f>
        <v>6160</v>
      </c>
    </row>
    <row r="161" spans="2:65" s="1" customFormat="1" ht="33" customHeight="1">
      <c r="B161" s="25"/>
      <c r="C161" s="125" t="s">
        <v>314</v>
      </c>
      <c r="D161" s="125" t="s">
        <v>143</v>
      </c>
      <c r="E161" s="126" t="s">
        <v>315</v>
      </c>
      <c r="F161" s="127" t="s">
        <v>316</v>
      </c>
      <c r="G161" s="128" t="s">
        <v>317</v>
      </c>
      <c r="H161" s="129">
        <v>8</v>
      </c>
      <c r="I161" s="130">
        <v>385</v>
      </c>
      <c r="J161" s="130">
        <f>ROUND(I161*H161,2)</f>
        <v>3080</v>
      </c>
      <c r="K161" s="131"/>
      <c r="L161" s="25"/>
      <c r="M161" s="132" t="s">
        <v>1</v>
      </c>
      <c r="N161" s="133" t="s">
        <v>35</v>
      </c>
      <c r="O161" s="134">
        <v>1</v>
      </c>
      <c r="P161" s="134">
        <f>O161*H161</f>
        <v>8</v>
      </c>
      <c r="Q161" s="134">
        <v>0</v>
      </c>
      <c r="R161" s="134">
        <f>Q161*H161</f>
        <v>0</v>
      </c>
      <c r="S161" s="134">
        <v>0</v>
      </c>
      <c r="T161" s="135">
        <f>S161*H161</f>
        <v>0</v>
      </c>
      <c r="AR161" s="136" t="s">
        <v>318</v>
      </c>
      <c r="AT161" s="136" t="s">
        <v>143</v>
      </c>
      <c r="AU161" s="136" t="s">
        <v>78</v>
      </c>
      <c r="AY161" s="13" t="s">
        <v>141</v>
      </c>
      <c r="BE161" s="137">
        <f>IF(N161="základní",J161,0)</f>
        <v>3080</v>
      </c>
      <c r="BF161" s="137">
        <f>IF(N161="snížená",J161,0)</f>
        <v>0</v>
      </c>
      <c r="BG161" s="137">
        <f>IF(N161="zákl. přenesená",J161,0)</f>
        <v>0</v>
      </c>
      <c r="BH161" s="137">
        <f>IF(N161="sníž. přenesená",J161,0)</f>
        <v>0</v>
      </c>
      <c r="BI161" s="137">
        <f>IF(N161="nulová",J161,0)</f>
        <v>0</v>
      </c>
      <c r="BJ161" s="13" t="s">
        <v>78</v>
      </c>
      <c r="BK161" s="137">
        <f>ROUND(I161*H161,2)</f>
        <v>3080</v>
      </c>
      <c r="BL161" s="13" t="s">
        <v>318</v>
      </c>
      <c r="BM161" s="136" t="s">
        <v>319</v>
      </c>
    </row>
    <row r="162" spans="2:65" s="1" customFormat="1" ht="33" customHeight="1">
      <c r="B162" s="25"/>
      <c r="C162" s="125" t="s">
        <v>320</v>
      </c>
      <c r="D162" s="125" t="s">
        <v>143</v>
      </c>
      <c r="E162" s="126" t="s">
        <v>321</v>
      </c>
      <c r="F162" s="127" t="s">
        <v>322</v>
      </c>
      <c r="G162" s="128" t="s">
        <v>317</v>
      </c>
      <c r="H162" s="129">
        <v>8</v>
      </c>
      <c r="I162" s="130">
        <v>385</v>
      </c>
      <c r="J162" s="130">
        <f>ROUND(I162*H162,2)</f>
        <v>3080</v>
      </c>
      <c r="K162" s="131"/>
      <c r="L162" s="25"/>
      <c r="M162" s="148" t="s">
        <v>1</v>
      </c>
      <c r="N162" s="149" t="s">
        <v>35</v>
      </c>
      <c r="O162" s="150">
        <v>1</v>
      </c>
      <c r="P162" s="150">
        <f>O162*H162</f>
        <v>8</v>
      </c>
      <c r="Q162" s="150">
        <v>0</v>
      </c>
      <c r="R162" s="150">
        <f>Q162*H162</f>
        <v>0</v>
      </c>
      <c r="S162" s="150">
        <v>0</v>
      </c>
      <c r="T162" s="151">
        <f>S162*H162</f>
        <v>0</v>
      </c>
      <c r="AR162" s="136" t="s">
        <v>318</v>
      </c>
      <c r="AT162" s="136" t="s">
        <v>143</v>
      </c>
      <c r="AU162" s="136" t="s">
        <v>78</v>
      </c>
      <c r="AY162" s="13" t="s">
        <v>141</v>
      </c>
      <c r="BE162" s="137">
        <f>IF(N162="základní",J162,0)</f>
        <v>3080</v>
      </c>
      <c r="BF162" s="137">
        <f>IF(N162="snížená",J162,0)</f>
        <v>0</v>
      </c>
      <c r="BG162" s="137">
        <f>IF(N162="zákl. přenesená",J162,0)</f>
        <v>0</v>
      </c>
      <c r="BH162" s="137">
        <f>IF(N162="sníž. přenesená",J162,0)</f>
        <v>0</v>
      </c>
      <c r="BI162" s="137">
        <f>IF(N162="nulová",J162,0)</f>
        <v>0</v>
      </c>
      <c r="BJ162" s="13" t="s">
        <v>78</v>
      </c>
      <c r="BK162" s="137">
        <f>ROUND(I162*H162,2)</f>
        <v>3080</v>
      </c>
      <c r="BL162" s="13" t="s">
        <v>318</v>
      </c>
      <c r="BM162" s="136" t="s">
        <v>323</v>
      </c>
    </row>
    <row r="163" spans="2:65" s="1" customFormat="1" ht="6.9" customHeight="1">
      <c r="B163" s="37"/>
      <c r="C163" s="38"/>
      <c r="D163" s="38"/>
      <c r="E163" s="38"/>
      <c r="F163" s="38"/>
      <c r="G163" s="38"/>
      <c r="H163" s="38"/>
      <c r="I163" s="38"/>
      <c r="J163" s="38"/>
      <c r="K163" s="38"/>
      <c r="L163" s="25"/>
    </row>
  </sheetData>
  <sheetProtection algorithmName="SHA-512" hashValue="W2m7AfnJtj5kqQegNY8UI+FMhSoWwV3iwfrCNlH4xERXef3mYtSVE0ku6IjyHHjq66DY4MyTxg4V0GJJ15PHfg==" saltValue="m4vo3ZX5MMxhyM4o4aAoxv7NwRIrjmSlanw0qRr7nuYy9GpIHG+F8RokfD5ADRyfEaYdMNyOptNoCFF9r13wDg==" spinCount="100000" sheet="1" objects="1" scenarios="1" formatColumns="0" formatRows="0" autoFilter="0"/>
  <autoFilter ref="C125:K162" xr:uid="{00000000-0009-0000-0000-000002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BM147"/>
  <sheetViews>
    <sheetView showGridLines="0" topLeftCell="A121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2:46" ht="10.199999999999999"/>
    <row r="2" spans="2:46" ht="36.9" customHeight="1"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AT2" s="13" t="s">
        <v>86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80</v>
      </c>
    </row>
    <row r="4" spans="2:46" ht="24.9" customHeight="1">
      <c r="B4" s="16"/>
      <c r="D4" s="17" t="s">
        <v>108</v>
      </c>
      <c r="L4" s="16"/>
      <c r="M4" s="81" t="s">
        <v>10</v>
      </c>
      <c r="AT4" s="13" t="s">
        <v>4</v>
      </c>
    </row>
    <row r="5" spans="2:46" ht="6.9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87" t="str">
        <f>'Rekapitulace stavby'!K6</f>
        <v>Vrchlabí 210</v>
      </c>
      <c r="F7" s="188"/>
      <c r="G7" s="188"/>
      <c r="H7" s="188"/>
      <c r="L7" s="16"/>
    </row>
    <row r="8" spans="2:46" s="1" customFormat="1" ht="12" customHeight="1">
      <c r="B8" s="25"/>
      <c r="D8" s="22" t="s">
        <v>109</v>
      </c>
      <c r="L8" s="25"/>
    </row>
    <row r="9" spans="2:46" s="1" customFormat="1" ht="16.5" customHeight="1">
      <c r="B9" s="25"/>
      <c r="E9" s="158" t="s">
        <v>324</v>
      </c>
      <c r="F9" s="189"/>
      <c r="G9" s="189"/>
      <c r="H9" s="189"/>
      <c r="L9" s="25"/>
    </row>
    <row r="10" spans="2:46" s="1" customFormat="1" ht="10.199999999999999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1. 11. 2024</v>
      </c>
      <c r="L12" s="25"/>
    </row>
    <row r="13" spans="2:46" s="1" customFormat="1" ht="10.8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24</v>
      </c>
      <c r="J15" s="20" t="str">
        <f>IF('Rekapitulace stavby'!AN11="","",'Rekapitulace stavby'!AN11)</f>
        <v/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60" t="str">
        <f>'Rekapitulace stavby'!E14</f>
        <v xml:space="preserve"> </v>
      </c>
      <c r="F18" s="160"/>
      <c r="G18" s="160"/>
      <c r="H18" s="160"/>
      <c r="I18" s="22" t="s">
        <v>24</v>
      </c>
      <c r="J18" s="20" t="str">
        <f>'Rekapitulace stavby'!AN14</f>
        <v/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23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 xml:space="preserve"> </v>
      </c>
      <c r="I21" s="22" t="s">
        <v>24</v>
      </c>
      <c r="J21" s="20" t="str">
        <f>IF('Rekapitulace stavby'!AN17="","",'Rekapitulace stavby'!AN17)</f>
        <v/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28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29</v>
      </c>
      <c r="L26" s="25"/>
    </row>
    <row r="27" spans="2:12" s="7" customFormat="1" ht="16.5" customHeight="1">
      <c r="B27" s="82"/>
      <c r="E27" s="163" t="s">
        <v>1</v>
      </c>
      <c r="F27" s="163"/>
      <c r="G27" s="163"/>
      <c r="H27" s="163"/>
      <c r="L27" s="82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30</v>
      </c>
      <c r="J30" s="59">
        <f>ROUND(J122, 2)</f>
        <v>34709.29</v>
      </c>
      <c r="L30" s="25"/>
    </row>
    <row r="31" spans="2:12" s="1" customFormat="1" ht="6.9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>
      <c r="B32" s="25"/>
      <c r="F32" s="28" t="s">
        <v>32</v>
      </c>
      <c r="I32" s="28" t="s">
        <v>31</v>
      </c>
      <c r="J32" s="28" t="s">
        <v>33</v>
      </c>
      <c r="L32" s="25"/>
    </row>
    <row r="33" spans="2:12" s="1" customFormat="1" ht="14.4" customHeight="1">
      <c r="B33" s="25"/>
      <c r="D33" s="48" t="s">
        <v>34</v>
      </c>
      <c r="E33" s="22" t="s">
        <v>35</v>
      </c>
      <c r="F33" s="84">
        <f>ROUND((SUM(BE122:BE146)),  2)</f>
        <v>34709.29</v>
      </c>
      <c r="I33" s="85">
        <v>0.21</v>
      </c>
      <c r="J33" s="84">
        <f>ROUND(((SUM(BE122:BE146))*I33),  2)</f>
        <v>7288.95</v>
      </c>
      <c r="L33" s="25"/>
    </row>
    <row r="34" spans="2:12" s="1" customFormat="1" ht="14.4" customHeight="1">
      <c r="B34" s="25"/>
      <c r="E34" s="22" t="s">
        <v>36</v>
      </c>
      <c r="F34" s="84">
        <f>ROUND((SUM(BF122:BF146)),  2)</f>
        <v>0</v>
      </c>
      <c r="I34" s="85">
        <v>0.12</v>
      </c>
      <c r="J34" s="84">
        <f>ROUND(((SUM(BF122:BF146))*I34),  2)</f>
        <v>0</v>
      </c>
      <c r="L34" s="25"/>
    </row>
    <row r="35" spans="2:12" s="1" customFormat="1" ht="14.4" hidden="1" customHeight="1">
      <c r="B35" s="25"/>
      <c r="E35" s="22" t="s">
        <v>37</v>
      </c>
      <c r="F35" s="84">
        <f>ROUND((SUM(BG122:BG146)),  2)</f>
        <v>0</v>
      </c>
      <c r="I35" s="85">
        <v>0.21</v>
      </c>
      <c r="J35" s="84">
        <f>0</f>
        <v>0</v>
      </c>
      <c r="L35" s="25"/>
    </row>
    <row r="36" spans="2:12" s="1" customFormat="1" ht="14.4" hidden="1" customHeight="1">
      <c r="B36" s="25"/>
      <c r="E36" s="22" t="s">
        <v>38</v>
      </c>
      <c r="F36" s="84">
        <f>ROUND((SUM(BH122:BH146)),  2)</f>
        <v>0</v>
      </c>
      <c r="I36" s="85">
        <v>0.12</v>
      </c>
      <c r="J36" s="84">
        <f>0</f>
        <v>0</v>
      </c>
      <c r="L36" s="25"/>
    </row>
    <row r="37" spans="2:12" s="1" customFormat="1" ht="14.4" hidden="1" customHeight="1">
      <c r="B37" s="25"/>
      <c r="E37" s="22" t="s">
        <v>39</v>
      </c>
      <c r="F37" s="84">
        <f>ROUND((SUM(BI122:BI146)),  2)</f>
        <v>0</v>
      </c>
      <c r="I37" s="85">
        <v>0</v>
      </c>
      <c r="J37" s="84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86"/>
      <c r="D39" s="87" t="s">
        <v>40</v>
      </c>
      <c r="E39" s="50"/>
      <c r="F39" s="50"/>
      <c r="G39" s="88" t="s">
        <v>41</v>
      </c>
      <c r="H39" s="89" t="s">
        <v>42</v>
      </c>
      <c r="I39" s="50"/>
      <c r="J39" s="90">
        <f>SUM(J30:J37)</f>
        <v>41998.239999999998</v>
      </c>
      <c r="K39" s="91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4" t="s">
        <v>43</v>
      </c>
      <c r="E50" s="35"/>
      <c r="F50" s="35"/>
      <c r="G50" s="34" t="s">
        <v>44</v>
      </c>
      <c r="H50" s="35"/>
      <c r="I50" s="35"/>
      <c r="J50" s="35"/>
      <c r="K50" s="35"/>
      <c r="L50" s="25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5"/>
      <c r="D61" s="36" t="s">
        <v>45</v>
      </c>
      <c r="E61" s="27"/>
      <c r="F61" s="92" t="s">
        <v>46</v>
      </c>
      <c r="G61" s="36" t="s">
        <v>45</v>
      </c>
      <c r="H61" s="27"/>
      <c r="I61" s="27"/>
      <c r="J61" s="93" t="s">
        <v>46</v>
      </c>
      <c r="K61" s="27"/>
      <c r="L61" s="25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5"/>
      <c r="D65" s="34" t="s">
        <v>47</v>
      </c>
      <c r="E65" s="35"/>
      <c r="F65" s="35"/>
      <c r="G65" s="34" t="s">
        <v>48</v>
      </c>
      <c r="H65" s="35"/>
      <c r="I65" s="35"/>
      <c r="J65" s="35"/>
      <c r="K65" s="35"/>
      <c r="L65" s="25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5"/>
      <c r="D76" s="36" t="s">
        <v>45</v>
      </c>
      <c r="E76" s="27"/>
      <c r="F76" s="92" t="s">
        <v>46</v>
      </c>
      <c r="G76" s="36" t="s">
        <v>45</v>
      </c>
      <c r="H76" s="27"/>
      <c r="I76" s="27"/>
      <c r="J76" s="93" t="s">
        <v>46</v>
      </c>
      <c r="K76" s="27"/>
      <c r="L76" s="25"/>
    </row>
    <row r="77" spans="2:12" s="1" customFormat="1" ht="14.4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" customHeight="1">
      <c r="B82" s="25"/>
      <c r="C82" s="17" t="s">
        <v>111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87" t="str">
        <f>E7</f>
        <v>Vrchlabí 210</v>
      </c>
      <c r="F85" s="188"/>
      <c r="G85" s="188"/>
      <c r="H85" s="188"/>
      <c r="L85" s="25"/>
    </row>
    <row r="86" spans="2:47" s="1" customFormat="1" ht="12" customHeight="1">
      <c r="B86" s="25"/>
      <c r="C86" s="22" t="s">
        <v>109</v>
      </c>
      <c r="L86" s="25"/>
    </row>
    <row r="87" spans="2:47" s="1" customFormat="1" ht="16.5" customHeight="1">
      <c r="B87" s="25"/>
      <c r="E87" s="158" t="str">
        <f>E9</f>
        <v>ZL03 - Podlaha 2.04 (P24)</v>
      </c>
      <c r="F87" s="189"/>
      <c r="G87" s="189"/>
      <c r="H87" s="189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>1. 11. 2024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22</v>
      </c>
      <c r="F91" s="20" t="str">
        <f>E15</f>
        <v xml:space="preserve"> </v>
      </c>
      <c r="I91" s="22" t="s">
        <v>26</v>
      </c>
      <c r="J91" s="23" t="str">
        <f>E21</f>
        <v xml:space="preserve"> </v>
      </c>
      <c r="L91" s="25"/>
    </row>
    <row r="92" spans="2:47" s="1" customFormat="1" ht="15.15" customHeight="1">
      <c r="B92" s="25"/>
      <c r="C92" s="22" t="s">
        <v>25</v>
      </c>
      <c r="F92" s="20" t="str">
        <f>IF(E18="","",E18)</f>
        <v xml:space="preserve"> </v>
      </c>
      <c r="I92" s="22" t="s">
        <v>28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112</v>
      </c>
      <c r="D94" s="86"/>
      <c r="E94" s="86"/>
      <c r="F94" s="86"/>
      <c r="G94" s="86"/>
      <c r="H94" s="86"/>
      <c r="I94" s="86"/>
      <c r="J94" s="95" t="s">
        <v>113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8" customHeight="1">
      <c r="B96" s="25"/>
      <c r="C96" s="96" t="s">
        <v>114</v>
      </c>
      <c r="J96" s="59">
        <f>J122</f>
        <v>34709.289999999994</v>
      </c>
      <c r="L96" s="25"/>
      <c r="AU96" s="13" t="s">
        <v>115</v>
      </c>
    </row>
    <row r="97" spans="2:12" s="8" customFormat="1" ht="24.9" customHeight="1">
      <c r="B97" s="97"/>
      <c r="D97" s="98" t="s">
        <v>228</v>
      </c>
      <c r="E97" s="99"/>
      <c r="F97" s="99"/>
      <c r="G97" s="99"/>
      <c r="H97" s="99"/>
      <c r="I97" s="99"/>
      <c r="J97" s="100">
        <f>J123</f>
        <v>4682.4799999999996</v>
      </c>
      <c r="L97" s="97"/>
    </row>
    <row r="98" spans="2:12" s="9" customFormat="1" ht="19.95" customHeight="1">
      <c r="B98" s="101"/>
      <c r="D98" s="102" t="s">
        <v>120</v>
      </c>
      <c r="E98" s="103"/>
      <c r="F98" s="103"/>
      <c r="G98" s="103"/>
      <c r="H98" s="103"/>
      <c r="I98" s="103"/>
      <c r="J98" s="104">
        <f>J124</f>
        <v>4682.4799999999996</v>
      </c>
      <c r="L98" s="101"/>
    </row>
    <row r="99" spans="2:12" s="8" customFormat="1" ht="24.9" customHeight="1">
      <c r="B99" s="97"/>
      <c r="D99" s="98" t="s">
        <v>123</v>
      </c>
      <c r="E99" s="99"/>
      <c r="F99" s="99"/>
      <c r="G99" s="99"/>
      <c r="H99" s="99"/>
      <c r="I99" s="99"/>
      <c r="J99" s="100">
        <f>J129</f>
        <v>30026.809999999998</v>
      </c>
      <c r="L99" s="97"/>
    </row>
    <row r="100" spans="2:12" s="9" customFormat="1" ht="19.95" customHeight="1">
      <c r="B100" s="101"/>
      <c r="D100" s="102" t="s">
        <v>124</v>
      </c>
      <c r="E100" s="103"/>
      <c r="F100" s="103"/>
      <c r="G100" s="103"/>
      <c r="H100" s="103"/>
      <c r="I100" s="103"/>
      <c r="J100" s="104">
        <f>J130</f>
        <v>604.4699999999998</v>
      </c>
      <c r="L100" s="101"/>
    </row>
    <row r="101" spans="2:12" s="9" customFormat="1" ht="19.95" customHeight="1">
      <c r="B101" s="101"/>
      <c r="D101" s="102" t="s">
        <v>230</v>
      </c>
      <c r="E101" s="103"/>
      <c r="F101" s="103"/>
      <c r="G101" s="103"/>
      <c r="H101" s="103"/>
      <c r="I101" s="103"/>
      <c r="J101" s="104">
        <f>J134</f>
        <v>21569.739999999998</v>
      </c>
      <c r="L101" s="101"/>
    </row>
    <row r="102" spans="2:12" s="9" customFormat="1" ht="19.95" customHeight="1">
      <c r="B102" s="101"/>
      <c r="D102" s="102" t="s">
        <v>231</v>
      </c>
      <c r="E102" s="103"/>
      <c r="F102" s="103"/>
      <c r="G102" s="103"/>
      <c r="H102" s="103"/>
      <c r="I102" s="103"/>
      <c r="J102" s="104">
        <f>J145</f>
        <v>7852.6</v>
      </c>
      <c r="L102" s="101"/>
    </row>
    <row r="103" spans="2:12" s="1" customFormat="1" ht="21.75" customHeight="1">
      <c r="B103" s="25"/>
      <c r="L103" s="25"/>
    </row>
    <row r="104" spans="2:12" s="1" customFormat="1" ht="6.9" customHeight="1">
      <c r="B104" s="37"/>
      <c r="C104" s="38"/>
      <c r="D104" s="38"/>
      <c r="E104" s="38"/>
      <c r="F104" s="38"/>
      <c r="G104" s="38"/>
      <c r="H104" s="38"/>
      <c r="I104" s="38"/>
      <c r="J104" s="38"/>
      <c r="K104" s="38"/>
      <c r="L104" s="25"/>
    </row>
    <row r="108" spans="2:12" s="1" customFormat="1" ht="6.9" customHeight="1"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25"/>
    </row>
    <row r="109" spans="2:12" s="1" customFormat="1" ht="24.9" customHeight="1">
      <c r="B109" s="25"/>
      <c r="C109" s="17" t="s">
        <v>126</v>
      </c>
      <c r="L109" s="25"/>
    </row>
    <row r="110" spans="2:12" s="1" customFormat="1" ht="6.9" customHeight="1">
      <c r="B110" s="25"/>
      <c r="L110" s="25"/>
    </row>
    <row r="111" spans="2:12" s="1" customFormat="1" ht="12" customHeight="1">
      <c r="B111" s="25"/>
      <c r="C111" s="22" t="s">
        <v>14</v>
      </c>
      <c r="L111" s="25"/>
    </row>
    <row r="112" spans="2:12" s="1" customFormat="1" ht="16.5" customHeight="1">
      <c r="B112" s="25"/>
      <c r="E112" s="187" t="str">
        <f>E7</f>
        <v>Vrchlabí 210</v>
      </c>
      <c r="F112" s="188"/>
      <c r="G112" s="188"/>
      <c r="H112" s="188"/>
      <c r="L112" s="25"/>
    </row>
    <row r="113" spans="2:65" s="1" customFormat="1" ht="12" customHeight="1">
      <c r="B113" s="25"/>
      <c r="C113" s="22" t="s">
        <v>109</v>
      </c>
      <c r="L113" s="25"/>
    </row>
    <row r="114" spans="2:65" s="1" customFormat="1" ht="16.5" customHeight="1">
      <c r="B114" s="25"/>
      <c r="E114" s="158" t="str">
        <f>E9</f>
        <v>ZL03 - Podlaha 2.04 (P24)</v>
      </c>
      <c r="F114" s="189"/>
      <c r="G114" s="189"/>
      <c r="H114" s="189"/>
      <c r="L114" s="25"/>
    </row>
    <row r="115" spans="2:65" s="1" customFormat="1" ht="6.9" customHeight="1">
      <c r="B115" s="25"/>
      <c r="L115" s="25"/>
    </row>
    <row r="116" spans="2:65" s="1" customFormat="1" ht="12" customHeight="1">
      <c r="B116" s="25"/>
      <c r="C116" s="22" t="s">
        <v>18</v>
      </c>
      <c r="F116" s="20" t="str">
        <f>F12</f>
        <v xml:space="preserve"> </v>
      </c>
      <c r="I116" s="22" t="s">
        <v>20</v>
      </c>
      <c r="J116" s="45" t="str">
        <f>IF(J12="","",J12)</f>
        <v>1. 11. 2024</v>
      </c>
      <c r="L116" s="25"/>
    </row>
    <row r="117" spans="2:65" s="1" customFormat="1" ht="6.9" customHeight="1">
      <c r="B117" s="25"/>
      <c r="L117" s="25"/>
    </row>
    <row r="118" spans="2:65" s="1" customFormat="1" ht="15.15" customHeight="1">
      <c r="B118" s="25"/>
      <c r="C118" s="22" t="s">
        <v>22</v>
      </c>
      <c r="F118" s="20" t="str">
        <f>E15</f>
        <v xml:space="preserve"> </v>
      </c>
      <c r="I118" s="22" t="s">
        <v>26</v>
      </c>
      <c r="J118" s="23" t="str">
        <f>E21</f>
        <v xml:space="preserve"> </v>
      </c>
      <c r="L118" s="25"/>
    </row>
    <row r="119" spans="2:65" s="1" customFormat="1" ht="15.15" customHeight="1">
      <c r="B119" s="25"/>
      <c r="C119" s="22" t="s">
        <v>25</v>
      </c>
      <c r="F119" s="20" t="str">
        <f>IF(E18="","",E18)</f>
        <v xml:space="preserve"> </v>
      </c>
      <c r="I119" s="22" t="s">
        <v>28</v>
      </c>
      <c r="J119" s="23" t="str">
        <f>E24</f>
        <v xml:space="preserve"> </v>
      </c>
      <c r="L119" s="25"/>
    </row>
    <row r="120" spans="2:65" s="1" customFormat="1" ht="10.35" customHeight="1">
      <c r="B120" s="25"/>
      <c r="L120" s="25"/>
    </row>
    <row r="121" spans="2:65" s="10" customFormat="1" ht="29.25" customHeight="1">
      <c r="B121" s="105"/>
      <c r="C121" s="106" t="s">
        <v>127</v>
      </c>
      <c r="D121" s="107" t="s">
        <v>55</v>
      </c>
      <c r="E121" s="107" t="s">
        <v>51</v>
      </c>
      <c r="F121" s="107" t="s">
        <v>52</v>
      </c>
      <c r="G121" s="107" t="s">
        <v>128</v>
      </c>
      <c r="H121" s="107" t="s">
        <v>129</v>
      </c>
      <c r="I121" s="107" t="s">
        <v>130</v>
      </c>
      <c r="J121" s="108" t="s">
        <v>113</v>
      </c>
      <c r="K121" s="109" t="s">
        <v>131</v>
      </c>
      <c r="L121" s="105"/>
      <c r="M121" s="52" t="s">
        <v>1</v>
      </c>
      <c r="N121" s="53" t="s">
        <v>34</v>
      </c>
      <c r="O121" s="53" t="s">
        <v>132</v>
      </c>
      <c r="P121" s="53" t="s">
        <v>133</v>
      </c>
      <c r="Q121" s="53" t="s">
        <v>134</v>
      </c>
      <c r="R121" s="53" t="s">
        <v>135</v>
      </c>
      <c r="S121" s="53" t="s">
        <v>136</v>
      </c>
      <c r="T121" s="54" t="s">
        <v>137</v>
      </c>
    </row>
    <row r="122" spans="2:65" s="1" customFormat="1" ht="22.8" customHeight="1">
      <c r="B122" s="25"/>
      <c r="C122" s="57" t="s">
        <v>138</v>
      </c>
      <c r="J122" s="110">
        <f>BK122</f>
        <v>34709.289999999994</v>
      </c>
      <c r="L122" s="25"/>
      <c r="M122" s="55"/>
      <c r="N122" s="46"/>
      <c r="O122" s="46"/>
      <c r="P122" s="111">
        <f>P123+P129</f>
        <v>61.695546000000007</v>
      </c>
      <c r="Q122" s="46"/>
      <c r="R122" s="111">
        <f>R123+R129</f>
        <v>0.72419543000000008</v>
      </c>
      <c r="S122" s="46"/>
      <c r="T122" s="112">
        <f>T123+T129</f>
        <v>0.19500000000000001</v>
      </c>
      <c r="AT122" s="13" t="s">
        <v>69</v>
      </c>
      <c r="AU122" s="13" t="s">
        <v>115</v>
      </c>
      <c r="BK122" s="113">
        <f>BK123+BK129</f>
        <v>34709.289999999994</v>
      </c>
    </row>
    <row r="123" spans="2:65" s="11" customFormat="1" ht="25.95" customHeight="1">
      <c r="B123" s="114"/>
      <c r="D123" s="115" t="s">
        <v>69</v>
      </c>
      <c r="E123" s="116" t="s">
        <v>139</v>
      </c>
      <c r="F123" s="116" t="s">
        <v>233</v>
      </c>
      <c r="J123" s="117">
        <f>BK123</f>
        <v>4682.4799999999996</v>
      </c>
      <c r="L123" s="114"/>
      <c r="M123" s="118"/>
      <c r="P123" s="119">
        <f>P124</f>
        <v>7.0440000000000005</v>
      </c>
      <c r="R123" s="119">
        <f>R124</f>
        <v>5.9999999999999995E-4</v>
      </c>
      <c r="T123" s="120">
        <f>T124</f>
        <v>0.19500000000000001</v>
      </c>
      <c r="AR123" s="115" t="s">
        <v>78</v>
      </c>
      <c r="AT123" s="121" t="s">
        <v>69</v>
      </c>
      <c r="AU123" s="121" t="s">
        <v>70</v>
      </c>
      <c r="AY123" s="115" t="s">
        <v>141</v>
      </c>
      <c r="BK123" s="122">
        <f>BK124</f>
        <v>4682.4799999999996</v>
      </c>
    </row>
    <row r="124" spans="2:65" s="11" customFormat="1" ht="22.8" customHeight="1">
      <c r="B124" s="114"/>
      <c r="D124" s="115" t="s">
        <v>69</v>
      </c>
      <c r="E124" s="123" t="s">
        <v>180</v>
      </c>
      <c r="F124" s="123" t="s">
        <v>181</v>
      </c>
      <c r="J124" s="124">
        <f>BK124</f>
        <v>4682.4799999999996</v>
      </c>
      <c r="L124" s="114"/>
      <c r="M124" s="118"/>
      <c r="P124" s="119">
        <f>SUM(P125:P128)</f>
        <v>7.0440000000000005</v>
      </c>
      <c r="R124" s="119">
        <f>SUM(R125:R128)</f>
        <v>5.9999999999999995E-4</v>
      </c>
      <c r="T124" s="120">
        <f>SUM(T125:T128)</f>
        <v>0.19500000000000001</v>
      </c>
      <c r="AR124" s="115" t="s">
        <v>78</v>
      </c>
      <c r="AT124" s="121" t="s">
        <v>69</v>
      </c>
      <c r="AU124" s="121" t="s">
        <v>78</v>
      </c>
      <c r="AY124" s="115" t="s">
        <v>141</v>
      </c>
      <c r="BK124" s="122">
        <f>SUM(BK125:BK128)</f>
        <v>4682.4799999999996</v>
      </c>
    </row>
    <row r="125" spans="2:65" s="1" customFormat="1" ht="16.5" customHeight="1">
      <c r="B125" s="25"/>
      <c r="C125" s="125" t="s">
        <v>78</v>
      </c>
      <c r="D125" s="125" t="s">
        <v>143</v>
      </c>
      <c r="E125" s="126" t="s">
        <v>325</v>
      </c>
      <c r="F125" s="127" t="s">
        <v>326</v>
      </c>
      <c r="G125" s="128" t="s">
        <v>219</v>
      </c>
      <c r="H125" s="129">
        <v>4</v>
      </c>
      <c r="I125" s="130">
        <v>150</v>
      </c>
      <c r="J125" s="130">
        <f>ROUND(I125*H125,2)</f>
        <v>600</v>
      </c>
      <c r="K125" s="131"/>
      <c r="L125" s="25"/>
      <c r="M125" s="132" t="s">
        <v>1</v>
      </c>
      <c r="N125" s="133" t="s">
        <v>35</v>
      </c>
      <c r="O125" s="134">
        <v>0.39600000000000002</v>
      </c>
      <c r="P125" s="134">
        <f>O125*H125</f>
        <v>1.5840000000000001</v>
      </c>
      <c r="Q125" s="134">
        <v>0</v>
      </c>
      <c r="R125" s="134">
        <f>Q125*H125</f>
        <v>0</v>
      </c>
      <c r="S125" s="134">
        <v>0</v>
      </c>
      <c r="T125" s="135">
        <f>S125*H125</f>
        <v>0</v>
      </c>
      <c r="AR125" s="136" t="s">
        <v>147</v>
      </c>
      <c r="AT125" s="136" t="s">
        <v>143</v>
      </c>
      <c r="AU125" s="136" t="s">
        <v>80</v>
      </c>
      <c r="AY125" s="13" t="s">
        <v>141</v>
      </c>
      <c r="BE125" s="137">
        <f>IF(N125="základní",J125,0)</f>
        <v>600</v>
      </c>
      <c r="BF125" s="137">
        <f>IF(N125="snížená",J125,0)</f>
        <v>0</v>
      </c>
      <c r="BG125" s="137">
        <f>IF(N125="zákl. přenesená",J125,0)</f>
        <v>0</v>
      </c>
      <c r="BH125" s="137">
        <f>IF(N125="sníž. přenesená",J125,0)</f>
        <v>0</v>
      </c>
      <c r="BI125" s="137">
        <f>IF(N125="nulová",J125,0)</f>
        <v>0</v>
      </c>
      <c r="BJ125" s="13" t="s">
        <v>78</v>
      </c>
      <c r="BK125" s="137">
        <f>ROUND(I125*H125,2)</f>
        <v>600</v>
      </c>
      <c r="BL125" s="13" t="s">
        <v>147</v>
      </c>
      <c r="BM125" s="136" t="s">
        <v>327</v>
      </c>
    </row>
    <row r="126" spans="2:65" s="1" customFormat="1" ht="16.5" customHeight="1">
      <c r="B126" s="25"/>
      <c r="C126" s="138" t="s">
        <v>80</v>
      </c>
      <c r="D126" s="138" t="s">
        <v>216</v>
      </c>
      <c r="E126" s="139" t="s">
        <v>177</v>
      </c>
      <c r="F126" s="140" t="s">
        <v>328</v>
      </c>
      <c r="G126" s="141" t="s">
        <v>219</v>
      </c>
      <c r="H126" s="142">
        <v>4</v>
      </c>
      <c r="I126" s="143">
        <v>188.12</v>
      </c>
      <c r="J126" s="143">
        <f>ROUND(I126*H126,2)</f>
        <v>752.48</v>
      </c>
      <c r="K126" s="144"/>
      <c r="L126" s="145"/>
      <c r="M126" s="146" t="s">
        <v>1</v>
      </c>
      <c r="N126" s="147" t="s">
        <v>35</v>
      </c>
      <c r="O126" s="134">
        <v>0</v>
      </c>
      <c r="P126" s="134">
        <f>O126*H126</f>
        <v>0</v>
      </c>
      <c r="Q126" s="134">
        <v>1.4999999999999999E-4</v>
      </c>
      <c r="R126" s="134">
        <f>Q126*H126</f>
        <v>5.9999999999999995E-4</v>
      </c>
      <c r="S126" s="134">
        <v>0</v>
      </c>
      <c r="T126" s="135">
        <f>S126*H126</f>
        <v>0</v>
      </c>
      <c r="AR126" s="136" t="s">
        <v>176</v>
      </c>
      <c r="AT126" s="136" t="s">
        <v>216</v>
      </c>
      <c r="AU126" s="136" t="s">
        <v>80</v>
      </c>
      <c r="AY126" s="13" t="s">
        <v>141</v>
      </c>
      <c r="BE126" s="137">
        <f>IF(N126="základní",J126,0)</f>
        <v>752.48</v>
      </c>
      <c r="BF126" s="137">
        <f>IF(N126="snížená",J126,0)</f>
        <v>0</v>
      </c>
      <c r="BG126" s="137">
        <f>IF(N126="zákl. přenesená",J126,0)</f>
        <v>0</v>
      </c>
      <c r="BH126" s="137">
        <f>IF(N126="sníž. přenesená",J126,0)</f>
        <v>0</v>
      </c>
      <c r="BI126" s="137">
        <f>IF(N126="nulová",J126,0)</f>
        <v>0</v>
      </c>
      <c r="BJ126" s="13" t="s">
        <v>78</v>
      </c>
      <c r="BK126" s="137">
        <f>ROUND(I126*H126,2)</f>
        <v>752.48</v>
      </c>
      <c r="BL126" s="13" t="s">
        <v>147</v>
      </c>
      <c r="BM126" s="136" t="s">
        <v>329</v>
      </c>
    </row>
    <row r="127" spans="2:65" s="1" customFormat="1" ht="24.15" customHeight="1">
      <c r="B127" s="25"/>
      <c r="C127" s="125" t="s">
        <v>154</v>
      </c>
      <c r="D127" s="125" t="s">
        <v>143</v>
      </c>
      <c r="E127" s="126" t="s">
        <v>238</v>
      </c>
      <c r="F127" s="127" t="s">
        <v>330</v>
      </c>
      <c r="G127" s="128" t="s">
        <v>219</v>
      </c>
      <c r="H127" s="129">
        <v>5</v>
      </c>
      <c r="I127" s="130">
        <v>471</v>
      </c>
      <c r="J127" s="130">
        <f>ROUND(I127*H127,2)</f>
        <v>2355</v>
      </c>
      <c r="K127" s="131"/>
      <c r="L127" s="25"/>
      <c r="M127" s="132" t="s">
        <v>1</v>
      </c>
      <c r="N127" s="133" t="s">
        <v>35</v>
      </c>
      <c r="O127" s="134">
        <v>1.0920000000000001</v>
      </c>
      <c r="P127" s="134">
        <f>O127*H127</f>
        <v>5.4600000000000009</v>
      </c>
      <c r="Q127" s="134">
        <v>0</v>
      </c>
      <c r="R127" s="134">
        <f>Q127*H127</f>
        <v>0</v>
      </c>
      <c r="S127" s="134">
        <v>3.9E-2</v>
      </c>
      <c r="T127" s="135">
        <f>S127*H127</f>
        <v>0.19500000000000001</v>
      </c>
      <c r="AR127" s="136" t="s">
        <v>147</v>
      </c>
      <c r="AT127" s="136" t="s">
        <v>143</v>
      </c>
      <c r="AU127" s="136" t="s">
        <v>80</v>
      </c>
      <c r="AY127" s="13" t="s">
        <v>141</v>
      </c>
      <c r="BE127" s="137">
        <f>IF(N127="základní",J127,0)</f>
        <v>2355</v>
      </c>
      <c r="BF127" s="137">
        <f>IF(N127="snížená",J127,0)</f>
        <v>0</v>
      </c>
      <c r="BG127" s="137">
        <f>IF(N127="zákl. přenesená",J127,0)</f>
        <v>0</v>
      </c>
      <c r="BH127" s="137">
        <f>IF(N127="sníž. přenesená",J127,0)</f>
        <v>0</v>
      </c>
      <c r="BI127" s="137">
        <f>IF(N127="nulová",J127,0)</f>
        <v>0</v>
      </c>
      <c r="BJ127" s="13" t="s">
        <v>78</v>
      </c>
      <c r="BK127" s="137">
        <f>ROUND(I127*H127,2)</f>
        <v>2355</v>
      </c>
      <c r="BL127" s="13" t="s">
        <v>147</v>
      </c>
      <c r="BM127" s="136" t="s">
        <v>331</v>
      </c>
    </row>
    <row r="128" spans="2:65" s="1" customFormat="1" ht="21.75" customHeight="1">
      <c r="B128" s="25"/>
      <c r="C128" s="125" t="s">
        <v>147</v>
      </c>
      <c r="D128" s="125" t="s">
        <v>143</v>
      </c>
      <c r="E128" s="126" t="s">
        <v>241</v>
      </c>
      <c r="F128" s="127" t="s">
        <v>332</v>
      </c>
      <c r="G128" s="128" t="s">
        <v>219</v>
      </c>
      <c r="H128" s="129">
        <v>5</v>
      </c>
      <c r="I128" s="130">
        <v>195</v>
      </c>
      <c r="J128" s="130">
        <f>ROUND(I128*H128,2)</f>
        <v>975</v>
      </c>
      <c r="K128" s="131"/>
      <c r="L128" s="25"/>
      <c r="M128" s="132" t="s">
        <v>1</v>
      </c>
      <c r="N128" s="133" t="s">
        <v>35</v>
      </c>
      <c r="O128" s="134">
        <v>0</v>
      </c>
      <c r="P128" s="134">
        <f>O128*H128</f>
        <v>0</v>
      </c>
      <c r="Q128" s="134">
        <v>0</v>
      </c>
      <c r="R128" s="134">
        <f>Q128*H128</f>
        <v>0</v>
      </c>
      <c r="S128" s="134">
        <v>0</v>
      </c>
      <c r="T128" s="135">
        <f>S128*H128</f>
        <v>0</v>
      </c>
      <c r="AR128" s="136" t="s">
        <v>147</v>
      </c>
      <c r="AT128" s="136" t="s">
        <v>143</v>
      </c>
      <c r="AU128" s="136" t="s">
        <v>80</v>
      </c>
      <c r="AY128" s="13" t="s">
        <v>141</v>
      </c>
      <c r="BE128" s="137">
        <f>IF(N128="základní",J128,0)</f>
        <v>975</v>
      </c>
      <c r="BF128" s="137">
        <f>IF(N128="snížená",J128,0)</f>
        <v>0</v>
      </c>
      <c r="BG128" s="137">
        <f>IF(N128="zákl. přenesená",J128,0)</f>
        <v>0</v>
      </c>
      <c r="BH128" s="137">
        <f>IF(N128="sníž. přenesená",J128,0)</f>
        <v>0</v>
      </c>
      <c r="BI128" s="137">
        <f>IF(N128="nulová",J128,0)</f>
        <v>0</v>
      </c>
      <c r="BJ128" s="13" t="s">
        <v>78</v>
      </c>
      <c r="BK128" s="137">
        <f>ROUND(I128*H128,2)</f>
        <v>975</v>
      </c>
      <c r="BL128" s="13" t="s">
        <v>147</v>
      </c>
      <c r="BM128" s="136" t="s">
        <v>333</v>
      </c>
    </row>
    <row r="129" spans="2:65" s="11" customFormat="1" ht="25.95" customHeight="1">
      <c r="B129" s="114"/>
      <c r="D129" s="115" t="s">
        <v>69</v>
      </c>
      <c r="E129" s="116" t="s">
        <v>206</v>
      </c>
      <c r="F129" s="116" t="s">
        <v>207</v>
      </c>
      <c r="J129" s="117">
        <f>BK129</f>
        <v>30026.809999999998</v>
      </c>
      <c r="L129" s="114"/>
      <c r="M129" s="118"/>
      <c r="P129" s="119">
        <f>P130+P134+P145</f>
        <v>54.651546000000003</v>
      </c>
      <c r="R129" s="119">
        <f>R130+R134+R145</f>
        <v>0.72359543000000004</v>
      </c>
      <c r="T129" s="120">
        <f>T130+T134+T145</f>
        <v>0</v>
      </c>
      <c r="AR129" s="115" t="s">
        <v>80</v>
      </c>
      <c r="AT129" s="121" t="s">
        <v>69</v>
      </c>
      <c r="AU129" s="121" t="s">
        <v>70</v>
      </c>
      <c r="AY129" s="115" t="s">
        <v>141</v>
      </c>
      <c r="BK129" s="122">
        <f>BK130+BK134+BK145</f>
        <v>30026.809999999998</v>
      </c>
    </row>
    <row r="130" spans="2:65" s="11" customFormat="1" ht="22.8" customHeight="1">
      <c r="B130" s="114"/>
      <c r="D130" s="115" t="s">
        <v>69</v>
      </c>
      <c r="E130" s="123" t="s">
        <v>208</v>
      </c>
      <c r="F130" s="123" t="s">
        <v>209</v>
      </c>
      <c r="J130" s="124">
        <f>BK130</f>
        <v>604.4699999999998</v>
      </c>
      <c r="L130" s="114"/>
      <c r="M130" s="118"/>
      <c r="P130" s="119">
        <f>SUM(P131:P133)</f>
        <v>2.12121</v>
      </c>
      <c r="R130" s="119">
        <f>SUM(R131:R133)</f>
        <v>4.0132000000000001E-2</v>
      </c>
      <c r="T130" s="120">
        <f>SUM(T131:T133)</f>
        <v>0</v>
      </c>
      <c r="AR130" s="115" t="s">
        <v>80</v>
      </c>
      <c r="AT130" s="121" t="s">
        <v>69</v>
      </c>
      <c r="AU130" s="121" t="s">
        <v>78</v>
      </c>
      <c r="AY130" s="115" t="s">
        <v>141</v>
      </c>
      <c r="BK130" s="122">
        <f>SUM(BK131:BK133)</f>
        <v>604.4699999999998</v>
      </c>
    </row>
    <row r="131" spans="2:65" s="1" customFormat="1" ht="24.15" customHeight="1">
      <c r="B131" s="25"/>
      <c r="C131" s="138" t="s">
        <v>334</v>
      </c>
      <c r="D131" s="138" t="s">
        <v>216</v>
      </c>
      <c r="E131" s="139" t="s">
        <v>335</v>
      </c>
      <c r="F131" s="140" t="s">
        <v>336</v>
      </c>
      <c r="G131" s="141" t="s">
        <v>152</v>
      </c>
      <c r="H131" s="142">
        <v>-11.05</v>
      </c>
      <c r="I131" s="143">
        <v>164</v>
      </c>
      <c r="J131" s="143">
        <f>ROUND(I131*H131,2)</f>
        <v>-1812.2</v>
      </c>
      <c r="K131" s="144"/>
      <c r="L131" s="145"/>
      <c r="M131" s="146" t="s">
        <v>1</v>
      </c>
      <c r="N131" s="147" t="s">
        <v>35</v>
      </c>
      <c r="O131" s="134">
        <v>0</v>
      </c>
      <c r="P131" s="134">
        <f>O131*H131</f>
        <v>0</v>
      </c>
      <c r="Q131" s="134">
        <v>0</v>
      </c>
      <c r="R131" s="134">
        <f>Q131*H131</f>
        <v>0</v>
      </c>
      <c r="S131" s="134">
        <v>0</v>
      </c>
      <c r="T131" s="135">
        <f>S131*H131</f>
        <v>0</v>
      </c>
      <c r="AR131" s="136" t="s">
        <v>220</v>
      </c>
      <c r="AT131" s="136" t="s">
        <v>216</v>
      </c>
      <c r="AU131" s="136" t="s">
        <v>80</v>
      </c>
      <c r="AY131" s="13" t="s">
        <v>141</v>
      </c>
      <c r="BE131" s="137">
        <f>IF(N131="základní",J131,0)</f>
        <v>-1812.2</v>
      </c>
      <c r="BF131" s="137">
        <f>IF(N131="snížená",J131,0)</f>
        <v>0</v>
      </c>
      <c r="BG131" s="137">
        <f>IF(N131="zákl. přenesená",J131,0)</f>
        <v>0</v>
      </c>
      <c r="BH131" s="137">
        <f>IF(N131="sníž. přenesená",J131,0)</f>
        <v>0</v>
      </c>
      <c r="BI131" s="137">
        <f>IF(N131="nulová",J131,0)</f>
        <v>0</v>
      </c>
      <c r="BJ131" s="13" t="s">
        <v>78</v>
      </c>
      <c r="BK131" s="137">
        <f>ROUND(I131*H131,2)</f>
        <v>-1812.2</v>
      </c>
      <c r="BL131" s="13" t="s">
        <v>213</v>
      </c>
      <c r="BM131" s="136" t="s">
        <v>337</v>
      </c>
    </row>
    <row r="132" spans="2:65" s="1" customFormat="1" ht="24.15" customHeight="1">
      <c r="B132" s="25"/>
      <c r="C132" s="125" t="s">
        <v>158</v>
      </c>
      <c r="D132" s="125" t="s">
        <v>143</v>
      </c>
      <c r="E132" s="126" t="s">
        <v>249</v>
      </c>
      <c r="F132" s="127" t="s">
        <v>250</v>
      </c>
      <c r="G132" s="128" t="s">
        <v>152</v>
      </c>
      <c r="H132" s="129">
        <v>19.11</v>
      </c>
      <c r="I132" s="130">
        <v>55.5</v>
      </c>
      <c r="J132" s="130">
        <f>ROUND(I132*H132,2)</f>
        <v>1060.6099999999999</v>
      </c>
      <c r="K132" s="131"/>
      <c r="L132" s="25"/>
      <c r="M132" s="132" t="s">
        <v>1</v>
      </c>
      <c r="N132" s="133" t="s">
        <v>35</v>
      </c>
      <c r="O132" s="134">
        <v>0.111</v>
      </c>
      <c r="P132" s="134">
        <f>O132*H132</f>
        <v>2.12121</v>
      </c>
      <c r="Q132" s="134">
        <v>0</v>
      </c>
      <c r="R132" s="134">
        <f>Q132*H132</f>
        <v>0</v>
      </c>
      <c r="S132" s="134">
        <v>0</v>
      </c>
      <c r="T132" s="135">
        <f>S132*H132</f>
        <v>0</v>
      </c>
      <c r="AR132" s="136" t="s">
        <v>213</v>
      </c>
      <c r="AT132" s="136" t="s">
        <v>143</v>
      </c>
      <c r="AU132" s="136" t="s">
        <v>80</v>
      </c>
      <c r="AY132" s="13" t="s">
        <v>141</v>
      </c>
      <c r="BE132" s="137">
        <f>IF(N132="základní",J132,0)</f>
        <v>1060.6099999999999</v>
      </c>
      <c r="BF132" s="137">
        <f>IF(N132="snížená",J132,0)</f>
        <v>0</v>
      </c>
      <c r="BG132" s="137">
        <f>IF(N132="zákl. přenesená",J132,0)</f>
        <v>0</v>
      </c>
      <c r="BH132" s="137">
        <f>IF(N132="sníž. přenesená",J132,0)</f>
        <v>0</v>
      </c>
      <c r="BI132" s="137">
        <f>IF(N132="nulová",J132,0)</f>
        <v>0</v>
      </c>
      <c r="BJ132" s="13" t="s">
        <v>78</v>
      </c>
      <c r="BK132" s="137">
        <f>ROUND(I132*H132,2)</f>
        <v>1060.6099999999999</v>
      </c>
      <c r="BL132" s="13" t="s">
        <v>213</v>
      </c>
      <c r="BM132" s="136" t="s">
        <v>338</v>
      </c>
    </row>
    <row r="133" spans="2:65" s="1" customFormat="1" ht="21.75" customHeight="1">
      <c r="B133" s="25"/>
      <c r="C133" s="138" t="s">
        <v>247</v>
      </c>
      <c r="D133" s="138" t="s">
        <v>216</v>
      </c>
      <c r="E133" s="139" t="s">
        <v>339</v>
      </c>
      <c r="F133" s="140" t="s">
        <v>340</v>
      </c>
      <c r="G133" s="141" t="s">
        <v>152</v>
      </c>
      <c r="H133" s="142">
        <v>20.065999999999999</v>
      </c>
      <c r="I133" s="143">
        <v>67.58</v>
      </c>
      <c r="J133" s="143">
        <f>ROUND(I133*H133,2)</f>
        <v>1356.06</v>
      </c>
      <c r="K133" s="144"/>
      <c r="L133" s="145"/>
      <c r="M133" s="146" t="s">
        <v>1</v>
      </c>
      <c r="N133" s="147" t="s">
        <v>35</v>
      </c>
      <c r="O133" s="134">
        <v>0</v>
      </c>
      <c r="P133" s="134">
        <f>O133*H133</f>
        <v>0</v>
      </c>
      <c r="Q133" s="134">
        <v>2E-3</v>
      </c>
      <c r="R133" s="134">
        <f>Q133*H133</f>
        <v>4.0132000000000001E-2</v>
      </c>
      <c r="S133" s="134">
        <v>0</v>
      </c>
      <c r="T133" s="135">
        <f>S133*H133</f>
        <v>0</v>
      </c>
      <c r="AR133" s="136" t="s">
        <v>220</v>
      </c>
      <c r="AT133" s="136" t="s">
        <v>216</v>
      </c>
      <c r="AU133" s="136" t="s">
        <v>80</v>
      </c>
      <c r="AY133" s="13" t="s">
        <v>141</v>
      </c>
      <c r="BE133" s="137">
        <f>IF(N133="základní",J133,0)</f>
        <v>1356.06</v>
      </c>
      <c r="BF133" s="137">
        <f>IF(N133="snížená",J133,0)</f>
        <v>0</v>
      </c>
      <c r="BG133" s="137">
        <f>IF(N133="zákl. přenesená",J133,0)</f>
        <v>0</v>
      </c>
      <c r="BH133" s="137">
        <f>IF(N133="sníž. přenesená",J133,0)</f>
        <v>0</v>
      </c>
      <c r="BI133" s="137">
        <f>IF(N133="nulová",J133,0)</f>
        <v>0</v>
      </c>
      <c r="BJ133" s="13" t="s">
        <v>78</v>
      </c>
      <c r="BK133" s="137">
        <f>ROUND(I133*H133,2)</f>
        <v>1356.06</v>
      </c>
      <c r="BL133" s="13" t="s">
        <v>213</v>
      </c>
      <c r="BM133" s="136" t="s">
        <v>341</v>
      </c>
    </row>
    <row r="134" spans="2:65" s="11" customFormat="1" ht="22.8" customHeight="1">
      <c r="B134" s="114"/>
      <c r="D134" s="115" t="s">
        <v>69</v>
      </c>
      <c r="E134" s="123" t="s">
        <v>255</v>
      </c>
      <c r="F134" s="123" t="s">
        <v>256</v>
      </c>
      <c r="J134" s="124">
        <f>BK134</f>
        <v>21569.739999999998</v>
      </c>
      <c r="L134" s="114"/>
      <c r="M134" s="118"/>
      <c r="P134" s="119">
        <f>SUM(P135:P144)</f>
        <v>43.981936000000005</v>
      </c>
      <c r="R134" s="119">
        <f>SUM(R135:R144)</f>
        <v>0.67252942999999998</v>
      </c>
      <c r="T134" s="120">
        <f>SUM(T135:T144)</f>
        <v>0</v>
      </c>
      <c r="AR134" s="115" t="s">
        <v>80</v>
      </c>
      <c r="AT134" s="121" t="s">
        <v>69</v>
      </c>
      <c r="AU134" s="121" t="s">
        <v>78</v>
      </c>
      <c r="AY134" s="115" t="s">
        <v>141</v>
      </c>
      <c r="BK134" s="122">
        <f>SUM(BK135:BK144)</f>
        <v>21569.739999999998</v>
      </c>
    </row>
    <row r="135" spans="2:65" s="1" customFormat="1" ht="37.799999999999997" customHeight="1">
      <c r="B135" s="25"/>
      <c r="C135" s="125" t="s">
        <v>342</v>
      </c>
      <c r="D135" s="125" t="s">
        <v>143</v>
      </c>
      <c r="E135" s="126" t="s">
        <v>343</v>
      </c>
      <c r="F135" s="127" t="s">
        <v>344</v>
      </c>
      <c r="G135" s="128" t="s">
        <v>152</v>
      </c>
      <c r="H135" s="129">
        <v>-19.11</v>
      </c>
      <c r="I135" s="130">
        <v>1215.99</v>
      </c>
      <c r="J135" s="130">
        <f t="shared" ref="J135:J144" si="0">ROUND(I135*H135,2)</f>
        <v>-23237.57</v>
      </c>
      <c r="K135" s="131"/>
      <c r="L135" s="25"/>
      <c r="M135" s="132" t="s">
        <v>1</v>
      </c>
      <c r="N135" s="133" t="s">
        <v>35</v>
      </c>
      <c r="O135" s="134">
        <v>0</v>
      </c>
      <c r="P135" s="134">
        <f t="shared" ref="P135:P144" si="1">O135*H135</f>
        <v>0</v>
      </c>
      <c r="Q135" s="134">
        <v>0</v>
      </c>
      <c r="R135" s="134">
        <f t="shared" ref="R135:R144" si="2">Q135*H135</f>
        <v>0</v>
      </c>
      <c r="S135" s="134">
        <v>0</v>
      </c>
      <c r="T135" s="135">
        <f t="shared" ref="T135:T144" si="3">S135*H135</f>
        <v>0</v>
      </c>
      <c r="AR135" s="136" t="s">
        <v>213</v>
      </c>
      <c r="AT135" s="136" t="s">
        <v>143</v>
      </c>
      <c r="AU135" s="136" t="s">
        <v>80</v>
      </c>
      <c r="AY135" s="13" t="s">
        <v>141</v>
      </c>
      <c r="BE135" s="137">
        <f t="shared" ref="BE135:BE144" si="4">IF(N135="základní",J135,0)</f>
        <v>-23237.57</v>
      </c>
      <c r="BF135" s="137">
        <f t="shared" ref="BF135:BF144" si="5">IF(N135="snížená",J135,0)</f>
        <v>0</v>
      </c>
      <c r="BG135" s="137">
        <f t="shared" ref="BG135:BG144" si="6">IF(N135="zákl. přenesená",J135,0)</f>
        <v>0</v>
      </c>
      <c r="BH135" s="137">
        <f t="shared" ref="BH135:BH144" si="7">IF(N135="sníž. přenesená",J135,0)</f>
        <v>0</v>
      </c>
      <c r="BI135" s="137">
        <f t="shared" ref="BI135:BI144" si="8">IF(N135="nulová",J135,0)</f>
        <v>0</v>
      </c>
      <c r="BJ135" s="13" t="s">
        <v>78</v>
      </c>
      <c r="BK135" s="137">
        <f t="shared" ref="BK135:BK144" si="9">ROUND(I135*H135,2)</f>
        <v>-23237.57</v>
      </c>
      <c r="BL135" s="13" t="s">
        <v>213</v>
      </c>
      <c r="BM135" s="136" t="s">
        <v>345</v>
      </c>
    </row>
    <row r="136" spans="2:65" s="1" customFormat="1" ht="33" customHeight="1">
      <c r="B136" s="25"/>
      <c r="C136" s="125" t="s">
        <v>180</v>
      </c>
      <c r="D136" s="125" t="s">
        <v>143</v>
      </c>
      <c r="E136" s="126" t="s">
        <v>267</v>
      </c>
      <c r="F136" s="127" t="s">
        <v>268</v>
      </c>
      <c r="G136" s="128" t="s">
        <v>152</v>
      </c>
      <c r="H136" s="129">
        <v>21.977</v>
      </c>
      <c r="I136" s="130">
        <v>1070</v>
      </c>
      <c r="J136" s="130">
        <f t="shared" si="0"/>
        <v>23515.39</v>
      </c>
      <c r="K136" s="131"/>
      <c r="L136" s="25"/>
      <c r="M136" s="132" t="s">
        <v>1</v>
      </c>
      <c r="N136" s="133" t="s">
        <v>35</v>
      </c>
      <c r="O136" s="134">
        <v>0.55000000000000004</v>
      </c>
      <c r="P136" s="134">
        <f t="shared" si="1"/>
        <v>12.087350000000001</v>
      </c>
      <c r="Q136" s="134">
        <v>1.959E-2</v>
      </c>
      <c r="R136" s="134">
        <f t="shared" si="2"/>
        <v>0.43052942999999999</v>
      </c>
      <c r="S136" s="134">
        <v>0</v>
      </c>
      <c r="T136" s="135">
        <f t="shared" si="3"/>
        <v>0</v>
      </c>
      <c r="AR136" s="136" t="s">
        <v>213</v>
      </c>
      <c r="AT136" s="136" t="s">
        <v>143</v>
      </c>
      <c r="AU136" s="136" t="s">
        <v>80</v>
      </c>
      <c r="AY136" s="13" t="s">
        <v>141</v>
      </c>
      <c r="BE136" s="137">
        <f t="shared" si="4"/>
        <v>23515.39</v>
      </c>
      <c r="BF136" s="137">
        <f t="shared" si="5"/>
        <v>0</v>
      </c>
      <c r="BG136" s="137">
        <f t="shared" si="6"/>
        <v>0</v>
      </c>
      <c r="BH136" s="137">
        <f t="shared" si="7"/>
        <v>0</v>
      </c>
      <c r="BI136" s="137">
        <f t="shared" si="8"/>
        <v>0</v>
      </c>
      <c r="BJ136" s="13" t="s">
        <v>78</v>
      </c>
      <c r="BK136" s="137">
        <f t="shared" si="9"/>
        <v>23515.39</v>
      </c>
      <c r="BL136" s="13" t="s">
        <v>213</v>
      </c>
      <c r="BM136" s="136" t="s">
        <v>346</v>
      </c>
    </row>
    <row r="137" spans="2:65" s="1" customFormat="1" ht="24.15" customHeight="1">
      <c r="B137" s="25"/>
      <c r="C137" s="125" t="s">
        <v>188</v>
      </c>
      <c r="D137" s="125" t="s">
        <v>143</v>
      </c>
      <c r="E137" s="126" t="s">
        <v>347</v>
      </c>
      <c r="F137" s="127" t="s">
        <v>348</v>
      </c>
      <c r="G137" s="128" t="s">
        <v>152</v>
      </c>
      <c r="H137" s="129">
        <v>5.7329999999999997</v>
      </c>
      <c r="I137" s="130">
        <v>160</v>
      </c>
      <c r="J137" s="130">
        <f t="shared" si="0"/>
        <v>917.28</v>
      </c>
      <c r="K137" s="131"/>
      <c r="L137" s="25"/>
      <c r="M137" s="132" t="s">
        <v>1</v>
      </c>
      <c r="N137" s="133" t="s">
        <v>35</v>
      </c>
      <c r="O137" s="134">
        <v>0.32</v>
      </c>
      <c r="P137" s="134">
        <f t="shared" si="1"/>
        <v>1.83456</v>
      </c>
      <c r="Q137" s="134">
        <v>0</v>
      </c>
      <c r="R137" s="134">
        <f t="shared" si="2"/>
        <v>0</v>
      </c>
      <c r="S137" s="134">
        <v>0</v>
      </c>
      <c r="T137" s="135">
        <f t="shared" si="3"/>
        <v>0</v>
      </c>
      <c r="AR137" s="136" t="s">
        <v>147</v>
      </c>
      <c r="AT137" s="136" t="s">
        <v>143</v>
      </c>
      <c r="AU137" s="136" t="s">
        <v>80</v>
      </c>
      <c r="AY137" s="13" t="s">
        <v>141</v>
      </c>
      <c r="BE137" s="137">
        <f t="shared" si="4"/>
        <v>917.28</v>
      </c>
      <c r="BF137" s="137">
        <f t="shared" si="5"/>
        <v>0</v>
      </c>
      <c r="BG137" s="137">
        <f t="shared" si="6"/>
        <v>0</v>
      </c>
      <c r="BH137" s="137">
        <f t="shared" si="7"/>
        <v>0</v>
      </c>
      <c r="BI137" s="137">
        <f t="shared" si="8"/>
        <v>0</v>
      </c>
      <c r="BJ137" s="13" t="s">
        <v>78</v>
      </c>
      <c r="BK137" s="137">
        <f t="shared" si="9"/>
        <v>917.28</v>
      </c>
      <c r="BL137" s="13" t="s">
        <v>147</v>
      </c>
      <c r="BM137" s="136" t="s">
        <v>349</v>
      </c>
    </row>
    <row r="138" spans="2:65" s="1" customFormat="1" ht="16.5" customHeight="1">
      <c r="B138" s="25"/>
      <c r="C138" s="138" t="s">
        <v>193</v>
      </c>
      <c r="D138" s="138" t="s">
        <v>216</v>
      </c>
      <c r="E138" s="139" t="s">
        <v>273</v>
      </c>
      <c r="F138" s="140" t="s">
        <v>274</v>
      </c>
      <c r="G138" s="141" t="s">
        <v>146</v>
      </c>
      <c r="H138" s="142">
        <v>0.18</v>
      </c>
      <c r="I138" s="143">
        <v>8180</v>
      </c>
      <c r="J138" s="143">
        <f t="shared" si="0"/>
        <v>1472.4</v>
      </c>
      <c r="K138" s="144"/>
      <c r="L138" s="145"/>
      <c r="M138" s="146" t="s">
        <v>1</v>
      </c>
      <c r="N138" s="147" t="s">
        <v>35</v>
      </c>
      <c r="O138" s="134">
        <v>0</v>
      </c>
      <c r="P138" s="134">
        <f t="shared" si="1"/>
        <v>0</v>
      </c>
      <c r="Q138" s="134">
        <v>0.55000000000000004</v>
      </c>
      <c r="R138" s="134">
        <f t="shared" si="2"/>
        <v>9.9000000000000005E-2</v>
      </c>
      <c r="S138" s="134">
        <v>0</v>
      </c>
      <c r="T138" s="135">
        <f t="shared" si="3"/>
        <v>0</v>
      </c>
      <c r="AR138" s="136" t="s">
        <v>176</v>
      </c>
      <c r="AT138" s="136" t="s">
        <v>216</v>
      </c>
      <c r="AU138" s="136" t="s">
        <v>80</v>
      </c>
      <c r="AY138" s="13" t="s">
        <v>141</v>
      </c>
      <c r="BE138" s="137">
        <f t="shared" si="4"/>
        <v>1472.4</v>
      </c>
      <c r="BF138" s="137">
        <f t="shared" si="5"/>
        <v>0</v>
      </c>
      <c r="BG138" s="137">
        <f t="shared" si="6"/>
        <v>0</v>
      </c>
      <c r="BH138" s="137">
        <f t="shared" si="7"/>
        <v>0</v>
      </c>
      <c r="BI138" s="137">
        <f t="shared" si="8"/>
        <v>0</v>
      </c>
      <c r="BJ138" s="13" t="s">
        <v>78</v>
      </c>
      <c r="BK138" s="137">
        <f t="shared" si="9"/>
        <v>1472.4</v>
      </c>
      <c r="BL138" s="13" t="s">
        <v>147</v>
      </c>
      <c r="BM138" s="136" t="s">
        <v>350</v>
      </c>
    </row>
    <row r="139" spans="2:65" s="1" customFormat="1" ht="24.15" customHeight="1">
      <c r="B139" s="25"/>
      <c r="C139" s="125" t="s">
        <v>8</v>
      </c>
      <c r="D139" s="125" t="s">
        <v>143</v>
      </c>
      <c r="E139" s="126" t="s">
        <v>351</v>
      </c>
      <c r="F139" s="127" t="s">
        <v>352</v>
      </c>
      <c r="G139" s="128" t="s">
        <v>184</v>
      </c>
      <c r="H139" s="129">
        <v>41</v>
      </c>
      <c r="I139" s="130">
        <v>68.900000000000006</v>
      </c>
      <c r="J139" s="130">
        <f t="shared" si="0"/>
        <v>2824.9</v>
      </c>
      <c r="K139" s="131"/>
      <c r="L139" s="25"/>
      <c r="M139" s="132" t="s">
        <v>1</v>
      </c>
      <c r="N139" s="133" t="s">
        <v>35</v>
      </c>
      <c r="O139" s="134">
        <v>0.11799999999999999</v>
      </c>
      <c r="P139" s="134">
        <f t="shared" si="1"/>
        <v>4.8380000000000001</v>
      </c>
      <c r="Q139" s="134">
        <v>0</v>
      </c>
      <c r="R139" s="134">
        <f t="shared" si="2"/>
        <v>0</v>
      </c>
      <c r="S139" s="134">
        <v>0</v>
      </c>
      <c r="T139" s="135">
        <f t="shared" si="3"/>
        <v>0</v>
      </c>
      <c r="AR139" s="136" t="s">
        <v>213</v>
      </c>
      <c r="AT139" s="136" t="s">
        <v>143</v>
      </c>
      <c r="AU139" s="136" t="s">
        <v>80</v>
      </c>
      <c r="AY139" s="13" t="s">
        <v>141</v>
      </c>
      <c r="BE139" s="137">
        <f t="shared" si="4"/>
        <v>2824.9</v>
      </c>
      <c r="BF139" s="137">
        <f t="shared" si="5"/>
        <v>0</v>
      </c>
      <c r="BG139" s="137">
        <f t="shared" si="6"/>
        <v>0</v>
      </c>
      <c r="BH139" s="137">
        <f t="shared" si="7"/>
        <v>0</v>
      </c>
      <c r="BI139" s="137">
        <f t="shared" si="8"/>
        <v>0</v>
      </c>
      <c r="BJ139" s="13" t="s">
        <v>78</v>
      </c>
      <c r="BK139" s="137">
        <f t="shared" si="9"/>
        <v>2824.9</v>
      </c>
      <c r="BL139" s="13" t="s">
        <v>213</v>
      </c>
      <c r="BM139" s="136" t="s">
        <v>353</v>
      </c>
    </row>
    <row r="140" spans="2:65" s="1" customFormat="1" ht="21.75" customHeight="1">
      <c r="B140" s="25"/>
      <c r="C140" s="138" t="s">
        <v>202</v>
      </c>
      <c r="D140" s="138" t="s">
        <v>216</v>
      </c>
      <c r="E140" s="139" t="s">
        <v>354</v>
      </c>
      <c r="F140" s="140" t="s">
        <v>355</v>
      </c>
      <c r="G140" s="141" t="s">
        <v>146</v>
      </c>
      <c r="H140" s="142">
        <v>0.21</v>
      </c>
      <c r="I140" s="143">
        <v>8570</v>
      </c>
      <c r="J140" s="143">
        <f t="shared" si="0"/>
        <v>1799.7</v>
      </c>
      <c r="K140" s="144"/>
      <c r="L140" s="145"/>
      <c r="M140" s="146" t="s">
        <v>1</v>
      </c>
      <c r="N140" s="147" t="s">
        <v>35</v>
      </c>
      <c r="O140" s="134">
        <v>0</v>
      </c>
      <c r="P140" s="134">
        <f t="shared" si="1"/>
        <v>0</v>
      </c>
      <c r="Q140" s="134">
        <v>0.55000000000000004</v>
      </c>
      <c r="R140" s="134">
        <f t="shared" si="2"/>
        <v>0.11550000000000001</v>
      </c>
      <c r="S140" s="134">
        <v>0</v>
      </c>
      <c r="T140" s="135">
        <f t="shared" si="3"/>
        <v>0</v>
      </c>
      <c r="AR140" s="136" t="s">
        <v>220</v>
      </c>
      <c r="AT140" s="136" t="s">
        <v>216</v>
      </c>
      <c r="AU140" s="136" t="s">
        <v>80</v>
      </c>
      <c r="AY140" s="13" t="s">
        <v>141</v>
      </c>
      <c r="BE140" s="137">
        <f t="shared" si="4"/>
        <v>1799.7</v>
      </c>
      <c r="BF140" s="137">
        <f t="shared" si="5"/>
        <v>0</v>
      </c>
      <c r="BG140" s="137">
        <f t="shared" si="6"/>
        <v>0</v>
      </c>
      <c r="BH140" s="137">
        <f t="shared" si="7"/>
        <v>0</v>
      </c>
      <c r="BI140" s="137">
        <f t="shared" si="8"/>
        <v>0</v>
      </c>
      <c r="BJ140" s="13" t="s">
        <v>78</v>
      </c>
      <c r="BK140" s="137">
        <f t="shared" si="9"/>
        <v>1799.7</v>
      </c>
      <c r="BL140" s="13" t="s">
        <v>213</v>
      </c>
      <c r="BM140" s="136" t="s">
        <v>356</v>
      </c>
    </row>
    <row r="141" spans="2:65" s="1" customFormat="1" ht="24.15" customHeight="1">
      <c r="B141" s="25"/>
      <c r="C141" s="125" t="s">
        <v>210</v>
      </c>
      <c r="D141" s="125" t="s">
        <v>143</v>
      </c>
      <c r="E141" s="126" t="s">
        <v>295</v>
      </c>
      <c r="F141" s="127" t="s">
        <v>296</v>
      </c>
      <c r="G141" s="128" t="s">
        <v>191</v>
      </c>
      <c r="H141" s="129">
        <v>0.746</v>
      </c>
      <c r="I141" s="130">
        <v>4840</v>
      </c>
      <c r="J141" s="130">
        <f t="shared" si="0"/>
        <v>3610.64</v>
      </c>
      <c r="K141" s="131"/>
      <c r="L141" s="25"/>
      <c r="M141" s="132" t="s">
        <v>1</v>
      </c>
      <c r="N141" s="133" t="s">
        <v>35</v>
      </c>
      <c r="O141" s="134">
        <v>9.6809999999999992</v>
      </c>
      <c r="P141" s="134">
        <f t="shared" si="1"/>
        <v>7.2220259999999996</v>
      </c>
      <c r="Q141" s="134">
        <v>0</v>
      </c>
      <c r="R141" s="134">
        <f t="shared" si="2"/>
        <v>0</v>
      </c>
      <c r="S141" s="134">
        <v>0</v>
      </c>
      <c r="T141" s="135">
        <f t="shared" si="3"/>
        <v>0</v>
      </c>
      <c r="AR141" s="136" t="s">
        <v>213</v>
      </c>
      <c r="AT141" s="136" t="s">
        <v>143</v>
      </c>
      <c r="AU141" s="136" t="s">
        <v>80</v>
      </c>
      <c r="AY141" s="13" t="s">
        <v>141</v>
      </c>
      <c r="BE141" s="137">
        <f t="shared" si="4"/>
        <v>3610.64</v>
      </c>
      <c r="BF141" s="137">
        <f t="shared" si="5"/>
        <v>0</v>
      </c>
      <c r="BG141" s="137">
        <f t="shared" si="6"/>
        <v>0</v>
      </c>
      <c r="BH141" s="137">
        <f t="shared" si="7"/>
        <v>0</v>
      </c>
      <c r="BI141" s="137">
        <f t="shared" si="8"/>
        <v>0</v>
      </c>
      <c r="BJ141" s="13" t="s">
        <v>78</v>
      </c>
      <c r="BK141" s="137">
        <f t="shared" si="9"/>
        <v>3610.64</v>
      </c>
      <c r="BL141" s="13" t="s">
        <v>213</v>
      </c>
      <c r="BM141" s="136" t="s">
        <v>357</v>
      </c>
    </row>
    <row r="142" spans="2:65" s="1" customFormat="1" ht="24.15" customHeight="1">
      <c r="B142" s="25"/>
      <c r="C142" s="125" t="s">
        <v>215</v>
      </c>
      <c r="D142" s="125" t="s">
        <v>143</v>
      </c>
      <c r="E142" s="126" t="s">
        <v>358</v>
      </c>
      <c r="F142" s="127" t="s">
        <v>359</v>
      </c>
      <c r="G142" s="128" t="s">
        <v>317</v>
      </c>
      <c r="H142" s="129">
        <v>2</v>
      </c>
      <c r="I142" s="130">
        <v>566</v>
      </c>
      <c r="J142" s="130">
        <f t="shared" si="0"/>
        <v>1132</v>
      </c>
      <c r="K142" s="131"/>
      <c r="L142" s="25"/>
      <c r="M142" s="132" t="s">
        <v>1</v>
      </c>
      <c r="N142" s="133" t="s">
        <v>35</v>
      </c>
      <c r="O142" s="134">
        <v>1</v>
      </c>
      <c r="P142" s="134">
        <f t="shared" si="1"/>
        <v>2</v>
      </c>
      <c r="Q142" s="134">
        <v>0</v>
      </c>
      <c r="R142" s="134">
        <f t="shared" si="2"/>
        <v>0</v>
      </c>
      <c r="S142" s="134">
        <v>0</v>
      </c>
      <c r="T142" s="135">
        <f t="shared" si="3"/>
        <v>0</v>
      </c>
      <c r="AR142" s="136" t="s">
        <v>318</v>
      </c>
      <c r="AT142" s="136" t="s">
        <v>143</v>
      </c>
      <c r="AU142" s="136" t="s">
        <v>80</v>
      </c>
      <c r="AY142" s="13" t="s">
        <v>141</v>
      </c>
      <c r="BE142" s="137">
        <f t="shared" si="4"/>
        <v>1132</v>
      </c>
      <c r="BF142" s="137">
        <f t="shared" si="5"/>
        <v>0</v>
      </c>
      <c r="BG142" s="137">
        <f t="shared" si="6"/>
        <v>0</v>
      </c>
      <c r="BH142" s="137">
        <f t="shared" si="7"/>
        <v>0</v>
      </c>
      <c r="BI142" s="137">
        <f t="shared" si="8"/>
        <v>0</v>
      </c>
      <c r="BJ142" s="13" t="s">
        <v>78</v>
      </c>
      <c r="BK142" s="137">
        <f t="shared" si="9"/>
        <v>1132</v>
      </c>
      <c r="BL142" s="13" t="s">
        <v>318</v>
      </c>
      <c r="BM142" s="136" t="s">
        <v>360</v>
      </c>
    </row>
    <row r="143" spans="2:65" s="1" customFormat="1" ht="37.799999999999997" customHeight="1">
      <c r="B143" s="25"/>
      <c r="C143" s="125" t="s">
        <v>213</v>
      </c>
      <c r="D143" s="125" t="s">
        <v>143</v>
      </c>
      <c r="E143" s="126" t="s">
        <v>361</v>
      </c>
      <c r="F143" s="127" t="s">
        <v>362</v>
      </c>
      <c r="G143" s="128" t="s">
        <v>317</v>
      </c>
      <c r="H143" s="129">
        <v>16</v>
      </c>
      <c r="I143" s="130">
        <v>566</v>
      </c>
      <c r="J143" s="130">
        <f t="shared" si="0"/>
        <v>9056</v>
      </c>
      <c r="K143" s="131"/>
      <c r="L143" s="25"/>
      <c r="M143" s="132" t="s">
        <v>1</v>
      </c>
      <c r="N143" s="133" t="s">
        <v>35</v>
      </c>
      <c r="O143" s="134">
        <v>1</v>
      </c>
      <c r="P143" s="134">
        <f t="shared" si="1"/>
        <v>16</v>
      </c>
      <c r="Q143" s="134">
        <v>0</v>
      </c>
      <c r="R143" s="134">
        <f t="shared" si="2"/>
        <v>0</v>
      </c>
      <c r="S143" s="134">
        <v>0</v>
      </c>
      <c r="T143" s="135">
        <f t="shared" si="3"/>
        <v>0</v>
      </c>
      <c r="AR143" s="136" t="s">
        <v>318</v>
      </c>
      <c r="AT143" s="136" t="s">
        <v>143</v>
      </c>
      <c r="AU143" s="136" t="s">
        <v>80</v>
      </c>
      <c r="AY143" s="13" t="s">
        <v>141</v>
      </c>
      <c r="BE143" s="137">
        <f t="shared" si="4"/>
        <v>9056</v>
      </c>
      <c r="BF143" s="137">
        <f t="shared" si="5"/>
        <v>0</v>
      </c>
      <c r="BG143" s="137">
        <f t="shared" si="6"/>
        <v>0</v>
      </c>
      <c r="BH143" s="137">
        <f t="shared" si="7"/>
        <v>0</v>
      </c>
      <c r="BI143" s="137">
        <f t="shared" si="8"/>
        <v>0</v>
      </c>
      <c r="BJ143" s="13" t="s">
        <v>78</v>
      </c>
      <c r="BK143" s="137">
        <f t="shared" si="9"/>
        <v>9056</v>
      </c>
      <c r="BL143" s="13" t="s">
        <v>318</v>
      </c>
      <c r="BM143" s="136" t="s">
        <v>363</v>
      </c>
    </row>
    <row r="144" spans="2:65" s="1" customFormat="1" ht="16.5" customHeight="1">
      <c r="B144" s="25"/>
      <c r="C144" s="138" t="s">
        <v>279</v>
      </c>
      <c r="D144" s="138" t="s">
        <v>216</v>
      </c>
      <c r="E144" s="139" t="s">
        <v>364</v>
      </c>
      <c r="F144" s="140" t="s">
        <v>365</v>
      </c>
      <c r="G144" s="141" t="s">
        <v>146</v>
      </c>
      <c r="H144" s="142">
        <v>0.05</v>
      </c>
      <c r="I144" s="143">
        <v>9580</v>
      </c>
      <c r="J144" s="143">
        <f t="shared" si="0"/>
        <v>479</v>
      </c>
      <c r="K144" s="144"/>
      <c r="L144" s="145"/>
      <c r="M144" s="146" t="s">
        <v>1</v>
      </c>
      <c r="N144" s="147" t="s">
        <v>35</v>
      </c>
      <c r="O144" s="134">
        <v>0</v>
      </c>
      <c r="P144" s="134">
        <f t="shared" si="1"/>
        <v>0</v>
      </c>
      <c r="Q144" s="134">
        <v>0.55000000000000004</v>
      </c>
      <c r="R144" s="134">
        <f t="shared" si="2"/>
        <v>2.7500000000000004E-2</v>
      </c>
      <c r="S144" s="134">
        <v>0</v>
      </c>
      <c r="T144" s="135">
        <f t="shared" si="3"/>
        <v>0</v>
      </c>
      <c r="AR144" s="136" t="s">
        <v>220</v>
      </c>
      <c r="AT144" s="136" t="s">
        <v>216</v>
      </c>
      <c r="AU144" s="136" t="s">
        <v>80</v>
      </c>
      <c r="AY144" s="13" t="s">
        <v>141</v>
      </c>
      <c r="BE144" s="137">
        <f t="shared" si="4"/>
        <v>479</v>
      </c>
      <c r="BF144" s="137">
        <f t="shared" si="5"/>
        <v>0</v>
      </c>
      <c r="BG144" s="137">
        <f t="shared" si="6"/>
        <v>0</v>
      </c>
      <c r="BH144" s="137">
        <f t="shared" si="7"/>
        <v>0</v>
      </c>
      <c r="BI144" s="137">
        <f t="shared" si="8"/>
        <v>0</v>
      </c>
      <c r="BJ144" s="13" t="s">
        <v>78</v>
      </c>
      <c r="BK144" s="137">
        <f t="shared" si="9"/>
        <v>479</v>
      </c>
      <c r="BL144" s="13" t="s">
        <v>213</v>
      </c>
      <c r="BM144" s="136" t="s">
        <v>366</v>
      </c>
    </row>
    <row r="145" spans="2:65" s="11" customFormat="1" ht="22.8" customHeight="1">
      <c r="B145" s="114"/>
      <c r="D145" s="115" t="s">
        <v>69</v>
      </c>
      <c r="E145" s="123" t="s">
        <v>306</v>
      </c>
      <c r="F145" s="123" t="s">
        <v>307</v>
      </c>
      <c r="J145" s="124">
        <f>BK145</f>
        <v>7852.6</v>
      </c>
      <c r="L145" s="114"/>
      <c r="M145" s="118"/>
      <c r="P145" s="119">
        <f>P146</f>
        <v>8.5483999999999991</v>
      </c>
      <c r="R145" s="119">
        <f>R146</f>
        <v>1.0934000000000001E-2</v>
      </c>
      <c r="T145" s="120">
        <f>T146</f>
        <v>0</v>
      </c>
      <c r="AR145" s="115" t="s">
        <v>80</v>
      </c>
      <c r="AT145" s="121" t="s">
        <v>69</v>
      </c>
      <c r="AU145" s="121" t="s">
        <v>78</v>
      </c>
      <c r="AY145" s="115" t="s">
        <v>141</v>
      </c>
      <c r="BK145" s="122">
        <f>BK146</f>
        <v>7852.6</v>
      </c>
    </row>
    <row r="146" spans="2:65" s="1" customFormat="1" ht="24.15" customHeight="1">
      <c r="B146" s="25"/>
      <c r="C146" s="125" t="s">
        <v>283</v>
      </c>
      <c r="D146" s="125" t="s">
        <v>143</v>
      </c>
      <c r="E146" s="126" t="s">
        <v>309</v>
      </c>
      <c r="F146" s="127" t="s">
        <v>310</v>
      </c>
      <c r="G146" s="128" t="s">
        <v>152</v>
      </c>
      <c r="H146" s="129">
        <v>49.7</v>
      </c>
      <c r="I146" s="130">
        <v>158</v>
      </c>
      <c r="J146" s="130">
        <f>ROUND(I146*H146,2)</f>
        <v>7852.6</v>
      </c>
      <c r="K146" s="131"/>
      <c r="L146" s="25"/>
      <c r="M146" s="148" t="s">
        <v>1</v>
      </c>
      <c r="N146" s="149" t="s">
        <v>35</v>
      </c>
      <c r="O146" s="150">
        <v>0.17199999999999999</v>
      </c>
      <c r="P146" s="150">
        <f>O146*H146</f>
        <v>8.5483999999999991</v>
      </c>
      <c r="Q146" s="150">
        <v>2.2000000000000001E-4</v>
      </c>
      <c r="R146" s="150">
        <f>Q146*H146</f>
        <v>1.0934000000000001E-2</v>
      </c>
      <c r="S146" s="150">
        <v>0</v>
      </c>
      <c r="T146" s="151">
        <f>S146*H146</f>
        <v>0</v>
      </c>
      <c r="AR146" s="136" t="s">
        <v>213</v>
      </c>
      <c r="AT146" s="136" t="s">
        <v>143</v>
      </c>
      <c r="AU146" s="136" t="s">
        <v>80</v>
      </c>
      <c r="AY146" s="13" t="s">
        <v>141</v>
      </c>
      <c r="BE146" s="137">
        <f>IF(N146="základní",J146,0)</f>
        <v>7852.6</v>
      </c>
      <c r="BF146" s="137">
        <f>IF(N146="snížená",J146,0)</f>
        <v>0</v>
      </c>
      <c r="BG146" s="137">
        <f>IF(N146="zákl. přenesená",J146,0)</f>
        <v>0</v>
      </c>
      <c r="BH146" s="137">
        <f>IF(N146="sníž. přenesená",J146,0)</f>
        <v>0</v>
      </c>
      <c r="BI146" s="137">
        <f>IF(N146="nulová",J146,0)</f>
        <v>0</v>
      </c>
      <c r="BJ146" s="13" t="s">
        <v>78</v>
      </c>
      <c r="BK146" s="137">
        <f>ROUND(I146*H146,2)</f>
        <v>7852.6</v>
      </c>
      <c r="BL146" s="13" t="s">
        <v>213</v>
      </c>
      <c r="BM146" s="136" t="s">
        <v>367</v>
      </c>
    </row>
    <row r="147" spans="2:65" s="1" customFormat="1" ht="6.9" customHeight="1">
      <c r="B147" s="37"/>
      <c r="C147" s="38"/>
      <c r="D147" s="38"/>
      <c r="E147" s="38"/>
      <c r="F147" s="38"/>
      <c r="G147" s="38"/>
      <c r="H147" s="38"/>
      <c r="I147" s="38"/>
      <c r="J147" s="38"/>
      <c r="K147" s="38"/>
      <c r="L147" s="25"/>
    </row>
  </sheetData>
  <sheetProtection algorithmName="SHA-512" hashValue="UDPyuyZVVZ9OL2HrWxfcBeDP5EswDczedZvLWjZZMpFjkc/ahsMuLNPcsl3zLkI4DlA+et6knLOh8zdtyAEoIw==" saltValue="b2ei30awK4lCCRnYbUYyX0KkQI1A/CGl2MWjnLf2Xe2O1JFDXSz/tiOnd1AdI7cUcf2w25Z9hyu+jMPPujnouw==" spinCount="100000" sheet="1" objects="1" scenarios="1" formatColumns="0" formatRows="0" autoFilter="0"/>
  <autoFilter ref="C121:K146" xr:uid="{00000000-0009-0000-0000-000003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BM124"/>
  <sheetViews>
    <sheetView showGridLines="0" topLeftCell="A105" workbookViewId="0">
      <selection activeCell="J121" sqref="J121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2:46" ht="10.199999999999999"/>
    <row r="2" spans="2:46" ht="36.9" customHeight="1"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AT2" s="13" t="s">
        <v>89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80</v>
      </c>
    </row>
    <row r="4" spans="2:46" ht="24.9" customHeight="1">
      <c r="B4" s="16"/>
      <c r="D4" s="17" t="s">
        <v>108</v>
      </c>
      <c r="L4" s="16"/>
      <c r="M4" s="81" t="s">
        <v>10</v>
      </c>
      <c r="AT4" s="13" t="s">
        <v>4</v>
      </c>
    </row>
    <row r="5" spans="2:46" ht="6.9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87" t="str">
        <f>'Rekapitulace stavby'!K6</f>
        <v>Vrchlabí 210</v>
      </c>
      <c r="F7" s="188"/>
      <c r="G7" s="188"/>
      <c r="H7" s="188"/>
      <c r="L7" s="16"/>
    </row>
    <row r="8" spans="2:46" s="1" customFormat="1" ht="12" customHeight="1">
      <c r="B8" s="25"/>
      <c r="D8" s="22" t="s">
        <v>109</v>
      </c>
      <c r="L8" s="25"/>
    </row>
    <row r="9" spans="2:46" s="1" customFormat="1" ht="16.5" customHeight="1">
      <c r="B9" s="25"/>
      <c r="E9" s="158" t="s">
        <v>368</v>
      </c>
      <c r="F9" s="189"/>
      <c r="G9" s="189"/>
      <c r="H9" s="189"/>
      <c r="L9" s="25"/>
    </row>
    <row r="10" spans="2:46" s="1" customFormat="1" ht="10.199999999999999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1. 11. 2024</v>
      </c>
      <c r="L12" s="25"/>
    </row>
    <row r="13" spans="2:46" s="1" customFormat="1" ht="10.8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24</v>
      </c>
      <c r="J15" s="20" t="str">
        <f>IF('Rekapitulace stavby'!AN11="","",'Rekapitulace stavby'!AN11)</f>
        <v/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60" t="str">
        <f>'Rekapitulace stavby'!E14</f>
        <v xml:space="preserve"> </v>
      </c>
      <c r="F18" s="160"/>
      <c r="G18" s="160"/>
      <c r="H18" s="160"/>
      <c r="I18" s="22" t="s">
        <v>24</v>
      </c>
      <c r="J18" s="20" t="str">
        <f>'Rekapitulace stavby'!AN14</f>
        <v/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23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 xml:space="preserve"> </v>
      </c>
      <c r="I21" s="22" t="s">
        <v>24</v>
      </c>
      <c r="J21" s="20" t="str">
        <f>IF('Rekapitulace stavby'!AN17="","",'Rekapitulace stavby'!AN17)</f>
        <v/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28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29</v>
      </c>
      <c r="L26" s="25"/>
    </row>
    <row r="27" spans="2:12" s="7" customFormat="1" ht="16.5" customHeight="1">
      <c r="B27" s="82"/>
      <c r="E27" s="163" t="s">
        <v>1</v>
      </c>
      <c r="F27" s="163"/>
      <c r="G27" s="163"/>
      <c r="H27" s="163"/>
      <c r="L27" s="82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30</v>
      </c>
      <c r="J30" s="59">
        <f>ROUND(J118, 2)</f>
        <v>13914.1</v>
      </c>
      <c r="L30" s="25"/>
    </row>
    <row r="31" spans="2:12" s="1" customFormat="1" ht="6.9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>
      <c r="B32" s="25"/>
      <c r="F32" s="28" t="s">
        <v>32</v>
      </c>
      <c r="I32" s="28" t="s">
        <v>31</v>
      </c>
      <c r="J32" s="28" t="s">
        <v>33</v>
      </c>
      <c r="L32" s="25"/>
    </row>
    <row r="33" spans="2:12" s="1" customFormat="1" ht="14.4" customHeight="1">
      <c r="B33" s="25"/>
      <c r="D33" s="48" t="s">
        <v>34</v>
      </c>
      <c r="E33" s="22" t="s">
        <v>35</v>
      </c>
      <c r="F33" s="84">
        <f>ROUND((SUM(BE118:BE123)),  2)</f>
        <v>13914.1</v>
      </c>
      <c r="I33" s="85">
        <v>0.21</v>
      </c>
      <c r="J33" s="84">
        <f>ROUND(((SUM(BE118:BE123))*I33),  2)</f>
        <v>2921.96</v>
      </c>
      <c r="L33" s="25"/>
    </row>
    <row r="34" spans="2:12" s="1" customFormat="1" ht="14.4" customHeight="1">
      <c r="B34" s="25"/>
      <c r="E34" s="22" t="s">
        <v>36</v>
      </c>
      <c r="F34" s="84">
        <f>ROUND((SUM(BF118:BF123)),  2)</f>
        <v>0</v>
      </c>
      <c r="I34" s="85">
        <v>0.12</v>
      </c>
      <c r="J34" s="84">
        <f>ROUND(((SUM(BF118:BF123))*I34),  2)</f>
        <v>0</v>
      </c>
      <c r="L34" s="25"/>
    </row>
    <row r="35" spans="2:12" s="1" customFormat="1" ht="14.4" hidden="1" customHeight="1">
      <c r="B35" s="25"/>
      <c r="E35" s="22" t="s">
        <v>37</v>
      </c>
      <c r="F35" s="84">
        <f>ROUND((SUM(BG118:BG123)),  2)</f>
        <v>0</v>
      </c>
      <c r="I35" s="85">
        <v>0.21</v>
      </c>
      <c r="J35" s="84">
        <f>0</f>
        <v>0</v>
      </c>
      <c r="L35" s="25"/>
    </row>
    <row r="36" spans="2:12" s="1" customFormat="1" ht="14.4" hidden="1" customHeight="1">
      <c r="B36" s="25"/>
      <c r="E36" s="22" t="s">
        <v>38</v>
      </c>
      <c r="F36" s="84">
        <f>ROUND((SUM(BH118:BH123)),  2)</f>
        <v>0</v>
      </c>
      <c r="I36" s="85">
        <v>0.12</v>
      </c>
      <c r="J36" s="84">
        <f>0</f>
        <v>0</v>
      </c>
      <c r="L36" s="25"/>
    </row>
    <row r="37" spans="2:12" s="1" customFormat="1" ht="14.4" hidden="1" customHeight="1">
      <c r="B37" s="25"/>
      <c r="E37" s="22" t="s">
        <v>39</v>
      </c>
      <c r="F37" s="84">
        <f>ROUND((SUM(BI118:BI123)),  2)</f>
        <v>0</v>
      </c>
      <c r="I37" s="85">
        <v>0</v>
      </c>
      <c r="J37" s="84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86"/>
      <c r="D39" s="87" t="s">
        <v>40</v>
      </c>
      <c r="E39" s="50"/>
      <c r="F39" s="50"/>
      <c r="G39" s="88" t="s">
        <v>41</v>
      </c>
      <c r="H39" s="89" t="s">
        <v>42</v>
      </c>
      <c r="I39" s="50"/>
      <c r="J39" s="90">
        <f>SUM(J30:J37)</f>
        <v>16836.060000000001</v>
      </c>
      <c r="K39" s="91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4" t="s">
        <v>43</v>
      </c>
      <c r="E50" s="35"/>
      <c r="F50" s="35"/>
      <c r="G50" s="34" t="s">
        <v>44</v>
      </c>
      <c r="H50" s="35"/>
      <c r="I50" s="35"/>
      <c r="J50" s="35"/>
      <c r="K50" s="35"/>
      <c r="L50" s="25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5"/>
      <c r="D61" s="36" t="s">
        <v>45</v>
      </c>
      <c r="E61" s="27"/>
      <c r="F61" s="92" t="s">
        <v>46</v>
      </c>
      <c r="G61" s="36" t="s">
        <v>45</v>
      </c>
      <c r="H61" s="27"/>
      <c r="I61" s="27"/>
      <c r="J61" s="93" t="s">
        <v>46</v>
      </c>
      <c r="K61" s="27"/>
      <c r="L61" s="25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5"/>
      <c r="D65" s="34" t="s">
        <v>47</v>
      </c>
      <c r="E65" s="35"/>
      <c r="F65" s="35"/>
      <c r="G65" s="34" t="s">
        <v>48</v>
      </c>
      <c r="H65" s="35"/>
      <c r="I65" s="35"/>
      <c r="J65" s="35"/>
      <c r="K65" s="35"/>
      <c r="L65" s="25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5"/>
      <c r="D76" s="36" t="s">
        <v>45</v>
      </c>
      <c r="E76" s="27"/>
      <c r="F76" s="92" t="s">
        <v>46</v>
      </c>
      <c r="G76" s="36" t="s">
        <v>45</v>
      </c>
      <c r="H76" s="27"/>
      <c r="I76" s="27"/>
      <c r="J76" s="93" t="s">
        <v>46</v>
      </c>
      <c r="K76" s="27"/>
      <c r="L76" s="25"/>
    </row>
    <row r="77" spans="2:12" s="1" customFormat="1" ht="14.4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" customHeight="1">
      <c r="B82" s="25"/>
      <c r="C82" s="17" t="s">
        <v>111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87" t="str">
        <f>E7</f>
        <v>Vrchlabí 210</v>
      </c>
      <c r="F85" s="188"/>
      <c r="G85" s="188"/>
      <c r="H85" s="188"/>
      <c r="L85" s="25"/>
    </row>
    <row r="86" spans="2:47" s="1" customFormat="1" ht="12" customHeight="1">
      <c r="B86" s="25"/>
      <c r="C86" s="22" t="s">
        <v>109</v>
      </c>
      <c r="L86" s="25"/>
    </row>
    <row r="87" spans="2:47" s="1" customFormat="1" ht="16.5" customHeight="1">
      <c r="B87" s="25"/>
      <c r="E87" s="158" t="str">
        <f>E9</f>
        <v>ZL04 - Dlažba hexagon</v>
      </c>
      <c r="F87" s="189"/>
      <c r="G87" s="189"/>
      <c r="H87" s="189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>1. 11. 2024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22</v>
      </c>
      <c r="F91" s="20" t="str">
        <f>E15</f>
        <v xml:space="preserve"> </v>
      </c>
      <c r="I91" s="22" t="s">
        <v>26</v>
      </c>
      <c r="J91" s="23" t="str">
        <f>E21</f>
        <v xml:space="preserve"> </v>
      </c>
      <c r="L91" s="25"/>
    </row>
    <row r="92" spans="2:47" s="1" customFormat="1" ht="15.15" customHeight="1">
      <c r="B92" s="25"/>
      <c r="C92" s="22" t="s">
        <v>25</v>
      </c>
      <c r="F92" s="20" t="str">
        <f>IF(E18="","",E18)</f>
        <v xml:space="preserve"> </v>
      </c>
      <c r="I92" s="22" t="s">
        <v>28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112</v>
      </c>
      <c r="D94" s="86"/>
      <c r="E94" s="86"/>
      <c r="F94" s="86"/>
      <c r="G94" s="86"/>
      <c r="H94" s="86"/>
      <c r="I94" s="86"/>
      <c r="J94" s="95" t="s">
        <v>113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8" customHeight="1">
      <c r="B96" s="25"/>
      <c r="C96" s="96" t="s">
        <v>114</v>
      </c>
      <c r="J96" s="59">
        <f>J118</f>
        <v>13914.100000000002</v>
      </c>
      <c r="L96" s="25"/>
      <c r="AU96" s="13" t="s">
        <v>115</v>
      </c>
    </row>
    <row r="97" spans="2:12" s="8" customFormat="1" ht="24.9" customHeight="1">
      <c r="B97" s="97"/>
      <c r="D97" s="98" t="s">
        <v>123</v>
      </c>
      <c r="E97" s="99"/>
      <c r="F97" s="99"/>
      <c r="G97" s="99"/>
      <c r="H97" s="99"/>
      <c r="I97" s="99"/>
      <c r="J97" s="100">
        <f>J119</f>
        <v>13914.100000000002</v>
      </c>
      <c r="L97" s="97"/>
    </row>
    <row r="98" spans="2:12" s="9" customFormat="1" ht="19.95" customHeight="1">
      <c r="B98" s="101"/>
      <c r="D98" s="102" t="s">
        <v>125</v>
      </c>
      <c r="E98" s="103"/>
      <c r="F98" s="103"/>
      <c r="G98" s="103"/>
      <c r="H98" s="103"/>
      <c r="I98" s="103"/>
      <c r="J98" s="104">
        <f>J120</f>
        <v>13914.100000000002</v>
      </c>
      <c r="L98" s="101"/>
    </row>
    <row r="99" spans="2:12" s="1" customFormat="1" ht="21.75" customHeight="1">
      <c r="B99" s="25"/>
      <c r="L99" s="25"/>
    </row>
    <row r="100" spans="2:12" s="1" customFormat="1" ht="6.9" customHeight="1">
      <c r="B100" s="37"/>
      <c r="C100" s="38"/>
      <c r="D100" s="38"/>
      <c r="E100" s="38"/>
      <c r="F100" s="38"/>
      <c r="G100" s="38"/>
      <c r="H100" s="38"/>
      <c r="I100" s="38"/>
      <c r="J100" s="38"/>
      <c r="K100" s="38"/>
      <c r="L100" s="25"/>
    </row>
    <row r="104" spans="2:12" s="1" customFormat="1" ht="6.9" customHeight="1"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25"/>
    </row>
    <row r="105" spans="2:12" s="1" customFormat="1" ht="24.9" customHeight="1">
      <c r="B105" s="25"/>
      <c r="C105" s="17" t="s">
        <v>126</v>
      </c>
      <c r="L105" s="25"/>
    </row>
    <row r="106" spans="2:12" s="1" customFormat="1" ht="6.9" customHeight="1">
      <c r="B106" s="25"/>
      <c r="L106" s="25"/>
    </row>
    <row r="107" spans="2:12" s="1" customFormat="1" ht="12" customHeight="1">
      <c r="B107" s="25"/>
      <c r="C107" s="22" t="s">
        <v>14</v>
      </c>
      <c r="L107" s="25"/>
    </row>
    <row r="108" spans="2:12" s="1" customFormat="1" ht="16.5" customHeight="1">
      <c r="B108" s="25"/>
      <c r="E108" s="187" t="str">
        <f>E7</f>
        <v>Vrchlabí 210</v>
      </c>
      <c r="F108" s="188"/>
      <c r="G108" s="188"/>
      <c r="H108" s="188"/>
      <c r="L108" s="25"/>
    </row>
    <row r="109" spans="2:12" s="1" customFormat="1" ht="12" customHeight="1">
      <c r="B109" s="25"/>
      <c r="C109" s="22" t="s">
        <v>109</v>
      </c>
      <c r="L109" s="25"/>
    </row>
    <row r="110" spans="2:12" s="1" customFormat="1" ht="16.5" customHeight="1">
      <c r="B110" s="25"/>
      <c r="E110" s="158" t="str">
        <f>E9</f>
        <v>ZL04 - Dlažba hexagon</v>
      </c>
      <c r="F110" s="189"/>
      <c r="G110" s="189"/>
      <c r="H110" s="189"/>
      <c r="L110" s="25"/>
    </row>
    <row r="111" spans="2:12" s="1" customFormat="1" ht="6.9" customHeight="1">
      <c r="B111" s="25"/>
      <c r="L111" s="25"/>
    </row>
    <row r="112" spans="2:12" s="1" customFormat="1" ht="12" customHeight="1">
      <c r="B112" s="25"/>
      <c r="C112" s="22" t="s">
        <v>18</v>
      </c>
      <c r="F112" s="20" t="str">
        <f>F12</f>
        <v xml:space="preserve"> </v>
      </c>
      <c r="I112" s="22" t="s">
        <v>20</v>
      </c>
      <c r="J112" s="45" t="str">
        <f>IF(J12="","",J12)</f>
        <v>1. 11. 2024</v>
      </c>
      <c r="L112" s="25"/>
    </row>
    <row r="113" spans="2:65" s="1" customFormat="1" ht="6.9" customHeight="1">
      <c r="B113" s="25"/>
      <c r="L113" s="25"/>
    </row>
    <row r="114" spans="2:65" s="1" customFormat="1" ht="15.15" customHeight="1">
      <c r="B114" s="25"/>
      <c r="C114" s="22" t="s">
        <v>22</v>
      </c>
      <c r="F114" s="20" t="str">
        <f>E15</f>
        <v xml:space="preserve"> </v>
      </c>
      <c r="I114" s="22" t="s">
        <v>26</v>
      </c>
      <c r="J114" s="23" t="str">
        <f>E21</f>
        <v xml:space="preserve"> </v>
      </c>
      <c r="L114" s="25"/>
    </row>
    <row r="115" spans="2:65" s="1" customFormat="1" ht="15.15" customHeight="1">
      <c r="B115" s="25"/>
      <c r="C115" s="22" t="s">
        <v>25</v>
      </c>
      <c r="F115" s="20" t="str">
        <f>IF(E18="","",E18)</f>
        <v xml:space="preserve"> </v>
      </c>
      <c r="I115" s="22" t="s">
        <v>28</v>
      </c>
      <c r="J115" s="23" t="str">
        <f>E24</f>
        <v xml:space="preserve"> </v>
      </c>
      <c r="L115" s="25"/>
    </row>
    <row r="116" spans="2:65" s="1" customFormat="1" ht="10.35" customHeight="1">
      <c r="B116" s="25"/>
      <c r="L116" s="25"/>
    </row>
    <row r="117" spans="2:65" s="10" customFormat="1" ht="29.25" customHeight="1">
      <c r="B117" s="105"/>
      <c r="C117" s="106" t="s">
        <v>127</v>
      </c>
      <c r="D117" s="107" t="s">
        <v>55</v>
      </c>
      <c r="E117" s="107" t="s">
        <v>51</v>
      </c>
      <c r="F117" s="107" t="s">
        <v>52</v>
      </c>
      <c r="G117" s="107" t="s">
        <v>128</v>
      </c>
      <c r="H117" s="107" t="s">
        <v>129</v>
      </c>
      <c r="I117" s="107" t="s">
        <v>130</v>
      </c>
      <c r="J117" s="108" t="s">
        <v>113</v>
      </c>
      <c r="K117" s="109" t="s">
        <v>131</v>
      </c>
      <c r="L117" s="105"/>
      <c r="M117" s="52" t="s">
        <v>1</v>
      </c>
      <c r="N117" s="53" t="s">
        <v>34</v>
      </c>
      <c r="O117" s="53" t="s">
        <v>132</v>
      </c>
      <c r="P117" s="53" t="s">
        <v>133</v>
      </c>
      <c r="Q117" s="53" t="s">
        <v>134</v>
      </c>
      <c r="R117" s="53" t="s">
        <v>135</v>
      </c>
      <c r="S117" s="53" t="s">
        <v>136</v>
      </c>
      <c r="T117" s="54" t="s">
        <v>137</v>
      </c>
    </row>
    <row r="118" spans="2:65" s="1" customFormat="1" ht="22.8" customHeight="1">
      <c r="B118" s="25"/>
      <c r="C118" s="57" t="s">
        <v>138</v>
      </c>
      <c r="J118" s="110">
        <f>BK118</f>
        <v>13914.100000000002</v>
      </c>
      <c r="L118" s="25"/>
      <c r="M118" s="55"/>
      <c r="N118" s="46"/>
      <c r="O118" s="46"/>
      <c r="P118" s="111">
        <f>P119</f>
        <v>0</v>
      </c>
      <c r="Q118" s="46"/>
      <c r="R118" s="111">
        <f>R119</f>
        <v>0</v>
      </c>
      <c r="S118" s="46"/>
      <c r="T118" s="112">
        <f>T119</f>
        <v>0</v>
      </c>
      <c r="AT118" s="13" t="s">
        <v>69</v>
      </c>
      <c r="AU118" s="13" t="s">
        <v>115</v>
      </c>
      <c r="BK118" s="113">
        <f>BK119</f>
        <v>13914.100000000002</v>
      </c>
    </row>
    <row r="119" spans="2:65" s="11" customFormat="1" ht="25.95" customHeight="1">
      <c r="B119" s="114"/>
      <c r="D119" s="115" t="s">
        <v>69</v>
      </c>
      <c r="E119" s="116" t="s">
        <v>206</v>
      </c>
      <c r="F119" s="116" t="s">
        <v>207</v>
      </c>
      <c r="J119" s="117">
        <f>BK119</f>
        <v>13914.100000000002</v>
      </c>
      <c r="L119" s="114"/>
      <c r="M119" s="118"/>
      <c r="P119" s="119">
        <f>P120</f>
        <v>0</v>
      </c>
      <c r="R119" s="119">
        <f>R120</f>
        <v>0</v>
      </c>
      <c r="T119" s="120">
        <f>T120</f>
        <v>0</v>
      </c>
      <c r="AR119" s="115" t="s">
        <v>80</v>
      </c>
      <c r="AT119" s="121" t="s">
        <v>69</v>
      </c>
      <c r="AU119" s="121" t="s">
        <v>70</v>
      </c>
      <c r="AY119" s="115" t="s">
        <v>141</v>
      </c>
      <c r="BK119" s="122">
        <f>BK120</f>
        <v>13914.100000000002</v>
      </c>
    </row>
    <row r="120" spans="2:65" s="11" customFormat="1" ht="22.8" customHeight="1">
      <c r="B120" s="114"/>
      <c r="D120" s="115" t="s">
        <v>69</v>
      </c>
      <c r="E120" s="123" t="s">
        <v>222</v>
      </c>
      <c r="F120" s="123" t="s">
        <v>223</v>
      </c>
      <c r="J120" s="124">
        <f>BK120</f>
        <v>13914.100000000002</v>
      </c>
      <c r="L120" s="114"/>
      <c r="M120" s="118"/>
      <c r="P120" s="119">
        <f>SUM(P121:P123)</f>
        <v>0</v>
      </c>
      <c r="R120" s="119">
        <f>SUM(R121:R123)</f>
        <v>0</v>
      </c>
      <c r="T120" s="120">
        <f>SUM(T121:T123)</f>
        <v>0</v>
      </c>
      <c r="AR120" s="115" t="s">
        <v>80</v>
      </c>
      <c r="AT120" s="121" t="s">
        <v>69</v>
      </c>
      <c r="AU120" s="121" t="s">
        <v>78</v>
      </c>
      <c r="AY120" s="115" t="s">
        <v>141</v>
      </c>
      <c r="BK120" s="122">
        <f>SUM(BK121:BK123)</f>
        <v>13914.100000000002</v>
      </c>
    </row>
    <row r="121" spans="2:65" s="1" customFormat="1" ht="24.15" customHeight="1">
      <c r="B121" s="25"/>
      <c r="C121" s="138" t="s">
        <v>78</v>
      </c>
      <c r="D121" s="138" t="s">
        <v>216</v>
      </c>
      <c r="E121" s="139" t="s">
        <v>177</v>
      </c>
      <c r="F121" s="140" t="s">
        <v>369</v>
      </c>
      <c r="G121" s="141" t="s">
        <v>152</v>
      </c>
      <c r="H121" s="142">
        <v>108.492</v>
      </c>
      <c r="I121" s="143">
        <v>803.25</v>
      </c>
      <c r="J121" s="143">
        <f>ROUND(I121*H121,2)</f>
        <v>87146.2</v>
      </c>
      <c r="K121" s="144"/>
      <c r="L121" s="145"/>
      <c r="M121" s="146" t="s">
        <v>1</v>
      </c>
      <c r="N121" s="147" t="s">
        <v>35</v>
      </c>
      <c r="O121" s="134">
        <v>0</v>
      </c>
      <c r="P121" s="134">
        <f>O121*H121</f>
        <v>0</v>
      </c>
      <c r="Q121" s="134">
        <v>0</v>
      </c>
      <c r="R121" s="134">
        <f>Q121*H121</f>
        <v>0</v>
      </c>
      <c r="S121" s="134">
        <v>0</v>
      </c>
      <c r="T121" s="135">
        <f>S121*H121</f>
        <v>0</v>
      </c>
      <c r="AR121" s="136" t="s">
        <v>220</v>
      </c>
      <c r="AT121" s="136" t="s">
        <v>216</v>
      </c>
      <c r="AU121" s="136" t="s">
        <v>80</v>
      </c>
      <c r="AY121" s="13" t="s">
        <v>141</v>
      </c>
      <c r="BE121" s="137">
        <f>IF(N121="základní",J121,0)</f>
        <v>87146.2</v>
      </c>
      <c r="BF121" s="137">
        <f>IF(N121="snížená",J121,0)</f>
        <v>0</v>
      </c>
      <c r="BG121" s="137">
        <f>IF(N121="zákl. přenesená",J121,0)</f>
        <v>0</v>
      </c>
      <c r="BH121" s="137">
        <f>IF(N121="sníž. přenesená",J121,0)</f>
        <v>0</v>
      </c>
      <c r="BI121" s="137">
        <f>IF(N121="nulová",J121,0)</f>
        <v>0</v>
      </c>
      <c r="BJ121" s="13" t="s">
        <v>78</v>
      </c>
      <c r="BK121" s="137">
        <f>ROUND(I121*H121,2)</f>
        <v>87146.2</v>
      </c>
      <c r="BL121" s="13" t="s">
        <v>213</v>
      </c>
      <c r="BM121" s="136" t="s">
        <v>370</v>
      </c>
    </row>
    <row r="122" spans="2:65" s="1" customFormat="1" ht="37.799999999999997" customHeight="1">
      <c r="B122" s="25"/>
      <c r="C122" s="138" t="s">
        <v>371</v>
      </c>
      <c r="D122" s="138" t="s">
        <v>216</v>
      </c>
      <c r="E122" s="139" t="s">
        <v>372</v>
      </c>
      <c r="F122" s="140" t="s">
        <v>373</v>
      </c>
      <c r="G122" s="141" t="s">
        <v>152</v>
      </c>
      <c r="H122" s="142">
        <v>-103.098</v>
      </c>
      <c r="I122" s="143">
        <v>675</v>
      </c>
      <c r="J122" s="143">
        <f>ROUND(I122*H122,2)</f>
        <v>-69591.149999999994</v>
      </c>
      <c r="K122" s="144"/>
      <c r="L122" s="145"/>
      <c r="M122" s="146" t="s">
        <v>1</v>
      </c>
      <c r="N122" s="147" t="s">
        <v>35</v>
      </c>
      <c r="O122" s="134">
        <v>0</v>
      </c>
      <c r="P122" s="134">
        <f>O122*H122</f>
        <v>0</v>
      </c>
      <c r="Q122" s="134">
        <v>0</v>
      </c>
      <c r="R122" s="134">
        <f>Q122*H122</f>
        <v>0</v>
      </c>
      <c r="S122" s="134">
        <v>0</v>
      </c>
      <c r="T122" s="135">
        <f>S122*H122</f>
        <v>0</v>
      </c>
      <c r="AR122" s="136" t="s">
        <v>220</v>
      </c>
      <c r="AT122" s="136" t="s">
        <v>216</v>
      </c>
      <c r="AU122" s="136" t="s">
        <v>80</v>
      </c>
      <c r="AY122" s="13" t="s">
        <v>141</v>
      </c>
      <c r="BE122" s="137">
        <f>IF(N122="základní",J122,0)</f>
        <v>-69591.149999999994</v>
      </c>
      <c r="BF122" s="137">
        <f>IF(N122="snížená",J122,0)</f>
        <v>0</v>
      </c>
      <c r="BG122" s="137">
        <f>IF(N122="zákl. přenesená",J122,0)</f>
        <v>0</v>
      </c>
      <c r="BH122" s="137">
        <f>IF(N122="sníž. přenesená",J122,0)</f>
        <v>0</v>
      </c>
      <c r="BI122" s="137">
        <f>IF(N122="nulová",J122,0)</f>
        <v>0</v>
      </c>
      <c r="BJ122" s="13" t="s">
        <v>78</v>
      </c>
      <c r="BK122" s="137">
        <f>ROUND(I122*H122,2)</f>
        <v>-69591.149999999994</v>
      </c>
      <c r="BL122" s="13" t="s">
        <v>213</v>
      </c>
      <c r="BM122" s="136" t="s">
        <v>374</v>
      </c>
    </row>
    <row r="123" spans="2:65" s="1" customFormat="1" ht="37.799999999999997" customHeight="1">
      <c r="B123" s="25"/>
      <c r="C123" s="138" t="s">
        <v>375</v>
      </c>
      <c r="D123" s="138" t="s">
        <v>216</v>
      </c>
      <c r="E123" s="139" t="s">
        <v>376</v>
      </c>
      <c r="F123" s="140" t="s">
        <v>377</v>
      </c>
      <c r="G123" s="141" t="s">
        <v>152</v>
      </c>
      <c r="H123" s="142">
        <v>-5.3940000000000001</v>
      </c>
      <c r="I123" s="143">
        <v>675</v>
      </c>
      <c r="J123" s="143">
        <f>ROUND(I123*H123,2)</f>
        <v>-3640.95</v>
      </c>
      <c r="K123" s="144"/>
      <c r="L123" s="145"/>
      <c r="M123" s="152" t="s">
        <v>1</v>
      </c>
      <c r="N123" s="153" t="s">
        <v>35</v>
      </c>
      <c r="O123" s="150">
        <v>0</v>
      </c>
      <c r="P123" s="150">
        <f>O123*H123</f>
        <v>0</v>
      </c>
      <c r="Q123" s="150">
        <v>0</v>
      </c>
      <c r="R123" s="150">
        <f>Q123*H123</f>
        <v>0</v>
      </c>
      <c r="S123" s="150">
        <v>0</v>
      </c>
      <c r="T123" s="151">
        <f>S123*H123</f>
        <v>0</v>
      </c>
      <c r="AR123" s="136" t="s">
        <v>220</v>
      </c>
      <c r="AT123" s="136" t="s">
        <v>216</v>
      </c>
      <c r="AU123" s="136" t="s">
        <v>80</v>
      </c>
      <c r="AY123" s="13" t="s">
        <v>141</v>
      </c>
      <c r="BE123" s="137">
        <f>IF(N123="základní",J123,0)</f>
        <v>-3640.95</v>
      </c>
      <c r="BF123" s="137">
        <f>IF(N123="snížená",J123,0)</f>
        <v>0</v>
      </c>
      <c r="BG123" s="137">
        <f>IF(N123="zákl. přenesená",J123,0)</f>
        <v>0</v>
      </c>
      <c r="BH123" s="137">
        <f>IF(N123="sníž. přenesená",J123,0)</f>
        <v>0</v>
      </c>
      <c r="BI123" s="137">
        <f>IF(N123="nulová",J123,0)</f>
        <v>0</v>
      </c>
      <c r="BJ123" s="13" t="s">
        <v>78</v>
      </c>
      <c r="BK123" s="137">
        <f>ROUND(I123*H123,2)</f>
        <v>-3640.95</v>
      </c>
      <c r="BL123" s="13" t="s">
        <v>213</v>
      </c>
      <c r="BM123" s="136" t="s">
        <v>378</v>
      </c>
    </row>
    <row r="124" spans="2:65" s="1" customFormat="1" ht="6.9" customHeight="1">
      <c r="B124" s="37"/>
      <c r="C124" s="38"/>
      <c r="D124" s="38"/>
      <c r="E124" s="38"/>
      <c r="F124" s="38"/>
      <c r="G124" s="38"/>
      <c r="H124" s="38"/>
      <c r="I124" s="38"/>
      <c r="J124" s="38"/>
      <c r="K124" s="38"/>
      <c r="L124" s="25"/>
    </row>
  </sheetData>
  <sheetProtection algorithmName="SHA-512" hashValue="JV1lmeT1RVrje9EE+is1iYnblvU+DmUm09FqgWf90mVDW6OZz/NtwmLGKAcMk3F8mhTn1DCrWsgFNRbzwK5V7g==" saltValue="SFLOEbzdhqso/HrLZbn9DLOzNWxE+e4ssA1Kj5Xc45hfuyZO4DVPMyzuj8T6NmNQPpZa9LcnPJ5aaahHyQXGeQ==" spinCount="100000" sheet="1" objects="1" scenarios="1" formatColumns="0" formatRows="0" autoFilter="0"/>
  <autoFilter ref="C117:K123" xr:uid="{00000000-0009-0000-0000-000004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BM125"/>
  <sheetViews>
    <sheetView showGridLines="0" topLeftCell="A107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2:46" ht="10.199999999999999"/>
    <row r="2" spans="2:46" ht="36.9" customHeight="1"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AT2" s="13" t="s">
        <v>92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80</v>
      </c>
    </row>
    <row r="4" spans="2:46" ht="24.9" customHeight="1">
      <c r="B4" s="16"/>
      <c r="D4" s="17" t="s">
        <v>108</v>
      </c>
      <c r="L4" s="16"/>
      <c r="M4" s="81" t="s">
        <v>10</v>
      </c>
      <c r="AT4" s="13" t="s">
        <v>4</v>
      </c>
    </row>
    <row r="5" spans="2:46" ht="6.9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87" t="str">
        <f>'Rekapitulace stavby'!K6</f>
        <v>Vrchlabí 210</v>
      </c>
      <c r="F7" s="188"/>
      <c r="G7" s="188"/>
      <c r="H7" s="188"/>
      <c r="L7" s="16"/>
    </row>
    <row r="8" spans="2:46" s="1" customFormat="1" ht="12" customHeight="1">
      <c r="B8" s="25"/>
      <c r="D8" s="22" t="s">
        <v>109</v>
      </c>
      <c r="L8" s="25"/>
    </row>
    <row r="9" spans="2:46" s="1" customFormat="1" ht="16.5" customHeight="1">
      <c r="B9" s="25"/>
      <c r="E9" s="158" t="s">
        <v>379</v>
      </c>
      <c r="F9" s="189"/>
      <c r="G9" s="189"/>
      <c r="H9" s="189"/>
      <c r="L9" s="25"/>
    </row>
    <row r="10" spans="2:46" s="1" customFormat="1" ht="10.199999999999999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1. 11. 2024</v>
      </c>
      <c r="L12" s="25"/>
    </row>
    <row r="13" spans="2:46" s="1" customFormat="1" ht="10.8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24</v>
      </c>
      <c r="J15" s="20" t="str">
        <f>IF('Rekapitulace stavby'!AN11="","",'Rekapitulace stavby'!AN11)</f>
        <v/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60" t="str">
        <f>'Rekapitulace stavby'!E14</f>
        <v xml:space="preserve"> </v>
      </c>
      <c r="F18" s="160"/>
      <c r="G18" s="160"/>
      <c r="H18" s="160"/>
      <c r="I18" s="22" t="s">
        <v>24</v>
      </c>
      <c r="J18" s="20" t="str">
        <f>'Rekapitulace stavby'!AN14</f>
        <v/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23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 xml:space="preserve"> </v>
      </c>
      <c r="I21" s="22" t="s">
        <v>24</v>
      </c>
      <c r="J21" s="20" t="str">
        <f>IF('Rekapitulace stavby'!AN17="","",'Rekapitulace stavby'!AN17)</f>
        <v/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28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29</v>
      </c>
      <c r="L26" s="25"/>
    </row>
    <row r="27" spans="2:12" s="7" customFormat="1" ht="16.5" customHeight="1">
      <c r="B27" s="82"/>
      <c r="E27" s="163" t="s">
        <v>1</v>
      </c>
      <c r="F27" s="163"/>
      <c r="G27" s="163"/>
      <c r="H27" s="163"/>
      <c r="L27" s="82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30</v>
      </c>
      <c r="J30" s="59">
        <f>ROUND(J118, 2)</f>
        <v>25580.25</v>
      </c>
      <c r="L30" s="25"/>
    </row>
    <row r="31" spans="2:12" s="1" customFormat="1" ht="6.9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>
      <c r="B32" s="25"/>
      <c r="F32" s="28" t="s">
        <v>32</v>
      </c>
      <c r="I32" s="28" t="s">
        <v>31</v>
      </c>
      <c r="J32" s="28" t="s">
        <v>33</v>
      </c>
      <c r="L32" s="25"/>
    </row>
    <row r="33" spans="2:12" s="1" customFormat="1" ht="14.4" customHeight="1">
      <c r="B33" s="25"/>
      <c r="D33" s="48" t="s">
        <v>34</v>
      </c>
      <c r="E33" s="22" t="s">
        <v>35</v>
      </c>
      <c r="F33" s="84">
        <f>ROUND((SUM(BE118:BE124)),  2)</f>
        <v>25580.25</v>
      </c>
      <c r="I33" s="85">
        <v>0.21</v>
      </c>
      <c r="J33" s="84">
        <f>ROUND(((SUM(BE118:BE124))*I33),  2)</f>
        <v>5371.85</v>
      </c>
      <c r="L33" s="25"/>
    </row>
    <row r="34" spans="2:12" s="1" customFormat="1" ht="14.4" customHeight="1">
      <c r="B34" s="25"/>
      <c r="E34" s="22" t="s">
        <v>36</v>
      </c>
      <c r="F34" s="84">
        <f>ROUND((SUM(BF118:BF124)),  2)</f>
        <v>0</v>
      </c>
      <c r="I34" s="85">
        <v>0.12</v>
      </c>
      <c r="J34" s="84">
        <f>ROUND(((SUM(BF118:BF124))*I34),  2)</f>
        <v>0</v>
      </c>
      <c r="L34" s="25"/>
    </row>
    <row r="35" spans="2:12" s="1" customFormat="1" ht="14.4" hidden="1" customHeight="1">
      <c r="B35" s="25"/>
      <c r="E35" s="22" t="s">
        <v>37</v>
      </c>
      <c r="F35" s="84">
        <f>ROUND((SUM(BG118:BG124)),  2)</f>
        <v>0</v>
      </c>
      <c r="I35" s="85">
        <v>0.21</v>
      </c>
      <c r="J35" s="84">
        <f>0</f>
        <v>0</v>
      </c>
      <c r="L35" s="25"/>
    </row>
    <row r="36" spans="2:12" s="1" customFormat="1" ht="14.4" hidden="1" customHeight="1">
      <c r="B36" s="25"/>
      <c r="E36" s="22" t="s">
        <v>38</v>
      </c>
      <c r="F36" s="84">
        <f>ROUND((SUM(BH118:BH124)),  2)</f>
        <v>0</v>
      </c>
      <c r="I36" s="85">
        <v>0.12</v>
      </c>
      <c r="J36" s="84">
        <f>0</f>
        <v>0</v>
      </c>
      <c r="L36" s="25"/>
    </row>
    <row r="37" spans="2:12" s="1" customFormat="1" ht="14.4" hidden="1" customHeight="1">
      <c r="B37" s="25"/>
      <c r="E37" s="22" t="s">
        <v>39</v>
      </c>
      <c r="F37" s="84">
        <f>ROUND((SUM(BI118:BI124)),  2)</f>
        <v>0</v>
      </c>
      <c r="I37" s="85">
        <v>0</v>
      </c>
      <c r="J37" s="84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86"/>
      <c r="D39" s="87" t="s">
        <v>40</v>
      </c>
      <c r="E39" s="50"/>
      <c r="F39" s="50"/>
      <c r="G39" s="88" t="s">
        <v>41</v>
      </c>
      <c r="H39" s="89" t="s">
        <v>42</v>
      </c>
      <c r="I39" s="50"/>
      <c r="J39" s="90">
        <f>SUM(J30:J37)</f>
        <v>30952.1</v>
      </c>
      <c r="K39" s="91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4" t="s">
        <v>43</v>
      </c>
      <c r="E50" s="35"/>
      <c r="F50" s="35"/>
      <c r="G50" s="34" t="s">
        <v>44</v>
      </c>
      <c r="H50" s="35"/>
      <c r="I50" s="35"/>
      <c r="J50" s="35"/>
      <c r="K50" s="35"/>
      <c r="L50" s="25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5"/>
      <c r="D61" s="36" t="s">
        <v>45</v>
      </c>
      <c r="E61" s="27"/>
      <c r="F61" s="92" t="s">
        <v>46</v>
      </c>
      <c r="G61" s="36" t="s">
        <v>45</v>
      </c>
      <c r="H61" s="27"/>
      <c r="I61" s="27"/>
      <c r="J61" s="93" t="s">
        <v>46</v>
      </c>
      <c r="K61" s="27"/>
      <c r="L61" s="25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5"/>
      <c r="D65" s="34" t="s">
        <v>47</v>
      </c>
      <c r="E65" s="35"/>
      <c r="F65" s="35"/>
      <c r="G65" s="34" t="s">
        <v>48</v>
      </c>
      <c r="H65" s="35"/>
      <c r="I65" s="35"/>
      <c r="J65" s="35"/>
      <c r="K65" s="35"/>
      <c r="L65" s="25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5"/>
      <c r="D76" s="36" t="s">
        <v>45</v>
      </c>
      <c r="E76" s="27"/>
      <c r="F76" s="92" t="s">
        <v>46</v>
      </c>
      <c r="G76" s="36" t="s">
        <v>45</v>
      </c>
      <c r="H76" s="27"/>
      <c r="I76" s="27"/>
      <c r="J76" s="93" t="s">
        <v>46</v>
      </c>
      <c r="K76" s="27"/>
      <c r="L76" s="25"/>
    </row>
    <row r="77" spans="2:12" s="1" customFormat="1" ht="14.4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" customHeight="1">
      <c r="B82" s="25"/>
      <c r="C82" s="17" t="s">
        <v>111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87" t="str">
        <f>E7</f>
        <v>Vrchlabí 210</v>
      </c>
      <c r="F85" s="188"/>
      <c r="G85" s="188"/>
      <c r="H85" s="188"/>
      <c r="L85" s="25"/>
    </row>
    <row r="86" spans="2:47" s="1" customFormat="1" ht="12" customHeight="1">
      <c r="B86" s="25"/>
      <c r="C86" s="22" t="s">
        <v>109</v>
      </c>
      <c r="L86" s="25"/>
    </row>
    <row r="87" spans="2:47" s="1" customFormat="1" ht="16.5" customHeight="1">
      <c r="B87" s="25"/>
      <c r="E87" s="158" t="str">
        <f>E9</f>
        <v>ZL05 - Vyklizení mezistropů</v>
      </c>
      <c r="F87" s="189"/>
      <c r="G87" s="189"/>
      <c r="H87" s="189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>1. 11. 2024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22</v>
      </c>
      <c r="F91" s="20" t="str">
        <f>E15</f>
        <v xml:space="preserve"> </v>
      </c>
      <c r="I91" s="22" t="s">
        <v>26</v>
      </c>
      <c r="J91" s="23" t="str">
        <f>E21</f>
        <v xml:space="preserve"> </v>
      </c>
      <c r="L91" s="25"/>
    </row>
    <row r="92" spans="2:47" s="1" customFormat="1" ht="15.15" customHeight="1">
      <c r="B92" s="25"/>
      <c r="C92" s="22" t="s">
        <v>25</v>
      </c>
      <c r="F92" s="20" t="str">
        <f>IF(E18="","",E18)</f>
        <v xml:space="preserve"> </v>
      </c>
      <c r="I92" s="22" t="s">
        <v>28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112</v>
      </c>
      <c r="D94" s="86"/>
      <c r="E94" s="86"/>
      <c r="F94" s="86"/>
      <c r="G94" s="86"/>
      <c r="H94" s="86"/>
      <c r="I94" s="86"/>
      <c r="J94" s="95" t="s">
        <v>113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8" customHeight="1">
      <c r="B96" s="25"/>
      <c r="C96" s="96" t="s">
        <v>114</v>
      </c>
      <c r="J96" s="59">
        <f>J118</f>
        <v>25580.25</v>
      </c>
      <c r="L96" s="25"/>
      <c r="AU96" s="13" t="s">
        <v>115</v>
      </c>
    </row>
    <row r="97" spans="2:12" s="8" customFormat="1" ht="24.9" customHeight="1">
      <c r="B97" s="97"/>
      <c r="D97" s="98" t="s">
        <v>228</v>
      </c>
      <c r="E97" s="99"/>
      <c r="F97" s="99"/>
      <c r="G97" s="99"/>
      <c r="H97" s="99"/>
      <c r="I97" s="99"/>
      <c r="J97" s="100">
        <f>J119</f>
        <v>25580.25</v>
      </c>
      <c r="L97" s="97"/>
    </row>
    <row r="98" spans="2:12" s="9" customFormat="1" ht="19.95" customHeight="1">
      <c r="B98" s="101"/>
      <c r="D98" s="102" t="s">
        <v>121</v>
      </c>
      <c r="E98" s="103"/>
      <c r="F98" s="103"/>
      <c r="G98" s="103"/>
      <c r="H98" s="103"/>
      <c r="I98" s="103"/>
      <c r="J98" s="104">
        <f>J120</f>
        <v>25580.25</v>
      </c>
      <c r="L98" s="101"/>
    </row>
    <row r="99" spans="2:12" s="1" customFormat="1" ht="21.75" customHeight="1">
      <c r="B99" s="25"/>
      <c r="L99" s="25"/>
    </row>
    <row r="100" spans="2:12" s="1" customFormat="1" ht="6.9" customHeight="1">
      <c r="B100" s="37"/>
      <c r="C100" s="38"/>
      <c r="D100" s="38"/>
      <c r="E100" s="38"/>
      <c r="F100" s="38"/>
      <c r="G100" s="38"/>
      <c r="H100" s="38"/>
      <c r="I100" s="38"/>
      <c r="J100" s="38"/>
      <c r="K100" s="38"/>
      <c r="L100" s="25"/>
    </row>
    <row r="104" spans="2:12" s="1" customFormat="1" ht="6.9" customHeight="1"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25"/>
    </row>
    <row r="105" spans="2:12" s="1" customFormat="1" ht="24.9" customHeight="1">
      <c r="B105" s="25"/>
      <c r="C105" s="17" t="s">
        <v>126</v>
      </c>
      <c r="L105" s="25"/>
    </row>
    <row r="106" spans="2:12" s="1" customFormat="1" ht="6.9" customHeight="1">
      <c r="B106" s="25"/>
      <c r="L106" s="25"/>
    </row>
    <row r="107" spans="2:12" s="1" customFormat="1" ht="12" customHeight="1">
      <c r="B107" s="25"/>
      <c r="C107" s="22" t="s">
        <v>14</v>
      </c>
      <c r="L107" s="25"/>
    </row>
    <row r="108" spans="2:12" s="1" customFormat="1" ht="16.5" customHeight="1">
      <c r="B108" s="25"/>
      <c r="E108" s="187" t="str">
        <f>E7</f>
        <v>Vrchlabí 210</v>
      </c>
      <c r="F108" s="188"/>
      <c r="G108" s="188"/>
      <c r="H108" s="188"/>
      <c r="L108" s="25"/>
    </row>
    <row r="109" spans="2:12" s="1" customFormat="1" ht="12" customHeight="1">
      <c r="B109" s="25"/>
      <c r="C109" s="22" t="s">
        <v>109</v>
      </c>
      <c r="L109" s="25"/>
    </row>
    <row r="110" spans="2:12" s="1" customFormat="1" ht="16.5" customHeight="1">
      <c r="B110" s="25"/>
      <c r="E110" s="158" t="str">
        <f>E9</f>
        <v>ZL05 - Vyklizení mezistropů</v>
      </c>
      <c r="F110" s="189"/>
      <c r="G110" s="189"/>
      <c r="H110" s="189"/>
      <c r="L110" s="25"/>
    </row>
    <row r="111" spans="2:12" s="1" customFormat="1" ht="6.9" customHeight="1">
      <c r="B111" s="25"/>
      <c r="L111" s="25"/>
    </row>
    <row r="112" spans="2:12" s="1" customFormat="1" ht="12" customHeight="1">
      <c r="B112" s="25"/>
      <c r="C112" s="22" t="s">
        <v>18</v>
      </c>
      <c r="F112" s="20" t="str">
        <f>F12</f>
        <v xml:space="preserve"> </v>
      </c>
      <c r="I112" s="22" t="s">
        <v>20</v>
      </c>
      <c r="J112" s="45" t="str">
        <f>IF(J12="","",J12)</f>
        <v>1. 11. 2024</v>
      </c>
      <c r="L112" s="25"/>
    </row>
    <row r="113" spans="2:65" s="1" customFormat="1" ht="6.9" customHeight="1">
      <c r="B113" s="25"/>
      <c r="L113" s="25"/>
    </row>
    <row r="114" spans="2:65" s="1" customFormat="1" ht="15.15" customHeight="1">
      <c r="B114" s="25"/>
      <c r="C114" s="22" t="s">
        <v>22</v>
      </c>
      <c r="F114" s="20" t="str">
        <f>E15</f>
        <v xml:space="preserve"> </v>
      </c>
      <c r="I114" s="22" t="s">
        <v>26</v>
      </c>
      <c r="J114" s="23" t="str">
        <f>E21</f>
        <v xml:space="preserve"> </v>
      </c>
      <c r="L114" s="25"/>
    </row>
    <row r="115" spans="2:65" s="1" customFormat="1" ht="15.15" customHeight="1">
      <c r="B115" s="25"/>
      <c r="C115" s="22" t="s">
        <v>25</v>
      </c>
      <c r="F115" s="20" t="str">
        <f>IF(E18="","",E18)</f>
        <v xml:space="preserve"> </v>
      </c>
      <c r="I115" s="22" t="s">
        <v>28</v>
      </c>
      <c r="J115" s="23" t="str">
        <f>E24</f>
        <v xml:space="preserve"> </v>
      </c>
      <c r="L115" s="25"/>
    </row>
    <row r="116" spans="2:65" s="1" customFormat="1" ht="10.35" customHeight="1">
      <c r="B116" s="25"/>
      <c r="L116" s="25"/>
    </row>
    <row r="117" spans="2:65" s="10" customFormat="1" ht="29.25" customHeight="1">
      <c r="B117" s="105"/>
      <c r="C117" s="106" t="s">
        <v>127</v>
      </c>
      <c r="D117" s="107" t="s">
        <v>55</v>
      </c>
      <c r="E117" s="107" t="s">
        <v>51</v>
      </c>
      <c r="F117" s="107" t="s">
        <v>52</v>
      </c>
      <c r="G117" s="107" t="s">
        <v>128</v>
      </c>
      <c r="H117" s="107" t="s">
        <v>129</v>
      </c>
      <c r="I117" s="107" t="s">
        <v>130</v>
      </c>
      <c r="J117" s="108" t="s">
        <v>113</v>
      </c>
      <c r="K117" s="109" t="s">
        <v>131</v>
      </c>
      <c r="L117" s="105"/>
      <c r="M117" s="52" t="s">
        <v>1</v>
      </c>
      <c r="N117" s="53" t="s">
        <v>34</v>
      </c>
      <c r="O117" s="53" t="s">
        <v>132</v>
      </c>
      <c r="P117" s="53" t="s">
        <v>133</v>
      </c>
      <c r="Q117" s="53" t="s">
        <v>134</v>
      </c>
      <c r="R117" s="53" t="s">
        <v>135</v>
      </c>
      <c r="S117" s="53" t="s">
        <v>136</v>
      </c>
      <c r="T117" s="54" t="s">
        <v>137</v>
      </c>
    </row>
    <row r="118" spans="2:65" s="1" customFormat="1" ht="22.8" customHeight="1">
      <c r="B118" s="25"/>
      <c r="C118" s="57" t="s">
        <v>138</v>
      </c>
      <c r="J118" s="110">
        <f>BK118</f>
        <v>25580.25</v>
      </c>
      <c r="L118" s="25"/>
      <c r="M118" s="55"/>
      <c r="N118" s="46"/>
      <c r="O118" s="46"/>
      <c r="P118" s="111">
        <f>P119</f>
        <v>22.641749999999998</v>
      </c>
      <c r="Q118" s="46"/>
      <c r="R118" s="111">
        <f>R119</f>
        <v>0</v>
      </c>
      <c r="S118" s="46"/>
      <c r="T118" s="112">
        <f>T119</f>
        <v>6.75</v>
      </c>
      <c r="AT118" s="13" t="s">
        <v>69</v>
      </c>
      <c r="AU118" s="13" t="s">
        <v>115</v>
      </c>
      <c r="BK118" s="113">
        <f>BK119</f>
        <v>25580.25</v>
      </c>
    </row>
    <row r="119" spans="2:65" s="11" customFormat="1" ht="25.95" customHeight="1">
      <c r="B119" s="114"/>
      <c r="D119" s="115" t="s">
        <v>69</v>
      </c>
      <c r="E119" s="116" t="s">
        <v>139</v>
      </c>
      <c r="F119" s="116" t="s">
        <v>233</v>
      </c>
      <c r="J119" s="117">
        <f>BK119</f>
        <v>25580.25</v>
      </c>
      <c r="L119" s="114"/>
      <c r="M119" s="118"/>
      <c r="P119" s="119">
        <f>P120</f>
        <v>22.641749999999998</v>
      </c>
      <c r="R119" s="119">
        <f>R120</f>
        <v>0</v>
      </c>
      <c r="T119" s="120">
        <f>T120</f>
        <v>6.75</v>
      </c>
      <c r="AR119" s="115" t="s">
        <v>78</v>
      </c>
      <c r="AT119" s="121" t="s">
        <v>69</v>
      </c>
      <c r="AU119" s="121" t="s">
        <v>70</v>
      </c>
      <c r="AY119" s="115" t="s">
        <v>141</v>
      </c>
      <c r="BK119" s="122">
        <f>BK120</f>
        <v>25580.25</v>
      </c>
    </row>
    <row r="120" spans="2:65" s="11" customFormat="1" ht="22.8" customHeight="1">
      <c r="B120" s="114"/>
      <c r="D120" s="115" t="s">
        <v>69</v>
      </c>
      <c r="E120" s="123" t="s">
        <v>186</v>
      </c>
      <c r="F120" s="123" t="s">
        <v>187</v>
      </c>
      <c r="J120" s="124">
        <f>BK120</f>
        <v>25580.25</v>
      </c>
      <c r="L120" s="114"/>
      <c r="M120" s="118"/>
      <c r="P120" s="119">
        <f>SUM(P121:P124)</f>
        <v>22.641749999999998</v>
      </c>
      <c r="R120" s="119">
        <f>SUM(R121:R124)</f>
        <v>0</v>
      </c>
      <c r="T120" s="120">
        <f>SUM(T121:T124)</f>
        <v>6.75</v>
      </c>
      <c r="AR120" s="115" t="s">
        <v>78</v>
      </c>
      <c r="AT120" s="121" t="s">
        <v>69</v>
      </c>
      <c r="AU120" s="121" t="s">
        <v>78</v>
      </c>
      <c r="AY120" s="115" t="s">
        <v>141</v>
      </c>
      <c r="BK120" s="122">
        <f>SUM(BK121:BK124)</f>
        <v>25580.25</v>
      </c>
    </row>
    <row r="121" spans="2:65" s="1" customFormat="1" ht="24.15" customHeight="1">
      <c r="B121" s="25"/>
      <c r="C121" s="125" t="s">
        <v>78</v>
      </c>
      <c r="D121" s="125" t="s">
        <v>143</v>
      </c>
      <c r="E121" s="126" t="s">
        <v>380</v>
      </c>
      <c r="F121" s="127" t="s">
        <v>381</v>
      </c>
      <c r="G121" s="128" t="s">
        <v>146</v>
      </c>
      <c r="H121" s="129">
        <v>4.5</v>
      </c>
      <c r="I121" s="130">
        <v>3220</v>
      </c>
      <c r="J121" s="130">
        <f>ROUND(I121*H121,2)</f>
        <v>14490</v>
      </c>
      <c r="K121" s="131"/>
      <c r="L121" s="25"/>
      <c r="M121" s="132" t="s">
        <v>1</v>
      </c>
      <c r="N121" s="133" t="s">
        <v>35</v>
      </c>
      <c r="O121" s="134">
        <v>4.3789999999999996</v>
      </c>
      <c r="P121" s="134">
        <f>O121*H121</f>
        <v>19.705499999999997</v>
      </c>
      <c r="Q121" s="134">
        <v>0</v>
      </c>
      <c r="R121" s="134">
        <f>Q121*H121</f>
        <v>0</v>
      </c>
      <c r="S121" s="134">
        <v>1.5</v>
      </c>
      <c r="T121" s="135">
        <f>S121*H121</f>
        <v>6.75</v>
      </c>
      <c r="AR121" s="136" t="s">
        <v>147</v>
      </c>
      <c r="AT121" s="136" t="s">
        <v>143</v>
      </c>
      <c r="AU121" s="136" t="s">
        <v>80</v>
      </c>
      <c r="AY121" s="13" t="s">
        <v>141</v>
      </c>
      <c r="BE121" s="137">
        <f>IF(N121="základní",J121,0)</f>
        <v>14490</v>
      </c>
      <c r="BF121" s="137">
        <f>IF(N121="snížená",J121,0)</f>
        <v>0</v>
      </c>
      <c r="BG121" s="137">
        <f>IF(N121="zákl. přenesená",J121,0)</f>
        <v>0</v>
      </c>
      <c r="BH121" s="137">
        <f>IF(N121="sníž. přenesená",J121,0)</f>
        <v>0</v>
      </c>
      <c r="BI121" s="137">
        <f>IF(N121="nulová",J121,0)</f>
        <v>0</v>
      </c>
      <c r="BJ121" s="13" t="s">
        <v>78</v>
      </c>
      <c r="BK121" s="137">
        <f>ROUND(I121*H121,2)</f>
        <v>14490</v>
      </c>
      <c r="BL121" s="13" t="s">
        <v>147</v>
      </c>
      <c r="BM121" s="136" t="s">
        <v>382</v>
      </c>
    </row>
    <row r="122" spans="2:65" s="1" customFormat="1" ht="24.15" customHeight="1">
      <c r="B122" s="25"/>
      <c r="C122" s="125" t="s">
        <v>154</v>
      </c>
      <c r="D122" s="125" t="s">
        <v>143</v>
      </c>
      <c r="E122" s="126" t="s">
        <v>189</v>
      </c>
      <c r="F122" s="127" t="s">
        <v>190</v>
      </c>
      <c r="G122" s="128" t="s">
        <v>191</v>
      </c>
      <c r="H122" s="129">
        <v>202.5</v>
      </c>
      <c r="I122" s="130">
        <v>13.1</v>
      </c>
      <c r="J122" s="130">
        <f>ROUND(I122*H122,2)</f>
        <v>2652.75</v>
      </c>
      <c r="K122" s="131"/>
      <c r="L122" s="25"/>
      <c r="M122" s="132" t="s">
        <v>1</v>
      </c>
      <c r="N122" s="133" t="s">
        <v>35</v>
      </c>
      <c r="O122" s="134">
        <v>6.0000000000000001E-3</v>
      </c>
      <c r="P122" s="134">
        <f>O122*H122</f>
        <v>1.2150000000000001</v>
      </c>
      <c r="Q122" s="134">
        <v>0</v>
      </c>
      <c r="R122" s="134">
        <f>Q122*H122</f>
        <v>0</v>
      </c>
      <c r="S122" s="134">
        <v>0</v>
      </c>
      <c r="T122" s="135">
        <f>S122*H122</f>
        <v>0</v>
      </c>
      <c r="AR122" s="136" t="s">
        <v>147</v>
      </c>
      <c r="AT122" s="136" t="s">
        <v>143</v>
      </c>
      <c r="AU122" s="136" t="s">
        <v>80</v>
      </c>
      <c r="AY122" s="13" t="s">
        <v>141</v>
      </c>
      <c r="BE122" s="137">
        <f>IF(N122="základní",J122,0)</f>
        <v>2652.75</v>
      </c>
      <c r="BF122" s="137">
        <f>IF(N122="snížená",J122,0)</f>
        <v>0</v>
      </c>
      <c r="BG122" s="137">
        <f>IF(N122="zákl. přenesená",J122,0)</f>
        <v>0</v>
      </c>
      <c r="BH122" s="137">
        <f>IF(N122="sníž. přenesená",J122,0)</f>
        <v>0</v>
      </c>
      <c r="BI122" s="137">
        <f>IF(N122="nulová",J122,0)</f>
        <v>0</v>
      </c>
      <c r="BJ122" s="13" t="s">
        <v>78</v>
      </c>
      <c r="BK122" s="137">
        <f>ROUND(I122*H122,2)</f>
        <v>2652.75</v>
      </c>
      <c r="BL122" s="13" t="s">
        <v>147</v>
      </c>
      <c r="BM122" s="136" t="s">
        <v>383</v>
      </c>
    </row>
    <row r="123" spans="2:65" s="1" customFormat="1" ht="33" customHeight="1">
      <c r="B123" s="25"/>
      <c r="C123" s="125" t="s">
        <v>80</v>
      </c>
      <c r="D123" s="125" t="s">
        <v>143</v>
      </c>
      <c r="E123" s="126" t="s">
        <v>194</v>
      </c>
      <c r="F123" s="127" t="s">
        <v>195</v>
      </c>
      <c r="G123" s="128" t="s">
        <v>191</v>
      </c>
      <c r="H123" s="129">
        <v>6.75</v>
      </c>
      <c r="I123" s="130">
        <v>434</v>
      </c>
      <c r="J123" s="130">
        <f>ROUND(I123*H123,2)</f>
        <v>2929.5</v>
      </c>
      <c r="K123" s="131"/>
      <c r="L123" s="25"/>
      <c r="M123" s="132" t="s">
        <v>1</v>
      </c>
      <c r="N123" s="133" t="s">
        <v>35</v>
      </c>
      <c r="O123" s="134">
        <v>0.255</v>
      </c>
      <c r="P123" s="134">
        <f>O123*H123</f>
        <v>1.7212499999999999</v>
      </c>
      <c r="Q123" s="134">
        <v>0</v>
      </c>
      <c r="R123" s="134">
        <f>Q123*H123</f>
        <v>0</v>
      </c>
      <c r="S123" s="134">
        <v>0</v>
      </c>
      <c r="T123" s="135">
        <f>S123*H123</f>
        <v>0</v>
      </c>
      <c r="AR123" s="136" t="s">
        <v>147</v>
      </c>
      <c r="AT123" s="136" t="s">
        <v>143</v>
      </c>
      <c r="AU123" s="136" t="s">
        <v>80</v>
      </c>
      <c r="AY123" s="13" t="s">
        <v>141</v>
      </c>
      <c r="BE123" s="137">
        <f>IF(N123="základní",J123,0)</f>
        <v>2929.5</v>
      </c>
      <c r="BF123" s="137">
        <f>IF(N123="snížená",J123,0)</f>
        <v>0</v>
      </c>
      <c r="BG123" s="137">
        <f>IF(N123="zákl. přenesená",J123,0)</f>
        <v>0</v>
      </c>
      <c r="BH123" s="137">
        <f>IF(N123="sníž. přenesená",J123,0)</f>
        <v>0</v>
      </c>
      <c r="BI123" s="137">
        <f>IF(N123="nulová",J123,0)</f>
        <v>0</v>
      </c>
      <c r="BJ123" s="13" t="s">
        <v>78</v>
      </c>
      <c r="BK123" s="137">
        <f>ROUND(I123*H123,2)</f>
        <v>2929.5</v>
      </c>
      <c r="BL123" s="13" t="s">
        <v>147</v>
      </c>
      <c r="BM123" s="136" t="s">
        <v>384</v>
      </c>
    </row>
    <row r="124" spans="2:65" s="1" customFormat="1" ht="44.25" customHeight="1">
      <c r="B124" s="25"/>
      <c r="C124" s="125" t="s">
        <v>147</v>
      </c>
      <c r="D124" s="125" t="s">
        <v>143</v>
      </c>
      <c r="E124" s="126" t="s">
        <v>197</v>
      </c>
      <c r="F124" s="127" t="s">
        <v>198</v>
      </c>
      <c r="G124" s="128" t="s">
        <v>191</v>
      </c>
      <c r="H124" s="129">
        <v>6.75</v>
      </c>
      <c r="I124" s="130">
        <v>816</v>
      </c>
      <c r="J124" s="130">
        <f>ROUND(I124*H124,2)</f>
        <v>5508</v>
      </c>
      <c r="K124" s="131"/>
      <c r="L124" s="25"/>
      <c r="M124" s="148" t="s">
        <v>1</v>
      </c>
      <c r="N124" s="149" t="s">
        <v>35</v>
      </c>
      <c r="O124" s="150">
        <v>0</v>
      </c>
      <c r="P124" s="150">
        <f>O124*H124</f>
        <v>0</v>
      </c>
      <c r="Q124" s="150">
        <v>0</v>
      </c>
      <c r="R124" s="150">
        <f>Q124*H124</f>
        <v>0</v>
      </c>
      <c r="S124" s="150">
        <v>0</v>
      </c>
      <c r="T124" s="151">
        <f>S124*H124</f>
        <v>0</v>
      </c>
      <c r="AR124" s="136" t="s">
        <v>147</v>
      </c>
      <c r="AT124" s="136" t="s">
        <v>143</v>
      </c>
      <c r="AU124" s="136" t="s">
        <v>80</v>
      </c>
      <c r="AY124" s="13" t="s">
        <v>141</v>
      </c>
      <c r="BE124" s="137">
        <f>IF(N124="základní",J124,0)</f>
        <v>5508</v>
      </c>
      <c r="BF124" s="137">
        <f>IF(N124="snížená",J124,0)</f>
        <v>0</v>
      </c>
      <c r="BG124" s="137">
        <f>IF(N124="zákl. přenesená",J124,0)</f>
        <v>0</v>
      </c>
      <c r="BH124" s="137">
        <f>IF(N124="sníž. přenesená",J124,0)</f>
        <v>0</v>
      </c>
      <c r="BI124" s="137">
        <f>IF(N124="nulová",J124,0)</f>
        <v>0</v>
      </c>
      <c r="BJ124" s="13" t="s">
        <v>78</v>
      </c>
      <c r="BK124" s="137">
        <f>ROUND(I124*H124,2)</f>
        <v>5508</v>
      </c>
      <c r="BL124" s="13" t="s">
        <v>147</v>
      </c>
      <c r="BM124" s="136" t="s">
        <v>385</v>
      </c>
    </row>
    <row r="125" spans="2:65" s="1" customFormat="1" ht="6.9" customHeight="1">
      <c r="B125" s="37"/>
      <c r="C125" s="38"/>
      <c r="D125" s="38"/>
      <c r="E125" s="38"/>
      <c r="F125" s="38"/>
      <c r="G125" s="38"/>
      <c r="H125" s="38"/>
      <c r="I125" s="38"/>
      <c r="J125" s="38"/>
      <c r="K125" s="38"/>
      <c r="L125" s="25"/>
    </row>
  </sheetData>
  <sheetProtection algorithmName="SHA-512" hashValue="IhLJAg+Zeo5nfteMJa2lnpMW5Ikj7pinHhxxaBTil6iYkpT0WML2oEut39XveyTKaSG3mIoauTb2VWSRTUhI4A==" saltValue="qQxiQNo0oGPPliUxh+iDt1vx+HpeJe2UMJ2XajpYnGEJTXpLaCRxDpcgugLwhJlPRRarT/rZK7YYPTqbtvJ/bg==" spinCount="100000" sheet="1" objects="1" scenarios="1" formatColumns="0" formatRows="0" autoFilter="0"/>
  <autoFilter ref="C117:K124" xr:uid="{00000000-0009-0000-0000-000005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BM126"/>
  <sheetViews>
    <sheetView showGridLines="0" topLeftCell="A107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2:46" ht="10.199999999999999"/>
    <row r="2" spans="2:46" ht="36.9" customHeight="1"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AT2" s="13" t="s">
        <v>95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80</v>
      </c>
    </row>
    <row r="4" spans="2:46" ht="24.9" customHeight="1">
      <c r="B4" s="16"/>
      <c r="D4" s="17" t="s">
        <v>108</v>
      </c>
      <c r="L4" s="16"/>
      <c r="M4" s="81" t="s">
        <v>10</v>
      </c>
      <c r="AT4" s="13" t="s">
        <v>4</v>
      </c>
    </row>
    <row r="5" spans="2:46" ht="6.9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87" t="str">
        <f>'Rekapitulace stavby'!K6</f>
        <v>Vrchlabí 210</v>
      </c>
      <c r="F7" s="188"/>
      <c r="G7" s="188"/>
      <c r="H7" s="188"/>
      <c r="L7" s="16"/>
    </row>
    <row r="8" spans="2:46" s="1" customFormat="1" ht="12" customHeight="1">
      <c r="B8" s="25"/>
      <c r="D8" s="22" t="s">
        <v>109</v>
      </c>
      <c r="L8" s="25"/>
    </row>
    <row r="9" spans="2:46" s="1" customFormat="1" ht="16.5" customHeight="1">
      <c r="B9" s="25"/>
      <c r="E9" s="158" t="s">
        <v>386</v>
      </c>
      <c r="F9" s="189"/>
      <c r="G9" s="189"/>
      <c r="H9" s="189"/>
      <c r="L9" s="25"/>
    </row>
    <row r="10" spans="2:46" s="1" customFormat="1" ht="10.199999999999999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1. 11. 2024</v>
      </c>
      <c r="L12" s="25"/>
    </row>
    <row r="13" spans="2:46" s="1" customFormat="1" ht="10.8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24</v>
      </c>
      <c r="J15" s="20" t="str">
        <f>IF('Rekapitulace stavby'!AN11="","",'Rekapitulace stavby'!AN11)</f>
        <v/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60" t="str">
        <f>'Rekapitulace stavby'!E14</f>
        <v xml:space="preserve"> </v>
      </c>
      <c r="F18" s="160"/>
      <c r="G18" s="160"/>
      <c r="H18" s="160"/>
      <c r="I18" s="22" t="s">
        <v>24</v>
      </c>
      <c r="J18" s="20" t="str">
        <f>'Rekapitulace stavby'!AN14</f>
        <v/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23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 xml:space="preserve"> </v>
      </c>
      <c r="I21" s="22" t="s">
        <v>24</v>
      </c>
      <c r="J21" s="20" t="str">
        <f>IF('Rekapitulace stavby'!AN17="","",'Rekapitulace stavby'!AN17)</f>
        <v/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28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29</v>
      </c>
      <c r="L26" s="25"/>
    </row>
    <row r="27" spans="2:12" s="7" customFormat="1" ht="16.5" customHeight="1">
      <c r="B27" s="82"/>
      <c r="E27" s="163" t="s">
        <v>1</v>
      </c>
      <c r="F27" s="163"/>
      <c r="G27" s="163"/>
      <c r="H27" s="163"/>
      <c r="L27" s="82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30</v>
      </c>
      <c r="J30" s="59">
        <f>ROUND(J119, 2)</f>
        <v>1268</v>
      </c>
      <c r="L30" s="25"/>
    </row>
    <row r="31" spans="2:12" s="1" customFormat="1" ht="6.9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>
      <c r="B32" s="25"/>
      <c r="F32" s="28" t="s">
        <v>32</v>
      </c>
      <c r="I32" s="28" t="s">
        <v>31</v>
      </c>
      <c r="J32" s="28" t="s">
        <v>33</v>
      </c>
      <c r="L32" s="25"/>
    </row>
    <row r="33" spans="2:12" s="1" customFormat="1" ht="14.4" customHeight="1">
      <c r="B33" s="25"/>
      <c r="D33" s="48" t="s">
        <v>34</v>
      </c>
      <c r="E33" s="22" t="s">
        <v>35</v>
      </c>
      <c r="F33" s="84">
        <f>ROUND((SUM(BE119:BE125)),  2)</f>
        <v>1268</v>
      </c>
      <c r="I33" s="85">
        <v>0.21</v>
      </c>
      <c r="J33" s="84">
        <f>ROUND(((SUM(BE119:BE125))*I33),  2)</f>
        <v>266.27999999999997</v>
      </c>
      <c r="L33" s="25"/>
    </row>
    <row r="34" spans="2:12" s="1" customFormat="1" ht="14.4" customHeight="1">
      <c r="B34" s="25"/>
      <c r="E34" s="22" t="s">
        <v>36</v>
      </c>
      <c r="F34" s="84">
        <f>ROUND((SUM(BF119:BF125)),  2)</f>
        <v>0</v>
      </c>
      <c r="I34" s="85">
        <v>0.12</v>
      </c>
      <c r="J34" s="84">
        <f>ROUND(((SUM(BF119:BF125))*I34),  2)</f>
        <v>0</v>
      </c>
      <c r="L34" s="25"/>
    </row>
    <row r="35" spans="2:12" s="1" customFormat="1" ht="14.4" hidden="1" customHeight="1">
      <c r="B35" s="25"/>
      <c r="E35" s="22" t="s">
        <v>37</v>
      </c>
      <c r="F35" s="84">
        <f>ROUND((SUM(BG119:BG125)),  2)</f>
        <v>0</v>
      </c>
      <c r="I35" s="85">
        <v>0.21</v>
      </c>
      <c r="J35" s="84">
        <f>0</f>
        <v>0</v>
      </c>
      <c r="L35" s="25"/>
    </row>
    <row r="36" spans="2:12" s="1" customFormat="1" ht="14.4" hidden="1" customHeight="1">
      <c r="B36" s="25"/>
      <c r="E36" s="22" t="s">
        <v>38</v>
      </c>
      <c r="F36" s="84">
        <f>ROUND((SUM(BH119:BH125)),  2)</f>
        <v>0</v>
      </c>
      <c r="I36" s="85">
        <v>0.12</v>
      </c>
      <c r="J36" s="84">
        <f>0</f>
        <v>0</v>
      </c>
      <c r="L36" s="25"/>
    </row>
    <row r="37" spans="2:12" s="1" customFormat="1" ht="14.4" hidden="1" customHeight="1">
      <c r="B37" s="25"/>
      <c r="E37" s="22" t="s">
        <v>39</v>
      </c>
      <c r="F37" s="84">
        <f>ROUND((SUM(BI119:BI125)),  2)</f>
        <v>0</v>
      </c>
      <c r="I37" s="85">
        <v>0</v>
      </c>
      <c r="J37" s="84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86"/>
      <c r="D39" s="87" t="s">
        <v>40</v>
      </c>
      <c r="E39" s="50"/>
      <c r="F39" s="50"/>
      <c r="G39" s="88" t="s">
        <v>41</v>
      </c>
      <c r="H39" s="89" t="s">
        <v>42</v>
      </c>
      <c r="I39" s="50"/>
      <c r="J39" s="90">
        <f>SUM(J30:J37)</f>
        <v>1534.28</v>
      </c>
      <c r="K39" s="91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4" t="s">
        <v>43</v>
      </c>
      <c r="E50" s="35"/>
      <c r="F50" s="35"/>
      <c r="G50" s="34" t="s">
        <v>44</v>
      </c>
      <c r="H50" s="35"/>
      <c r="I50" s="35"/>
      <c r="J50" s="35"/>
      <c r="K50" s="35"/>
      <c r="L50" s="25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5"/>
      <c r="D61" s="36" t="s">
        <v>45</v>
      </c>
      <c r="E61" s="27"/>
      <c r="F61" s="92" t="s">
        <v>46</v>
      </c>
      <c r="G61" s="36" t="s">
        <v>45</v>
      </c>
      <c r="H61" s="27"/>
      <c r="I61" s="27"/>
      <c r="J61" s="93" t="s">
        <v>46</v>
      </c>
      <c r="K61" s="27"/>
      <c r="L61" s="25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5"/>
      <c r="D65" s="34" t="s">
        <v>47</v>
      </c>
      <c r="E65" s="35"/>
      <c r="F65" s="35"/>
      <c r="G65" s="34" t="s">
        <v>48</v>
      </c>
      <c r="H65" s="35"/>
      <c r="I65" s="35"/>
      <c r="J65" s="35"/>
      <c r="K65" s="35"/>
      <c r="L65" s="25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5"/>
      <c r="D76" s="36" t="s">
        <v>45</v>
      </c>
      <c r="E76" s="27"/>
      <c r="F76" s="92" t="s">
        <v>46</v>
      </c>
      <c r="G76" s="36" t="s">
        <v>45</v>
      </c>
      <c r="H76" s="27"/>
      <c r="I76" s="27"/>
      <c r="J76" s="93" t="s">
        <v>46</v>
      </c>
      <c r="K76" s="27"/>
      <c r="L76" s="25"/>
    </row>
    <row r="77" spans="2:12" s="1" customFormat="1" ht="14.4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" customHeight="1">
      <c r="B82" s="25"/>
      <c r="C82" s="17" t="s">
        <v>111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87" t="str">
        <f>E7</f>
        <v>Vrchlabí 210</v>
      </c>
      <c r="F85" s="188"/>
      <c r="G85" s="188"/>
      <c r="H85" s="188"/>
      <c r="L85" s="25"/>
    </row>
    <row r="86" spans="2:47" s="1" customFormat="1" ht="12" customHeight="1">
      <c r="B86" s="25"/>
      <c r="C86" s="22" t="s">
        <v>109</v>
      </c>
      <c r="L86" s="25"/>
    </row>
    <row r="87" spans="2:47" s="1" customFormat="1" ht="16.5" customHeight="1">
      <c r="B87" s="25"/>
      <c r="E87" s="158" t="str">
        <f>E9</f>
        <v xml:space="preserve">ZL06 - Zazdívka otvoru 0.01 </v>
      </c>
      <c r="F87" s="189"/>
      <c r="G87" s="189"/>
      <c r="H87" s="189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>1. 11. 2024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22</v>
      </c>
      <c r="F91" s="20" t="str">
        <f>E15</f>
        <v xml:space="preserve"> </v>
      </c>
      <c r="I91" s="22" t="s">
        <v>26</v>
      </c>
      <c r="J91" s="23" t="str">
        <f>E21</f>
        <v xml:space="preserve"> </v>
      </c>
      <c r="L91" s="25"/>
    </row>
    <row r="92" spans="2:47" s="1" customFormat="1" ht="15.15" customHeight="1">
      <c r="B92" s="25"/>
      <c r="C92" s="22" t="s">
        <v>25</v>
      </c>
      <c r="F92" s="20" t="str">
        <f>IF(E18="","",E18)</f>
        <v xml:space="preserve"> </v>
      </c>
      <c r="I92" s="22" t="s">
        <v>28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112</v>
      </c>
      <c r="D94" s="86"/>
      <c r="E94" s="86"/>
      <c r="F94" s="86"/>
      <c r="G94" s="86"/>
      <c r="H94" s="86"/>
      <c r="I94" s="86"/>
      <c r="J94" s="95" t="s">
        <v>113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8" customHeight="1">
      <c r="B96" s="25"/>
      <c r="C96" s="96" t="s">
        <v>114</v>
      </c>
      <c r="J96" s="59">
        <f>J119</f>
        <v>1268</v>
      </c>
      <c r="L96" s="25"/>
      <c r="AU96" s="13" t="s">
        <v>115</v>
      </c>
    </row>
    <row r="97" spans="2:12" s="8" customFormat="1" ht="24.9" customHeight="1">
      <c r="B97" s="97"/>
      <c r="D97" s="98" t="s">
        <v>228</v>
      </c>
      <c r="E97" s="99"/>
      <c r="F97" s="99"/>
      <c r="G97" s="99"/>
      <c r="H97" s="99"/>
      <c r="I97" s="99"/>
      <c r="J97" s="100">
        <f>J120</f>
        <v>1268</v>
      </c>
      <c r="L97" s="97"/>
    </row>
    <row r="98" spans="2:12" s="9" customFormat="1" ht="19.95" customHeight="1">
      <c r="B98" s="101"/>
      <c r="D98" s="102" t="s">
        <v>229</v>
      </c>
      <c r="E98" s="103"/>
      <c r="F98" s="103"/>
      <c r="G98" s="103"/>
      <c r="H98" s="103"/>
      <c r="I98" s="103"/>
      <c r="J98" s="104">
        <f>J121</f>
        <v>637</v>
      </c>
      <c r="L98" s="101"/>
    </row>
    <row r="99" spans="2:12" s="9" customFormat="1" ht="19.95" customHeight="1">
      <c r="B99" s="101"/>
      <c r="D99" s="102" t="s">
        <v>119</v>
      </c>
      <c r="E99" s="103"/>
      <c r="F99" s="103"/>
      <c r="G99" s="103"/>
      <c r="H99" s="103"/>
      <c r="I99" s="103"/>
      <c r="J99" s="104">
        <f>J123</f>
        <v>631</v>
      </c>
      <c r="L99" s="101"/>
    </row>
    <row r="100" spans="2:12" s="1" customFormat="1" ht="21.75" customHeight="1">
      <c r="B100" s="25"/>
      <c r="L100" s="25"/>
    </row>
    <row r="101" spans="2:12" s="1" customFormat="1" ht="6.9" customHeight="1"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25"/>
    </row>
    <row r="105" spans="2:12" s="1" customFormat="1" ht="6.9" customHeight="1"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25"/>
    </row>
    <row r="106" spans="2:12" s="1" customFormat="1" ht="24.9" customHeight="1">
      <c r="B106" s="25"/>
      <c r="C106" s="17" t="s">
        <v>126</v>
      </c>
      <c r="L106" s="25"/>
    </row>
    <row r="107" spans="2:12" s="1" customFormat="1" ht="6.9" customHeight="1">
      <c r="B107" s="25"/>
      <c r="L107" s="25"/>
    </row>
    <row r="108" spans="2:12" s="1" customFormat="1" ht="12" customHeight="1">
      <c r="B108" s="25"/>
      <c r="C108" s="22" t="s">
        <v>14</v>
      </c>
      <c r="L108" s="25"/>
    </row>
    <row r="109" spans="2:12" s="1" customFormat="1" ht="16.5" customHeight="1">
      <c r="B109" s="25"/>
      <c r="E109" s="187" t="str">
        <f>E7</f>
        <v>Vrchlabí 210</v>
      </c>
      <c r="F109" s="188"/>
      <c r="G109" s="188"/>
      <c r="H109" s="188"/>
      <c r="L109" s="25"/>
    </row>
    <row r="110" spans="2:12" s="1" customFormat="1" ht="12" customHeight="1">
      <c r="B110" s="25"/>
      <c r="C110" s="22" t="s">
        <v>109</v>
      </c>
      <c r="L110" s="25"/>
    </row>
    <row r="111" spans="2:12" s="1" customFormat="1" ht="16.5" customHeight="1">
      <c r="B111" s="25"/>
      <c r="E111" s="158" t="str">
        <f>E9</f>
        <v xml:space="preserve">ZL06 - Zazdívka otvoru 0.01 </v>
      </c>
      <c r="F111" s="189"/>
      <c r="G111" s="189"/>
      <c r="H111" s="189"/>
      <c r="L111" s="25"/>
    </row>
    <row r="112" spans="2:12" s="1" customFormat="1" ht="6.9" customHeight="1">
      <c r="B112" s="25"/>
      <c r="L112" s="25"/>
    </row>
    <row r="113" spans="2:65" s="1" customFormat="1" ht="12" customHeight="1">
      <c r="B113" s="25"/>
      <c r="C113" s="22" t="s">
        <v>18</v>
      </c>
      <c r="F113" s="20" t="str">
        <f>F12</f>
        <v xml:space="preserve"> </v>
      </c>
      <c r="I113" s="22" t="s">
        <v>20</v>
      </c>
      <c r="J113" s="45" t="str">
        <f>IF(J12="","",J12)</f>
        <v>1. 11. 2024</v>
      </c>
      <c r="L113" s="25"/>
    </row>
    <row r="114" spans="2:65" s="1" customFormat="1" ht="6.9" customHeight="1">
      <c r="B114" s="25"/>
      <c r="L114" s="25"/>
    </row>
    <row r="115" spans="2:65" s="1" customFormat="1" ht="15.15" customHeight="1">
      <c r="B115" s="25"/>
      <c r="C115" s="22" t="s">
        <v>22</v>
      </c>
      <c r="F115" s="20" t="str">
        <f>E15</f>
        <v xml:space="preserve"> </v>
      </c>
      <c r="I115" s="22" t="s">
        <v>26</v>
      </c>
      <c r="J115" s="23" t="str">
        <f>E21</f>
        <v xml:space="preserve"> </v>
      </c>
      <c r="L115" s="25"/>
    </row>
    <row r="116" spans="2:65" s="1" customFormat="1" ht="15.15" customHeight="1">
      <c r="B116" s="25"/>
      <c r="C116" s="22" t="s">
        <v>25</v>
      </c>
      <c r="F116" s="20" t="str">
        <f>IF(E18="","",E18)</f>
        <v xml:space="preserve"> </v>
      </c>
      <c r="I116" s="22" t="s">
        <v>28</v>
      </c>
      <c r="J116" s="23" t="str">
        <f>E24</f>
        <v xml:space="preserve"> </v>
      </c>
      <c r="L116" s="25"/>
    </row>
    <row r="117" spans="2:65" s="1" customFormat="1" ht="10.35" customHeight="1">
      <c r="B117" s="25"/>
      <c r="L117" s="25"/>
    </row>
    <row r="118" spans="2:65" s="10" customFormat="1" ht="29.25" customHeight="1">
      <c r="B118" s="105"/>
      <c r="C118" s="106" t="s">
        <v>127</v>
      </c>
      <c r="D118" s="107" t="s">
        <v>55</v>
      </c>
      <c r="E118" s="107" t="s">
        <v>51</v>
      </c>
      <c r="F118" s="107" t="s">
        <v>52</v>
      </c>
      <c r="G118" s="107" t="s">
        <v>128</v>
      </c>
      <c r="H118" s="107" t="s">
        <v>129</v>
      </c>
      <c r="I118" s="107" t="s">
        <v>130</v>
      </c>
      <c r="J118" s="108" t="s">
        <v>113</v>
      </c>
      <c r="K118" s="109" t="s">
        <v>131</v>
      </c>
      <c r="L118" s="105"/>
      <c r="M118" s="52" t="s">
        <v>1</v>
      </c>
      <c r="N118" s="53" t="s">
        <v>34</v>
      </c>
      <c r="O118" s="53" t="s">
        <v>132</v>
      </c>
      <c r="P118" s="53" t="s">
        <v>133</v>
      </c>
      <c r="Q118" s="53" t="s">
        <v>134</v>
      </c>
      <c r="R118" s="53" t="s">
        <v>135</v>
      </c>
      <c r="S118" s="53" t="s">
        <v>136</v>
      </c>
      <c r="T118" s="54" t="s">
        <v>137</v>
      </c>
    </row>
    <row r="119" spans="2:65" s="1" customFormat="1" ht="22.8" customHeight="1">
      <c r="B119" s="25"/>
      <c r="C119" s="57" t="s">
        <v>138</v>
      </c>
      <c r="J119" s="110">
        <f>BK119</f>
        <v>1268</v>
      </c>
      <c r="L119" s="25"/>
      <c r="M119" s="55"/>
      <c r="N119" s="46"/>
      <c r="O119" s="46"/>
      <c r="P119" s="111">
        <f>P120</f>
        <v>0.75100000000000011</v>
      </c>
      <c r="Q119" s="46"/>
      <c r="R119" s="111">
        <f>R120</f>
        <v>0.12281</v>
      </c>
      <c r="S119" s="46"/>
      <c r="T119" s="112">
        <f>T120</f>
        <v>0</v>
      </c>
      <c r="AT119" s="13" t="s">
        <v>69</v>
      </c>
      <c r="AU119" s="13" t="s">
        <v>115</v>
      </c>
      <c r="BK119" s="113">
        <f>BK120</f>
        <v>1268</v>
      </c>
    </row>
    <row r="120" spans="2:65" s="11" customFormat="1" ht="25.95" customHeight="1">
      <c r="B120" s="114"/>
      <c r="D120" s="115" t="s">
        <v>69</v>
      </c>
      <c r="E120" s="116" t="s">
        <v>139</v>
      </c>
      <c r="F120" s="116" t="s">
        <v>233</v>
      </c>
      <c r="J120" s="117">
        <f>BK120</f>
        <v>1268</v>
      </c>
      <c r="L120" s="114"/>
      <c r="M120" s="118"/>
      <c r="P120" s="119">
        <f>P121+P123</f>
        <v>0.75100000000000011</v>
      </c>
      <c r="R120" s="119">
        <f>R121+R123</f>
        <v>0.12281</v>
      </c>
      <c r="T120" s="120">
        <f>T121+T123</f>
        <v>0</v>
      </c>
      <c r="AR120" s="115" t="s">
        <v>78</v>
      </c>
      <c r="AT120" s="121" t="s">
        <v>69</v>
      </c>
      <c r="AU120" s="121" t="s">
        <v>70</v>
      </c>
      <c r="AY120" s="115" t="s">
        <v>141</v>
      </c>
      <c r="BK120" s="122">
        <f>BK121+BK123</f>
        <v>1268</v>
      </c>
    </row>
    <row r="121" spans="2:65" s="11" customFormat="1" ht="22.8" customHeight="1">
      <c r="B121" s="114"/>
      <c r="D121" s="115" t="s">
        <v>69</v>
      </c>
      <c r="E121" s="123" t="s">
        <v>154</v>
      </c>
      <c r="F121" s="123" t="s">
        <v>234</v>
      </c>
      <c r="J121" s="124">
        <f>BK121</f>
        <v>637</v>
      </c>
      <c r="L121" s="114"/>
      <c r="M121" s="118"/>
      <c r="P121" s="119">
        <f>P122</f>
        <v>0.55100000000000005</v>
      </c>
      <c r="R121" s="119">
        <f>R122</f>
        <v>0.12021</v>
      </c>
      <c r="T121" s="120">
        <f>T122</f>
        <v>0</v>
      </c>
      <c r="AR121" s="115" t="s">
        <v>78</v>
      </c>
      <c r="AT121" s="121" t="s">
        <v>69</v>
      </c>
      <c r="AU121" s="121" t="s">
        <v>78</v>
      </c>
      <c r="AY121" s="115" t="s">
        <v>141</v>
      </c>
      <c r="BK121" s="122">
        <f>BK122</f>
        <v>637</v>
      </c>
    </row>
    <row r="122" spans="2:65" s="1" customFormat="1" ht="33" customHeight="1">
      <c r="B122" s="25"/>
      <c r="C122" s="125" t="s">
        <v>78</v>
      </c>
      <c r="D122" s="125" t="s">
        <v>143</v>
      </c>
      <c r="E122" s="126" t="s">
        <v>387</v>
      </c>
      <c r="F122" s="127" t="s">
        <v>388</v>
      </c>
      <c r="G122" s="128" t="s">
        <v>219</v>
      </c>
      <c r="H122" s="129">
        <v>1</v>
      </c>
      <c r="I122" s="130">
        <v>637</v>
      </c>
      <c r="J122" s="130">
        <f>ROUND(I122*H122,2)</f>
        <v>637</v>
      </c>
      <c r="K122" s="131"/>
      <c r="L122" s="25"/>
      <c r="M122" s="132" t="s">
        <v>1</v>
      </c>
      <c r="N122" s="133" t="s">
        <v>35</v>
      </c>
      <c r="O122" s="134">
        <v>0.55100000000000005</v>
      </c>
      <c r="P122" s="134">
        <f>O122*H122</f>
        <v>0.55100000000000005</v>
      </c>
      <c r="Q122" s="134">
        <v>0.12021</v>
      </c>
      <c r="R122" s="134">
        <f>Q122*H122</f>
        <v>0.12021</v>
      </c>
      <c r="S122" s="134">
        <v>0</v>
      </c>
      <c r="T122" s="135">
        <f>S122*H122</f>
        <v>0</v>
      </c>
      <c r="AR122" s="136" t="s">
        <v>147</v>
      </c>
      <c r="AT122" s="136" t="s">
        <v>143</v>
      </c>
      <c r="AU122" s="136" t="s">
        <v>80</v>
      </c>
      <c r="AY122" s="13" t="s">
        <v>141</v>
      </c>
      <c r="BE122" s="137">
        <f>IF(N122="základní",J122,0)</f>
        <v>637</v>
      </c>
      <c r="BF122" s="137">
        <f>IF(N122="snížená",J122,0)</f>
        <v>0</v>
      </c>
      <c r="BG122" s="137">
        <f>IF(N122="zákl. přenesená",J122,0)</f>
        <v>0</v>
      </c>
      <c r="BH122" s="137">
        <f>IF(N122="sníž. přenesená",J122,0)</f>
        <v>0</v>
      </c>
      <c r="BI122" s="137">
        <f>IF(N122="nulová",J122,0)</f>
        <v>0</v>
      </c>
      <c r="BJ122" s="13" t="s">
        <v>78</v>
      </c>
      <c r="BK122" s="137">
        <f>ROUND(I122*H122,2)</f>
        <v>637</v>
      </c>
      <c r="BL122" s="13" t="s">
        <v>147</v>
      </c>
      <c r="BM122" s="136" t="s">
        <v>389</v>
      </c>
    </row>
    <row r="123" spans="2:65" s="11" customFormat="1" ht="22.8" customHeight="1">
      <c r="B123" s="114"/>
      <c r="D123" s="115" t="s">
        <v>69</v>
      </c>
      <c r="E123" s="123" t="s">
        <v>158</v>
      </c>
      <c r="F123" s="123" t="s">
        <v>159</v>
      </c>
      <c r="J123" s="124">
        <f>BK123</f>
        <v>631</v>
      </c>
      <c r="L123" s="114"/>
      <c r="M123" s="118"/>
      <c r="P123" s="119">
        <f>SUM(P124:P125)</f>
        <v>0.2</v>
      </c>
      <c r="R123" s="119">
        <f>SUM(R124:R125)</f>
        <v>2.5999999999999999E-3</v>
      </c>
      <c r="T123" s="120">
        <f>SUM(T124:T125)</f>
        <v>0</v>
      </c>
      <c r="AR123" s="115" t="s">
        <v>78</v>
      </c>
      <c r="AT123" s="121" t="s">
        <v>69</v>
      </c>
      <c r="AU123" s="121" t="s">
        <v>78</v>
      </c>
      <c r="AY123" s="115" t="s">
        <v>141</v>
      </c>
      <c r="BK123" s="122">
        <f>SUM(BK124:BK125)</f>
        <v>631</v>
      </c>
    </row>
    <row r="124" spans="2:65" s="1" customFormat="1" ht="24.15" customHeight="1">
      <c r="B124" s="25"/>
      <c r="C124" s="125" t="s">
        <v>80</v>
      </c>
      <c r="D124" s="125" t="s">
        <v>143</v>
      </c>
      <c r="E124" s="126" t="s">
        <v>390</v>
      </c>
      <c r="F124" s="127" t="s">
        <v>391</v>
      </c>
      <c r="G124" s="128" t="s">
        <v>219</v>
      </c>
      <c r="H124" s="129">
        <v>1</v>
      </c>
      <c r="I124" s="130">
        <v>105</v>
      </c>
      <c r="J124" s="130">
        <f>ROUND(I124*H124,2)</f>
        <v>105</v>
      </c>
      <c r="K124" s="131"/>
      <c r="L124" s="25"/>
      <c r="M124" s="132" t="s">
        <v>1</v>
      </c>
      <c r="N124" s="133" t="s">
        <v>35</v>
      </c>
      <c r="O124" s="134">
        <v>0.2</v>
      </c>
      <c r="P124" s="134">
        <f>O124*H124</f>
        <v>0.2</v>
      </c>
      <c r="Q124" s="134">
        <v>0</v>
      </c>
      <c r="R124" s="134">
        <f>Q124*H124</f>
        <v>0</v>
      </c>
      <c r="S124" s="134">
        <v>0</v>
      </c>
      <c r="T124" s="135">
        <f>S124*H124</f>
        <v>0</v>
      </c>
      <c r="AR124" s="136" t="s">
        <v>147</v>
      </c>
      <c r="AT124" s="136" t="s">
        <v>143</v>
      </c>
      <c r="AU124" s="136" t="s">
        <v>80</v>
      </c>
      <c r="AY124" s="13" t="s">
        <v>141</v>
      </c>
      <c r="BE124" s="137">
        <f>IF(N124="základní",J124,0)</f>
        <v>105</v>
      </c>
      <c r="BF124" s="137">
        <f>IF(N124="snížená",J124,0)</f>
        <v>0</v>
      </c>
      <c r="BG124" s="137">
        <f>IF(N124="zákl. přenesená",J124,0)</f>
        <v>0</v>
      </c>
      <c r="BH124" s="137">
        <f>IF(N124="sníž. přenesená",J124,0)</f>
        <v>0</v>
      </c>
      <c r="BI124" s="137">
        <f>IF(N124="nulová",J124,0)</f>
        <v>0</v>
      </c>
      <c r="BJ124" s="13" t="s">
        <v>78</v>
      </c>
      <c r="BK124" s="137">
        <f>ROUND(I124*H124,2)</f>
        <v>105</v>
      </c>
      <c r="BL124" s="13" t="s">
        <v>147</v>
      </c>
      <c r="BM124" s="136" t="s">
        <v>392</v>
      </c>
    </row>
    <row r="125" spans="2:65" s="1" customFormat="1" ht="16.5" customHeight="1">
      <c r="B125" s="25"/>
      <c r="C125" s="138" t="s">
        <v>154</v>
      </c>
      <c r="D125" s="138" t="s">
        <v>216</v>
      </c>
      <c r="E125" s="139" t="s">
        <v>393</v>
      </c>
      <c r="F125" s="140" t="s">
        <v>394</v>
      </c>
      <c r="G125" s="141" t="s">
        <v>219</v>
      </c>
      <c r="H125" s="142">
        <v>1</v>
      </c>
      <c r="I125" s="143">
        <v>526</v>
      </c>
      <c r="J125" s="143">
        <f>ROUND(I125*H125,2)</f>
        <v>526</v>
      </c>
      <c r="K125" s="144"/>
      <c r="L125" s="145"/>
      <c r="M125" s="152" t="s">
        <v>1</v>
      </c>
      <c r="N125" s="153" t="s">
        <v>35</v>
      </c>
      <c r="O125" s="150">
        <v>0</v>
      </c>
      <c r="P125" s="150">
        <f>O125*H125</f>
        <v>0</v>
      </c>
      <c r="Q125" s="150">
        <v>2.5999999999999999E-3</v>
      </c>
      <c r="R125" s="150">
        <f>Q125*H125</f>
        <v>2.5999999999999999E-3</v>
      </c>
      <c r="S125" s="150">
        <v>0</v>
      </c>
      <c r="T125" s="151">
        <f>S125*H125</f>
        <v>0</v>
      </c>
      <c r="AR125" s="136" t="s">
        <v>176</v>
      </c>
      <c r="AT125" s="136" t="s">
        <v>216</v>
      </c>
      <c r="AU125" s="136" t="s">
        <v>80</v>
      </c>
      <c r="AY125" s="13" t="s">
        <v>141</v>
      </c>
      <c r="BE125" s="137">
        <f>IF(N125="základní",J125,0)</f>
        <v>526</v>
      </c>
      <c r="BF125" s="137">
        <f>IF(N125="snížená",J125,0)</f>
        <v>0</v>
      </c>
      <c r="BG125" s="137">
        <f>IF(N125="zákl. přenesená",J125,0)</f>
        <v>0</v>
      </c>
      <c r="BH125" s="137">
        <f>IF(N125="sníž. přenesená",J125,0)</f>
        <v>0</v>
      </c>
      <c r="BI125" s="137">
        <f>IF(N125="nulová",J125,0)</f>
        <v>0</v>
      </c>
      <c r="BJ125" s="13" t="s">
        <v>78</v>
      </c>
      <c r="BK125" s="137">
        <f>ROUND(I125*H125,2)</f>
        <v>526</v>
      </c>
      <c r="BL125" s="13" t="s">
        <v>147</v>
      </c>
      <c r="BM125" s="136" t="s">
        <v>395</v>
      </c>
    </row>
    <row r="126" spans="2:65" s="1" customFormat="1" ht="6.9" customHeight="1">
      <c r="B126" s="37"/>
      <c r="C126" s="38"/>
      <c r="D126" s="38"/>
      <c r="E126" s="38"/>
      <c r="F126" s="38"/>
      <c r="G126" s="38"/>
      <c r="H126" s="38"/>
      <c r="I126" s="38"/>
      <c r="J126" s="38"/>
      <c r="K126" s="38"/>
      <c r="L126" s="25"/>
    </row>
  </sheetData>
  <sheetProtection algorithmName="SHA-512" hashValue="X8Rfi4YG1/B+szIhASo4TeO14dK4iRa5yincGXtTDxckcAjh0droX0Yadg6YZpc1ABSPlywYQH4+hlP6orY/Zg==" saltValue="E2OmjJyw02UqdRas/RqlzOjvaBtZVr9bnl2N+ijgYv9iB8ygJMdtTkOxVdROnNYeUHg/SK/36Nj5zN2cezuDTw==" spinCount="100000" sheet="1" objects="1" scenarios="1" formatColumns="0" formatRows="0" autoFilter="0"/>
  <autoFilter ref="C118:K125" xr:uid="{00000000-0009-0000-0000-000006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BM128"/>
  <sheetViews>
    <sheetView showGridLines="0" topLeftCell="A108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2:46" ht="10.199999999999999"/>
    <row r="2" spans="2:46" ht="36.9" customHeight="1"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AT2" s="13" t="s">
        <v>98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80</v>
      </c>
    </row>
    <row r="4" spans="2:46" ht="24.9" customHeight="1">
      <c r="B4" s="16"/>
      <c r="D4" s="17" t="s">
        <v>108</v>
      </c>
      <c r="L4" s="16"/>
      <c r="M4" s="81" t="s">
        <v>10</v>
      </c>
      <c r="AT4" s="13" t="s">
        <v>4</v>
      </c>
    </row>
    <row r="5" spans="2:46" ht="6.9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87" t="str">
        <f>'Rekapitulace stavby'!K6</f>
        <v>Vrchlabí 210</v>
      </c>
      <c r="F7" s="188"/>
      <c r="G7" s="188"/>
      <c r="H7" s="188"/>
      <c r="L7" s="16"/>
    </row>
    <row r="8" spans="2:46" s="1" customFormat="1" ht="12" customHeight="1">
      <c r="B8" s="25"/>
      <c r="D8" s="22" t="s">
        <v>109</v>
      </c>
      <c r="L8" s="25"/>
    </row>
    <row r="9" spans="2:46" s="1" customFormat="1" ht="16.5" customHeight="1">
      <c r="B9" s="25"/>
      <c r="E9" s="158" t="s">
        <v>396</v>
      </c>
      <c r="F9" s="189"/>
      <c r="G9" s="189"/>
      <c r="H9" s="189"/>
      <c r="L9" s="25"/>
    </row>
    <row r="10" spans="2:46" s="1" customFormat="1" ht="10.199999999999999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1. 11. 2024</v>
      </c>
      <c r="L12" s="25"/>
    </row>
    <row r="13" spans="2:46" s="1" customFormat="1" ht="10.8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24</v>
      </c>
      <c r="J15" s="20" t="str">
        <f>IF('Rekapitulace stavby'!AN11="","",'Rekapitulace stavby'!AN11)</f>
        <v/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60" t="str">
        <f>'Rekapitulace stavby'!E14</f>
        <v xml:space="preserve"> </v>
      </c>
      <c r="F18" s="160"/>
      <c r="G18" s="160"/>
      <c r="H18" s="160"/>
      <c r="I18" s="22" t="s">
        <v>24</v>
      </c>
      <c r="J18" s="20" t="str">
        <f>'Rekapitulace stavby'!AN14</f>
        <v/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23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 xml:space="preserve"> </v>
      </c>
      <c r="I21" s="22" t="s">
        <v>24</v>
      </c>
      <c r="J21" s="20" t="str">
        <f>IF('Rekapitulace stavby'!AN17="","",'Rekapitulace stavby'!AN17)</f>
        <v/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28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29</v>
      </c>
      <c r="L26" s="25"/>
    </row>
    <row r="27" spans="2:12" s="7" customFormat="1" ht="16.5" customHeight="1">
      <c r="B27" s="82"/>
      <c r="E27" s="163" t="s">
        <v>1</v>
      </c>
      <c r="F27" s="163"/>
      <c r="G27" s="163"/>
      <c r="H27" s="163"/>
      <c r="L27" s="82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30</v>
      </c>
      <c r="J30" s="59">
        <f>ROUND(J120, 2)</f>
        <v>6574.76</v>
      </c>
      <c r="L30" s="25"/>
    </row>
    <row r="31" spans="2:12" s="1" customFormat="1" ht="6.9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>
      <c r="B32" s="25"/>
      <c r="F32" s="28" t="s">
        <v>32</v>
      </c>
      <c r="I32" s="28" t="s">
        <v>31</v>
      </c>
      <c r="J32" s="28" t="s">
        <v>33</v>
      </c>
      <c r="L32" s="25"/>
    </row>
    <row r="33" spans="2:12" s="1" customFormat="1" ht="14.4" customHeight="1">
      <c r="B33" s="25"/>
      <c r="D33" s="48" t="s">
        <v>34</v>
      </c>
      <c r="E33" s="22" t="s">
        <v>35</v>
      </c>
      <c r="F33" s="84">
        <f>ROUND((SUM(BE120:BE127)),  2)</f>
        <v>6574.76</v>
      </c>
      <c r="I33" s="85">
        <v>0.21</v>
      </c>
      <c r="J33" s="84">
        <f>ROUND(((SUM(BE120:BE127))*I33),  2)</f>
        <v>1380.7</v>
      </c>
      <c r="L33" s="25"/>
    </row>
    <row r="34" spans="2:12" s="1" customFormat="1" ht="14.4" customHeight="1">
      <c r="B34" s="25"/>
      <c r="E34" s="22" t="s">
        <v>36</v>
      </c>
      <c r="F34" s="84">
        <f>ROUND((SUM(BF120:BF127)),  2)</f>
        <v>0</v>
      </c>
      <c r="I34" s="85">
        <v>0.12</v>
      </c>
      <c r="J34" s="84">
        <f>ROUND(((SUM(BF120:BF127))*I34),  2)</f>
        <v>0</v>
      </c>
      <c r="L34" s="25"/>
    </row>
    <row r="35" spans="2:12" s="1" customFormat="1" ht="14.4" hidden="1" customHeight="1">
      <c r="B35" s="25"/>
      <c r="E35" s="22" t="s">
        <v>37</v>
      </c>
      <c r="F35" s="84">
        <f>ROUND((SUM(BG120:BG127)),  2)</f>
        <v>0</v>
      </c>
      <c r="I35" s="85">
        <v>0.21</v>
      </c>
      <c r="J35" s="84">
        <f>0</f>
        <v>0</v>
      </c>
      <c r="L35" s="25"/>
    </row>
    <row r="36" spans="2:12" s="1" customFormat="1" ht="14.4" hidden="1" customHeight="1">
      <c r="B36" s="25"/>
      <c r="E36" s="22" t="s">
        <v>38</v>
      </c>
      <c r="F36" s="84">
        <f>ROUND((SUM(BH120:BH127)),  2)</f>
        <v>0</v>
      </c>
      <c r="I36" s="85">
        <v>0.12</v>
      </c>
      <c r="J36" s="84">
        <f>0</f>
        <v>0</v>
      </c>
      <c r="L36" s="25"/>
    </row>
    <row r="37" spans="2:12" s="1" customFormat="1" ht="14.4" hidden="1" customHeight="1">
      <c r="B37" s="25"/>
      <c r="E37" s="22" t="s">
        <v>39</v>
      </c>
      <c r="F37" s="84">
        <f>ROUND((SUM(BI120:BI127)),  2)</f>
        <v>0</v>
      </c>
      <c r="I37" s="85">
        <v>0</v>
      </c>
      <c r="J37" s="84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86"/>
      <c r="D39" s="87" t="s">
        <v>40</v>
      </c>
      <c r="E39" s="50"/>
      <c r="F39" s="50"/>
      <c r="G39" s="88" t="s">
        <v>41</v>
      </c>
      <c r="H39" s="89" t="s">
        <v>42</v>
      </c>
      <c r="I39" s="50"/>
      <c r="J39" s="90">
        <f>SUM(J30:J37)</f>
        <v>7955.46</v>
      </c>
      <c r="K39" s="91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4" t="s">
        <v>43</v>
      </c>
      <c r="E50" s="35"/>
      <c r="F50" s="35"/>
      <c r="G50" s="34" t="s">
        <v>44</v>
      </c>
      <c r="H50" s="35"/>
      <c r="I50" s="35"/>
      <c r="J50" s="35"/>
      <c r="K50" s="35"/>
      <c r="L50" s="25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5"/>
      <c r="D61" s="36" t="s">
        <v>45</v>
      </c>
      <c r="E61" s="27"/>
      <c r="F61" s="92" t="s">
        <v>46</v>
      </c>
      <c r="G61" s="36" t="s">
        <v>45</v>
      </c>
      <c r="H61" s="27"/>
      <c r="I61" s="27"/>
      <c r="J61" s="93" t="s">
        <v>46</v>
      </c>
      <c r="K61" s="27"/>
      <c r="L61" s="25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5"/>
      <c r="D65" s="34" t="s">
        <v>47</v>
      </c>
      <c r="E65" s="35"/>
      <c r="F65" s="35"/>
      <c r="G65" s="34" t="s">
        <v>48</v>
      </c>
      <c r="H65" s="35"/>
      <c r="I65" s="35"/>
      <c r="J65" s="35"/>
      <c r="K65" s="35"/>
      <c r="L65" s="25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5"/>
      <c r="D76" s="36" t="s">
        <v>45</v>
      </c>
      <c r="E76" s="27"/>
      <c r="F76" s="92" t="s">
        <v>46</v>
      </c>
      <c r="G76" s="36" t="s">
        <v>45</v>
      </c>
      <c r="H76" s="27"/>
      <c r="I76" s="27"/>
      <c r="J76" s="93" t="s">
        <v>46</v>
      </c>
      <c r="K76" s="27"/>
      <c r="L76" s="25"/>
    </row>
    <row r="77" spans="2:12" s="1" customFormat="1" ht="14.4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" customHeight="1">
      <c r="B82" s="25"/>
      <c r="C82" s="17" t="s">
        <v>111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87" t="str">
        <f>E7</f>
        <v>Vrchlabí 210</v>
      </c>
      <c r="F85" s="188"/>
      <c r="G85" s="188"/>
      <c r="H85" s="188"/>
      <c r="L85" s="25"/>
    </row>
    <row r="86" spans="2:47" s="1" customFormat="1" ht="12" customHeight="1">
      <c r="B86" s="25"/>
      <c r="C86" s="22" t="s">
        <v>109</v>
      </c>
      <c r="L86" s="25"/>
    </row>
    <row r="87" spans="2:47" s="1" customFormat="1" ht="16.5" customHeight="1">
      <c r="B87" s="25"/>
      <c r="E87" s="158" t="str">
        <f>E9</f>
        <v>ZL07 - Vybourání pískovců 1.03</v>
      </c>
      <c r="F87" s="189"/>
      <c r="G87" s="189"/>
      <c r="H87" s="189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>1. 11. 2024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22</v>
      </c>
      <c r="F91" s="20" t="str">
        <f>E15</f>
        <v xml:space="preserve"> </v>
      </c>
      <c r="I91" s="22" t="s">
        <v>26</v>
      </c>
      <c r="J91" s="23" t="str">
        <f>E21</f>
        <v xml:space="preserve"> </v>
      </c>
      <c r="L91" s="25"/>
    </row>
    <row r="92" spans="2:47" s="1" customFormat="1" ht="15.15" customHeight="1">
      <c r="B92" s="25"/>
      <c r="C92" s="22" t="s">
        <v>25</v>
      </c>
      <c r="F92" s="20" t="str">
        <f>IF(E18="","",E18)</f>
        <v xml:space="preserve"> </v>
      </c>
      <c r="I92" s="22" t="s">
        <v>28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112</v>
      </c>
      <c r="D94" s="86"/>
      <c r="E94" s="86"/>
      <c r="F94" s="86"/>
      <c r="G94" s="86"/>
      <c r="H94" s="86"/>
      <c r="I94" s="86"/>
      <c r="J94" s="95" t="s">
        <v>113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8" customHeight="1">
      <c r="B96" s="25"/>
      <c r="C96" s="96" t="s">
        <v>114</v>
      </c>
      <c r="J96" s="59">
        <f>J120</f>
        <v>6574.76</v>
      </c>
      <c r="L96" s="25"/>
      <c r="AU96" s="13" t="s">
        <v>115</v>
      </c>
    </row>
    <row r="97" spans="2:12" s="8" customFormat="1" ht="24.9" customHeight="1">
      <c r="B97" s="97"/>
      <c r="D97" s="98" t="s">
        <v>228</v>
      </c>
      <c r="E97" s="99"/>
      <c r="F97" s="99"/>
      <c r="G97" s="99"/>
      <c r="H97" s="99"/>
      <c r="I97" s="99"/>
      <c r="J97" s="100">
        <f>J121</f>
        <v>6574.76</v>
      </c>
      <c r="L97" s="97"/>
    </row>
    <row r="98" spans="2:12" s="9" customFormat="1" ht="19.95" customHeight="1">
      <c r="B98" s="101"/>
      <c r="D98" s="102" t="s">
        <v>229</v>
      </c>
      <c r="E98" s="103"/>
      <c r="F98" s="103"/>
      <c r="G98" s="103"/>
      <c r="H98" s="103"/>
      <c r="I98" s="103"/>
      <c r="J98" s="104">
        <f>J122</f>
        <v>2548</v>
      </c>
      <c r="L98" s="101"/>
    </row>
    <row r="99" spans="2:12" s="9" customFormat="1" ht="19.95" customHeight="1">
      <c r="B99" s="101"/>
      <c r="D99" s="102" t="s">
        <v>120</v>
      </c>
      <c r="E99" s="103"/>
      <c r="F99" s="103"/>
      <c r="G99" s="103"/>
      <c r="H99" s="103"/>
      <c r="I99" s="103"/>
      <c r="J99" s="104">
        <f>J124</f>
        <v>3084</v>
      </c>
      <c r="L99" s="101"/>
    </row>
    <row r="100" spans="2:12" s="9" customFormat="1" ht="19.95" customHeight="1">
      <c r="B100" s="101"/>
      <c r="D100" s="102" t="s">
        <v>122</v>
      </c>
      <c r="E100" s="103"/>
      <c r="F100" s="103"/>
      <c r="G100" s="103"/>
      <c r="H100" s="103"/>
      <c r="I100" s="103"/>
      <c r="J100" s="104">
        <f>J126</f>
        <v>942.76</v>
      </c>
      <c r="L100" s="101"/>
    </row>
    <row r="101" spans="2:12" s="1" customFormat="1" ht="21.75" customHeight="1">
      <c r="B101" s="25"/>
      <c r="L101" s="25"/>
    </row>
    <row r="102" spans="2:12" s="1" customFormat="1" ht="6.9" customHeight="1"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25"/>
    </row>
    <row r="106" spans="2:12" s="1" customFormat="1" ht="6.9" customHeight="1"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25"/>
    </row>
    <row r="107" spans="2:12" s="1" customFormat="1" ht="24.9" customHeight="1">
      <c r="B107" s="25"/>
      <c r="C107" s="17" t="s">
        <v>126</v>
      </c>
      <c r="L107" s="25"/>
    </row>
    <row r="108" spans="2:12" s="1" customFormat="1" ht="6.9" customHeight="1">
      <c r="B108" s="25"/>
      <c r="L108" s="25"/>
    </row>
    <row r="109" spans="2:12" s="1" customFormat="1" ht="12" customHeight="1">
      <c r="B109" s="25"/>
      <c r="C109" s="22" t="s">
        <v>14</v>
      </c>
      <c r="L109" s="25"/>
    </row>
    <row r="110" spans="2:12" s="1" customFormat="1" ht="16.5" customHeight="1">
      <c r="B110" s="25"/>
      <c r="E110" s="187" t="str">
        <f>E7</f>
        <v>Vrchlabí 210</v>
      </c>
      <c r="F110" s="188"/>
      <c r="G110" s="188"/>
      <c r="H110" s="188"/>
      <c r="L110" s="25"/>
    </row>
    <row r="111" spans="2:12" s="1" customFormat="1" ht="12" customHeight="1">
      <c r="B111" s="25"/>
      <c r="C111" s="22" t="s">
        <v>109</v>
      </c>
      <c r="L111" s="25"/>
    </row>
    <row r="112" spans="2:12" s="1" customFormat="1" ht="16.5" customHeight="1">
      <c r="B112" s="25"/>
      <c r="E112" s="158" t="str">
        <f>E9</f>
        <v>ZL07 - Vybourání pískovců 1.03</v>
      </c>
      <c r="F112" s="189"/>
      <c r="G112" s="189"/>
      <c r="H112" s="189"/>
      <c r="L112" s="25"/>
    </row>
    <row r="113" spans="2:65" s="1" customFormat="1" ht="6.9" customHeight="1">
      <c r="B113" s="25"/>
      <c r="L113" s="25"/>
    </row>
    <row r="114" spans="2:65" s="1" customFormat="1" ht="12" customHeight="1">
      <c r="B114" s="25"/>
      <c r="C114" s="22" t="s">
        <v>18</v>
      </c>
      <c r="F114" s="20" t="str">
        <f>F12</f>
        <v xml:space="preserve"> </v>
      </c>
      <c r="I114" s="22" t="s">
        <v>20</v>
      </c>
      <c r="J114" s="45" t="str">
        <f>IF(J12="","",J12)</f>
        <v>1. 11. 2024</v>
      </c>
      <c r="L114" s="25"/>
    </row>
    <row r="115" spans="2:65" s="1" customFormat="1" ht="6.9" customHeight="1">
      <c r="B115" s="25"/>
      <c r="L115" s="25"/>
    </row>
    <row r="116" spans="2:65" s="1" customFormat="1" ht="15.15" customHeight="1">
      <c r="B116" s="25"/>
      <c r="C116" s="22" t="s">
        <v>22</v>
      </c>
      <c r="F116" s="20" t="str">
        <f>E15</f>
        <v xml:space="preserve"> </v>
      </c>
      <c r="I116" s="22" t="s">
        <v>26</v>
      </c>
      <c r="J116" s="23" t="str">
        <f>E21</f>
        <v xml:space="preserve"> </v>
      </c>
      <c r="L116" s="25"/>
    </row>
    <row r="117" spans="2:65" s="1" customFormat="1" ht="15.15" customHeight="1">
      <c r="B117" s="25"/>
      <c r="C117" s="22" t="s">
        <v>25</v>
      </c>
      <c r="F117" s="20" t="str">
        <f>IF(E18="","",E18)</f>
        <v xml:space="preserve"> </v>
      </c>
      <c r="I117" s="22" t="s">
        <v>28</v>
      </c>
      <c r="J117" s="23" t="str">
        <f>E24</f>
        <v xml:space="preserve"> </v>
      </c>
      <c r="L117" s="25"/>
    </row>
    <row r="118" spans="2:65" s="1" customFormat="1" ht="10.35" customHeight="1">
      <c r="B118" s="25"/>
      <c r="L118" s="25"/>
    </row>
    <row r="119" spans="2:65" s="10" customFormat="1" ht="29.25" customHeight="1">
      <c r="B119" s="105"/>
      <c r="C119" s="106" t="s">
        <v>127</v>
      </c>
      <c r="D119" s="107" t="s">
        <v>55</v>
      </c>
      <c r="E119" s="107" t="s">
        <v>51</v>
      </c>
      <c r="F119" s="107" t="s">
        <v>52</v>
      </c>
      <c r="G119" s="107" t="s">
        <v>128</v>
      </c>
      <c r="H119" s="107" t="s">
        <v>129</v>
      </c>
      <c r="I119" s="107" t="s">
        <v>130</v>
      </c>
      <c r="J119" s="108" t="s">
        <v>113</v>
      </c>
      <c r="K119" s="109" t="s">
        <v>131</v>
      </c>
      <c r="L119" s="105"/>
      <c r="M119" s="52" t="s">
        <v>1</v>
      </c>
      <c r="N119" s="53" t="s">
        <v>34</v>
      </c>
      <c r="O119" s="53" t="s">
        <v>132</v>
      </c>
      <c r="P119" s="53" t="s">
        <v>133</v>
      </c>
      <c r="Q119" s="53" t="s">
        <v>134</v>
      </c>
      <c r="R119" s="53" t="s">
        <v>135</v>
      </c>
      <c r="S119" s="53" t="s">
        <v>136</v>
      </c>
      <c r="T119" s="54" t="s">
        <v>137</v>
      </c>
    </row>
    <row r="120" spans="2:65" s="1" customFormat="1" ht="22.8" customHeight="1">
      <c r="B120" s="25"/>
      <c r="C120" s="57" t="s">
        <v>138</v>
      </c>
      <c r="J120" s="110">
        <f>BK120</f>
        <v>6574.76</v>
      </c>
      <c r="L120" s="25"/>
      <c r="M120" s="55"/>
      <c r="N120" s="46"/>
      <c r="O120" s="46"/>
      <c r="P120" s="111">
        <f>P121</f>
        <v>10.123439999999999</v>
      </c>
      <c r="Q120" s="46"/>
      <c r="R120" s="111">
        <f>R121</f>
        <v>0.48083999999999999</v>
      </c>
      <c r="S120" s="46"/>
      <c r="T120" s="112">
        <f>T121</f>
        <v>1.3520000000000001</v>
      </c>
      <c r="AT120" s="13" t="s">
        <v>69</v>
      </c>
      <c r="AU120" s="13" t="s">
        <v>115</v>
      </c>
      <c r="BK120" s="113">
        <f>BK121</f>
        <v>6574.76</v>
      </c>
    </row>
    <row r="121" spans="2:65" s="11" customFormat="1" ht="25.95" customHeight="1">
      <c r="B121" s="114"/>
      <c r="D121" s="115" t="s">
        <v>69</v>
      </c>
      <c r="E121" s="116" t="s">
        <v>139</v>
      </c>
      <c r="F121" s="116" t="s">
        <v>233</v>
      </c>
      <c r="J121" s="117">
        <f>BK121</f>
        <v>6574.76</v>
      </c>
      <c r="L121" s="114"/>
      <c r="M121" s="118"/>
      <c r="P121" s="119">
        <f>P122+P124+P126</f>
        <v>10.123439999999999</v>
      </c>
      <c r="R121" s="119">
        <f>R122+R124+R126</f>
        <v>0.48083999999999999</v>
      </c>
      <c r="T121" s="120">
        <f>T122+T124+T126</f>
        <v>1.3520000000000001</v>
      </c>
      <c r="AR121" s="115" t="s">
        <v>78</v>
      </c>
      <c r="AT121" s="121" t="s">
        <v>69</v>
      </c>
      <c r="AU121" s="121" t="s">
        <v>70</v>
      </c>
      <c r="AY121" s="115" t="s">
        <v>141</v>
      </c>
      <c r="BK121" s="122">
        <f>BK122+BK124+BK126</f>
        <v>6574.76</v>
      </c>
    </row>
    <row r="122" spans="2:65" s="11" customFormat="1" ht="22.8" customHeight="1">
      <c r="B122" s="114"/>
      <c r="D122" s="115" t="s">
        <v>69</v>
      </c>
      <c r="E122" s="123" t="s">
        <v>154</v>
      </c>
      <c r="F122" s="123" t="s">
        <v>234</v>
      </c>
      <c r="J122" s="124">
        <f>BK122</f>
        <v>2548</v>
      </c>
      <c r="L122" s="114"/>
      <c r="M122" s="118"/>
      <c r="P122" s="119">
        <f>P123</f>
        <v>2.2040000000000002</v>
      </c>
      <c r="R122" s="119">
        <f>R123</f>
        <v>0.48083999999999999</v>
      </c>
      <c r="T122" s="120">
        <f>T123</f>
        <v>0</v>
      </c>
      <c r="AR122" s="115" t="s">
        <v>78</v>
      </c>
      <c r="AT122" s="121" t="s">
        <v>69</v>
      </c>
      <c r="AU122" s="121" t="s">
        <v>78</v>
      </c>
      <c r="AY122" s="115" t="s">
        <v>141</v>
      </c>
      <c r="BK122" s="122">
        <f>BK123</f>
        <v>2548</v>
      </c>
    </row>
    <row r="123" spans="2:65" s="1" customFormat="1" ht="33" customHeight="1">
      <c r="B123" s="25"/>
      <c r="C123" s="125" t="s">
        <v>78</v>
      </c>
      <c r="D123" s="125" t="s">
        <v>143</v>
      </c>
      <c r="E123" s="126" t="s">
        <v>387</v>
      </c>
      <c r="F123" s="127" t="s">
        <v>388</v>
      </c>
      <c r="G123" s="128" t="s">
        <v>219</v>
      </c>
      <c r="H123" s="129">
        <v>4</v>
      </c>
      <c r="I123" s="130">
        <v>637</v>
      </c>
      <c r="J123" s="130">
        <f>ROUND(I123*H123,2)</f>
        <v>2548</v>
      </c>
      <c r="K123" s="131"/>
      <c r="L123" s="25"/>
      <c r="M123" s="132" t="s">
        <v>1</v>
      </c>
      <c r="N123" s="133" t="s">
        <v>35</v>
      </c>
      <c r="O123" s="134">
        <v>0.55100000000000005</v>
      </c>
      <c r="P123" s="134">
        <f>O123*H123</f>
        <v>2.2040000000000002</v>
      </c>
      <c r="Q123" s="134">
        <v>0.12021</v>
      </c>
      <c r="R123" s="134">
        <f>Q123*H123</f>
        <v>0.48083999999999999</v>
      </c>
      <c r="S123" s="134">
        <v>0</v>
      </c>
      <c r="T123" s="135">
        <f>S123*H123</f>
        <v>0</v>
      </c>
      <c r="AR123" s="136" t="s">
        <v>147</v>
      </c>
      <c r="AT123" s="136" t="s">
        <v>143</v>
      </c>
      <c r="AU123" s="136" t="s">
        <v>80</v>
      </c>
      <c r="AY123" s="13" t="s">
        <v>141</v>
      </c>
      <c r="BE123" s="137">
        <f>IF(N123="základní",J123,0)</f>
        <v>2548</v>
      </c>
      <c r="BF123" s="137">
        <f>IF(N123="snížená",J123,0)</f>
        <v>0</v>
      </c>
      <c r="BG123" s="137">
        <f>IF(N123="zákl. přenesená",J123,0)</f>
        <v>0</v>
      </c>
      <c r="BH123" s="137">
        <f>IF(N123="sníž. přenesená",J123,0)</f>
        <v>0</v>
      </c>
      <c r="BI123" s="137">
        <f>IF(N123="nulová",J123,0)</f>
        <v>0</v>
      </c>
      <c r="BJ123" s="13" t="s">
        <v>78</v>
      </c>
      <c r="BK123" s="137">
        <f>ROUND(I123*H123,2)</f>
        <v>2548</v>
      </c>
      <c r="BL123" s="13" t="s">
        <v>147</v>
      </c>
      <c r="BM123" s="136" t="s">
        <v>397</v>
      </c>
    </row>
    <row r="124" spans="2:65" s="11" customFormat="1" ht="22.8" customHeight="1">
      <c r="B124" s="114"/>
      <c r="D124" s="115" t="s">
        <v>69</v>
      </c>
      <c r="E124" s="123" t="s">
        <v>180</v>
      </c>
      <c r="F124" s="123" t="s">
        <v>181</v>
      </c>
      <c r="J124" s="124">
        <f>BK124</f>
        <v>3084</v>
      </c>
      <c r="L124" s="114"/>
      <c r="M124" s="118"/>
      <c r="P124" s="119">
        <f>P125</f>
        <v>5.88</v>
      </c>
      <c r="R124" s="119">
        <f>R125</f>
        <v>0</v>
      </c>
      <c r="T124" s="120">
        <f>T125</f>
        <v>1.3520000000000001</v>
      </c>
      <c r="AR124" s="115" t="s">
        <v>78</v>
      </c>
      <c r="AT124" s="121" t="s">
        <v>69</v>
      </c>
      <c r="AU124" s="121" t="s">
        <v>78</v>
      </c>
      <c r="AY124" s="115" t="s">
        <v>141</v>
      </c>
      <c r="BK124" s="122">
        <f>BK125</f>
        <v>3084</v>
      </c>
    </row>
    <row r="125" spans="2:65" s="1" customFormat="1" ht="24.15" customHeight="1">
      <c r="B125" s="25"/>
      <c r="C125" s="125" t="s">
        <v>80</v>
      </c>
      <c r="D125" s="125" t="s">
        <v>143</v>
      </c>
      <c r="E125" s="126" t="s">
        <v>398</v>
      </c>
      <c r="F125" s="127" t="s">
        <v>399</v>
      </c>
      <c r="G125" s="128" t="s">
        <v>184</v>
      </c>
      <c r="H125" s="129">
        <v>4</v>
      </c>
      <c r="I125" s="130">
        <v>771</v>
      </c>
      <c r="J125" s="130">
        <f>ROUND(I125*H125,2)</f>
        <v>3084</v>
      </c>
      <c r="K125" s="131"/>
      <c r="L125" s="25"/>
      <c r="M125" s="132" t="s">
        <v>1</v>
      </c>
      <c r="N125" s="133" t="s">
        <v>35</v>
      </c>
      <c r="O125" s="134">
        <v>1.47</v>
      </c>
      <c r="P125" s="134">
        <f>O125*H125</f>
        <v>5.88</v>
      </c>
      <c r="Q125" s="134">
        <v>0</v>
      </c>
      <c r="R125" s="134">
        <f>Q125*H125</f>
        <v>0</v>
      </c>
      <c r="S125" s="134">
        <v>0.33800000000000002</v>
      </c>
      <c r="T125" s="135">
        <f>S125*H125</f>
        <v>1.3520000000000001</v>
      </c>
      <c r="AR125" s="136" t="s">
        <v>147</v>
      </c>
      <c r="AT125" s="136" t="s">
        <v>143</v>
      </c>
      <c r="AU125" s="136" t="s">
        <v>80</v>
      </c>
      <c r="AY125" s="13" t="s">
        <v>141</v>
      </c>
      <c r="BE125" s="137">
        <f>IF(N125="základní",J125,0)</f>
        <v>3084</v>
      </c>
      <c r="BF125" s="137">
        <f>IF(N125="snížená",J125,0)</f>
        <v>0</v>
      </c>
      <c r="BG125" s="137">
        <f>IF(N125="zákl. přenesená",J125,0)</f>
        <v>0</v>
      </c>
      <c r="BH125" s="137">
        <f>IF(N125="sníž. přenesená",J125,0)</f>
        <v>0</v>
      </c>
      <c r="BI125" s="137">
        <f>IF(N125="nulová",J125,0)</f>
        <v>0</v>
      </c>
      <c r="BJ125" s="13" t="s">
        <v>78</v>
      </c>
      <c r="BK125" s="137">
        <f>ROUND(I125*H125,2)</f>
        <v>3084</v>
      </c>
      <c r="BL125" s="13" t="s">
        <v>147</v>
      </c>
      <c r="BM125" s="136" t="s">
        <v>400</v>
      </c>
    </row>
    <row r="126" spans="2:65" s="11" customFormat="1" ht="22.8" customHeight="1">
      <c r="B126" s="114"/>
      <c r="D126" s="115" t="s">
        <v>69</v>
      </c>
      <c r="E126" s="123" t="s">
        <v>200</v>
      </c>
      <c r="F126" s="123" t="s">
        <v>201</v>
      </c>
      <c r="J126" s="124">
        <f>BK126</f>
        <v>942.76</v>
      </c>
      <c r="L126" s="114"/>
      <c r="M126" s="118"/>
      <c r="P126" s="119">
        <f>P127</f>
        <v>2.0394399999999999</v>
      </c>
      <c r="R126" s="119">
        <f>R127</f>
        <v>0</v>
      </c>
      <c r="T126" s="120">
        <f>T127</f>
        <v>0</v>
      </c>
      <c r="AR126" s="115" t="s">
        <v>78</v>
      </c>
      <c r="AT126" s="121" t="s">
        <v>69</v>
      </c>
      <c r="AU126" s="121" t="s">
        <v>78</v>
      </c>
      <c r="AY126" s="115" t="s">
        <v>141</v>
      </c>
      <c r="BK126" s="122">
        <f>BK127</f>
        <v>942.76</v>
      </c>
    </row>
    <row r="127" spans="2:65" s="1" customFormat="1" ht="21.75" customHeight="1">
      <c r="B127" s="25"/>
      <c r="C127" s="125" t="s">
        <v>154</v>
      </c>
      <c r="D127" s="125" t="s">
        <v>143</v>
      </c>
      <c r="E127" s="126" t="s">
        <v>401</v>
      </c>
      <c r="F127" s="127" t="s">
        <v>402</v>
      </c>
      <c r="G127" s="128" t="s">
        <v>191</v>
      </c>
      <c r="H127" s="129">
        <v>0.48099999999999998</v>
      </c>
      <c r="I127" s="130">
        <v>1960</v>
      </c>
      <c r="J127" s="130">
        <f>ROUND(I127*H127,2)</f>
        <v>942.76</v>
      </c>
      <c r="K127" s="131"/>
      <c r="L127" s="25"/>
      <c r="M127" s="148" t="s">
        <v>1</v>
      </c>
      <c r="N127" s="149" t="s">
        <v>35</v>
      </c>
      <c r="O127" s="150">
        <v>4.24</v>
      </c>
      <c r="P127" s="150">
        <f>O127*H127</f>
        <v>2.0394399999999999</v>
      </c>
      <c r="Q127" s="150">
        <v>0</v>
      </c>
      <c r="R127" s="150">
        <f>Q127*H127</f>
        <v>0</v>
      </c>
      <c r="S127" s="150">
        <v>0</v>
      </c>
      <c r="T127" s="151">
        <f>S127*H127</f>
        <v>0</v>
      </c>
      <c r="AR127" s="136" t="s">
        <v>147</v>
      </c>
      <c r="AT127" s="136" t="s">
        <v>143</v>
      </c>
      <c r="AU127" s="136" t="s">
        <v>80</v>
      </c>
      <c r="AY127" s="13" t="s">
        <v>141</v>
      </c>
      <c r="BE127" s="137">
        <f>IF(N127="základní",J127,0)</f>
        <v>942.76</v>
      </c>
      <c r="BF127" s="137">
        <f>IF(N127="snížená",J127,0)</f>
        <v>0</v>
      </c>
      <c r="BG127" s="137">
        <f>IF(N127="zákl. přenesená",J127,0)</f>
        <v>0</v>
      </c>
      <c r="BH127" s="137">
        <f>IF(N127="sníž. přenesená",J127,0)</f>
        <v>0</v>
      </c>
      <c r="BI127" s="137">
        <f>IF(N127="nulová",J127,0)</f>
        <v>0</v>
      </c>
      <c r="BJ127" s="13" t="s">
        <v>78</v>
      </c>
      <c r="BK127" s="137">
        <f>ROUND(I127*H127,2)</f>
        <v>942.76</v>
      </c>
      <c r="BL127" s="13" t="s">
        <v>147</v>
      </c>
      <c r="BM127" s="136" t="s">
        <v>403</v>
      </c>
    </row>
    <row r="128" spans="2:65" s="1" customFormat="1" ht="6.9" customHeight="1">
      <c r="B128" s="37"/>
      <c r="C128" s="38"/>
      <c r="D128" s="38"/>
      <c r="E128" s="38"/>
      <c r="F128" s="38"/>
      <c r="G128" s="38"/>
      <c r="H128" s="38"/>
      <c r="I128" s="38"/>
      <c r="J128" s="38"/>
      <c r="K128" s="38"/>
      <c r="L128" s="25"/>
    </row>
  </sheetData>
  <sheetProtection algorithmName="SHA-512" hashValue="PYJ6kRbV4m/clKxpsxzOH1BXCbJ5vtHCAp8NfhJBgqgfAXf92rmsm0FeUq1F+xP3p7ym0NeoK+Og1gp2R4hPqQ==" saltValue="iIKyZhl1AarvhaUfZ0FX+ruxgvbp6uEoN96SQXkm0tPc8TIluabF4HZiA+a9ROEswj1xDl6zPpiJKpl20N0lmQ==" spinCount="100000" sheet="1" objects="1" scenarios="1" formatColumns="0" formatRows="0" autoFilter="0"/>
  <autoFilter ref="C119:K127" xr:uid="{00000000-0009-0000-0000-000007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BM126"/>
  <sheetViews>
    <sheetView showGridLines="0" topLeftCell="A107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2:46" ht="10.199999999999999"/>
    <row r="2" spans="2:46" ht="36.9" customHeight="1"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AT2" s="13" t="s">
        <v>101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80</v>
      </c>
    </row>
    <row r="4" spans="2:46" ht="24.9" customHeight="1">
      <c r="B4" s="16"/>
      <c r="D4" s="17" t="s">
        <v>108</v>
      </c>
      <c r="L4" s="16"/>
      <c r="M4" s="81" t="s">
        <v>10</v>
      </c>
      <c r="AT4" s="13" t="s">
        <v>4</v>
      </c>
    </row>
    <row r="5" spans="2:46" ht="6.9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87" t="str">
        <f>'Rekapitulace stavby'!K6</f>
        <v>Vrchlabí 210</v>
      </c>
      <c r="F7" s="188"/>
      <c r="G7" s="188"/>
      <c r="H7" s="188"/>
      <c r="L7" s="16"/>
    </row>
    <row r="8" spans="2:46" s="1" customFormat="1" ht="12" customHeight="1">
      <c r="B8" s="25"/>
      <c r="D8" s="22" t="s">
        <v>109</v>
      </c>
      <c r="L8" s="25"/>
    </row>
    <row r="9" spans="2:46" s="1" customFormat="1" ht="16.5" customHeight="1">
      <c r="B9" s="25"/>
      <c r="E9" s="158" t="s">
        <v>404</v>
      </c>
      <c r="F9" s="189"/>
      <c r="G9" s="189"/>
      <c r="H9" s="189"/>
      <c r="L9" s="25"/>
    </row>
    <row r="10" spans="2:46" s="1" customFormat="1" ht="10.199999999999999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1. 11. 2024</v>
      </c>
      <c r="L12" s="25"/>
    </row>
    <row r="13" spans="2:46" s="1" customFormat="1" ht="10.8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24</v>
      </c>
      <c r="J15" s="20" t="str">
        <f>IF('Rekapitulace stavby'!AN11="","",'Rekapitulace stavby'!AN11)</f>
        <v/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60" t="str">
        <f>'Rekapitulace stavby'!E14</f>
        <v xml:space="preserve"> </v>
      </c>
      <c r="F18" s="160"/>
      <c r="G18" s="160"/>
      <c r="H18" s="160"/>
      <c r="I18" s="22" t="s">
        <v>24</v>
      </c>
      <c r="J18" s="20" t="str">
        <f>'Rekapitulace stavby'!AN14</f>
        <v/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23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 xml:space="preserve"> </v>
      </c>
      <c r="I21" s="22" t="s">
        <v>24</v>
      </c>
      <c r="J21" s="20" t="str">
        <f>IF('Rekapitulace stavby'!AN17="","",'Rekapitulace stavby'!AN17)</f>
        <v/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28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29</v>
      </c>
      <c r="L26" s="25"/>
    </row>
    <row r="27" spans="2:12" s="7" customFormat="1" ht="16.5" customHeight="1">
      <c r="B27" s="82"/>
      <c r="E27" s="163" t="s">
        <v>1</v>
      </c>
      <c r="F27" s="163"/>
      <c r="G27" s="163"/>
      <c r="H27" s="163"/>
      <c r="L27" s="82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30</v>
      </c>
      <c r="J30" s="59">
        <f>ROUND(J118, 2)</f>
        <v>1113.02</v>
      </c>
      <c r="L30" s="25"/>
    </row>
    <row r="31" spans="2:12" s="1" customFormat="1" ht="6.9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>
      <c r="B32" s="25"/>
      <c r="F32" s="28" t="s">
        <v>32</v>
      </c>
      <c r="I32" s="28" t="s">
        <v>31</v>
      </c>
      <c r="J32" s="28" t="s">
        <v>33</v>
      </c>
      <c r="L32" s="25"/>
    </row>
    <row r="33" spans="2:12" s="1" customFormat="1" ht="14.4" customHeight="1">
      <c r="B33" s="25"/>
      <c r="D33" s="48" t="s">
        <v>34</v>
      </c>
      <c r="E33" s="22" t="s">
        <v>35</v>
      </c>
      <c r="F33" s="84">
        <f>ROUND((SUM(BE118:BE125)),  2)</f>
        <v>1113.02</v>
      </c>
      <c r="I33" s="85">
        <v>0.21</v>
      </c>
      <c r="J33" s="84">
        <f>ROUND(((SUM(BE118:BE125))*I33),  2)</f>
        <v>233.73</v>
      </c>
      <c r="L33" s="25"/>
    </row>
    <row r="34" spans="2:12" s="1" customFormat="1" ht="14.4" customHeight="1">
      <c r="B34" s="25"/>
      <c r="E34" s="22" t="s">
        <v>36</v>
      </c>
      <c r="F34" s="84">
        <f>ROUND((SUM(BF118:BF125)),  2)</f>
        <v>0</v>
      </c>
      <c r="I34" s="85">
        <v>0.12</v>
      </c>
      <c r="J34" s="84">
        <f>ROUND(((SUM(BF118:BF125))*I34),  2)</f>
        <v>0</v>
      </c>
      <c r="L34" s="25"/>
    </row>
    <row r="35" spans="2:12" s="1" customFormat="1" ht="14.4" hidden="1" customHeight="1">
      <c r="B35" s="25"/>
      <c r="E35" s="22" t="s">
        <v>37</v>
      </c>
      <c r="F35" s="84">
        <f>ROUND((SUM(BG118:BG125)),  2)</f>
        <v>0</v>
      </c>
      <c r="I35" s="85">
        <v>0.21</v>
      </c>
      <c r="J35" s="84">
        <f>0</f>
        <v>0</v>
      </c>
      <c r="L35" s="25"/>
    </row>
    <row r="36" spans="2:12" s="1" customFormat="1" ht="14.4" hidden="1" customHeight="1">
      <c r="B36" s="25"/>
      <c r="E36" s="22" t="s">
        <v>38</v>
      </c>
      <c r="F36" s="84">
        <f>ROUND((SUM(BH118:BH125)),  2)</f>
        <v>0</v>
      </c>
      <c r="I36" s="85">
        <v>0.12</v>
      </c>
      <c r="J36" s="84">
        <f>0</f>
        <v>0</v>
      </c>
      <c r="L36" s="25"/>
    </row>
    <row r="37" spans="2:12" s="1" customFormat="1" ht="14.4" hidden="1" customHeight="1">
      <c r="B37" s="25"/>
      <c r="E37" s="22" t="s">
        <v>39</v>
      </c>
      <c r="F37" s="84">
        <f>ROUND((SUM(BI118:BI125)),  2)</f>
        <v>0</v>
      </c>
      <c r="I37" s="85">
        <v>0</v>
      </c>
      <c r="J37" s="84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86"/>
      <c r="D39" s="87" t="s">
        <v>40</v>
      </c>
      <c r="E39" s="50"/>
      <c r="F39" s="50"/>
      <c r="G39" s="88" t="s">
        <v>41</v>
      </c>
      <c r="H39" s="89" t="s">
        <v>42</v>
      </c>
      <c r="I39" s="50"/>
      <c r="J39" s="90">
        <f>SUM(J30:J37)</f>
        <v>1346.75</v>
      </c>
      <c r="K39" s="91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4" t="s">
        <v>43</v>
      </c>
      <c r="E50" s="35"/>
      <c r="F50" s="35"/>
      <c r="G50" s="34" t="s">
        <v>44</v>
      </c>
      <c r="H50" s="35"/>
      <c r="I50" s="35"/>
      <c r="J50" s="35"/>
      <c r="K50" s="35"/>
      <c r="L50" s="25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5"/>
      <c r="D61" s="36" t="s">
        <v>45</v>
      </c>
      <c r="E61" s="27"/>
      <c r="F61" s="92" t="s">
        <v>46</v>
      </c>
      <c r="G61" s="36" t="s">
        <v>45</v>
      </c>
      <c r="H61" s="27"/>
      <c r="I61" s="27"/>
      <c r="J61" s="93" t="s">
        <v>46</v>
      </c>
      <c r="K61" s="27"/>
      <c r="L61" s="25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5"/>
      <c r="D65" s="34" t="s">
        <v>47</v>
      </c>
      <c r="E65" s="35"/>
      <c r="F65" s="35"/>
      <c r="G65" s="34" t="s">
        <v>48</v>
      </c>
      <c r="H65" s="35"/>
      <c r="I65" s="35"/>
      <c r="J65" s="35"/>
      <c r="K65" s="35"/>
      <c r="L65" s="25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5"/>
      <c r="D76" s="36" t="s">
        <v>45</v>
      </c>
      <c r="E76" s="27"/>
      <c r="F76" s="92" t="s">
        <v>46</v>
      </c>
      <c r="G76" s="36" t="s">
        <v>45</v>
      </c>
      <c r="H76" s="27"/>
      <c r="I76" s="27"/>
      <c r="J76" s="93" t="s">
        <v>46</v>
      </c>
      <c r="K76" s="27"/>
      <c r="L76" s="25"/>
    </row>
    <row r="77" spans="2:12" s="1" customFormat="1" ht="14.4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" customHeight="1">
      <c r="B82" s="25"/>
      <c r="C82" s="17" t="s">
        <v>111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87" t="str">
        <f>E7</f>
        <v>Vrchlabí 210</v>
      </c>
      <c r="F85" s="188"/>
      <c r="G85" s="188"/>
      <c r="H85" s="188"/>
      <c r="L85" s="25"/>
    </row>
    <row r="86" spans="2:47" s="1" customFormat="1" ht="12" customHeight="1">
      <c r="B86" s="25"/>
      <c r="C86" s="22" t="s">
        <v>109</v>
      </c>
      <c r="L86" s="25"/>
    </row>
    <row r="87" spans="2:47" s="1" customFormat="1" ht="16.5" customHeight="1">
      <c r="B87" s="25"/>
      <c r="E87" s="158" t="str">
        <f>E9</f>
        <v>ZL08 - Změna parotěsné folie</v>
      </c>
      <c r="F87" s="189"/>
      <c r="G87" s="189"/>
      <c r="H87" s="189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>1. 11. 2024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22</v>
      </c>
      <c r="F91" s="20" t="str">
        <f>E15</f>
        <v xml:space="preserve"> </v>
      </c>
      <c r="I91" s="22" t="s">
        <v>26</v>
      </c>
      <c r="J91" s="23" t="str">
        <f>E21</f>
        <v xml:space="preserve"> </v>
      </c>
      <c r="L91" s="25"/>
    </row>
    <row r="92" spans="2:47" s="1" customFormat="1" ht="15.15" customHeight="1">
      <c r="B92" s="25"/>
      <c r="C92" s="22" t="s">
        <v>25</v>
      </c>
      <c r="F92" s="20" t="str">
        <f>IF(E18="","",E18)</f>
        <v xml:space="preserve"> </v>
      </c>
      <c r="I92" s="22" t="s">
        <v>28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112</v>
      </c>
      <c r="D94" s="86"/>
      <c r="E94" s="86"/>
      <c r="F94" s="86"/>
      <c r="G94" s="86"/>
      <c r="H94" s="86"/>
      <c r="I94" s="86"/>
      <c r="J94" s="95" t="s">
        <v>113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8" customHeight="1">
      <c r="B96" s="25"/>
      <c r="C96" s="96" t="s">
        <v>114</v>
      </c>
      <c r="J96" s="59">
        <f>J118</f>
        <v>1113.0199999999993</v>
      </c>
      <c r="L96" s="25"/>
      <c r="AU96" s="13" t="s">
        <v>115</v>
      </c>
    </row>
    <row r="97" spans="2:12" s="8" customFormat="1" ht="24.9" customHeight="1">
      <c r="B97" s="97"/>
      <c r="D97" s="98" t="s">
        <v>123</v>
      </c>
      <c r="E97" s="99"/>
      <c r="F97" s="99"/>
      <c r="G97" s="99"/>
      <c r="H97" s="99"/>
      <c r="I97" s="99"/>
      <c r="J97" s="100">
        <f>J119</f>
        <v>1113.0199999999993</v>
      </c>
      <c r="L97" s="97"/>
    </row>
    <row r="98" spans="2:12" s="9" customFormat="1" ht="19.95" customHeight="1">
      <c r="B98" s="101"/>
      <c r="D98" s="102" t="s">
        <v>124</v>
      </c>
      <c r="E98" s="103"/>
      <c r="F98" s="103"/>
      <c r="G98" s="103"/>
      <c r="H98" s="103"/>
      <c r="I98" s="103"/>
      <c r="J98" s="104">
        <f>J120</f>
        <v>1113.0199999999993</v>
      </c>
      <c r="L98" s="101"/>
    </row>
    <row r="99" spans="2:12" s="1" customFormat="1" ht="21.75" customHeight="1">
      <c r="B99" s="25"/>
      <c r="L99" s="25"/>
    </row>
    <row r="100" spans="2:12" s="1" customFormat="1" ht="6.9" customHeight="1">
      <c r="B100" s="37"/>
      <c r="C100" s="38"/>
      <c r="D100" s="38"/>
      <c r="E100" s="38"/>
      <c r="F100" s="38"/>
      <c r="G100" s="38"/>
      <c r="H100" s="38"/>
      <c r="I100" s="38"/>
      <c r="J100" s="38"/>
      <c r="K100" s="38"/>
      <c r="L100" s="25"/>
    </row>
    <row r="104" spans="2:12" s="1" customFormat="1" ht="6.9" customHeight="1"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25"/>
    </row>
    <row r="105" spans="2:12" s="1" customFormat="1" ht="24.9" customHeight="1">
      <c r="B105" s="25"/>
      <c r="C105" s="17" t="s">
        <v>126</v>
      </c>
      <c r="L105" s="25"/>
    </row>
    <row r="106" spans="2:12" s="1" customFormat="1" ht="6.9" customHeight="1">
      <c r="B106" s="25"/>
      <c r="L106" s="25"/>
    </row>
    <row r="107" spans="2:12" s="1" customFormat="1" ht="12" customHeight="1">
      <c r="B107" s="25"/>
      <c r="C107" s="22" t="s">
        <v>14</v>
      </c>
      <c r="L107" s="25"/>
    </row>
    <row r="108" spans="2:12" s="1" customFormat="1" ht="16.5" customHeight="1">
      <c r="B108" s="25"/>
      <c r="E108" s="187" t="str">
        <f>E7</f>
        <v>Vrchlabí 210</v>
      </c>
      <c r="F108" s="188"/>
      <c r="G108" s="188"/>
      <c r="H108" s="188"/>
      <c r="L108" s="25"/>
    </row>
    <row r="109" spans="2:12" s="1" customFormat="1" ht="12" customHeight="1">
      <c r="B109" s="25"/>
      <c r="C109" s="22" t="s">
        <v>109</v>
      </c>
      <c r="L109" s="25"/>
    </row>
    <row r="110" spans="2:12" s="1" customFormat="1" ht="16.5" customHeight="1">
      <c r="B110" s="25"/>
      <c r="E110" s="158" t="str">
        <f>E9</f>
        <v>ZL08 - Změna parotěsné folie</v>
      </c>
      <c r="F110" s="189"/>
      <c r="G110" s="189"/>
      <c r="H110" s="189"/>
      <c r="L110" s="25"/>
    </row>
    <row r="111" spans="2:12" s="1" customFormat="1" ht="6.9" customHeight="1">
      <c r="B111" s="25"/>
      <c r="L111" s="25"/>
    </row>
    <row r="112" spans="2:12" s="1" customFormat="1" ht="12" customHeight="1">
      <c r="B112" s="25"/>
      <c r="C112" s="22" t="s">
        <v>18</v>
      </c>
      <c r="F112" s="20" t="str">
        <f>F12</f>
        <v xml:space="preserve"> </v>
      </c>
      <c r="I112" s="22" t="s">
        <v>20</v>
      </c>
      <c r="J112" s="45" t="str">
        <f>IF(J12="","",J12)</f>
        <v>1. 11. 2024</v>
      </c>
      <c r="L112" s="25"/>
    </row>
    <row r="113" spans="2:65" s="1" customFormat="1" ht="6.9" customHeight="1">
      <c r="B113" s="25"/>
      <c r="L113" s="25"/>
    </row>
    <row r="114" spans="2:65" s="1" customFormat="1" ht="15.15" customHeight="1">
      <c r="B114" s="25"/>
      <c r="C114" s="22" t="s">
        <v>22</v>
      </c>
      <c r="F114" s="20" t="str">
        <f>E15</f>
        <v xml:space="preserve"> </v>
      </c>
      <c r="I114" s="22" t="s">
        <v>26</v>
      </c>
      <c r="J114" s="23" t="str">
        <f>E21</f>
        <v xml:space="preserve"> </v>
      </c>
      <c r="L114" s="25"/>
    </row>
    <row r="115" spans="2:65" s="1" customFormat="1" ht="15.15" customHeight="1">
      <c r="B115" s="25"/>
      <c r="C115" s="22" t="s">
        <v>25</v>
      </c>
      <c r="F115" s="20" t="str">
        <f>IF(E18="","",E18)</f>
        <v xml:space="preserve"> </v>
      </c>
      <c r="I115" s="22" t="s">
        <v>28</v>
      </c>
      <c r="J115" s="23" t="str">
        <f>E24</f>
        <v xml:space="preserve"> </v>
      </c>
      <c r="L115" s="25"/>
    </row>
    <row r="116" spans="2:65" s="1" customFormat="1" ht="10.35" customHeight="1">
      <c r="B116" s="25"/>
      <c r="L116" s="25"/>
    </row>
    <row r="117" spans="2:65" s="10" customFormat="1" ht="29.25" customHeight="1">
      <c r="B117" s="105"/>
      <c r="C117" s="106" t="s">
        <v>127</v>
      </c>
      <c r="D117" s="107" t="s">
        <v>55</v>
      </c>
      <c r="E117" s="107" t="s">
        <v>51</v>
      </c>
      <c r="F117" s="107" t="s">
        <v>52</v>
      </c>
      <c r="G117" s="107" t="s">
        <v>128</v>
      </c>
      <c r="H117" s="107" t="s">
        <v>129</v>
      </c>
      <c r="I117" s="107" t="s">
        <v>130</v>
      </c>
      <c r="J117" s="108" t="s">
        <v>113</v>
      </c>
      <c r="K117" s="109" t="s">
        <v>131</v>
      </c>
      <c r="L117" s="105"/>
      <c r="M117" s="52" t="s">
        <v>1</v>
      </c>
      <c r="N117" s="53" t="s">
        <v>34</v>
      </c>
      <c r="O117" s="53" t="s">
        <v>132</v>
      </c>
      <c r="P117" s="53" t="s">
        <v>133</v>
      </c>
      <c r="Q117" s="53" t="s">
        <v>134</v>
      </c>
      <c r="R117" s="53" t="s">
        <v>135</v>
      </c>
      <c r="S117" s="53" t="s">
        <v>136</v>
      </c>
      <c r="T117" s="54" t="s">
        <v>137</v>
      </c>
    </row>
    <row r="118" spans="2:65" s="1" customFormat="1" ht="22.8" customHeight="1">
      <c r="B118" s="25"/>
      <c r="C118" s="57" t="s">
        <v>138</v>
      </c>
      <c r="J118" s="110">
        <f>BK118</f>
        <v>1113.0199999999993</v>
      </c>
      <c r="L118" s="25"/>
      <c r="M118" s="55"/>
      <c r="N118" s="46"/>
      <c r="O118" s="46"/>
      <c r="P118" s="111">
        <f>P119</f>
        <v>5.5937730000000006</v>
      </c>
      <c r="Q118" s="46"/>
      <c r="R118" s="111">
        <f>R119</f>
        <v>5.6776499999999994E-2</v>
      </c>
      <c r="S118" s="46"/>
      <c r="T118" s="112">
        <f>T119</f>
        <v>0</v>
      </c>
      <c r="AT118" s="13" t="s">
        <v>69</v>
      </c>
      <c r="AU118" s="13" t="s">
        <v>115</v>
      </c>
      <c r="BK118" s="113">
        <f>BK119</f>
        <v>1113.0199999999993</v>
      </c>
    </row>
    <row r="119" spans="2:65" s="11" customFormat="1" ht="25.95" customHeight="1">
      <c r="B119" s="114"/>
      <c r="D119" s="115" t="s">
        <v>69</v>
      </c>
      <c r="E119" s="116" t="s">
        <v>206</v>
      </c>
      <c r="F119" s="116" t="s">
        <v>207</v>
      </c>
      <c r="J119" s="117">
        <f>BK119</f>
        <v>1113.0199999999993</v>
      </c>
      <c r="L119" s="114"/>
      <c r="M119" s="118"/>
      <c r="P119" s="119">
        <f>P120</f>
        <v>5.5937730000000006</v>
      </c>
      <c r="R119" s="119">
        <f>R120</f>
        <v>5.6776499999999994E-2</v>
      </c>
      <c r="T119" s="120">
        <f>T120</f>
        <v>0</v>
      </c>
      <c r="AR119" s="115" t="s">
        <v>80</v>
      </c>
      <c r="AT119" s="121" t="s">
        <v>69</v>
      </c>
      <c r="AU119" s="121" t="s">
        <v>70</v>
      </c>
      <c r="AY119" s="115" t="s">
        <v>141</v>
      </c>
      <c r="BK119" s="122">
        <f>BK120</f>
        <v>1113.0199999999993</v>
      </c>
    </row>
    <row r="120" spans="2:65" s="11" customFormat="1" ht="22.8" customHeight="1">
      <c r="B120" s="114"/>
      <c r="D120" s="115" t="s">
        <v>69</v>
      </c>
      <c r="E120" s="123" t="s">
        <v>208</v>
      </c>
      <c r="F120" s="123" t="s">
        <v>209</v>
      </c>
      <c r="J120" s="124">
        <f>BK120</f>
        <v>1113.0199999999993</v>
      </c>
      <c r="L120" s="114"/>
      <c r="M120" s="118"/>
      <c r="P120" s="119">
        <f>SUM(P121:P125)</f>
        <v>5.5937730000000006</v>
      </c>
      <c r="R120" s="119">
        <f>SUM(R121:R125)</f>
        <v>5.6776499999999994E-2</v>
      </c>
      <c r="T120" s="120">
        <f>SUM(T121:T125)</f>
        <v>0</v>
      </c>
      <c r="AR120" s="115" t="s">
        <v>80</v>
      </c>
      <c r="AT120" s="121" t="s">
        <v>69</v>
      </c>
      <c r="AU120" s="121" t="s">
        <v>78</v>
      </c>
      <c r="AY120" s="115" t="s">
        <v>141</v>
      </c>
      <c r="BK120" s="122">
        <f>SUM(BK121:BK125)</f>
        <v>1113.0199999999993</v>
      </c>
    </row>
    <row r="121" spans="2:65" s="1" customFormat="1" ht="24.15" customHeight="1">
      <c r="B121" s="25"/>
      <c r="C121" s="138" t="s">
        <v>405</v>
      </c>
      <c r="D121" s="138" t="s">
        <v>216</v>
      </c>
      <c r="E121" s="139" t="s">
        <v>406</v>
      </c>
      <c r="F121" s="140" t="s">
        <v>407</v>
      </c>
      <c r="G121" s="141" t="s">
        <v>152</v>
      </c>
      <c r="H121" s="142">
        <v>-292.31299999999999</v>
      </c>
      <c r="I121" s="143">
        <v>43.5</v>
      </c>
      <c r="J121" s="143">
        <f>ROUND(I121*H121,2)</f>
        <v>-12715.62</v>
      </c>
      <c r="K121" s="144"/>
      <c r="L121" s="145"/>
      <c r="M121" s="146" t="s">
        <v>1</v>
      </c>
      <c r="N121" s="147" t="s">
        <v>35</v>
      </c>
      <c r="O121" s="134">
        <v>0</v>
      </c>
      <c r="P121" s="134">
        <f>O121*H121</f>
        <v>0</v>
      </c>
      <c r="Q121" s="134">
        <v>0</v>
      </c>
      <c r="R121" s="134">
        <f>Q121*H121</f>
        <v>0</v>
      </c>
      <c r="S121" s="134">
        <v>0</v>
      </c>
      <c r="T121" s="135">
        <f>S121*H121</f>
        <v>0</v>
      </c>
      <c r="AR121" s="136" t="s">
        <v>220</v>
      </c>
      <c r="AT121" s="136" t="s">
        <v>216</v>
      </c>
      <c r="AU121" s="136" t="s">
        <v>80</v>
      </c>
      <c r="AY121" s="13" t="s">
        <v>141</v>
      </c>
      <c r="BE121" s="137">
        <f>IF(N121="základní",J121,0)</f>
        <v>-12715.62</v>
      </c>
      <c r="BF121" s="137">
        <f>IF(N121="snížená",J121,0)</f>
        <v>0</v>
      </c>
      <c r="BG121" s="137">
        <f>IF(N121="zákl. přenesená",J121,0)</f>
        <v>0</v>
      </c>
      <c r="BH121" s="137">
        <f>IF(N121="sníž. přenesená",J121,0)</f>
        <v>0</v>
      </c>
      <c r="BI121" s="137">
        <f>IF(N121="nulová",J121,0)</f>
        <v>0</v>
      </c>
      <c r="BJ121" s="13" t="s">
        <v>78</v>
      </c>
      <c r="BK121" s="137">
        <f>ROUND(I121*H121,2)</f>
        <v>-12715.62</v>
      </c>
      <c r="BL121" s="13" t="s">
        <v>213</v>
      </c>
      <c r="BM121" s="136" t="s">
        <v>408</v>
      </c>
    </row>
    <row r="122" spans="2:65" s="1" customFormat="1" ht="24.15" customHeight="1">
      <c r="B122" s="25"/>
      <c r="C122" s="138" t="s">
        <v>78</v>
      </c>
      <c r="D122" s="138" t="s">
        <v>216</v>
      </c>
      <c r="E122" s="139" t="s">
        <v>409</v>
      </c>
      <c r="F122" s="140" t="s">
        <v>410</v>
      </c>
      <c r="G122" s="141" t="s">
        <v>152</v>
      </c>
      <c r="H122" s="142">
        <v>292.31299999999999</v>
      </c>
      <c r="I122" s="143">
        <v>23.6</v>
      </c>
      <c r="J122" s="143">
        <f>ROUND(I122*H122,2)</f>
        <v>6898.59</v>
      </c>
      <c r="K122" s="144"/>
      <c r="L122" s="145"/>
      <c r="M122" s="146" t="s">
        <v>1</v>
      </c>
      <c r="N122" s="147" t="s">
        <v>35</v>
      </c>
      <c r="O122" s="134">
        <v>0</v>
      </c>
      <c r="P122" s="134">
        <f>O122*H122</f>
        <v>0</v>
      </c>
      <c r="Q122" s="134">
        <v>1.3999999999999999E-4</v>
      </c>
      <c r="R122" s="134">
        <f>Q122*H122</f>
        <v>4.0923819999999993E-2</v>
      </c>
      <c r="S122" s="134">
        <v>0</v>
      </c>
      <c r="T122" s="135">
        <f>S122*H122</f>
        <v>0</v>
      </c>
      <c r="AR122" s="136" t="s">
        <v>220</v>
      </c>
      <c r="AT122" s="136" t="s">
        <v>216</v>
      </c>
      <c r="AU122" s="136" t="s">
        <v>80</v>
      </c>
      <c r="AY122" s="13" t="s">
        <v>141</v>
      </c>
      <c r="BE122" s="137">
        <f>IF(N122="základní",J122,0)</f>
        <v>6898.59</v>
      </c>
      <c r="BF122" s="137">
        <f>IF(N122="snížená",J122,0)</f>
        <v>0</v>
      </c>
      <c r="BG122" s="137">
        <f>IF(N122="zákl. přenesená",J122,0)</f>
        <v>0</v>
      </c>
      <c r="BH122" s="137">
        <f>IF(N122="sníž. přenesená",J122,0)</f>
        <v>0</v>
      </c>
      <c r="BI122" s="137">
        <f>IF(N122="nulová",J122,0)</f>
        <v>0</v>
      </c>
      <c r="BJ122" s="13" t="s">
        <v>78</v>
      </c>
      <c r="BK122" s="137">
        <f>ROUND(I122*H122,2)</f>
        <v>6898.59</v>
      </c>
      <c r="BL122" s="13" t="s">
        <v>213</v>
      </c>
      <c r="BM122" s="136" t="s">
        <v>411</v>
      </c>
    </row>
    <row r="123" spans="2:65" s="1" customFormat="1" ht="37.799999999999997" customHeight="1">
      <c r="B123" s="25"/>
      <c r="C123" s="125" t="s">
        <v>80</v>
      </c>
      <c r="D123" s="125" t="s">
        <v>143</v>
      </c>
      <c r="E123" s="126" t="s">
        <v>412</v>
      </c>
      <c r="F123" s="127" t="s">
        <v>413</v>
      </c>
      <c r="G123" s="128" t="s">
        <v>152</v>
      </c>
      <c r="H123" s="129">
        <v>89.06</v>
      </c>
      <c r="I123" s="130">
        <v>47.97</v>
      </c>
      <c r="J123" s="130">
        <f>ROUND(I123*H123,2)</f>
        <v>4272.21</v>
      </c>
      <c r="K123" s="131"/>
      <c r="L123" s="25"/>
      <c r="M123" s="132" t="s">
        <v>1</v>
      </c>
      <c r="N123" s="133" t="s">
        <v>35</v>
      </c>
      <c r="O123" s="134">
        <v>0.06</v>
      </c>
      <c r="P123" s="134">
        <f>O123*H123</f>
        <v>5.3436000000000003</v>
      </c>
      <c r="Q123" s="134">
        <v>1.0000000000000001E-5</v>
      </c>
      <c r="R123" s="134">
        <f>Q123*H123</f>
        <v>8.9060000000000007E-4</v>
      </c>
      <c r="S123" s="134">
        <v>0</v>
      </c>
      <c r="T123" s="135">
        <f>S123*H123</f>
        <v>0</v>
      </c>
      <c r="AR123" s="136" t="s">
        <v>213</v>
      </c>
      <c r="AT123" s="136" t="s">
        <v>143</v>
      </c>
      <c r="AU123" s="136" t="s">
        <v>80</v>
      </c>
      <c r="AY123" s="13" t="s">
        <v>141</v>
      </c>
      <c r="BE123" s="137">
        <f>IF(N123="základní",J123,0)</f>
        <v>4272.21</v>
      </c>
      <c r="BF123" s="137">
        <f>IF(N123="snížená",J123,0)</f>
        <v>0</v>
      </c>
      <c r="BG123" s="137">
        <f>IF(N123="zákl. přenesená",J123,0)</f>
        <v>0</v>
      </c>
      <c r="BH123" s="137">
        <f>IF(N123="sníž. přenesená",J123,0)</f>
        <v>0</v>
      </c>
      <c r="BI123" s="137">
        <f>IF(N123="nulová",J123,0)</f>
        <v>0</v>
      </c>
      <c r="BJ123" s="13" t="s">
        <v>78</v>
      </c>
      <c r="BK123" s="137">
        <f>ROUND(I123*H123,2)</f>
        <v>4272.21</v>
      </c>
      <c r="BL123" s="13" t="s">
        <v>213</v>
      </c>
      <c r="BM123" s="136" t="s">
        <v>414</v>
      </c>
    </row>
    <row r="124" spans="2:65" s="1" customFormat="1" ht="24.15" customHeight="1">
      <c r="B124" s="25"/>
      <c r="C124" s="138" t="s">
        <v>154</v>
      </c>
      <c r="D124" s="138" t="s">
        <v>216</v>
      </c>
      <c r="E124" s="139" t="s">
        <v>415</v>
      </c>
      <c r="F124" s="140" t="s">
        <v>410</v>
      </c>
      <c r="G124" s="141" t="s">
        <v>152</v>
      </c>
      <c r="H124" s="142">
        <v>106.872</v>
      </c>
      <c r="I124" s="143">
        <v>23.6</v>
      </c>
      <c r="J124" s="143">
        <f>ROUND(I124*H124,2)</f>
        <v>2522.1799999999998</v>
      </c>
      <c r="K124" s="144"/>
      <c r="L124" s="145"/>
      <c r="M124" s="146" t="s">
        <v>1</v>
      </c>
      <c r="N124" s="147" t="s">
        <v>35</v>
      </c>
      <c r="O124" s="134">
        <v>0</v>
      </c>
      <c r="P124" s="134">
        <f>O124*H124</f>
        <v>0</v>
      </c>
      <c r="Q124" s="134">
        <v>1.3999999999999999E-4</v>
      </c>
      <c r="R124" s="134">
        <f>Q124*H124</f>
        <v>1.4962079999999999E-2</v>
      </c>
      <c r="S124" s="134">
        <v>0</v>
      </c>
      <c r="T124" s="135">
        <f>S124*H124</f>
        <v>0</v>
      </c>
      <c r="AR124" s="136" t="s">
        <v>220</v>
      </c>
      <c r="AT124" s="136" t="s">
        <v>216</v>
      </c>
      <c r="AU124" s="136" t="s">
        <v>80</v>
      </c>
      <c r="AY124" s="13" t="s">
        <v>141</v>
      </c>
      <c r="BE124" s="137">
        <f>IF(N124="základní",J124,0)</f>
        <v>2522.1799999999998</v>
      </c>
      <c r="BF124" s="137">
        <f>IF(N124="snížená",J124,0)</f>
        <v>0</v>
      </c>
      <c r="BG124" s="137">
        <f>IF(N124="zákl. přenesená",J124,0)</f>
        <v>0</v>
      </c>
      <c r="BH124" s="137">
        <f>IF(N124="sníž. přenesená",J124,0)</f>
        <v>0</v>
      </c>
      <c r="BI124" s="137">
        <f>IF(N124="nulová",J124,0)</f>
        <v>0</v>
      </c>
      <c r="BJ124" s="13" t="s">
        <v>78</v>
      </c>
      <c r="BK124" s="137">
        <f>ROUND(I124*H124,2)</f>
        <v>2522.1799999999998</v>
      </c>
      <c r="BL124" s="13" t="s">
        <v>213</v>
      </c>
      <c r="BM124" s="136" t="s">
        <v>416</v>
      </c>
    </row>
    <row r="125" spans="2:65" s="1" customFormat="1" ht="33" customHeight="1">
      <c r="B125" s="25"/>
      <c r="C125" s="125" t="s">
        <v>147</v>
      </c>
      <c r="D125" s="125" t="s">
        <v>143</v>
      </c>
      <c r="E125" s="126" t="s">
        <v>417</v>
      </c>
      <c r="F125" s="127" t="s">
        <v>418</v>
      </c>
      <c r="G125" s="128" t="s">
        <v>191</v>
      </c>
      <c r="H125" s="129">
        <v>5.7000000000000002E-2</v>
      </c>
      <c r="I125" s="130">
        <v>2380</v>
      </c>
      <c r="J125" s="130">
        <f>ROUND(I125*H125,2)</f>
        <v>135.66</v>
      </c>
      <c r="K125" s="131"/>
      <c r="L125" s="25"/>
      <c r="M125" s="148" t="s">
        <v>1</v>
      </c>
      <c r="N125" s="149" t="s">
        <v>35</v>
      </c>
      <c r="O125" s="150">
        <v>4.3890000000000002</v>
      </c>
      <c r="P125" s="150">
        <f>O125*H125</f>
        <v>0.25017300000000003</v>
      </c>
      <c r="Q125" s="150">
        <v>0</v>
      </c>
      <c r="R125" s="150">
        <f>Q125*H125</f>
        <v>0</v>
      </c>
      <c r="S125" s="150">
        <v>0</v>
      </c>
      <c r="T125" s="151">
        <f>S125*H125</f>
        <v>0</v>
      </c>
      <c r="AR125" s="136" t="s">
        <v>213</v>
      </c>
      <c r="AT125" s="136" t="s">
        <v>143</v>
      </c>
      <c r="AU125" s="136" t="s">
        <v>80</v>
      </c>
      <c r="AY125" s="13" t="s">
        <v>141</v>
      </c>
      <c r="BE125" s="137">
        <f>IF(N125="základní",J125,0)</f>
        <v>135.66</v>
      </c>
      <c r="BF125" s="137">
        <f>IF(N125="snížená",J125,0)</f>
        <v>0</v>
      </c>
      <c r="BG125" s="137">
        <f>IF(N125="zákl. přenesená",J125,0)</f>
        <v>0</v>
      </c>
      <c r="BH125" s="137">
        <f>IF(N125="sníž. přenesená",J125,0)</f>
        <v>0</v>
      </c>
      <c r="BI125" s="137">
        <f>IF(N125="nulová",J125,0)</f>
        <v>0</v>
      </c>
      <c r="BJ125" s="13" t="s">
        <v>78</v>
      </c>
      <c r="BK125" s="137">
        <f>ROUND(I125*H125,2)</f>
        <v>135.66</v>
      </c>
      <c r="BL125" s="13" t="s">
        <v>213</v>
      </c>
      <c r="BM125" s="136" t="s">
        <v>419</v>
      </c>
    </row>
    <row r="126" spans="2:65" s="1" customFormat="1" ht="6.9" customHeight="1">
      <c r="B126" s="37"/>
      <c r="C126" s="38"/>
      <c r="D126" s="38"/>
      <c r="E126" s="38"/>
      <c r="F126" s="38"/>
      <c r="G126" s="38"/>
      <c r="H126" s="38"/>
      <c r="I126" s="38"/>
      <c r="J126" s="38"/>
      <c r="K126" s="38"/>
      <c r="L126" s="25"/>
    </row>
  </sheetData>
  <sheetProtection algorithmName="SHA-512" hashValue="L0uhVZQgLb2OwveDruVIfh800S6U9d3Nn51qi5hfGff1S1cjhim7oOnXKXdVKm9BIt8fni+UUqF3nXAblcCdfQ==" saltValue="LTq5nAX5emcLTQRNT4/kZs/nb+7mE+UlNTKw1D08kfknOvb4I32m8RvbmlJYaCtj2fyjF5l31ppCQl+1JcfpBw==" spinCount="100000" sheet="1" objects="1" scenarios="1" formatColumns="0" formatRows="0" autoFilter="0"/>
  <autoFilter ref="C117:K125" xr:uid="{00000000-0009-0000-0000-000008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22</vt:i4>
      </vt:variant>
    </vt:vector>
  </HeadingPairs>
  <TitlesOfParts>
    <vt:vector size="33" baseType="lpstr">
      <vt:lpstr>Rekapitulace stavby</vt:lpstr>
      <vt:lpstr>ZL01 - Podlaha 2.07 (P25)</vt:lpstr>
      <vt:lpstr>ZL02 - Podlaha 2.05 (P23)</vt:lpstr>
      <vt:lpstr>ZL03 - Podlaha 2.04 (P24)</vt:lpstr>
      <vt:lpstr>ZL04 - Dlažba hexagon</vt:lpstr>
      <vt:lpstr>ZL05 - Vyklizení mezistropů</vt:lpstr>
      <vt:lpstr>ZL06 - Zazdívka otvoru 0.01 </vt:lpstr>
      <vt:lpstr>ZL07 - Vybourání pískovců...</vt:lpstr>
      <vt:lpstr>ZL08 - Změna parotěsné folie</vt:lpstr>
      <vt:lpstr>ZL09 - ZTI vnitřní výkopy</vt:lpstr>
      <vt:lpstr>ZL10 - Vybourání otvoru m...</vt:lpstr>
      <vt:lpstr>'Rekapitulace stavby'!Názvy_tisku</vt:lpstr>
      <vt:lpstr>'ZL01 - Podlaha 2.07 (P25)'!Názvy_tisku</vt:lpstr>
      <vt:lpstr>'ZL02 - Podlaha 2.05 (P23)'!Názvy_tisku</vt:lpstr>
      <vt:lpstr>'ZL03 - Podlaha 2.04 (P24)'!Názvy_tisku</vt:lpstr>
      <vt:lpstr>'ZL04 - Dlažba hexagon'!Názvy_tisku</vt:lpstr>
      <vt:lpstr>'ZL05 - Vyklizení mezistropů'!Názvy_tisku</vt:lpstr>
      <vt:lpstr>'ZL06 - Zazdívka otvoru 0.01 '!Názvy_tisku</vt:lpstr>
      <vt:lpstr>'ZL07 - Vybourání pískovců...'!Názvy_tisku</vt:lpstr>
      <vt:lpstr>'ZL08 - Změna parotěsné folie'!Názvy_tisku</vt:lpstr>
      <vt:lpstr>'ZL09 - ZTI vnitřní výkopy'!Názvy_tisku</vt:lpstr>
      <vt:lpstr>'ZL10 - Vybourání otvoru m...'!Názvy_tisku</vt:lpstr>
      <vt:lpstr>'Rekapitulace stavby'!Oblast_tisku</vt:lpstr>
      <vt:lpstr>'ZL01 - Podlaha 2.07 (P25)'!Oblast_tisku</vt:lpstr>
      <vt:lpstr>'ZL02 - Podlaha 2.05 (P23)'!Oblast_tisku</vt:lpstr>
      <vt:lpstr>'ZL03 - Podlaha 2.04 (P24)'!Oblast_tisku</vt:lpstr>
      <vt:lpstr>'ZL04 - Dlažba hexagon'!Oblast_tisku</vt:lpstr>
      <vt:lpstr>'ZL05 - Vyklizení mezistropů'!Oblast_tisku</vt:lpstr>
      <vt:lpstr>'ZL06 - Zazdívka otvoru 0.01 '!Oblast_tisku</vt:lpstr>
      <vt:lpstr>'ZL07 - Vybourání pískovců...'!Oblast_tisku</vt:lpstr>
      <vt:lpstr>'ZL08 - Změna parotěsné folie'!Oblast_tisku</vt:lpstr>
      <vt:lpstr>'ZL09 - ZTI vnitřní výkopy'!Oblast_tisku</vt:lpstr>
      <vt:lpstr>'ZL10 - Vybourání otvoru m...'!Oblast_tisku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Antoš</dc:creator>
  <cp:lastModifiedBy>RDA Rychnov</cp:lastModifiedBy>
  <dcterms:created xsi:type="dcterms:W3CDTF">2025-06-05T13:54:52Z</dcterms:created>
  <dcterms:modified xsi:type="dcterms:W3CDTF">2025-08-21T05:53:30Z</dcterms:modified>
</cp:coreProperties>
</file>