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495" windowWidth="16935" windowHeight="11445" activeTab="0"/>
  </bookViews>
  <sheets>
    <sheet name="Rekapitulace stavby" sheetId="1" r:id="rId1"/>
    <sheet name="1718 - Oprava sportovního..." sheetId="2" r:id="rId2"/>
    <sheet name="Pokyny pro vyplnění" sheetId="3" r:id="rId3"/>
  </sheets>
  <definedNames>
    <definedName name="_xlnm._FilterDatabase" localSheetId="1" hidden="1">'1718 - Oprava sportovního...'!$C$82:$K$241</definedName>
    <definedName name="_xlnm.Print_Area" localSheetId="1">'1718 - Oprava sportovního...'!$C$4:$J$34,'1718 - Oprava sportovního...'!$C$40:$J$66,'1718 - Oprava sportovního...'!$C$72:$K$241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'1718 - Oprava sportovního...'!$82:$82</definedName>
  </definedNames>
  <calcPr calcId="124519"/>
</workbook>
</file>

<file path=xl/sharedStrings.xml><?xml version="1.0" encoding="utf-8"?>
<sst xmlns="http://schemas.openxmlformats.org/spreadsheetml/2006/main" count="2507" uniqueCount="646">
  <si>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</si>
  <si>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</si>
  <si>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</si>
  <si>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</si>
  <si>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</si>
  <si>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</si>
  <si>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</si>
  <si>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{e55dd495-741b-40cd-a87d-bb907545eedc}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</si>
  <si>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</si>
  <si>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</si>
  <si>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</si>
  <si>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</si>
  <si>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</si>
  <si>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</si>
  <si>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</si>
  <si>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</si>
  <si>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</si>
  <si>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</si>
  <si>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</si>
  <si>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sportovního hřiště hřiště v areálu Gymnázia Vrchlabí</t>
  </si>
  <si>
    <t>KSO:</t>
  </si>
  <si>
    <t>823 33</t>
  </si>
  <si>
    <t>CC-CZ:</t>
  </si>
  <si>
    <t/>
  </si>
  <si>
    <t>Místo:</t>
  </si>
  <si>
    <t>Vrchlabí, Komenského 586</t>
  </si>
  <si>
    <t>Datum:</t>
  </si>
  <si>
    <t>22. 4. 2017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</si>
  <si>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</si>
  <si>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</si>
  <si>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</si>
  <si>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</si>
  <si>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</si>
  <si>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</si>
  <si>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</si>
  <si>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60907631</t>
  </si>
  <si>
    <t>Ing. Pavel Starý</t>
  </si>
  <si>
    <t>CZ6311162231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</si>
  <si>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</si>
  <si>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</si>
  <si>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</si>
  <si>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</si>
  <si>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</si>
  <si>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</si>
  <si>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</si>
  <si>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</si>
  <si>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</si>
  <si>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</si>
  <si>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</si>
  <si>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</si>
  <si>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</si>
  <si>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</si>
  <si>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</si>
  <si>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</si>
  <si>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</si>
  <si>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</si>
  <si>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</si>
  <si>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</si>
  <si>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</si>
  <si>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</si>
  <si>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</si>
  <si>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</si>
  <si>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</si>
  <si>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</si>
  <si>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</si>
  <si>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</si>
  <si>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</si>
  <si>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</si>
  <si>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</si>
  <si>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</si>
  <si>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</si>
  <si>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</si>
  <si>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</si>
  <si>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</si>
  <si>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</si>
  <si>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</si>
  <si>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</si>
  <si>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</si>
  <si>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</si>
  <si>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</si>
  <si>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</si>
  <si>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</si>
  <si>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</si>
  <si>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</si>
  <si>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</si>
  <si>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</si>
  <si>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</si>
  <si>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</si>
  <si>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</si>
  <si>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</si>
  <si>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</si>
  <si>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</si>
  <si>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</si>
  <si>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</si>
  <si>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</si>
  <si>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</si>
  <si>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</si>
  <si>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</si>
  <si>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</si>
  <si>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</si>
  <si>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</si>
  <si>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</si>
  <si>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</si>
  <si>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</si>
  <si>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</si>
  <si>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</si>
  <si>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</si>
  <si>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</si>
  <si>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</si>
  <si>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</si>
  <si>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</si>
  <si>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</si>
  <si>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</si>
  <si>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</si>
  <si>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</si>
  <si>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</si>
  <si>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</si>
  <si>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</si>
  <si>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</si>
  <si>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</si>
  <si>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</si>
  <si>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</si>
  <si>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</si>
  <si>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</si>
  <si>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</si>
  <si>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113107042</t>
  </si>
  <si>
    <t>Odstranění podkladu plochy do 15 m2 živičných tl 100 mm při překopech inž sítí</t>
  </si>
  <si>
    <t>m2</t>
  </si>
  <si>
    <t>CS ÚRS 2017 01</t>
  </si>
  <si>
    <t>4</t>
  </si>
  <si>
    <t>1027895366</t>
  </si>
  <si>
    <t>VV</t>
  </si>
  <si>
    <t>"U obrub:" 3,5+1+2,5</t>
  </si>
  <si>
    <t>113107121</t>
  </si>
  <si>
    <t>Odstranění podkladu pl do 50 m2 z kameniva drceného tl 100 mm</t>
  </si>
  <si>
    <t>604010146</t>
  </si>
  <si>
    <t>"hřiště:" 56</t>
  </si>
  <si>
    <t>"zasypaná trasa kan:" 30*2,5</t>
  </si>
  <si>
    <t>Součet</t>
  </si>
  <si>
    <t>3</t>
  </si>
  <si>
    <t>113107122</t>
  </si>
  <si>
    <t>Odstranění podkladu pl do 50 m2 z kameniva drceného tl 200 mm</t>
  </si>
  <si>
    <t>-1178725150</t>
  </si>
  <si>
    <t>56+1,5*4,9</t>
  </si>
  <si>
    <t>113154123</t>
  </si>
  <si>
    <t>Frézování živičného krytu tl 50 mm pruh š 1 m pl do 500 m2 bez překážek v trase</t>
  </si>
  <si>
    <t>1730244624</t>
  </si>
  <si>
    <t>70</t>
  </si>
  <si>
    <t>5</t>
  </si>
  <si>
    <t>113154124</t>
  </si>
  <si>
    <t>Frézování živičného krytu tl 100 mm pruh š 1 m pl do 500 m2 bez překážek v trase</t>
  </si>
  <si>
    <t>-1315561151</t>
  </si>
  <si>
    <t>168+100</t>
  </si>
  <si>
    <t>6</t>
  </si>
  <si>
    <t>113204111</t>
  </si>
  <si>
    <t>Vytrhání obrub záhonových</t>
  </si>
  <si>
    <t>m</t>
  </si>
  <si>
    <t>-1317922014</t>
  </si>
  <si>
    <t>7</t>
  </si>
  <si>
    <t>121112011</t>
  </si>
  <si>
    <t>Sejmutí ornice tl vrstvy do 150 mm ručně s odhozením do 3 m bez vodorovného přemístění</t>
  </si>
  <si>
    <t>m3</t>
  </si>
  <si>
    <t>-1477374928</t>
  </si>
  <si>
    <t>"úprava terénu v severní části:" 23,5*4*0,15/2</t>
  </si>
  <si>
    <t>8</t>
  </si>
  <si>
    <t>132201401</t>
  </si>
  <si>
    <t>Hloubená vykopávka ruční v hornině tř. 3</t>
  </si>
  <si>
    <t>1391129183</t>
  </si>
  <si>
    <t>"pro obrubníky mimo tradu drenáží:" 22*0,25*0,25*2+39,25*0,25*0,2</t>
  </si>
  <si>
    <t>"pro lem:" 22*0,5*0,25*2+11*0,5*0,3</t>
  </si>
  <si>
    <t>"úpr.ter.v místě napojení:" 1,5*4,9*0,05</t>
  </si>
  <si>
    <t>Mezisoučet</t>
  </si>
  <si>
    <t>"pro drenáže a kanalizaci:" 0,4*0,8*(21,75+12,5)+1*0,6*0,6*1*2+4,5*0,5*1</t>
  </si>
  <si>
    <t>9</t>
  </si>
  <si>
    <t>162201211</t>
  </si>
  <si>
    <t>Vodorovné přemístění výkopku z horniny tř. 1 až 4 stavebním kolečkem do 10 m</t>
  </si>
  <si>
    <t>982791504</t>
  </si>
  <si>
    <t>"ornice:" 7,05-2</t>
  </si>
  <si>
    <t>10</t>
  </si>
  <si>
    <t>16270110R0</t>
  </si>
  <si>
    <t>Vodorovné přemístění výkopku/sypaniny z horniny tř. 1 až 4 na místo řízené skládky</t>
  </si>
  <si>
    <t>-868355189</t>
  </si>
  <si>
    <t>"drny z ornice:" 2</t>
  </si>
  <si>
    <t>"z ručního odkopu pro obruby a drenáž:" 26,161</t>
  </si>
  <si>
    <t>"z hřiště+kanaliz:" 7,65+7,5</t>
  </si>
  <si>
    <t>11</t>
  </si>
  <si>
    <t>171201201</t>
  </si>
  <si>
    <t>Uložení sypaniny na skládky</t>
  </si>
  <si>
    <t>-716530911</t>
  </si>
  <si>
    <t>12</t>
  </si>
  <si>
    <t>1712012R1</t>
  </si>
  <si>
    <t>Poplatek za skládku - ostatní zemina</t>
  </si>
  <si>
    <t>-1644555640</t>
  </si>
  <si>
    <t>13</t>
  </si>
  <si>
    <t>175111101</t>
  </si>
  <si>
    <t>Obsypání potrubí ručně sypaninou bez prohození, uloženou do 3 m</t>
  </si>
  <si>
    <t>1163911908</t>
  </si>
  <si>
    <t>"pro drenáže a kanalizaci:" (0,4*0,8-0,15)*(21,75+12,5)+1*0,6*0,6*1*2+4,5*0,5*1-0,07*1*2</t>
  </si>
  <si>
    <t>14</t>
  </si>
  <si>
    <t>M</t>
  </si>
  <si>
    <t>583312003</t>
  </si>
  <si>
    <t>štěrkopísek</t>
  </si>
  <si>
    <t>-1165572039</t>
  </si>
  <si>
    <t>180404111</t>
  </si>
  <si>
    <t>Založení hřišťového trávníku výsevem na vrstvě ornice</t>
  </si>
  <si>
    <t>1757300580</t>
  </si>
  <si>
    <t>51,35+94+75</t>
  </si>
  <si>
    <t>16</t>
  </si>
  <si>
    <t>005724400</t>
  </si>
  <si>
    <t>osivo směs travní hřištní</t>
  </si>
  <si>
    <t>kg</t>
  </si>
  <si>
    <t>1448240518</t>
  </si>
  <si>
    <t>220,35*0,04 'Přepočtené koeficientem množství</t>
  </si>
  <si>
    <t>17</t>
  </si>
  <si>
    <t>181111111</t>
  </si>
  <si>
    <t>Plošná úprava terénu do 500 m2 zemina tř 1 až 4 nerovnosti do 100 mm v rovinně a svahu do 1:5</t>
  </si>
  <si>
    <t>-1169880417</t>
  </si>
  <si>
    <t>23,5*4</t>
  </si>
  <si>
    <t>18</t>
  </si>
  <si>
    <t>181301102</t>
  </si>
  <si>
    <t>Rozprostření ornice tl vrstvy do 150 mm pl do 500 m2 v rovině nebo ve svahu do 1:5</t>
  </si>
  <si>
    <t>-944529813</t>
  </si>
  <si>
    <t xml:space="preserve">39,5*1,3 </t>
  </si>
  <si>
    <t>30*2,5</t>
  </si>
  <si>
    <t>19</t>
  </si>
  <si>
    <t>103641011</t>
  </si>
  <si>
    <t>zemina pro terénní úpravy -  ornice vč.přemístění do místa zozprostření, výměra ve zhutněném stavu</t>
  </si>
  <si>
    <t>1469076793</t>
  </si>
  <si>
    <t>0,1*39,5</t>
  </si>
  <si>
    <t>30*2,5*0,15</t>
  </si>
  <si>
    <t>"zemina  stávající:" -(7,05-2)</t>
  </si>
  <si>
    <t>20</t>
  </si>
  <si>
    <t>183403353</t>
  </si>
  <si>
    <t>Obdělání půdy hrabáním ve svahu do 1:1</t>
  </si>
  <si>
    <t>958388003</t>
  </si>
  <si>
    <t>183403371</t>
  </si>
  <si>
    <t>Obdělání půdy dusáním ve svahu do 1:1</t>
  </si>
  <si>
    <t>1286230542</t>
  </si>
  <si>
    <t>Zakládání</t>
  </si>
  <si>
    <t>22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</si>
  <si>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</si>
  <si>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</si>
  <si>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2524786</t>
  </si>
  <si>
    <t>21,75+12,5</t>
  </si>
  <si>
    <t>Komunikace pozemní</t>
  </si>
  <si>
    <t>23</t>
  </si>
  <si>
    <t>566901132</t>
  </si>
  <si>
    <t>Vyspravení podkladu po překopech ing sítí plochy do 15 m2 štěrkodrtí tl. 150 mm</t>
  </si>
  <si>
    <t>1114349105</t>
  </si>
  <si>
    <t>"lemy:"0,5*22+0,5*11</t>
  </si>
  <si>
    <t>24</t>
  </si>
  <si>
    <t>566901172</t>
  </si>
  <si>
    <t>Vyspravení podkladu po překopech ing sítí plochy do 15 m2 směsí stmelenou cementem SC 20/25 tl 150mm</t>
  </si>
  <si>
    <t>-1879146305</t>
  </si>
  <si>
    <t>"napojení:" 1,5*4,9</t>
  </si>
  <si>
    <t>25</t>
  </si>
  <si>
    <t>573211108</t>
  </si>
  <si>
    <t>Postřik živičný spojovací z asfaltu v množství 0,40 kg/m2</t>
  </si>
  <si>
    <t>-502626363</t>
  </si>
  <si>
    <t>22*39,25-168</t>
  </si>
  <si>
    <t>26</t>
  </si>
  <si>
    <t>577144141</t>
  </si>
  <si>
    <t>Asfaltový beton vrstva obrusná ACO 11 (ABS) tř. I tl 50 mm š přes 3 m z modifikovaného asfaltu</t>
  </si>
  <si>
    <t>-1198581006</t>
  </si>
  <si>
    <t>27</t>
  </si>
  <si>
    <t>577154R01</t>
  </si>
  <si>
    <t xml:space="preserve">Asfaltový beton vrstva vyrovnávací-podkladní  ACO 11 (ABS) </t>
  </si>
  <si>
    <t>997231119</t>
  </si>
  <si>
    <t>"vyrovnání výškových rozdílů+nové vyspádování plochy:"</t>
  </si>
  <si>
    <t>"hřiště:" 45,069</t>
  </si>
  <si>
    <t>"překop st.cesta-kanalizace:" 1,6*4,9*0,1</t>
  </si>
  <si>
    <t>28</t>
  </si>
  <si>
    <t>591241111</t>
  </si>
  <si>
    <t>Kladení dlažby z kostek drobných z kamene na MC tl 50 mm</t>
  </si>
  <si>
    <t>115087924</t>
  </si>
  <si>
    <t>29</t>
  </si>
  <si>
    <t>583801100</t>
  </si>
  <si>
    <t>kostka dlažební drobná, žula, I.jakost, velikost 10 cm</t>
  </si>
  <si>
    <t>t</t>
  </si>
  <si>
    <t>-1969985544</t>
  </si>
  <si>
    <t>23,85*0,2 'Přepočtené koeficientem množství</t>
  </si>
  <si>
    <t>30</t>
  </si>
  <si>
    <t>593415R01</t>
  </si>
  <si>
    <t>Kryt venkovních hřišť z modulových polypropylénových desek pro celoroční provoz tl. min.15,5mm kladený na asfaltový povrch (min.životnost bez údržby 25let). Povrch s mřížkovým dvouúrovňovým mřížkovým rastrem a jehličkovým pružným spodním systémem.</t>
  </si>
  <si>
    <t>1217208110</t>
  </si>
  <si>
    <t>38,99*21,8</t>
  </si>
  <si>
    <t>31</t>
  </si>
  <si>
    <t>593415R11</t>
  </si>
  <si>
    <t xml:space="preserve">Lemovací-přechodové  lišty š.77mm  k sportovnímu povrchu z pryže tl min.15,5mm </t>
  </si>
  <si>
    <t>-2000030935</t>
  </si>
  <si>
    <t>3,935*2+22,1*2</t>
  </si>
  <si>
    <t>-4,9-11</t>
  </si>
  <si>
    <t>32</t>
  </si>
  <si>
    <t>593415R20</t>
  </si>
  <si>
    <t>Lajnování speciálními polyuretanovými barvami</t>
  </si>
  <si>
    <t>-1980264090</t>
  </si>
  <si>
    <t>"lajnování na házenou:" 240</t>
  </si>
  <si>
    <t>"lajnování na vybíjenou:" 68</t>
  </si>
  <si>
    <t>Trubní vedení</t>
  </si>
  <si>
    <t>33</t>
  </si>
  <si>
    <t>871315221</t>
  </si>
  <si>
    <t>Kanalizační potrubí z tvrdého PVC jednovrstvé tuhost třídy SN8 DN 160</t>
  </si>
  <si>
    <t>274786487</t>
  </si>
  <si>
    <t>34</t>
  </si>
  <si>
    <t>877315211</t>
  </si>
  <si>
    <t>Montáž tvarovek z tvrdého PVC-systém KG nebo z polypropylenu-systém KG 2000 jednoosé DN 150</t>
  </si>
  <si>
    <t>kus</t>
  </si>
  <si>
    <t>-1557833234</t>
  </si>
  <si>
    <t>35</t>
  </si>
  <si>
    <t>286113610</t>
  </si>
  <si>
    <t>koleno kanalizace plastové KGB 150x45°</t>
  </si>
  <si>
    <t>-1489163371</t>
  </si>
  <si>
    <t>3+1+2</t>
  </si>
  <si>
    <t>36</t>
  </si>
  <si>
    <t>286113110</t>
  </si>
  <si>
    <t>trubka kanalizace plastová KGEM-160x500 mm SN4</t>
  </si>
  <si>
    <t>309816852</t>
  </si>
  <si>
    <t>37</t>
  </si>
  <si>
    <t>286114600</t>
  </si>
  <si>
    <t>trubka kanalizace plastová KGEM-160x1000 mm SN8</t>
  </si>
  <si>
    <t>-2069746128</t>
  </si>
  <si>
    <t>38</t>
  </si>
  <si>
    <t>877315221</t>
  </si>
  <si>
    <t>Montáž tvarovek z tvrdého PVC-systém KG nebo z polypropylenu-systém KG 2000 dvouosé DN 150</t>
  </si>
  <si>
    <t>-58741105</t>
  </si>
  <si>
    <t>39</t>
  </si>
  <si>
    <t>286113920</t>
  </si>
  <si>
    <t>odbočka kanalizační plastová s hrdlem KGEA-150/150/45°</t>
  </si>
  <si>
    <t>-656445001</t>
  </si>
  <si>
    <t>40</t>
  </si>
  <si>
    <t>894419R01</t>
  </si>
  <si>
    <t>Dodatečné napojení potrubí DN 100-200 s dotěsněním  do šachty z betonových dílců -  navrtávkou a šachtovou průchodkou</t>
  </si>
  <si>
    <t>-415447251</t>
  </si>
  <si>
    <t>41</t>
  </si>
  <si>
    <t>894812111</t>
  </si>
  <si>
    <t>Revizní a čistící šachta z PP šachtové dno DN 315/150 přímý tok</t>
  </si>
  <si>
    <t>-993766307</t>
  </si>
  <si>
    <t>42</t>
  </si>
  <si>
    <t>894812131</t>
  </si>
  <si>
    <t>Revizní a čistící šachta z PP DN 315 šachtová roura korugovaná bez hrdla světlé hloubky 1250 mm</t>
  </si>
  <si>
    <t>1334195348</t>
  </si>
  <si>
    <t>43</t>
  </si>
  <si>
    <t>894812149</t>
  </si>
  <si>
    <t>Příplatek k rourám revizní a čistící šachty z PP DN 315 za uříznutí šachtové roury</t>
  </si>
  <si>
    <t>1708260921</t>
  </si>
  <si>
    <t>44</t>
  </si>
  <si>
    <t>894812151</t>
  </si>
  <si>
    <t>Revizní a čistící šachta z PP DN 315 poklop betonový s betonovým konusem pro zatížení 7 t</t>
  </si>
  <si>
    <t>-1513448873</t>
  </si>
  <si>
    <t>45</t>
  </si>
  <si>
    <t>894812155</t>
  </si>
  <si>
    <t>Revizní a čistící šachta z PP DN 315 poklop pro šachtu plastový pachotěsný s madlem</t>
  </si>
  <si>
    <t>441008216</t>
  </si>
  <si>
    <t>46</t>
  </si>
  <si>
    <t>894812162</t>
  </si>
  <si>
    <t>Revizní a čistící šachta z PP DN 315 poklop litinový s rámem na betonový konus pro zatížení 12,5 t</t>
  </si>
  <si>
    <t>1313999445</t>
  </si>
  <si>
    <t>47</t>
  </si>
  <si>
    <t>899332111</t>
  </si>
  <si>
    <t>Výšková úprava uličního vstupu nebo vpusti do 200 mm snížením poklopu</t>
  </si>
  <si>
    <t>-1788360131</t>
  </si>
  <si>
    <t>Ostatní konstrukce a práce, bourání</t>
  </si>
  <si>
    <t>48</t>
  </si>
  <si>
    <t>916331112</t>
  </si>
  <si>
    <t>Osazení zahradního obrubníku betonového do lože z betonu s boční opěrou</t>
  </si>
  <si>
    <t>467284436</t>
  </si>
  <si>
    <t>39,25+22*2+23,5</t>
  </si>
  <si>
    <t>49</t>
  </si>
  <si>
    <t>592172141</t>
  </si>
  <si>
    <t>obrubník betonový záhonový šedý(přírodní) 50 x 5 x 20 cm</t>
  </si>
  <si>
    <t>361921763</t>
  </si>
  <si>
    <t>106,75*2,02 'Přepočtené koeficientem množství</t>
  </si>
  <si>
    <t>50</t>
  </si>
  <si>
    <t>919735111</t>
  </si>
  <si>
    <t>Řezání stávajícího živičného krytu hl do 50 mm</t>
  </si>
  <si>
    <t>2052793548</t>
  </si>
  <si>
    <t>7,5+15+22</t>
  </si>
  <si>
    <t>51</t>
  </si>
  <si>
    <t>91973511R8</t>
  </si>
  <si>
    <t>Opracování ukončení živičného krytu (obruby, u zdí....)</t>
  </si>
  <si>
    <t>2087977466</t>
  </si>
  <si>
    <t>39,25*2+22*2-4,9</t>
  </si>
  <si>
    <t>52</t>
  </si>
  <si>
    <t>91973511R9</t>
  </si>
  <si>
    <t xml:space="preserve">Opracování propojovací spáry stávajícího a opravovaného živičného krytu </t>
  </si>
  <si>
    <t>-161721060</t>
  </si>
  <si>
    <t>53</t>
  </si>
  <si>
    <t>935113111</t>
  </si>
  <si>
    <t>Osazení odvodňovacího polymerbetonového žlabu s krycím roštem šířky do 200 mm</t>
  </si>
  <si>
    <t>836719563</t>
  </si>
  <si>
    <t>15,75</t>
  </si>
  <si>
    <t>54</t>
  </si>
  <si>
    <t>592271001</t>
  </si>
  <si>
    <t>žlab odvodňovací ze SMC s výztuží skelnými vlákny světlé šířky 100mm bez spádu dna</t>
  </si>
  <si>
    <t>-478955866</t>
  </si>
  <si>
    <t>55</t>
  </si>
  <si>
    <t>592271851</t>
  </si>
  <si>
    <t>příslušenství k žlabům š.100  -  vpusť odtoková</t>
  </si>
  <si>
    <t>351581434</t>
  </si>
  <si>
    <t>56</t>
  </si>
  <si>
    <t>592272001</t>
  </si>
  <si>
    <t>příslušenství - uzavřená čelní stěna</t>
  </si>
  <si>
    <t>370048503</t>
  </si>
  <si>
    <t>57</t>
  </si>
  <si>
    <t>592271871</t>
  </si>
  <si>
    <t>příslušenství -zápachový uzávěr</t>
  </si>
  <si>
    <t>-941196824</t>
  </si>
  <si>
    <t>58</t>
  </si>
  <si>
    <t>592271311</t>
  </si>
  <si>
    <t>kryt štěrbinový pozinkovaný, tř. A15 k žlabům sv.š.100mm</t>
  </si>
  <si>
    <t>-1739878493</t>
  </si>
  <si>
    <t>59</t>
  </si>
  <si>
    <t>592271551</t>
  </si>
  <si>
    <t>kryt dvojitý štěrbinový pozinkovaný, tř. C250 KS 100</t>
  </si>
  <si>
    <t>-2144900992</t>
  </si>
  <si>
    <t>997</t>
  </si>
  <si>
    <t>Přesun sutě</t>
  </si>
  <si>
    <t>60</t>
  </si>
  <si>
    <t>997013501</t>
  </si>
  <si>
    <t>Odvoz suti a vybouraných hmot na skládku nebo meziskládku do 1 km se složením</t>
  </si>
  <si>
    <t>-598615170</t>
  </si>
  <si>
    <t>61</t>
  </si>
  <si>
    <t>9970135R0</t>
  </si>
  <si>
    <t xml:space="preserve">Příplatek k odvozu suti a vybouraných hmot za dopravu na místo skládky </t>
  </si>
  <si>
    <t>1967299259</t>
  </si>
  <si>
    <t>62</t>
  </si>
  <si>
    <t>9970138R2</t>
  </si>
  <si>
    <t>Odvoz malého množství suti na řízenou skládku vč.poplatku za skládku</t>
  </si>
  <si>
    <t>1657779444</t>
  </si>
  <si>
    <t>"zahradní obruby:" 0,2</t>
  </si>
  <si>
    <t>63</t>
  </si>
  <si>
    <t>997014R26</t>
  </si>
  <si>
    <t>Poplatek za uložení živičné suti k reciklaci</t>
  </si>
  <si>
    <t>-1748740807</t>
  </si>
  <si>
    <t>998</t>
  </si>
  <si>
    <t>Přesun hmot</t>
  </si>
  <si>
    <t>64</t>
  </si>
  <si>
    <t>998222012</t>
  </si>
  <si>
    <t>Přesun hmot pro tělovýchovné plochy</t>
  </si>
  <si>
    <t>2062620481</t>
  </si>
  <si>
    <t>PSV</t>
  </si>
  <si>
    <t>Práce a dodávky PSV</t>
  </si>
  <si>
    <t>767</t>
  </si>
  <si>
    <t>Konstrukce zámečnické</t>
  </si>
  <si>
    <t>65</t>
  </si>
  <si>
    <t>767100100</t>
  </si>
  <si>
    <t>Nerezová lišta pro zakončení stávající nopové folie (dodávka lišty, uchycení ke kamennému soklu, výšková úprava folie seříznutím)</t>
  </si>
  <si>
    <t>-273673972</t>
  </si>
  <si>
    <t>VRN</t>
  </si>
  <si>
    <t>Vedlejší rozpočtové náklady</t>
  </si>
  <si>
    <t>VRN3</t>
  </si>
  <si>
    <t>Zařízení staveniště</t>
  </si>
  <si>
    <t>66</t>
  </si>
  <si>
    <t>030001001</t>
  </si>
  <si>
    <t>Zařízení staveniště (zřízení, pronájem, odstranění)</t>
  </si>
  <si>
    <t>soub</t>
  </si>
  <si>
    <t>1024</t>
  </si>
  <si>
    <t>-709420263</t>
  </si>
  <si>
    <t>VRN9</t>
  </si>
  <si>
    <t>Ostatní náklady</t>
  </si>
  <si>
    <t>67</t>
  </si>
  <si>
    <t>090001002</t>
  </si>
  <si>
    <t>Ostatní náklady zhotovitele (např.doprava/ubytování  pracovníků, dopravné subdodavatelů, přeprava strojů .. a jiné...)</t>
  </si>
  <si>
    <t>-679131180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</si>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</sst>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6" t="s">
        <v>16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9"/>
      <c r="AQ5" s="31"/>
      <c r="BE5" s="344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8" t="s">
        <v>19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9"/>
      <c r="AQ6" s="31"/>
      <c r="BE6" s="345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5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5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5"/>
      <c r="BS9" s="24" t="s">
        <v>8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23</v>
      </c>
      <c r="AO10" s="29"/>
      <c r="AP10" s="29"/>
      <c r="AQ10" s="31"/>
      <c r="BE10" s="345"/>
      <c r="BS10" s="24" t="s">
        <v>8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23</v>
      </c>
      <c r="AO11" s="29"/>
      <c r="AP11" s="29"/>
      <c r="AQ11" s="31"/>
      <c r="BE11" s="345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5"/>
      <c r="BS12" s="24" t="s">
        <v>8</v>
      </c>
    </row>
    <row r="13" spans="2:71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345"/>
      <c r="BS13" s="24" t="s">
        <v>8</v>
      </c>
    </row>
    <row r="14" spans="2:71" ht="13.5">
      <c r="B14" s="28"/>
      <c r="C14" s="29"/>
      <c r="D14" s="29"/>
      <c r="E14" s="349" t="s">
        <v>33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45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5"/>
      <c r="BS15" s="24" t="s">
        <v>6</v>
      </c>
    </row>
    <row r="16" spans="2:71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35</v>
      </c>
      <c r="AO16" s="29"/>
      <c r="AP16" s="29"/>
      <c r="AQ16" s="31"/>
      <c r="BE16" s="345"/>
      <c r="BS16" s="24" t="s">
        <v>6</v>
      </c>
    </row>
    <row r="17" spans="2:71" ht="18.4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37</v>
      </c>
      <c r="AO17" s="29"/>
      <c r="AP17" s="29"/>
      <c r="AQ17" s="31"/>
      <c r="BE17" s="345"/>
      <c r="BS17" s="24" t="s">
        <v>38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5"/>
      <c r="BS18" s="24" t="s">
        <v>8</v>
      </c>
    </row>
    <row r="19" spans="2:71" ht="14.45" customHeight="1">
      <c r="B19" s="28"/>
      <c r="C19" s="29"/>
      <c r="D19" s="37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5"/>
      <c r="BS19" s="24" t="s">
        <v>8</v>
      </c>
    </row>
    <row r="20" spans="2:71" ht="22.5" customHeight="1">
      <c r="B20" s="28"/>
      <c r="C20" s="29"/>
      <c r="D20" s="29"/>
      <c r="E20" s="351" t="s">
        <v>23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29"/>
      <c r="AP20" s="29"/>
      <c r="AQ20" s="31"/>
      <c r="BE20" s="345"/>
      <c r="BS20" s="24" t="s">
        <v>38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5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5"/>
    </row>
    <row r="23" spans="2:57" s="1" customFormat="1" ht="25.9" customHeight="1">
      <c r="B23" s="41"/>
      <c r="C23" s="42"/>
      <c r="D23" s="43" t="s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2">
        <f>ROUND(AG51,2)</f>
        <v>0</v>
      </c>
      <c r="AL23" s="353"/>
      <c r="AM23" s="353"/>
      <c r="AN23" s="353"/>
      <c r="AO23" s="353"/>
      <c r="AP23" s="42"/>
      <c r="AQ23" s="45"/>
      <c r="BE23" s="345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5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4" t="s">
        <v>41</v>
      </c>
      <c r="M25" s="354"/>
      <c r="N25" s="354"/>
      <c r="O25" s="354"/>
      <c r="P25" s="42"/>
      <c r="Q25" s="42"/>
      <c r="R25" s="42"/>
      <c r="S25" s="42"/>
      <c r="T25" s="42"/>
      <c r="U25" s="42"/>
      <c r="V25" s="42"/>
      <c r="W25" s="354" t="s">
        <v>42</v>
      </c>
      <c r="X25" s="354"/>
      <c r="Y25" s="354"/>
      <c r="Z25" s="354"/>
      <c r="AA25" s="354"/>
      <c r="AB25" s="354"/>
      <c r="AC25" s="354"/>
      <c r="AD25" s="354"/>
      <c r="AE25" s="354"/>
      <c r="AF25" s="42"/>
      <c r="AG25" s="42"/>
      <c r="AH25" s="42"/>
      <c r="AI25" s="42"/>
      <c r="AJ25" s="42"/>
      <c r="AK25" s="354" t="s">
        <v>43</v>
      </c>
      <c r="AL25" s="354"/>
      <c r="AM25" s="354"/>
      <c r="AN25" s="354"/>
      <c r="AO25" s="354"/>
      <c r="AP25" s="42"/>
      <c r="AQ25" s="45"/>
      <c r="BE25" s="345"/>
    </row>
    <row r="26" spans="2:57" s="2" customFormat="1" ht="14.45" customHeight="1">
      <c r="B26" s="47"/>
      <c r="C26" s="48"/>
      <c r="D26" s="49" t="s">
        <v>44</v>
      </c>
      <c r="E26" s="48"/>
      <c r="F26" s="49" t="s">
        <v>45</v>
      </c>
      <c r="G26" s="48"/>
      <c r="H26" s="48"/>
      <c r="I26" s="48"/>
      <c r="J26" s="48"/>
      <c r="K26" s="48"/>
      <c r="L26" s="355">
        <v>0.21</v>
      </c>
      <c r="M26" s="356"/>
      <c r="N26" s="356"/>
      <c r="O26" s="356"/>
      <c r="P26" s="48"/>
      <c r="Q26" s="48"/>
      <c r="R26" s="48"/>
      <c r="S26" s="48"/>
      <c r="T26" s="48"/>
      <c r="U26" s="48"/>
      <c r="V26" s="48"/>
      <c r="W26" s="357">
        <f>ROUND(AZ51,2)</f>
        <v>0</v>
      </c>
      <c r="X26" s="356"/>
      <c r="Y26" s="356"/>
      <c r="Z26" s="356"/>
      <c r="AA26" s="356"/>
      <c r="AB26" s="356"/>
      <c r="AC26" s="356"/>
      <c r="AD26" s="356"/>
      <c r="AE26" s="356"/>
      <c r="AF26" s="48"/>
      <c r="AG26" s="48"/>
      <c r="AH26" s="48"/>
      <c r="AI26" s="48"/>
      <c r="AJ26" s="48"/>
      <c r="AK26" s="357">
        <f>ROUND(AV51,2)</f>
        <v>0</v>
      </c>
      <c r="AL26" s="356"/>
      <c r="AM26" s="356"/>
      <c r="AN26" s="356"/>
      <c r="AO26" s="356"/>
      <c r="AP26" s="48"/>
      <c r="AQ26" s="50"/>
      <c r="BE26" s="345"/>
    </row>
    <row r="27" spans="2:57" s="2" customFormat="1" ht="14.45" customHeight="1">
      <c r="B27" s="47"/>
      <c r="C27" s="48"/>
      <c r="D27" s="48"/>
      <c r="E27" s="48"/>
      <c r="F27" s="49" t="s">
        <v>46</v>
      </c>
      <c r="G27" s="48"/>
      <c r="H27" s="48"/>
      <c r="I27" s="48"/>
      <c r="J27" s="48"/>
      <c r="K27" s="48"/>
      <c r="L27" s="355">
        <v>0.15</v>
      </c>
      <c r="M27" s="356"/>
      <c r="N27" s="356"/>
      <c r="O27" s="356"/>
      <c r="P27" s="48"/>
      <c r="Q27" s="48"/>
      <c r="R27" s="48"/>
      <c r="S27" s="48"/>
      <c r="T27" s="48"/>
      <c r="U27" s="48"/>
      <c r="V27" s="48"/>
      <c r="W27" s="357">
        <f>ROUND(BA51,2)</f>
        <v>0</v>
      </c>
      <c r="X27" s="356"/>
      <c r="Y27" s="356"/>
      <c r="Z27" s="356"/>
      <c r="AA27" s="356"/>
      <c r="AB27" s="356"/>
      <c r="AC27" s="356"/>
      <c r="AD27" s="356"/>
      <c r="AE27" s="356"/>
      <c r="AF27" s="48"/>
      <c r="AG27" s="48"/>
      <c r="AH27" s="48"/>
      <c r="AI27" s="48"/>
      <c r="AJ27" s="48"/>
      <c r="AK27" s="357">
        <f>ROUND(AW51,2)</f>
        <v>0</v>
      </c>
      <c r="AL27" s="356"/>
      <c r="AM27" s="356"/>
      <c r="AN27" s="356"/>
      <c r="AO27" s="356"/>
      <c r="AP27" s="48"/>
      <c r="AQ27" s="50"/>
      <c r="BE27" s="345"/>
    </row>
    <row r="28" spans="2:57" s="2" customFormat="1" ht="14.45" customHeight="1" hidden="1">
      <c r="B28" s="47"/>
      <c r="C28" s="48"/>
      <c r="D28" s="48"/>
      <c r="E28" s="48"/>
      <c r="F28" s="49" t="s">
        <v>47</v>
      </c>
      <c r="G28" s="48"/>
      <c r="H28" s="48"/>
      <c r="I28" s="48"/>
      <c r="J28" s="48"/>
      <c r="K28" s="48"/>
      <c r="L28" s="355">
        <v>0.21</v>
      </c>
      <c r="M28" s="356"/>
      <c r="N28" s="356"/>
      <c r="O28" s="356"/>
      <c r="P28" s="48"/>
      <c r="Q28" s="48"/>
      <c r="R28" s="48"/>
      <c r="S28" s="48"/>
      <c r="T28" s="48"/>
      <c r="U28" s="48"/>
      <c r="V28" s="48"/>
      <c r="W28" s="357">
        <f>ROUND(BB51,2)</f>
        <v>0</v>
      </c>
      <c r="X28" s="356"/>
      <c r="Y28" s="356"/>
      <c r="Z28" s="356"/>
      <c r="AA28" s="356"/>
      <c r="AB28" s="356"/>
      <c r="AC28" s="356"/>
      <c r="AD28" s="356"/>
      <c r="AE28" s="356"/>
      <c r="AF28" s="48"/>
      <c r="AG28" s="48"/>
      <c r="AH28" s="48"/>
      <c r="AI28" s="48"/>
      <c r="AJ28" s="48"/>
      <c r="AK28" s="357">
        <v>0</v>
      </c>
      <c r="AL28" s="356"/>
      <c r="AM28" s="356"/>
      <c r="AN28" s="356"/>
      <c r="AO28" s="356"/>
      <c r="AP28" s="48"/>
      <c r="AQ28" s="50"/>
      <c r="BE28" s="345"/>
    </row>
    <row r="29" spans="2:57" s="2" customFormat="1" ht="14.45" customHeight="1" hidden="1">
      <c r="B29" s="47"/>
      <c r="C29" s="48"/>
      <c r="D29" s="48"/>
      <c r="E29" s="48"/>
      <c r="F29" s="49" t="s">
        <v>48</v>
      </c>
      <c r="G29" s="48"/>
      <c r="H29" s="48"/>
      <c r="I29" s="48"/>
      <c r="J29" s="48"/>
      <c r="K29" s="48"/>
      <c r="L29" s="355">
        <v>0.15</v>
      </c>
      <c r="M29" s="356"/>
      <c r="N29" s="356"/>
      <c r="O29" s="356"/>
      <c r="P29" s="48"/>
      <c r="Q29" s="48"/>
      <c r="R29" s="48"/>
      <c r="S29" s="48"/>
      <c r="T29" s="48"/>
      <c r="U29" s="48"/>
      <c r="V29" s="48"/>
      <c r="W29" s="357">
        <f>ROUND(BC51,2)</f>
        <v>0</v>
      </c>
      <c r="X29" s="356"/>
      <c r="Y29" s="356"/>
      <c r="Z29" s="356"/>
      <c r="AA29" s="356"/>
      <c r="AB29" s="356"/>
      <c r="AC29" s="356"/>
      <c r="AD29" s="356"/>
      <c r="AE29" s="356"/>
      <c r="AF29" s="48"/>
      <c r="AG29" s="48"/>
      <c r="AH29" s="48"/>
      <c r="AI29" s="48"/>
      <c r="AJ29" s="48"/>
      <c r="AK29" s="357">
        <v>0</v>
      </c>
      <c r="AL29" s="356"/>
      <c r="AM29" s="356"/>
      <c r="AN29" s="356"/>
      <c r="AO29" s="356"/>
      <c r="AP29" s="48"/>
      <c r="AQ29" s="50"/>
      <c r="BE29" s="345"/>
    </row>
    <row r="30" spans="2:57" s="2" customFormat="1" ht="14.45" customHeight="1" hidden="1">
      <c r="B30" s="47"/>
      <c r="C30" s="48"/>
      <c r="D30" s="48"/>
      <c r="E30" s="48"/>
      <c r="F30" s="49" t="s">
        <v>49</v>
      </c>
      <c r="G30" s="48"/>
      <c r="H30" s="48"/>
      <c r="I30" s="48"/>
      <c r="J30" s="48"/>
      <c r="K30" s="48"/>
      <c r="L30" s="355">
        <v>0</v>
      </c>
      <c r="M30" s="356"/>
      <c r="N30" s="356"/>
      <c r="O30" s="356"/>
      <c r="P30" s="48"/>
      <c r="Q30" s="48"/>
      <c r="R30" s="48"/>
      <c r="S30" s="48"/>
      <c r="T30" s="48"/>
      <c r="U30" s="48"/>
      <c r="V30" s="48"/>
      <c r="W30" s="357">
        <f>ROUND(BD51,2)</f>
        <v>0</v>
      </c>
      <c r="X30" s="356"/>
      <c r="Y30" s="356"/>
      <c r="Z30" s="356"/>
      <c r="AA30" s="356"/>
      <c r="AB30" s="356"/>
      <c r="AC30" s="356"/>
      <c r="AD30" s="356"/>
      <c r="AE30" s="356"/>
      <c r="AF30" s="48"/>
      <c r="AG30" s="48"/>
      <c r="AH30" s="48"/>
      <c r="AI30" s="48"/>
      <c r="AJ30" s="48"/>
      <c r="AK30" s="357">
        <v>0</v>
      </c>
      <c r="AL30" s="356"/>
      <c r="AM30" s="356"/>
      <c r="AN30" s="356"/>
      <c r="AO30" s="356"/>
      <c r="AP30" s="48"/>
      <c r="AQ30" s="50"/>
      <c r="BE30" s="345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5"/>
    </row>
    <row r="32" spans="2:57" s="1" customFormat="1" ht="25.9" customHeight="1">
      <c r="B32" s="41"/>
      <c r="C32" s="51"/>
      <c r="D32" s="52" t="s">
        <v>50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51</v>
      </c>
      <c r="U32" s="53"/>
      <c r="V32" s="53"/>
      <c r="W32" s="53"/>
      <c r="X32" s="358" t="s">
        <v>52</v>
      </c>
      <c r="Y32" s="359"/>
      <c r="Z32" s="359"/>
      <c r="AA32" s="359"/>
      <c r="AB32" s="359"/>
      <c r="AC32" s="53"/>
      <c r="AD32" s="53"/>
      <c r="AE32" s="53"/>
      <c r="AF32" s="53"/>
      <c r="AG32" s="53"/>
      <c r="AH32" s="53"/>
      <c r="AI32" s="53"/>
      <c r="AJ32" s="53"/>
      <c r="AK32" s="360">
        <f>SUM(AK23:AK30)</f>
        <v>0</v>
      </c>
      <c r="AL32" s="359"/>
      <c r="AM32" s="359"/>
      <c r="AN32" s="359"/>
      <c r="AO32" s="361"/>
      <c r="AP32" s="51"/>
      <c r="AQ32" s="55"/>
      <c r="BE32" s="345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1718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2" t="str">
        <f>K6</f>
        <v>Oprava sportovního hřiště hřiště v areálu Gymnázia Vrchlabí</v>
      </c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Vrchlabí, Komenského 586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64" t="str">
        <f>IF(AN8="","",AN8)</f>
        <v>22. 4. 2017</v>
      </c>
      <c r="AN44" s="364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Vrchlabí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65" t="str">
        <f>IF(E17="","",E17)</f>
        <v>Ing. Pavel Starý</v>
      </c>
      <c r="AN46" s="365"/>
      <c r="AO46" s="365"/>
      <c r="AP46" s="365"/>
      <c r="AQ46" s="63"/>
      <c r="AR46" s="61"/>
      <c r="AS46" s="366" t="s">
        <v>54</v>
      </c>
      <c r="AT46" s="36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8"/>
      <c r="AT47" s="36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0"/>
      <c r="AT48" s="37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2" t="s">
        <v>55</v>
      </c>
      <c r="D49" s="373"/>
      <c r="E49" s="373"/>
      <c r="F49" s="373"/>
      <c r="G49" s="373"/>
      <c r="H49" s="79"/>
      <c r="I49" s="374" t="s">
        <v>56</v>
      </c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5" t="s">
        <v>57</v>
      </c>
      <c r="AH49" s="373"/>
      <c r="AI49" s="373"/>
      <c r="AJ49" s="373"/>
      <c r="AK49" s="373"/>
      <c r="AL49" s="373"/>
      <c r="AM49" s="373"/>
      <c r="AN49" s="374" t="s">
        <v>58</v>
      </c>
      <c r="AO49" s="373"/>
      <c r="AP49" s="373"/>
      <c r="AQ49" s="80" t="s">
        <v>59</v>
      </c>
      <c r="AR49" s="61"/>
      <c r="AS49" s="81" t="s">
        <v>60</v>
      </c>
      <c r="AT49" s="82" t="s">
        <v>61</v>
      </c>
      <c r="AU49" s="82" t="s">
        <v>62</v>
      </c>
      <c r="AV49" s="82" t="s">
        <v>63</v>
      </c>
      <c r="AW49" s="82" t="s">
        <v>64</v>
      </c>
      <c r="AX49" s="82" t="s">
        <v>65</v>
      </c>
      <c r="AY49" s="82" t="s">
        <v>66</v>
      </c>
      <c r="AZ49" s="82" t="s">
        <v>67</v>
      </c>
      <c r="BA49" s="82" t="s">
        <v>68</v>
      </c>
      <c r="BB49" s="82" t="s">
        <v>69</v>
      </c>
      <c r="BC49" s="82" t="s">
        <v>70</v>
      </c>
      <c r="BD49" s="83" t="s">
        <v>71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9">
        <f>ROUND(AG52,2)</f>
        <v>0</v>
      </c>
      <c r="AH51" s="379"/>
      <c r="AI51" s="379"/>
      <c r="AJ51" s="379"/>
      <c r="AK51" s="379"/>
      <c r="AL51" s="379"/>
      <c r="AM51" s="379"/>
      <c r="AN51" s="380">
        <f>SUM(AG51,AT51)</f>
        <v>0</v>
      </c>
      <c r="AO51" s="380"/>
      <c r="AP51" s="380"/>
      <c r="AQ51" s="89" t="s">
        <v>23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94" t="s">
        <v>73</v>
      </c>
      <c r="BT51" s="94" t="s">
        <v>74</v>
      </c>
      <c r="BV51" s="94" t="s">
        <v>75</v>
      </c>
      <c r="BW51" s="94" t="s">
        <v>7</v>
      </c>
      <c r="BX51" s="94" t="s">
        <v>76</v>
      </c>
      <c r="CL51" s="94" t="s">
        <v>21</v>
      </c>
    </row>
    <row r="52" spans="1:90" s="5" customFormat="1" ht="37.5" customHeight="1">
      <c r="A52" s="95" t="s">
        <v>77</v>
      </c>
      <c r="B52" s="96"/>
      <c r="C52" s="97"/>
      <c r="D52" s="378" t="s">
        <v>16</v>
      </c>
      <c r="E52" s="378"/>
      <c r="F52" s="378"/>
      <c r="G52" s="378"/>
      <c r="H52" s="378"/>
      <c r="I52" s="98"/>
      <c r="J52" s="378" t="s">
        <v>19</v>
      </c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6">
        <f>'1718 - Oprava sportovního...'!J25</f>
        <v>0</v>
      </c>
      <c r="AH52" s="377"/>
      <c r="AI52" s="377"/>
      <c r="AJ52" s="377"/>
      <c r="AK52" s="377"/>
      <c r="AL52" s="377"/>
      <c r="AM52" s="377"/>
      <c r="AN52" s="376">
        <f>SUM(AG52,AT52)</f>
        <v>0</v>
      </c>
      <c r="AO52" s="377"/>
      <c r="AP52" s="377"/>
      <c r="AQ52" s="99" t="s">
        <v>78</v>
      </c>
      <c r="AR52" s="100"/>
      <c r="AS52" s="101">
        <v>0</v>
      </c>
      <c r="AT52" s="102">
        <f>ROUND(SUM(AV52:AW52),2)</f>
        <v>0</v>
      </c>
      <c r="AU52" s="103">
        <f>'1718 - Oprava sportovního...'!P83</f>
        <v>0</v>
      </c>
      <c r="AV52" s="102">
        <f>'1718 - Oprava sportovního...'!J28</f>
        <v>0</v>
      </c>
      <c r="AW52" s="102">
        <f>'1718 - Oprava sportovního...'!J29</f>
        <v>0</v>
      </c>
      <c r="AX52" s="102">
        <f>'1718 - Oprava sportovního...'!J30</f>
        <v>0</v>
      </c>
      <c r="AY52" s="102">
        <f>'1718 - Oprava sportovního...'!J31</f>
        <v>0</v>
      </c>
      <c r="AZ52" s="102">
        <f>'1718 - Oprava sportovního...'!F28</f>
        <v>0</v>
      </c>
      <c r="BA52" s="102">
        <f>'1718 - Oprava sportovního...'!F29</f>
        <v>0</v>
      </c>
      <c r="BB52" s="102">
        <f>'1718 - Oprava sportovního...'!F30</f>
        <v>0</v>
      </c>
      <c r="BC52" s="102">
        <f>'1718 - Oprava sportovního...'!F31</f>
        <v>0</v>
      </c>
      <c r="BD52" s="104">
        <f>'1718 - Oprava sportovního...'!F32</f>
        <v>0</v>
      </c>
      <c r="BT52" s="105" t="s">
        <v>79</v>
      </c>
      <c r="BU52" s="105" t="s">
        <v>80</v>
      </c>
      <c r="BV52" s="105" t="s">
        <v>75</v>
      </c>
      <c r="BW52" s="105" t="s">
        <v>7</v>
      </c>
      <c r="BX52" s="105" t="s">
        <v>76</v>
      </c>
      <c r="CL52" s="105" t="s">
        <v>21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718 - Oprava sportovníh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81</v>
      </c>
      <c r="G1" s="385" t="s">
        <v>82</v>
      </c>
      <c r="H1" s="385"/>
      <c r="I1" s="110"/>
      <c r="J1" s="109" t="s">
        <v>83</v>
      </c>
      <c r="K1" s="108" t="s">
        <v>84</v>
      </c>
      <c r="L1" s="109" t="s">
        <v>85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86</v>
      </c>
    </row>
    <row r="4" spans="2:46" ht="36.95" customHeight="1">
      <c r="B4" s="28"/>
      <c r="C4" s="29"/>
      <c r="D4" s="30" t="s">
        <v>87</v>
      </c>
      <c r="E4" s="29"/>
      <c r="F4" s="29"/>
      <c r="G4" s="29"/>
      <c r="H4" s="29"/>
      <c r="I4" s="11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s="1" customFormat="1" ht="13.5">
      <c r="B6" s="41"/>
      <c r="C6" s="42"/>
      <c r="D6" s="37" t="s">
        <v>18</v>
      </c>
      <c r="E6" s="42"/>
      <c r="F6" s="42"/>
      <c r="G6" s="42"/>
      <c r="H6" s="42"/>
      <c r="I6" s="113"/>
      <c r="J6" s="42"/>
      <c r="K6" s="45"/>
    </row>
    <row r="7" spans="2:11" s="1" customFormat="1" ht="36.95" customHeight="1">
      <c r="B7" s="41"/>
      <c r="C7" s="42"/>
      <c r="D7" s="42"/>
      <c r="E7" s="382" t="s">
        <v>19</v>
      </c>
      <c r="F7" s="383"/>
      <c r="G7" s="383"/>
      <c r="H7" s="383"/>
      <c r="I7" s="113"/>
      <c r="J7" s="42"/>
      <c r="K7" s="45"/>
    </row>
    <row r="8" spans="2:11" s="1" customFormat="1" ht="13.5">
      <c r="B8" s="41"/>
      <c r="C8" s="42"/>
      <c r="D8" s="42"/>
      <c r="E8" s="42"/>
      <c r="F8" s="42"/>
      <c r="G8" s="42"/>
      <c r="H8" s="42"/>
      <c r="I8" s="113"/>
      <c r="J8" s="42"/>
      <c r="K8" s="45"/>
    </row>
    <row r="9" spans="2:11" s="1" customFormat="1" ht="14.45" customHeight="1">
      <c r="B9" s="41"/>
      <c r="C9" s="42"/>
      <c r="D9" s="37" t="s">
        <v>20</v>
      </c>
      <c r="E9" s="42"/>
      <c r="F9" s="35" t="s">
        <v>21</v>
      </c>
      <c r="G9" s="42"/>
      <c r="H9" s="42"/>
      <c r="I9" s="114" t="s">
        <v>22</v>
      </c>
      <c r="J9" s="35" t="s">
        <v>23</v>
      </c>
      <c r="K9" s="45"/>
    </row>
    <row r="10" spans="2:11" s="1" customFormat="1" ht="14.45" customHeight="1">
      <c r="B10" s="41"/>
      <c r="C10" s="42"/>
      <c r="D10" s="37" t="s">
        <v>24</v>
      </c>
      <c r="E10" s="42"/>
      <c r="F10" s="35" t="s">
        <v>25</v>
      </c>
      <c r="G10" s="42"/>
      <c r="H10" s="42"/>
      <c r="I10" s="114" t="s">
        <v>26</v>
      </c>
      <c r="J10" s="115" t="str">
        <f>'Rekapitulace stavby'!AN8</f>
        <v>22. 4. 2017</v>
      </c>
      <c r="K10" s="45"/>
    </row>
    <row r="11" spans="2:11" s="1" customFormat="1" ht="10.9" customHeight="1">
      <c r="B11" s="41"/>
      <c r="C11" s="42"/>
      <c r="D11" s="42"/>
      <c r="E11" s="42"/>
      <c r="F11" s="42"/>
      <c r="G11" s="42"/>
      <c r="H11" s="42"/>
      <c r="I11" s="113"/>
      <c r="J11" s="42"/>
      <c r="K11" s="45"/>
    </row>
    <row r="12" spans="2:11" s="1" customFormat="1" ht="14.45" customHeight="1">
      <c r="B12" s="41"/>
      <c r="C12" s="42"/>
      <c r="D12" s="37" t="s">
        <v>28</v>
      </c>
      <c r="E12" s="42"/>
      <c r="F12" s="42"/>
      <c r="G12" s="42"/>
      <c r="H12" s="42"/>
      <c r="I12" s="114" t="s">
        <v>29</v>
      </c>
      <c r="J12" s="35" t="s">
        <v>23</v>
      </c>
      <c r="K12" s="45"/>
    </row>
    <row r="13" spans="2:11" s="1" customFormat="1" ht="18" customHeight="1">
      <c r="B13" s="41"/>
      <c r="C13" s="42"/>
      <c r="D13" s="42"/>
      <c r="E13" s="35" t="s">
        <v>30</v>
      </c>
      <c r="F13" s="42"/>
      <c r="G13" s="42"/>
      <c r="H13" s="42"/>
      <c r="I13" s="114" t="s">
        <v>31</v>
      </c>
      <c r="J13" s="35" t="s">
        <v>23</v>
      </c>
      <c r="K13" s="45"/>
    </row>
    <row r="14" spans="2:11" s="1" customFormat="1" ht="6.95" customHeight="1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7" t="s">
        <v>32</v>
      </c>
      <c r="E15" s="42"/>
      <c r="F15" s="42"/>
      <c r="G15" s="42"/>
      <c r="H15" s="42"/>
      <c r="I15" s="114" t="s">
        <v>29</v>
      </c>
      <c r="J15" s="35" t="str">
        <f>IF('Rekapitulace stavby'!AN13="Vyplň údaj","",IF('Rekapitulace stavby'!AN13="","",'Rekapitulace stavby'!AN13))</f>
        <v/>
      </c>
      <c r="K15" s="45"/>
    </row>
    <row r="16" spans="2:11" s="1" customFormat="1" ht="18" customHeight="1">
      <c r="B16" s="41"/>
      <c r="C16" s="42"/>
      <c r="D16" s="42"/>
      <c r="E16" s="35" t="str">
        <f>IF('Rekapitulace stavby'!E14="Vyplň údaj","",IF('Rekapitulace stavby'!E14="","",'Rekapitulace stavby'!E14))</f>
        <v/>
      </c>
      <c r="F16" s="42"/>
      <c r="G16" s="42"/>
      <c r="H16" s="42"/>
      <c r="I16" s="114" t="s">
        <v>31</v>
      </c>
      <c r="J16" s="35" t="str">
        <f>IF('Rekapitulace stavby'!AN14="Vyplň údaj","",IF('Rekapitulace stavby'!AN14="","",'Rekapitulace stavby'!AN14))</f>
        <v/>
      </c>
      <c r="K16" s="45"/>
    </row>
    <row r="17" spans="2:11" s="1" customFormat="1" ht="6.95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7" t="s">
        <v>34</v>
      </c>
      <c r="E18" s="42"/>
      <c r="F18" s="42"/>
      <c r="G18" s="42"/>
      <c r="H18" s="42"/>
      <c r="I18" s="114" t="s">
        <v>29</v>
      </c>
      <c r="J18" s="35" t="s">
        <v>35</v>
      </c>
      <c r="K18" s="45"/>
    </row>
    <row r="19" spans="2:11" s="1" customFormat="1" ht="18" customHeight="1">
      <c r="B19" s="41"/>
      <c r="C19" s="42"/>
      <c r="D19" s="42"/>
      <c r="E19" s="35" t="s">
        <v>36</v>
      </c>
      <c r="F19" s="42"/>
      <c r="G19" s="42"/>
      <c r="H19" s="42"/>
      <c r="I19" s="114" t="s">
        <v>31</v>
      </c>
      <c r="J19" s="35" t="s">
        <v>37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7" t="s">
        <v>39</v>
      </c>
      <c r="E21" s="42"/>
      <c r="F21" s="42"/>
      <c r="G21" s="42"/>
      <c r="H21" s="42"/>
      <c r="I21" s="113"/>
      <c r="J21" s="42"/>
      <c r="K21" s="45"/>
    </row>
    <row r="22" spans="2:11" s="6" customFormat="1" ht="22.5" customHeight="1">
      <c r="B22" s="116"/>
      <c r="C22" s="117"/>
      <c r="D22" s="117"/>
      <c r="E22" s="351" t="s">
        <v>23</v>
      </c>
      <c r="F22" s="351"/>
      <c r="G22" s="351"/>
      <c r="H22" s="351"/>
      <c r="I22" s="118"/>
      <c r="J22" s="117"/>
      <c r="K22" s="119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6.95" customHeight="1">
      <c r="B24" s="41"/>
      <c r="C24" s="42"/>
      <c r="D24" s="85"/>
      <c r="E24" s="85"/>
      <c r="F24" s="85"/>
      <c r="G24" s="85"/>
      <c r="H24" s="85"/>
      <c r="I24" s="120"/>
      <c r="J24" s="85"/>
      <c r="K24" s="121"/>
    </row>
    <row r="25" spans="2:11" s="1" customFormat="1" ht="25.35" customHeight="1">
      <c r="B25" s="41"/>
      <c r="C25" s="42"/>
      <c r="D25" s="122" t="s">
        <v>40</v>
      </c>
      <c r="E25" s="42"/>
      <c r="F25" s="42"/>
      <c r="G25" s="42"/>
      <c r="H25" s="42"/>
      <c r="I25" s="113"/>
      <c r="J25" s="123">
        <f>ROUND(J83,2)</f>
        <v>0</v>
      </c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0"/>
      <c r="J26" s="85"/>
      <c r="K26" s="121"/>
    </row>
    <row r="27" spans="2:11" s="1" customFormat="1" ht="14.45" customHeight="1">
      <c r="B27" s="41"/>
      <c r="C27" s="42"/>
      <c r="D27" s="42"/>
      <c r="E27" s="42"/>
      <c r="F27" s="46" t="s">
        <v>42</v>
      </c>
      <c r="G27" s="42"/>
      <c r="H27" s="42"/>
      <c r="I27" s="124" t="s">
        <v>41</v>
      </c>
      <c r="J27" s="46" t="s">
        <v>43</v>
      </c>
      <c r="K27" s="45"/>
    </row>
    <row r="28" spans="2:11" s="1" customFormat="1" ht="14.45" customHeight="1">
      <c r="B28" s="41"/>
      <c r="C28" s="42"/>
      <c r="D28" s="49" t="s">
        <v>44</v>
      </c>
      <c r="E28" s="49" t="s">
        <v>45</v>
      </c>
      <c r="F28" s="125">
        <f>ROUND(SUM(BE83:BE241),2)</f>
        <v>0</v>
      </c>
      <c r="G28" s="42"/>
      <c r="H28" s="42"/>
      <c r="I28" s="126">
        <v>0.21</v>
      </c>
      <c r="J28" s="125">
        <f>ROUND(ROUND((SUM(BE83:BE241)),2)*I28,2)</f>
        <v>0</v>
      </c>
      <c r="K28" s="45"/>
    </row>
    <row r="29" spans="2:11" s="1" customFormat="1" ht="14.45" customHeight="1">
      <c r="B29" s="41"/>
      <c r="C29" s="42"/>
      <c r="D29" s="42"/>
      <c r="E29" s="49" t="s">
        <v>46</v>
      </c>
      <c r="F29" s="125">
        <f>ROUND(SUM(BF83:BF241),2)</f>
        <v>0</v>
      </c>
      <c r="G29" s="42"/>
      <c r="H29" s="42"/>
      <c r="I29" s="126">
        <v>0.15</v>
      </c>
      <c r="J29" s="125">
        <f>ROUND(ROUND((SUM(BF83:BF241)),2)*I29,2)</f>
        <v>0</v>
      </c>
      <c r="K29" s="45"/>
    </row>
    <row r="30" spans="2:11" s="1" customFormat="1" ht="14.45" customHeight="1" hidden="1">
      <c r="B30" s="41"/>
      <c r="C30" s="42"/>
      <c r="D30" s="42"/>
      <c r="E30" s="49" t="s">
        <v>47</v>
      </c>
      <c r="F30" s="125">
        <f>ROUND(SUM(BG83:BG241),2)</f>
        <v>0</v>
      </c>
      <c r="G30" s="42"/>
      <c r="H30" s="42"/>
      <c r="I30" s="126">
        <v>0.21</v>
      </c>
      <c r="J30" s="125"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48</v>
      </c>
      <c r="F31" s="125">
        <f>ROUND(SUM(BH83:BH241),2)</f>
        <v>0</v>
      </c>
      <c r="G31" s="42"/>
      <c r="H31" s="42"/>
      <c r="I31" s="126">
        <v>0.15</v>
      </c>
      <c r="J31" s="125"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</v>
      </c>
      <c r="F32" s="125">
        <f>ROUND(SUM(BI83:BI241),2)</f>
        <v>0</v>
      </c>
      <c r="G32" s="42"/>
      <c r="H32" s="42"/>
      <c r="I32" s="126">
        <v>0</v>
      </c>
      <c r="J32" s="125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13"/>
      <c r="J33" s="42"/>
      <c r="K33" s="45"/>
    </row>
    <row r="34" spans="2:11" s="1" customFormat="1" ht="25.35" customHeight="1">
      <c r="B34" s="41"/>
      <c r="C34" s="127"/>
      <c r="D34" s="128" t="s">
        <v>50</v>
      </c>
      <c r="E34" s="79"/>
      <c r="F34" s="79"/>
      <c r="G34" s="129" t="s">
        <v>51</v>
      </c>
      <c r="H34" s="130" t="s">
        <v>52</v>
      </c>
      <c r="I34" s="131"/>
      <c r="J34" s="132">
        <f>SUM(J25:J32)</f>
        <v>0</v>
      </c>
      <c r="K34" s="133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34"/>
      <c r="J35" s="57"/>
      <c r="K35" s="58"/>
    </row>
    <row r="39" spans="2:11" s="1" customFormat="1" ht="6.95" customHeight="1">
      <c r="B39" s="135"/>
      <c r="C39" s="136"/>
      <c r="D39" s="136"/>
      <c r="E39" s="136"/>
      <c r="F39" s="136"/>
      <c r="G39" s="136"/>
      <c r="H39" s="136"/>
      <c r="I39" s="137"/>
      <c r="J39" s="136"/>
      <c r="K39" s="138"/>
    </row>
    <row r="40" spans="2:11" s="1" customFormat="1" ht="36.95" customHeight="1">
      <c r="B40" s="41"/>
      <c r="C40" s="30" t="s">
        <v>88</v>
      </c>
      <c r="D40" s="42"/>
      <c r="E40" s="42"/>
      <c r="F40" s="42"/>
      <c r="G40" s="42"/>
      <c r="H40" s="42"/>
      <c r="I40" s="113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13"/>
      <c r="J41" s="42"/>
      <c r="K41" s="45"/>
    </row>
    <row r="42" spans="2:11" s="1" customFormat="1" ht="14.45" customHeight="1">
      <c r="B42" s="41"/>
      <c r="C42" s="37" t="s">
        <v>18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23.25" customHeight="1">
      <c r="B43" s="41"/>
      <c r="C43" s="42"/>
      <c r="D43" s="42"/>
      <c r="E43" s="382" t="str">
        <f>E7</f>
        <v>Oprava sportovního hřiště hřiště v areálu Gymnázia Vrchlabí</v>
      </c>
      <c r="F43" s="383"/>
      <c r="G43" s="383"/>
      <c r="H43" s="383"/>
      <c r="I43" s="113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13"/>
      <c r="J44" s="42"/>
      <c r="K44" s="45"/>
    </row>
    <row r="45" spans="2:11" s="1" customFormat="1" ht="18" customHeight="1">
      <c r="B45" s="41"/>
      <c r="C45" s="37" t="s">
        <v>24</v>
      </c>
      <c r="D45" s="42"/>
      <c r="E45" s="42"/>
      <c r="F45" s="35" t="str">
        <f>F10</f>
        <v>Vrchlabí, Komenského 586</v>
      </c>
      <c r="G45" s="42"/>
      <c r="H45" s="42"/>
      <c r="I45" s="114" t="s">
        <v>26</v>
      </c>
      <c r="J45" s="115" t="str">
        <f>IF(J10="","",J10)</f>
        <v>22. 4. 2017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13"/>
      <c r="J46" s="42"/>
      <c r="K46" s="45"/>
    </row>
    <row r="47" spans="2:11" s="1" customFormat="1" ht="13.5">
      <c r="B47" s="41"/>
      <c r="C47" s="37" t="s">
        <v>28</v>
      </c>
      <c r="D47" s="42"/>
      <c r="E47" s="42"/>
      <c r="F47" s="35" t="str">
        <f>E13</f>
        <v>Město Vrchlabí</v>
      </c>
      <c r="G47" s="42"/>
      <c r="H47" s="42"/>
      <c r="I47" s="114" t="s">
        <v>34</v>
      </c>
      <c r="J47" s="35" t="str">
        <f>E19</f>
        <v>Ing. Pavel Starý</v>
      </c>
      <c r="K47" s="45"/>
    </row>
    <row r="48" spans="2:11" s="1" customFormat="1" ht="14.45" customHeight="1">
      <c r="B48" s="41"/>
      <c r="C48" s="37" t="s">
        <v>32</v>
      </c>
      <c r="D48" s="42"/>
      <c r="E48" s="42"/>
      <c r="F48" s="35" t="str">
        <f>IF(E16="","",E16)</f>
        <v/>
      </c>
      <c r="G48" s="42"/>
      <c r="H48" s="42"/>
      <c r="I48" s="113"/>
      <c r="J48" s="42"/>
      <c r="K48" s="45"/>
    </row>
    <row r="49" spans="2:11" s="1" customFormat="1" ht="10.35" customHeight="1">
      <c r="B49" s="41"/>
      <c r="C49" s="42"/>
      <c r="D49" s="42"/>
      <c r="E49" s="42"/>
      <c r="F49" s="42"/>
      <c r="G49" s="42"/>
      <c r="H49" s="42"/>
      <c r="I49" s="113"/>
      <c r="J49" s="42"/>
      <c r="K49" s="45"/>
    </row>
    <row r="50" spans="2:11" s="1" customFormat="1" ht="29.25" customHeight="1">
      <c r="B50" s="41"/>
      <c r="C50" s="139" t="s">
        <v>89</v>
      </c>
      <c r="D50" s="127"/>
      <c r="E50" s="127"/>
      <c r="F50" s="127"/>
      <c r="G50" s="127"/>
      <c r="H50" s="127"/>
      <c r="I50" s="140"/>
      <c r="J50" s="141" t="s">
        <v>90</v>
      </c>
      <c r="K50" s="142"/>
    </row>
    <row r="51" spans="2:11" s="1" customFormat="1" ht="10.35" customHeight="1">
      <c r="B51" s="41"/>
      <c r="C51" s="42"/>
      <c r="D51" s="42"/>
      <c r="E51" s="42"/>
      <c r="F51" s="42"/>
      <c r="G51" s="42"/>
      <c r="H51" s="42"/>
      <c r="I51" s="113"/>
      <c r="J51" s="42"/>
      <c r="K51" s="45"/>
    </row>
    <row r="52" spans="2:47" s="1" customFormat="1" ht="29.25" customHeight="1">
      <c r="B52" s="41"/>
      <c r="C52" s="143" t="s">
        <v>91</v>
      </c>
      <c r="D52" s="42"/>
      <c r="E52" s="42"/>
      <c r="F52" s="42"/>
      <c r="G52" s="42"/>
      <c r="H52" s="42"/>
      <c r="I52" s="113"/>
      <c r="J52" s="123">
        <f>J83</f>
        <v>0</v>
      </c>
      <c r="K52" s="45"/>
      <c r="AU52" s="24" t="s">
        <v>92</v>
      </c>
    </row>
    <row r="53" spans="2:11" s="7" customFormat="1" ht="24.95" customHeight="1">
      <c r="B53" s="144"/>
      <c r="C53" s="145"/>
      <c r="D53" s="146" t="s">
        <v>93</v>
      </c>
      <c r="E53" s="147"/>
      <c r="F53" s="147"/>
      <c r="G53" s="147"/>
      <c r="H53" s="147"/>
      <c r="I53" s="148"/>
      <c r="J53" s="149">
        <f>J84</f>
        <v>0</v>
      </c>
      <c r="K53" s="150"/>
    </row>
    <row r="54" spans="2:11" s="8" customFormat="1" ht="19.9" customHeight="1">
      <c r="B54" s="151"/>
      <c r="C54" s="152"/>
      <c r="D54" s="153" t="s">
        <v>94</v>
      </c>
      <c r="E54" s="154"/>
      <c r="F54" s="154"/>
      <c r="G54" s="154"/>
      <c r="H54" s="154"/>
      <c r="I54" s="155"/>
      <c r="J54" s="156">
        <f>J85</f>
        <v>0</v>
      </c>
      <c r="K54" s="157"/>
    </row>
    <row r="55" spans="2:11" s="8" customFormat="1" ht="19.9" customHeight="1">
      <c r="B55" s="151"/>
      <c r="C55" s="152"/>
      <c r="D55" s="153" t="s">
        <v>95</v>
      </c>
      <c r="E55" s="154"/>
      <c r="F55" s="154"/>
      <c r="G55" s="154"/>
      <c r="H55" s="154"/>
      <c r="I55" s="155"/>
      <c r="J55" s="156">
        <f>J138</f>
        <v>0</v>
      </c>
      <c r="K55" s="157"/>
    </row>
    <row r="56" spans="2:11" s="8" customFormat="1" ht="19.9" customHeight="1">
      <c r="B56" s="151"/>
      <c r="C56" s="152"/>
      <c r="D56" s="153" t="s">
        <v>96</v>
      </c>
      <c r="E56" s="154"/>
      <c r="F56" s="154"/>
      <c r="G56" s="154"/>
      <c r="H56" s="154"/>
      <c r="I56" s="155"/>
      <c r="J56" s="156">
        <f>J141</f>
        <v>0</v>
      </c>
      <c r="K56" s="157"/>
    </row>
    <row r="57" spans="2:11" s="8" customFormat="1" ht="19.9" customHeight="1">
      <c r="B57" s="151"/>
      <c r="C57" s="152"/>
      <c r="D57" s="153" t="s">
        <v>97</v>
      </c>
      <c r="E57" s="154"/>
      <c r="F57" s="154"/>
      <c r="G57" s="154"/>
      <c r="H57" s="154"/>
      <c r="I57" s="155"/>
      <c r="J57" s="156">
        <f>J179</f>
        <v>0</v>
      </c>
      <c r="K57" s="157"/>
    </row>
    <row r="58" spans="2:11" s="8" customFormat="1" ht="19.9" customHeight="1">
      <c r="B58" s="151"/>
      <c r="C58" s="152"/>
      <c r="D58" s="153" t="s">
        <v>98</v>
      </c>
      <c r="E58" s="154"/>
      <c r="F58" s="154"/>
      <c r="G58" s="154"/>
      <c r="H58" s="154"/>
      <c r="I58" s="155"/>
      <c r="J58" s="156">
        <f>J197</f>
        <v>0</v>
      </c>
      <c r="K58" s="157"/>
    </row>
    <row r="59" spans="2:11" s="8" customFormat="1" ht="19.9" customHeight="1">
      <c r="B59" s="151"/>
      <c r="C59" s="152"/>
      <c r="D59" s="153" t="s">
        <v>99</v>
      </c>
      <c r="E59" s="154"/>
      <c r="F59" s="154"/>
      <c r="G59" s="154"/>
      <c r="H59" s="154"/>
      <c r="I59" s="155"/>
      <c r="J59" s="156">
        <f>J226</f>
        <v>0</v>
      </c>
      <c r="K59" s="157"/>
    </row>
    <row r="60" spans="2:11" s="8" customFormat="1" ht="19.9" customHeight="1">
      <c r="B60" s="151"/>
      <c r="C60" s="152"/>
      <c r="D60" s="153" t="s">
        <v>100</v>
      </c>
      <c r="E60" s="154"/>
      <c r="F60" s="154"/>
      <c r="G60" s="154"/>
      <c r="H60" s="154"/>
      <c r="I60" s="155"/>
      <c r="J60" s="156">
        <f>J232</f>
        <v>0</v>
      </c>
      <c r="K60" s="157"/>
    </row>
    <row r="61" spans="2:11" s="7" customFormat="1" ht="24.95" customHeight="1">
      <c r="B61" s="144"/>
      <c r="C61" s="145"/>
      <c r="D61" s="146" t="s">
        <v>101</v>
      </c>
      <c r="E61" s="147"/>
      <c r="F61" s="147"/>
      <c r="G61" s="147"/>
      <c r="H61" s="147"/>
      <c r="I61" s="148"/>
      <c r="J61" s="149">
        <f>J234</f>
        <v>0</v>
      </c>
      <c r="K61" s="150"/>
    </row>
    <row r="62" spans="2:11" s="8" customFormat="1" ht="19.9" customHeight="1">
      <c r="B62" s="151"/>
      <c r="C62" s="152"/>
      <c r="D62" s="153" t="s">
        <v>102</v>
      </c>
      <c r="E62" s="154"/>
      <c r="F62" s="154"/>
      <c r="G62" s="154"/>
      <c r="H62" s="154"/>
      <c r="I62" s="155"/>
      <c r="J62" s="156">
        <f>J235</f>
        <v>0</v>
      </c>
      <c r="K62" s="157"/>
    </row>
    <row r="63" spans="2:11" s="7" customFormat="1" ht="24.95" customHeight="1">
      <c r="B63" s="144"/>
      <c r="C63" s="145"/>
      <c r="D63" s="146" t="s">
        <v>103</v>
      </c>
      <c r="E63" s="147"/>
      <c r="F63" s="147"/>
      <c r="G63" s="147"/>
      <c r="H63" s="147"/>
      <c r="I63" s="148"/>
      <c r="J63" s="149">
        <f>J237</f>
        <v>0</v>
      </c>
      <c r="K63" s="150"/>
    </row>
    <row r="64" spans="2:11" s="8" customFormat="1" ht="19.9" customHeight="1">
      <c r="B64" s="151"/>
      <c r="C64" s="152"/>
      <c r="D64" s="153" t="s">
        <v>104</v>
      </c>
      <c r="E64" s="154"/>
      <c r="F64" s="154"/>
      <c r="G64" s="154"/>
      <c r="H64" s="154"/>
      <c r="I64" s="155"/>
      <c r="J64" s="156">
        <f>J238</f>
        <v>0</v>
      </c>
      <c r="K64" s="157"/>
    </row>
    <row r="65" spans="2:11" s="8" customFormat="1" ht="19.9" customHeight="1">
      <c r="B65" s="151"/>
      <c r="C65" s="152"/>
      <c r="D65" s="153" t="s">
        <v>105</v>
      </c>
      <c r="E65" s="154"/>
      <c r="F65" s="154"/>
      <c r="G65" s="154"/>
      <c r="H65" s="154"/>
      <c r="I65" s="155"/>
      <c r="J65" s="156">
        <f>J240</f>
        <v>0</v>
      </c>
      <c r="K65" s="157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13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34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37"/>
      <c r="J71" s="60"/>
      <c r="K71" s="60"/>
      <c r="L71" s="61"/>
    </row>
    <row r="72" spans="2:12" s="1" customFormat="1" ht="36.95" customHeight="1">
      <c r="B72" s="41"/>
      <c r="C72" s="62" t="s">
        <v>106</v>
      </c>
      <c r="D72" s="63"/>
      <c r="E72" s="63"/>
      <c r="F72" s="63"/>
      <c r="G72" s="63"/>
      <c r="H72" s="63"/>
      <c r="I72" s="158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58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58"/>
      <c r="J74" s="63"/>
      <c r="K74" s="63"/>
      <c r="L74" s="61"/>
    </row>
    <row r="75" spans="2:12" s="1" customFormat="1" ht="23.25" customHeight="1">
      <c r="B75" s="41"/>
      <c r="C75" s="63"/>
      <c r="D75" s="63"/>
      <c r="E75" s="362" t="str">
        <f>E7</f>
        <v>Oprava sportovního hřiště hřiště v areálu Gymnázia Vrchlabí</v>
      </c>
      <c r="F75" s="384"/>
      <c r="G75" s="384"/>
      <c r="H75" s="384"/>
      <c r="I75" s="158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58"/>
      <c r="J76" s="63"/>
      <c r="K76" s="63"/>
      <c r="L76" s="61"/>
    </row>
    <row r="77" spans="2:12" s="1" customFormat="1" ht="18" customHeight="1">
      <c r="B77" s="41"/>
      <c r="C77" s="65" t="s">
        <v>24</v>
      </c>
      <c r="D77" s="63"/>
      <c r="E77" s="63"/>
      <c r="F77" s="159" t="str">
        <f>F10</f>
        <v>Vrchlabí, Komenského 586</v>
      </c>
      <c r="G77" s="63"/>
      <c r="H77" s="63"/>
      <c r="I77" s="160" t="s">
        <v>26</v>
      </c>
      <c r="J77" s="73" t="str">
        <f>IF(J10="","",J10)</f>
        <v>22. 4. 2017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58"/>
      <c r="J78" s="63"/>
      <c r="K78" s="63"/>
      <c r="L78" s="61"/>
    </row>
    <row r="79" spans="2:12" s="1" customFormat="1" ht="13.5">
      <c r="B79" s="41"/>
      <c r="C79" s="65" t="s">
        <v>28</v>
      </c>
      <c r="D79" s="63"/>
      <c r="E79" s="63"/>
      <c r="F79" s="159" t="str">
        <f>E13</f>
        <v>Město Vrchlabí</v>
      </c>
      <c r="G79" s="63"/>
      <c r="H79" s="63"/>
      <c r="I79" s="160" t="s">
        <v>34</v>
      </c>
      <c r="J79" s="159" t="str">
        <f>E19</f>
        <v>Ing. Pavel Starý</v>
      </c>
      <c r="K79" s="63"/>
      <c r="L79" s="61"/>
    </row>
    <row r="80" spans="2:12" s="1" customFormat="1" ht="14.45" customHeight="1">
      <c r="B80" s="41"/>
      <c r="C80" s="65" t="s">
        <v>32</v>
      </c>
      <c r="D80" s="63"/>
      <c r="E80" s="63"/>
      <c r="F80" s="159" t="str">
        <f>IF(E16="","",E16)</f>
        <v/>
      </c>
      <c r="G80" s="63"/>
      <c r="H80" s="63"/>
      <c r="I80" s="158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58"/>
      <c r="J81" s="63"/>
      <c r="K81" s="63"/>
      <c r="L81" s="61"/>
    </row>
    <row r="82" spans="2:20" s="9" customFormat="1" ht="29.25" customHeight="1">
      <c r="B82" s="161"/>
      <c r="C82" s="162" t="s">
        <v>107</v>
      </c>
      <c r="D82" s="163" t="s">
        <v>59</v>
      </c>
      <c r="E82" s="163" t="s">
        <v>55</v>
      </c>
      <c r="F82" s="163" t="s">
        <v>108</v>
      </c>
      <c r="G82" s="163" t="s">
        <v>109</v>
      </c>
      <c r="H82" s="163" t="s">
        <v>110</v>
      </c>
      <c r="I82" s="164" t="s">
        <v>111</v>
      </c>
      <c r="J82" s="163" t="s">
        <v>90</v>
      </c>
      <c r="K82" s="165" t="s">
        <v>112</v>
      </c>
      <c r="L82" s="166"/>
      <c r="M82" s="81" t="s">
        <v>113</v>
      </c>
      <c r="N82" s="82" t="s">
        <v>44</v>
      </c>
      <c r="O82" s="82" t="s">
        <v>114</v>
      </c>
      <c r="P82" s="82" t="s">
        <v>115</v>
      </c>
      <c r="Q82" s="82" t="s">
        <v>116</v>
      </c>
      <c r="R82" s="82" t="s">
        <v>117</v>
      </c>
      <c r="S82" s="82" t="s">
        <v>118</v>
      </c>
      <c r="T82" s="83" t="s">
        <v>119</v>
      </c>
    </row>
    <row r="83" spans="2:63" s="1" customFormat="1" ht="29.25" customHeight="1">
      <c r="B83" s="41"/>
      <c r="C83" s="87" t="s">
        <v>91</v>
      </c>
      <c r="D83" s="63"/>
      <c r="E83" s="63"/>
      <c r="F83" s="63"/>
      <c r="G83" s="63"/>
      <c r="H83" s="63"/>
      <c r="I83" s="158"/>
      <c r="J83" s="167">
        <f>BK83</f>
        <v>0</v>
      </c>
      <c r="K83" s="63"/>
      <c r="L83" s="61"/>
      <c r="M83" s="84"/>
      <c r="N83" s="85"/>
      <c r="O83" s="85"/>
      <c r="P83" s="168">
        <f>P84+P234+P237</f>
        <v>0</v>
      </c>
      <c r="Q83" s="85"/>
      <c r="R83" s="168">
        <f>R84+R234+R237</f>
        <v>178.21436346000002</v>
      </c>
      <c r="S83" s="85"/>
      <c r="T83" s="169">
        <f>T84+T234+T237</f>
        <v>101.37800000000001</v>
      </c>
      <c r="AT83" s="24" t="s">
        <v>73</v>
      </c>
      <c r="AU83" s="24" t="s">
        <v>92</v>
      </c>
      <c r="BK83" s="170">
        <f>BK84+BK234+BK237</f>
        <v>0</v>
      </c>
    </row>
    <row r="84" spans="2:63" s="10" customFormat="1" ht="37.35" customHeight="1">
      <c r="B84" s="171"/>
      <c r="C84" s="172"/>
      <c r="D84" s="173" t="s">
        <v>73</v>
      </c>
      <c r="E84" s="174" t="s">
        <v>120</v>
      </c>
      <c r="F84" s="174" t="s">
        <v>121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P85+P138+P141+P179+P197+P226+P232</f>
        <v>0</v>
      </c>
      <c r="Q84" s="179"/>
      <c r="R84" s="180">
        <f>R85+R138+R141+R179+R197+R226+R232</f>
        <v>178.21436346000002</v>
      </c>
      <c r="S84" s="179"/>
      <c r="T84" s="181">
        <f>T85+T138+T141+T179+T197+T226+T232</f>
        <v>101.37800000000001</v>
      </c>
      <c r="AR84" s="182" t="s">
        <v>79</v>
      </c>
      <c r="AT84" s="183" t="s">
        <v>73</v>
      </c>
      <c r="AU84" s="183" t="s">
        <v>74</v>
      </c>
      <c r="AY84" s="182" t="s">
        <v>122</v>
      </c>
      <c r="BK84" s="184">
        <f>BK85+BK138+BK141+BK179+BK197+BK226+BK232</f>
        <v>0</v>
      </c>
    </row>
    <row r="85" spans="2:63" s="10" customFormat="1" ht="19.9" customHeight="1">
      <c r="B85" s="171"/>
      <c r="C85" s="172"/>
      <c r="D85" s="185" t="s">
        <v>73</v>
      </c>
      <c r="E85" s="186" t="s">
        <v>79</v>
      </c>
      <c r="F85" s="186" t="s">
        <v>123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SUM(P86:P137)</f>
        <v>0</v>
      </c>
      <c r="Q85" s="179"/>
      <c r="R85" s="180">
        <f>SUM(R86:R137)</f>
        <v>10.186434</v>
      </c>
      <c r="S85" s="179"/>
      <c r="T85" s="181">
        <f>SUM(T86:T137)</f>
        <v>101.37800000000001</v>
      </c>
      <c r="AR85" s="182" t="s">
        <v>79</v>
      </c>
      <c r="AT85" s="183" t="s">
        <v>73</v>
      </c>
      <c r="AU85" s="183" t="s">
        <v>79</v>
      </c>
      <c r="AY85" s="182" t="s">
        <v>122</v>
      </c>
      <c r="BK85" s="184">
        <f>SUM(BK86:BK137)</f>
        <v>0</v>
      </c>
    </row>
    <row r="86" spans="2:65" s="1" customFormat="1" ht="22.5" customHeight="1">
      <c r="B86" s="41"/>
      <c r="C86" s="188" t="s">
        <v>79</v>
      </c>
      <c r="D86" s="188" t="s">
        <v>124</v>
      </c>
      <c r="E86" s="189" t="s">
        <v>125</v>
      </c>
      <c r="F86" s="190" t="s">
        <v>126</v>
      </c>
      <c r="G86" s="191" t="s">
        <v>127</v>
      </c>
      <c r="H86" s="192">
        <v>7</v>
      </c>
      <c r="I86" s="193"/>
      <c r="J86" s="194">
        <f>ROUND(I86*H86,2)</f>
        <v>0</v>
      </c>
      <c r="K86" s="190" t="s">
        <v>128</v>
      </c>
      <c r="L86" s="61"/>
      <c r="M86" s="195" t="s">
        <v>23</v>
      </c>
      <c r="N86" s="196" t="s">
        <v>45</v>
      </c>
      <c r="O86" s="42"/>
      <c r="P86" s="197">
        <f>O86*H86</f>
        <v>0</v>
      </c>
      <c r="Q86" s="197">
        <v>0</v>
      </c>
      <c r="R86" s="197">
        <f>Q86*H86</f>
        <v>0</v>
      </c>
      <c r="S86" s="197">
        <v>0.22</v>
      </c>
      <c r="T86" s="198">
        <f>S86*H86</f>
        <v>1.54</v>
      </c>
      <c r="AR86" s="24" t="s">
        <v>129</v>
      </c>
      <c r="AT86" s="24" t="s">
        <v>124</v>
      </c>
      <c r="AU86" s="24" t="s">
        <v>86</v>
      </c>
      <c r="AY86" s="24" t="s">
        <v>122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24" t="s">
        <v>79</v>
      </c>
      <c r="BK86" s="199">
        <f>ROUND(I86*H86,2)</f>
        <v>0</v>
      </c>
      <c r="BL86" s="24" t="s">
        <v>129</v>
      </c>
      <c r="BM86" s="24" t="s">
        <v>130</v>
      </c>
    </row>
    <row r="87" spans="2:51" s="11" customFormat="1" ht="13.5">
      <c r="B87" s="200"/>
      <c r="C87" s="201"/>
      <c r="D87" s="202" t="s">
        <v>131</v>
      </c>
      <c r="E87" s="203" t="s">
        <v>23</v>
      </c>
      <c r="F87" s="204" t="s">
        <v>132</v>
      </c>
      <c r="G87" s="201"/>
      <c r="H87" s="205">
        <v>7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131</v>
      </c>
      <c r="AU87" s="211" t="s">
        <v>86</v>
      </c>
      <c r="AV87" s="11" t="s">
        <v>86</v>
      </c>
      <c r="AW87" s="11" t="s">
        <v>38</v>
      </c>
      <c r="AX87" s="11" t="s">
        <v>79</v>
      </c>
      <c r="AY87" s="211" t="s">
        <v>122</v>
      </c>
    </row>
    <row r="88" spans="2:65" s="1" customFormat="1" ht="22.5" customHeight="1">
      <c r="B88" s="41"/>
      <c r="C88" s="188" t="s">
        <v>86</v>
      </c>
      <c r="D88" s="188" t="s">
        <v>124</v>
      </c>
      <c r="E88" s="189" t="s">
        <v>133</v>
      </c>
      <c r="F88" s="190" t="s">
        <v>134</v>
      </c>
      <c r="G88" s="191" t="s">
        <v>127</v>
      </c>
      <c r="H88" s="192">
        <v>131</v>
      </c>
      <c r="I88" s="193"/>
      <c r="J88" s="194">
        <f>ROUND(I88*H88,2)</f>
        <v>0</v>
      </c>
      <c r="K88" s="190" t="s">
        <v>128</v>
      </c>
      <c r="L88" s="61"/>
      <c r="M88" s="195" t="s">
        <v>23</v>
      </c>
      <c r="N88" s="196" t="s">
        <v>45</v>
      </c>
      <c r="O88" s="42"/>
      <c r="P88" s="197">
        <f>O88*H88</f>
        <v>0</v>
      </c>
      <c r="Q88" s="197">
        <v>0</v>
      </c>
      <c r="R88" s="197">
        <f>Q88*H88</f>
        <v>0</v>
      </c>
      <c r="S88" s="197">
        <v>0.17</v>
      </c>
      <c r="T88" s="198">
        <f>S88*H88</f>
        <v>22.270000000000003</v>
      </c>
      <c r="AR88" s="24" t="s">
        <v>129</v>
      </c>
      <c r="AT88" s="24" t="s">
        <v>124</v>
      </c>
      <c r="AU88" s="24" t="s">
        <v>86</v>
      </c>
      <c r="AY88" s="24" t="s">
        <v>122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24" t="s">
        <v>79</v>
      </c>
      <c r="BK88" s="199">
        <f>ROUND(I88*H88,2)</f>
        <v>0</v>
      </c>
      <c r="BL88" s="24" t="s">
        <v>129</v>
      </c>
      <c r="BM88" s="24" t="s">
        <v>135</v>
      </c>
    </row>
    <row r="89" spans="2:51" s="11" customFormat="1" ht="13.5">
      <c r="B89" s="200"/>
      <c r="C89" s="201"/>
      <c r="D89" s="212" t="s">
        <v>131</v>
      </c>
      <c r="E89" s="213" t="s">
        <v>23</v>
      </c>
      <c r="F89" s="214" t="s">
        <v>136</v>
      </c>
      <c r="G89" s="201"/>
      <c r="H89" s="215">
        <v>56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131</v>
      </c>
      <c r="AU89" s="211" t="s">
        <v>86</v>
      </c>
      <c r="AV89" s="11" t="s">
        <v>86</v>
      </c>
      <c r="AW89" s="11" t="s">
        <v>38</v>
      </c>
      <c r="AX89" s="11" t="s">
        <v>74</v>
      </c>
      <c r="AY89" s="211" t="s">
        <v>122</v>
      </c>
    </row>
    <row r="90" spans="2:51" s="11" customFormat="1" ht="13.5">
      <c r="B90" s="200"/>
      <c r="C90" s="201"/>
      <c r="D90" s="212" t="s">
        <v>131</v>
      </c>
      <c r="E90" s="213" t="s">
        <v>23</v>
      </c>
      <c r="F90" s="214" t="s">
        <v>137</v>
      </c>
      <c r="G90" s="201"/>
      <c r="H90" s="215">
        <v>75</v>
      </c>
      <c r="I90" s="206"/>
      <c r="J90" s="201"/>
      <c r="K90" s="201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131</v>
      </c>
      <c r="AU90" s="211" t="s">
        <v>86</v>
      </c>
      <c r="AV90" s="11" t="s">
        <v>86</v>
      </c>
      <c r="AW90" s="11" t="s">
        <v>38</v>
      </c>
      <c r="AX90" s="11" t="s">
        <v>74</v>
      </c>
      <c r="AY90" s="211" t="s">
        <v>122</v>
      </c>
    </row>
    <row r="91" spans="2:51" s="12" customFormat="1" ht="13.5">
      <c r="B91" s="216"/>
      <c r="C91" s="217"/>
      <c r="D91" s="202" t="s">
        <v>131</v>
      </c>
      <c r="E91" s="218" t="s">
        <v>23</v>
      </c>
      <c r="F91" s="219" t="s">
        <v>138</v>
      </c>
      <c r="G91" s="217"/>
      <c r="H91" s="220">
        <v>131</v>
      </c>
      <c r="I91" s="221"/>
      <c r="J91" s="217"/>
      <c r="K91" s="217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131</v>
      </c>
      <c r="AU91" s="226" t="s">
        <v>86</v>
      </c>
      <c r="AV91" s="12" t="s">
        <v>129</v>
      </c>
      <c r="AW91" s="12" t="s">
        <v>38</v>
      </c>
      <c r="AX91" s="12" t="s">
        <v>79</v>
      </c>
      <c r="AY91" s="226" t="s">
        <v>122</v>
      </c>
    </row>
    <row r="92" spans="2:65" s="1" customFormat="1" ht="22.5" customHeight="1">
      <c r="B92" s="41"/>
      <c r="C92" s="188" t="s">
        <v>139</v>
      </c>
      <c r="D92" s="188" t="s">
        <v>124</v>
      </c>
      <c r="E92" s="189" t="s">
        <v>140</v>
      </c>
      <c r="F92" s="190" t="s">
        <v>141</v>
      </c>
      <c r="G92" s="191" t="s">
        <v>127</v>
      </c>
      <c r="H92" s="192">
        <v>63.35</v>
      </c>
      <c r="I92" s="193"/>
      <c r="J92" s="194">
        <f>ROUND(I92*H92,2)</f>
        <v>0</v>
      </c>
      <c r="K92" s="190" t="s">
        <v>128</v>
      </c>
      <c r="L92" s="61"/>
      <c r="M92" s="195" t="s">
        <v>23</v>
      </c>
      <c r="N92" s="196" t="s">
        <v>45</v>
      </c>
      <c r="O92" s="42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24" t="s">
        <v>129</v>
      </c>
      <c r="AT92" s="24" t="s">
        <v>124</v>
      </c>
      <c r="AU92" s="24" t="s">
        <v>86</v>
      </c>
      <c r="AY92" s="24" t="s">
        <v>122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24" t="s">
        <v>79</v>
      </c>
      <c r="BK92" s="199">
        <f>ROUND(I92*H92,2)</f>
        <v>0</v>
      </c>
      <c r="BL92" s="24" t="s">
        <v>129</v>
      </c>
      <c r="BM92" s="24" t="s">
        <v>142</v>
      </c>
    </row>
    <row r="93" spans="2:51" s="11" customFormat="1" ht="13.5">
      <c r="B93" s="200"/>
      <c r="C93" s="201"/>
      <c r="D93" s="202" t="s">
        <v>131</v>
      </c>
      <c r="E93" s="203" t="s">
        <v>23</v>
      </c>
      <c r="F93" s="204" t="s">
        <v>143</v>
      </c>
      <c r="G93" s="201"/>
      <c r="H93" s="205">
        <v>63.35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131</v>
      </c>
      <c r="AU93" s="211" t="s">
        <v>86</v>
      </c>
      <c r="AV93" s="11" t="s">
        <v>86</v>
      </c>
      <c r="AW93" s="11" t="s">
        <v>38</v>
      </c>
      <c r="AX93" s="11" t="s">
        <v>79</v>
      </c>
      <c r="AY93" s="211" t="s">
        <v>122</v>
      </c>
    </row>
    <row r="94" spans="2:65" s="1" customFormat="1" ht="22.5" customHeight="1">
      <c r="B94" s="41"/>
      <c r="C94" s="188" t="s">
        <v>129</v>
      </c>
      <c r="D94" s="188" t="s">
        <v>124</v>
      </c>
      <c r="E94" s="189" t="s">
        <v>144</v>
      </c>
      <c r="F94" s="190" t="s">
        <v>145</v>
      </c>
      <c r="G94" s="191" t="s">
        <v>127</v>
      </c>
      <c r="H94" s="192">
        <v>70</v>
      </c>
      <c r="I94" s="193"/>
      <c r="J94" s="194">
        <f>ROUND(I94*H94,2)</f>
        <v>0</v>
      </c>
      <c r="K94" s="190" t="s">
        <v>128</v>
      </c>
      <c r="L94" s="61"/>
      <c r="M94" s="195" t="s">
        <v>23</v>
      </c>
      <c r="N94" s="196" t="s">
        <v>45</v>
      </c>
      <c r="O94" s="42"/>
      <c r="P94" s="197">
        <f>O94*H94</f>
        <v>0</v>
      </c>
      <c r="Q94" s="197">
        <v>5E-05</v>
      </c>
      <c r="R94" s="197">
        <f>Q94*H94</f>
        <v>0.0035</v>
      </c>
      <c r="S94" s="197">
        <v>0.128</v>
      </c>
      <c r="T94" s="198">
        <f>S94*H94</f>
        <v>8.96</v>
      </c>
      <c r="AR94" s="24" t="s">
        <v>129</v>
      </c>
      <c r="AT94" s="24" t="s">
        <v>124</v>
      </c>
      <c r="AU94" s="24" t="s">
        <v>86</v>
      </c>
      <c r="AY94" s="24" t="s">
        <v>122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24" t="s">
        <v>79</v>
      </c>
      <c r="BK94" s="199">
        <f>ROUND(I94*H94,2)</f>
        <v>0</v>
      </c>
      <c r="BL94" s="24" t="s">
        <v>129</v>
      </c>
      <c r="BM94" s="24" t="s">
        <v>146</v>
      </c>
    </row>
    <row r="95" spans="2:51" s="11" customFormat="1" ht="13.5">
      <c r="B95" s="200"/>
      <c r="C95" s="201"/>
      <c r="D95" s="202" t="s">
        <v>131</v>
      </c>
      <c r="E95" s="203" t="s">
        <v>23</v>
      </c>
      <c r="F95" s="204" t="s">
        <v>147</v>
      </c>
      <c r="G95" s="201"/>
      <c r="H95" s="205">
        <v>70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131</v>
      </c>
      <c r="AU95" s="211" t="s">
        <v>86</v>
      </c>
      <c r="AV95" s="11" t="s">
        <v>86</v>
      </c>
      <c r="AW95" s="11" t="s">
        <v>38</v>
      </c>
      <c r="AX95" s="11" t="s">
        <v>79</v>
      </c>
      <c r="AY95" s="211" t="s">
        <v>122</v>
      </c>
    </row>
    <row r="96" spans="2:65" s="1" customFormat="1" ht="22.5" customHeight="1">
      <c r="B96" s="41"/>
      <c r="C96" s="188" t="s">
        <v>148</v>
      </c>
      <c r="D96" s="188" t="s">
        <v>124</v>
      </c>
      <c r="E96" s="189" t="s">
        <v>149</v>
      </c>
      <c r="F96" s="190" t="s">
        <v>150</v>
      </c>
      <c r="G96" s="191" t="s">
        <v>127</v>
      </c>
      <c r="H96" s="192">
        <v>268</v>
      </c>
      <c r="I96" s="193"/>
      <c r="J96" s="194">
        <f>ROUND(I96*H96,2)</f>
        <v>0</v>
      </c>
      <c r="K96" s="190" t="s">
        <v>128</v>
      </c>
      <c r="L96" s="61"/>
      <c r="M96" s="195" t="s">
        <v>23</v>
      </c>
      <c r="N96" s="196" t="s">
        <v>45</v>
      </c>
      <c r="O96" s="42"/>
      <c r="P96" s="197">
        <f>O96*H96</f>
        <v>0</v>
      </c>
      <c r="Q96" s="197">
        <v>9E-05</v>
      </c>
      <c r="R96" s="197">
        <f>Q96*H96</f>
        <v>0.024120000000000003</v>
      </c>
      <c r="S96" s="197">
        <v>0.256</v>
      </c>
      <c r="T96" s="198">
        <f>S96*H96</f>
        <v>68.608</v>
      </c>
      <c r="AR96" s="24" t="s">
        <v>129</v>
      </c>
      <c r="AT96" s="24" t="s">
        <v>124</v>
      </c>
      <c r="AU96" s="24" t="s">
        <v>86</v>
      </c>
      <c r="AY96" s="24" t="s">
        <v>122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24" t="s">
        <v>79</v>
      </c>
      <c r="BK96" s="199">
        <f>ROUND(I96*H96,2)</f>
        <v>0</v>
      </c>
      <c r="BL96" s="24" t="s">
        <v>129</v>
      </c>
      <c r="BM96" s="24" t="s">
        <v>151</v>
      </c>
    </row>
    <row r="97" spans="2:51" s="11" customFormat="1" ht="13.5">
      <c r="B97" s="200"/>
      <c r="C97" s="201"/>
      <c r="D97" s="202" t="s">
        <v>131</v>
      </c>
      <c r="E97" s="203" t="s">
        <v>23</v>
      </c>
      <c r="F97" s="204" t="s">
        <v>152</v>
      </c>
      <c r="G97" s="201"/>
      <c r="H97" s="205">
        <v>268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131</v>
      </c>
      <c r="AU97" s="211" t="s">
        <v>86</v>
      </c>
      <c r="AV97" s="11" t="s">
        <v>86</v>
      </c>
      <c r="AW97" s="11" t="s">
        <v>38</v>
      </c>
      <c r="AX97" s="11" t="s">
        <v>79</v>
      </c>
      <c r="AY97" s="211" t="s">
        <v>122</v>
      </c>
    </row>
    <row r="98" spans="2:65" s="1" customFormat="1" ht="22.5" customHeight="1">
      <c r="B98" s="41"/>
      <c r="C98" s="188" t="s">
        <v>153</v>
      </c>
      <c r="D98" s="188" t="s">
        <v>124</v>
      </c>
      <c r="E98" s="189" t="s">
        <v>154</v>
      </c>
      <c r="F98" s="190" t="s">
        <v>155</v>
      </c>
      <c r="G98" s="191" t="s">
        <v>156</v>
      </c>
      <c r="H98" s="192">
        <v>5</v>
      </c>
      <c r="I98" s="193"/>
      <c r="J98" s="194">
        <f>ROUND(I98*H98,2)</f>
        <v>0</v>
      </c>
      <c r="K98" s="190" t="s">
        <v>128</v>
      </c>
      <c r="L98" s="61"/>
      <c r="M98" s="195" t="s">
        <v>23</v>
      </c>
      <c r="N98" s="196" t="s">
        <v>45</v>
      </c>
      <c r="O98" s="42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24" t="s">
        <v>129</v>
      </c>
      <c r="AT98" s="24" t="s">
        <v>124</v>
      </c>
      <c r="AU98" s="24" t="s">
        <v>86</v>
      </c>
      <c r="AY98" s="24" t="s">
        <v>122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24" t="s">
        <v>79</v>
      </c>
      <c r="BK98" s="199">
        <f>ROUND(I98*H98,2)</f>
        <v>0</v>
      </c>
      <c r="BL98" s="24" t="s">
        <v>129</v>
      </c>
      <c r="BM98" s="24" t="s">
        <v>157</v>
      </c>
    </row>
    <row r="99" spans="2:65" s="1" customFormat="1" ht="31.5" customHeight="1">
      <c r="B99" s="41"/>
      <c r="C99" s="188" t="s">
        <v>158</v>
      </c>
      <c r="D99" s="188" t="s">
        <v>124</v>
      </c>
      <c r="E99" s="189" t="s">
        <v>159</v>
      </c>
      <c r="F99" s="190" t="s">
        <v>160</v>
      </c>
      <c r="G99" s="191" t="s">
        <v>161</v>
      </c>
      <c r="H99" s="192">
        <v>7.05</v>
      </c>
      <c r="I99" s="193"/>
      <c r="J99" s="194">
        <f>ROUND(I99*H99,2)</f>
        <v>0</v>
      </c>
      <c r="K99" s="190" t="s">
        <v>128</v>
      </c>
      <c r="L99" s="61"/>
      <c r="M99" s="195" t="s">
        <v>23</v>
      </c>
      <c r="N99" s="196" t="s">
        <v>45</v>
      </c>
      <c r="O99" s="42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24" t="s">
        <v>129</v>
      </c>
      <c r="AT99" s="24" t="s">
        <v>124</v>
      </c>
      <c r="AU99" s="24" t="s">
        <v>86</v>
      </c>
      <c r="AY99" s="24" t="s">
        <v>122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24" t="s">
        <v>79</v>
      </c>
      <c r="BK99" s="199">
        <f>ROUND(I99*H99,2)</f>
        <v>0</v>
      </c>
      <c r="BL99" s="24" t="s">
        <v>129</v>
      </c>
      <c r="BM99" s="24" t="s">
        <v>162</v>
      </c>
    </row>
    <row r="100" spans="2:51" s="11" customFormat="1" ht="13.5">
      <c r="B100" s="200"/>
      <c r="C100" s="201"/>
      <c r="D100" s="202" t="s">
        <v>131</v>
      </c>
      <c r="E100" s="203" t="s">
        <v>23</v>
      </c>
      <c r="F100" s="204" t="s">
        <v>163</v>
      </c>
      <c r="G100" s="201"/>
      <c r="H100" s="205">
        <v>7.05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131</v>
      </c>
      <c r="AU100" s="211" t="s">
        <v>86</v>
      </c>
      <c r="AV100" s="11" t="s">
        <v>86</v>
      </c>
      <c r="AW100" s="11" t="s">
        <v>38</v>
      </c>
      <c r="AX100" s="11" t="s">
        <v>79</v>
      </c>
      <c r="AY100" s="211" t="s">
        <v>122</v>
      </c>
    </row>
    <row r="101" spans="2:65" s="1" customFormat="1" ht="22.5" customHeight="1">
      <c r="B101" s="41"/>
      <c r="C101" s="188" t="s">
        <v>164</v>
      </c>
      <c r="D101" s="188" t="s">
        <v>124</v>
      </c>
      <c r="E101" s="189" t="s">
        <v>165</v>
      </c>
      <c r="F101" s="190" t="s">
        <v>166</v>
      </c>
      <c r="G101" s="191" t="s">
        <v>161</v>
      </c>
      <c r="H101" s="192">
        <v>26.161</v>
      </c>
      <c r="I101" s="193"/>
      <c r="J101" s="194">
        <f>ROUND(I101*H101,2)</f>
        <v>0</v>
      </c>
      <c r="K101" s="190" t="s">
        <v>128</v>
      </c>
      <c r="L101" s="61"/>
      <c r="M101" s="195" t="s">
        <v>23</v>
      </c>
      <c r="N101" s="196" t="s">
        <v>45</v>
      </c>
      <c r="O101" s="42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24" t="s">
        <v>129</v>
      </c>
      <c r="AT101" s="24" t="s">
        <v>124</v>
      </c>
      <c r="AU101" s="24" t="s">
        <v>86</v>
      </c>
      <c r="AY101" s="24" t="s">
        <v>122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24" t="s">
        <v>79</v>
      </c>
      <c r="BK101" s="199">
        <f>ROUND(I101*H101,2)</f>
        <v>0</v>
      </c>
      <c r="BL101" s="24" t="s">
        <v>129</v>
      </c>
      <c r="BM101" s="24" t="s">
        <v>167</v>
      </c>
    </row>
    <row r="102" spans="2:51" s="11" customFormat="1" ht="13.5">
      <c r="B102" s="200"/>
      <c r="C102" s="201"/>
      <c r="D102" s="212" t="s">
        <v>131</v>
      </c>
      <c r="E102" s="213" t="s">
        <v>23</v>
      </c>
      <c r="F102" s="214" t="s">
        <v>168</v>
      </c>
      <c r="G102" s="201"/>
      <c r="H102" s="215">
        <v>4.713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131</v>
      </c>
      <c r="AU102" s="211" t="s">
        <v>86</v>
      </c>
      <c r="AV102" s="11" t="s">
        <v>86</v>
      </c>
      <c r="AW102" s="11" t="s">
        <v>38</v>
      </c>
      <c r="AX102" s="11" t="s">
        <v>74</v>
      </c>
      <c r="AY102" s="211" t="s">
        <v>122</v>
      </c>
    </row>
    <row r="103" spans="2:51" s="11" customFormat="1" ht="13.5">
      <c r="B103" s="200"/>
      <c r="C103" s="201"/>
      <c r="D103" s="212" t="s">
        <v>131</v>
      </c>
      <c r="E103" s="213" t="s">
        <v>23</v>
      </c>
      <c r="F103" s="214" t="s">
        <v>169</v>
      </c>
      <c r="G103" s="201"/>
      <c r="H103" s="215">
        <v>7.15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131</v>
      </c>
      <c r="AU103" s="211" t="s">
        <v>86</v>
      </c>
      <c r="AV103" s="11" t="s">
        <v>86</v>
      </c>
      <c r="AW103" s="11" t="s">
        <v>38</v>
      </c>
      <c r="AX103" s="11" t="s">
        <v>74</v>
      </c>
      <c r="AY103" s="211" t="s">
        <v>122</v>
      </c>
    </row>
    <row r="104" spans="2:51" s="11" customFormat="1" ht="13.5">
      <c r="B104" s="200"/>
      <c r="C104" s="201"/>
      <c r="D104" s="212" t="s">
        <v>131</v>
      </c>
      <c r="E104" s="213" t="s">
        <v>23</v>
      </c>
      <c r="F104" s="214" t="s">
        <v>170</v>
      </c>
      <c r="G104" s="201"/>
      <c r="H104" s="215">
        <v>0.368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131</v>
      </c>
      <c r="AU104" s="211" t="s">
        <v>86</v>
      </c>
      <c r="AV104" s="11" t="s">
        <v>86</v>
      </c>
      <c r="AW104" s="11" t="s">
        <v>38</v>
      </c>
      <c r="AX104" s="11" t="s">
        <v>74</v>
      </c>
      <c r="AY104" s="211" t="s">
        <v>122</v>
      </c>
    </row>
    <row r="105" spans="2:51" s="13" customFormat="1" ht="13.5">
      <c r="B105" s="227"/>
      <c r="C105" s="228"/>
      <c r="D105" s="212" t="s">
        <v>131</v>
      </c>
      <c r="E105" s="229" t="s">
        <v>23</v>
      </c>
      <c r="F105" s="230" t="s">
        <v>171</v>
      </c>
      <c r="G105" s="228"/>
      <c r="H105" s="231">
        <v>12.231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131</v>
      </c>
      <c r="AU105" s="237" t="s">
        <v>86</v>
      </c>
      <c r="AV105" s="13" t="s">
        <v>139</v>
      </c>
      <c r="AW105" s="13" t="s">
        <v>38</v>
      </c>
      <c r="AX105" s="13" t="s">
        <v>74</v>
      </c>
      <c r="AY105" s="237" t="s">
        <v>122</v>
      </c>
    </row>
    <row r="106" spans="2:51" s="11" customFormat="1" ht="13.5">
      <c r="B106" s="200"/>
      <c r="C106" s="201"/>
      <c r="D106" s="212" t="s">
        <v>131</v>
      </c>
      <c r="E106" s="213" t="s">
        <v>23</v>
      </c>
      <c r="F106" s="214" t="s">
        <v>172</v>
      </c>
      <c r="G106" s="201"/>
      <c r="H106" s="215">
        <v>13.93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131</v>
      </c>
      <c r="AU106" s="211" t="s">
        <v>86</v>
      </c>
      <c r="AV106" s="11" t="s">
        <v>86</v>
      </c>
      <c r="AW106" s="11" t="s">
        <v>38</v>
      </c>
      <c r="AX106" s="11" t="s">
        <v>74</v>
      </c>
      <c r="AY106" s="211" t="s">
        <v>122</v>
      </c>
    </row>
    <row r="107" spans="2:51" s="13" customFormat="1" ht="13.5">
      <c r="B107" s="227"/>
      <c r="C107" s="228"/>
      <c r="D107" s="212" t="s">
        <v>131</v>
      </c>
      <c r="E107" s="229" t="s">
        <v>23</v>
      </c>
      <c r="F107" s="230" t="s">
        <v>171</v>
      </c>
      <c r="G107" s="228"/>
      <c r="H107" s="231">
        <v>13.93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131</v>
      </c>
      <c r="AU107" s="237" t="s">
        <v>86</v>
      </c>
      <c r="AV107" s="13" t="s">
        <v>139</v>
      </c>
      <c r="AW107" s="13" t="s">
        <v>38</v>
      </c>
      <c r="AX107" s="13" t="s">
        <v>74</v>
      </c>
      <c r="AY107" s="237" t="s">
        <v>122</v>
      </c>
    </row>
    <row r="108" spans="2:51" s="12" customFormat="1" ht="13.5">
      <c r="B108" s="216"/>
      <c r="C108" s="217"/>
      <c r="D108" s="202" t="s">
        <v>131</v>
      </c>
      <c r="E108" s="218" t="s">
        <v>23</v>
      </c>
      <c r="F108" s="219" t="s">
        <v>138</v>
      </c>
      <c r="G108" s="217"/>
      <c r="H108" s="220">
        <v>26.161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131</v>
      </c>
      <c r="AU108" s="226" t="s">
        <v>86</v>
      </c>
      <c r="AV108" s="12" t="s">
        <v>129</v>
      </c>
      <c r="AW108" s="12" t="s">
        <v>38</v>
      </c>
      <c r="AX108" s="12" t="s">
        <v>79</v>
      </c>
      <c r="AY108" s="226" t="s">
        <v>122</v>
      </c>
    </row>
    <row r="109" spans="2:65" s="1" customFormat="1" ht="22.5" customHeight="1">
      <c r="B109" s="41"/>
      <c r="C109" s="188" t="s">
        <v>173</v>
      </c>
      <c r="D109" s="188" t="s">
        <v>124</v>
      </c>
      <c r="E109" s="189" t="s">
        <v>174</v>
      </c>
      <c r="F109" s="190" t="s">
        <v>175</v>
      </c>
      <c r="G109" s="191" t="s">
        <v>161</v>
      </c>
      <c r="H109" s="192">
        <v>5.05</v>
      </c>
      <c r="I109" s="193"/>
      <c r="J109" s="194">
        <f>ROUND(I109*H109,2)</f>
        <v>0</v>
      </c>
      <c r="K109" s="190" t="s">
        <v>128</v>
      </c>
      <c r="L109" s="61"/>
      <c r="M109" s="195" t="s">
        <v>23</v>
      </c>
      <c r="N109" s="196" t="s">
        <v>45</v>
      </c>
      <c r="O109" s="42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24" t="s">
        <v>129</v>
      </c>
      <c r="AT109" s="24" t="s">
        <v>124</v>
      </c>
      <c r="AU109" s="24" t="s">
        <v>86</v>
      </c>
      <c r="AY109" s="24" t="s">
        <v>122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24" t="s">
        <v>79</v>
      </c>
      <c r="BK109" s="199">
        <f>ROUND(I109*H109,2)</f>
        <v>0</v>
      </c>
      <c r="BL109" s="24" t="s">
        <v>129</v>
      </c>
      <c r="BM109" s="24" t="s">
        <v>176</v>
      </c>
    </row>
    <row r="110" spans="2:51" s="11" customFormat="1" ht="13.5">
      <c r="B110" s="200"/>
      <c r="C110" s="201"/>
      <c r="D110" s="202" t="s">
        <v>131</v>
      </c>
      <c r="E110" s="203" t="s">
        <v>23</v>
      </c>
      <c r="F110" s="204" t="s">
        <v>177</v>
      </c>
      <c r="G110" s="201"/>
      <c r="H110" s="205">
        <v>5.05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131</v>
      </c>
      <c r="AU110" s="211" t="s">
        <v>86</v>
      </c>
      <c r="AV110" s="11" t="s">
        <v>86</v>
      </c>
      <c r="AW110" s="11" t="s">
        <v>38</v>
      </c>
      <c r="AX110" s="11" t="s">
        <v>79</v>
      </c>
      <c r="AY110" s="211" t="s">
        <v>122</v>
      </c>
    </row>
    <row r="111" spans="2:65" s="1" customFormat="1" ht="22.5" customHeight="1">
      <c r="B111" s="41"/>
      <c r="C111" s="188" t="s">
        <v>178</v>
      </c>
      <c r="D111" s="188" t="s">
        <v>124</v>
      </c>
      <c r="E111" s="189" t="s">
        <v>179</v>
      </c>
      <c r="F111" s="190" t="s">
        <v>180</v>
      </c>
      <c r="G111" s="191" t="s">
        <v>161</v>
      </c>
      <c r="H111" s="192">
        <v>43.311</v>
      </c>
      <c r="I111" s="193"/>
      <c r="J111" s="194">
        <f>ROUND(I111*H111,2)</f>
        <v>0</v>
      </c>
      <c r="K111" s="190" t="s">
        <v>23</v>
      </c>
      <c r="L111" s="61"/>
      <c r="M111" s="195" t="s">
        <v>23</v>
      </c>
      <c r="N111" s="196" t="s">
        <v>45</v>
      </c>
      <c r="O111" s="42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24" t="s">
        <v>129</v>
      </c>
      <c r="AT111" s="24" t="s">
        <v>124</v>
      </c>
      <c r="AU111" s="24" t="s">
        <v>86</v>
      </c>
      <c r="AY111" s="24" t="s">
        <v>122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24" t="s">
        <v>79</v>
      </c>
      <c r="BK111" s="199">
        <f>ROUND(I111*H111,2)</f>
        <v>0</v>
      </c>
      <c r="BL111" s="24" t="s">
        <v>129</v>
      </c>
      <c r="BM111" s="24" t="s">
        <v>181</v>
      </c>
    </row>
    <row r="112" spans="2:51" s="11" customFormat="1" ht="13.5">
      <c r="B112" s="200"/>
      <c r="C112" s="201"/>
      <c r="D112" s="212" t="s">
        <v>131</v>
      </c>
      <c r="E112" s="213" t="s">
        <v>23</v>
      </c>
      <c r="F112" s="214" t="s">
        <v>182</v>
      </c>
      <c r="G112" s="201"/>
      <c r="H112" s="215">
        <v>2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131</v>
      </c>
      <c r="AU112" s="211" t="s">
        <v>86</v>
      </c>
      <c r="AV112" s="11" t="s">
        <v>86</v>
      </c>
      <c r="AW112" s="11" t="s">
        <v>38</v>
      </c>
      <c r="AX112" s="11" t="s">
        <v>74</v>
      </c>
      <c r="AY112" s="211" t="s">
        <v>122</v>
      </c>
    </row>
    <row r="113" spans="2:51" s="11" customFormat="1" ht="13.5">
      <c r="B113" s="200"/>
      <c r="C113" s="201"/>
      <c r="D113" s="212" t="s">
        <v>131</v>
      </c>
      <c r="E113" s="213" t="s">
        <v>23</v>
      </c>
      <c r="F113" s="214" t="s">
        <v>183</v>
      </c>
      <c r="G113" s="201"/>
      <c r="H113" s="215">
        <v>26.161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131</v>
      </c>
      <c r="AU113" s="211" t="s">
        <v>86</v>
      </c>
      <c r="AV113" s="11" t="s">
        <v>86</v>
      </c>
      <c r="AW113" s="11" t="s">
        <v>38</v>
      </c>
      <c r="AX113" s="11" t="s">
        <v>74</v>
      </c>
      <c r="AY113" s="211" t="s">
        <v>122</v>
      </c>
    </row>
    <row r="114" spans="2:51" s="11" customFormat="1" ht="13.5">
      <c r="B114" s="200"/>
      <c r="C114" s="201"/>
      <c r="D114" s="212" t="s">
        <v>131</v>
      </c>
      <c r="E114" s="213" t="s">
        <v>23</v>
      </c>
      <c r="F114" s="214" t="s">
        <v>184</v>
      </c>
      <c r="G114" s="201"/>
      <c r="H114" s="215">
        <v>15.15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131</v>
      </c>
      <c r="AU114" s="211" t="s">
        <v>86</v>
      </c>
      <c r="AV114" s="11" t="s">
        <v>86</v>
      </c>
      <c r="AW114" s="11" t="s">
        <v>38</v>
      </c>
      <c r="AX114" s="11" t="s">
        <v>74</v>
      </c>
      <c r="AY114" s="211" t="s">
        <v>122</v>
      </c>
    </row>
    <row r="115" spans="2:51" s="13" customFormat="1" ht="13.5">
      <c r="B115" s="227"/>
      <c r="C115" s="228"/>
      <c r="D115" s="202" t="s">
        <v>131</v>
      </c>
      <c r="E115" s="238" t="s">
        <v>23</v>
      </c>
      <c r="F115" s="239" t="s">
        <v>171</v>
      </c>
      <c r="G115" s="228"/>
      <c r="H115" s="240">
        <v>43.311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131</v>
      </c>
      <c r="AU115" s="237" t="s">
        <v>86</v>
      </c>
      <c r="AV115" s="13" t="s">
        <v>139</v>
      </c>
      <c r="AW115" s="13" t="s">
        <v>38</v>
      </c>
      <c r="AX115" s="13" t="s">
        <v>79</v>
      </c>
      <c r="AY115" s="237" t="s">
        <v>122</v>
      </c>
    </row>
    <row r="116" spans="2:65" s="1" customFormat="1" ht="22.5" customHeight="1">
      <c r="B116" s="41"/>
      <c r="C116" s="188" t="s">
        <v>185</v>
      </c>
      <c r="D116" s="188" t="s">
        <v>124</v>
      </c>
      <c r="E116" s="189" t="s">
        <v>186</v>
      </c>
      <c r="F116" s="190" t="s">
        <v>187</v>
      </c>
      <c r="G116" s="191" t="s">
        <v>161</v>
      </c>
      <c r="H116" s="192">
        <v>43.311</v>
      </c>
      <c r="I116" s="193"/>
      <c r="J116" s="194">
        <f>ROUND(I116*H116,2)</f>
        <v>0</v>
      </c>
      <c r="K116" s="190" t="s">
        <v>128</v>
      </c>
      <c r="L116" s="61"/>
      <c r="M116" s="195" t="s">
        <v>23</v>
      </c>
      <c r="N116" s="196" t="s">
        <v>45</v>
      </c>
      <c r="O116" s="42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24" t="s">
        <v>129</v>
      </c>
      <c r="AT116" s="24" t="s">
        <v>124</v>
      </c>
      <c r="AU116" s="24" t="s">
        <v>86</v>
      </c>
      <c r="AY116" s="24" t="s">
        <v>122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24" t="s">
        <v>79</v>
      </c>
      <c r="BK116" s="199">
        <f>ROUND(I116*H116,2)</f>
        <v>0</v>
      </c>
      <c r="BL116" s="24" t="s">
        <v>129</v>
      </c>
      <c r="BM116" s="24" t="s">
        <v>188</v>
      </c>
    </row>
    <row r="117" spans="2:65" s="1" customFormat="1" ht="22.5" customHeight="1">
      <c r="B117" s="41"/>
      <c r="C117" s="188" t="s">
        <v>189</v>
      </c>
      <c r="D117" s="188" t="s">
        <v>124</v>
      </c>
      <c r="E117" s="189" t="s">
        <v>190</v>
      </c>
      <c r="F117" s="190" t="s">
        <v>191</v>
      </c>
      <c r="G117" s="191" t="s">
        <v>161</v>
      </c>
      <c r="H117" s="192">
        <v>43.311</v>
      </c>
      <c r="I117" s="193"/>
      <c r="J117" s="194">
        <f>ROUND(I117*H117,2)</f>
        <v>0</v>
      </c>
      <c r="K117" s="190" t="s">
        <v>23</v>
      </c>
      <c r="L117" s="61"/>
      <c r="M117" s="195" t="s">
        <v>23</v>
      </c>
      <c r="N117" s="196" t="s">
        <v>45</v>
      </c>
      <c r="O117" s="42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24" t="s">
        <v>129</v>
      </c>
      <c r="AT117" s="24" t="s">
        <v>124</v>
      </c>
      <c r="AU117" s="24" t="s">
        <v>86</v>
      </c>
      <c r="AY117" s="24" t="s">
        <v>122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24" t="s">
        <v>79</v>
      </c>
      <c r="BK117" s="199">
        <f>ROUND(I117*H117,2)</f>
        <v>0</v>
      </c>
      <c r="BL117" s="24" t="s">
        <v>129</v>
      </c>
      <c r="BM117" s="24" t="s">
        <v>192</v>
      </c>
    </row>
    <row r="118" spans="2:65" s="1" customFormat="1" ht="22.5" customHeight="1">
      <c r="B118" s="41"/>
      <c r="C118" s="188" t="s">
        <v>193</v>
      </c>
      <c r="D118" s="188" t="s">
        <v>124</v>
      </c>
      <c r="E118" s="189" t="s">
        <v>194</v>
      </c>
      <c r="F118" s="190" t="s">
        <v>195</v>
      </c>
      <c r="G118" s="191" t="s">
        <v>161</v>
      </c>
      <c r="H118" s="192">
        <v>8.653</v>
      </c>
      <c r="I118" s="193"/>
      <c r="J118" s="194">
        <f>ROUND(I118*H118,2)</f>
        <v>0</v>
      </c>
      <c r="K118" s="190" t="s">
        <v>128</v>
      </c>
      <c r="L118" s="61"/>
      <c r="M118" s="195" t="s">
        <v>23</v>
      </c>
      <c r="N118" s="196" t="s">
        <v>45</v>
      </c>
      <c r="O118" s="42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24" t="s">
        <v>129</v>
      </c>
      <c r="AT118" s="24" t="s">
        <v>124</v>
      </c>
      <c r="AU118" s="24" t="s">
        <v>86</v>
      </c>
      <c r="AY118" s="24" t="s">
        <v>122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24" t="s">
        <v>79</v>
      </c>
      <c r="BK118" s="199">
        <f>ROUND(I118*H118,2)</f>
        <v>0</v>
      </c>
      <c r="BL118" s="24" t="s">
        <v>129</v>
      </c>
      <c r="BM118" s="24" t="s">
        <v>196</v>
      </c>
    </row>
    <row r="119" spans="2:51" s="11" customFormat="1" ht="27">
      <c r="B119" s="200"/>
      <c r="C119" s="201"/>
      <c r="D119" s="202" t="s">
        <v>131</v>
      </c>
      <c r="E119" s="203" t="s">
        <v>23</v>
      </c>
      <c r="F119" s="204" t="s">
        <v>197</v>
      </c>
      <c r="G119" s="201"/>
      <c r="H119" s="205">
        <v>8.653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131</v>
      </c>
      <c r="AU119" s="211" t="s">
        <v>86</v>
      </c>
      <c r="AV119" s="11" t="s">
        <v>86</v>
      </c>
      <c r="AW119" s="11" t="s">
        <v>38</v>
      </c>
      <c r="AX119" s="11" t="s">
        <v>79</v>
      </c>
      <c r="AY119" s="211" t="s">
        <v>122</v>
      </c>
    </row>
    <row r="120" spans="2:65" s="1" customFormat="1" ht="22.5" customHeight="1">
      <c r="B120" s="41"/>
      <c r="C120" s="241" t="s">
        <v>198</v>
      </c>
      <c r="D120" s="241" t="s">
        <v>199</v>
      </c>
      <c r="E120" s="242" t="s">
        <v>200</v>
      </c>
      <c r="F120" s="243" t="s">
        <v>201</v>
      </c>
      <c r="G120" s="244" t="s">
        <v>161</v>
      </c>
      <c r="H120" s="245">
        <v>8.653</v>
      </c>
      <c r="I120" s="246"/>
      <c r="J120" s="247">
        <f>ROUND(I120*H120,2)</f>
        <v>0</v>
      </c>
      <c r="K120" s="243" t="s">
        <v>23</v>
      </c>
      <c r="L120" s="248"/>
      <c r="M120" s="249" t="s">
        <v>23</v>
      </c>
      <c r="N120" s="250" t="s">
        <v>45</v>
      </c>
      <c r="O120" s="42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24" t="s">
        <v>164</v>
      </c>
      <c r="AT120" s="24" t="s">
        <v>199</v>
      </c>
      <c r="AU120" s="24" t="s">
        <v>86</v>
      </c>
      <c r="AY120" s="24" t="s">
        <v>122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24" t="s">
        <v>79</v>
      </c>
      <c r="BK120" s="199">
        <f>ROUND(I120*H120,2)</f>
        <v>0</v>
      </c>
      <c r="BL120" s="24" t="s">
        <v>129</v>
      </c>
      <c r="BM120" s="24" t="s">
        <v>202</v>
      </c>
    </row>
    <row r="121" spans="2:65" s="1" customFormat="1" ht="22.5" customHeight="1">
      <c r="B121" s="41"/>
      <c r="C121" s="188" t="s">
        <v>10</v>
      </c>
      <c r="D121" s="188" t="s">
        <v>124</v>
      </c>
      <c r="E121" s="189" t="s">
        <v>203</v>
      </c>
      <c r="F121" s="190" t="s">
        <v>204</v>
      </c>
      <c r="G121" s="191" t="s">
        <v>127</v>
      </c>
      <c r="H121" s="192">
        <v>220.35</v>
      </c>
      <c r="I121" s="193"/>
      <c r="J121" s="194">
        <f>ROUND(I121*H121,2)</f>
        <v>0</v>
      </c>
      <c r="K121" s="190" t="s">
        <v>128</v>
      </c>
      <c r="L121" s="61"/>
      <c r="M121" s="195" t="s">
        <v>23</v>
      </c>
      <c r="N121" s="196" t="s">
        <v>45</v>
      </c>
      <c r="O121" s="42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24" t="s">
        <v>129</v>
      </c>
      <c r="AT121" s="24" t="s">
        <v>124</v>
      </c>
      <c r="AU121" s="24" t="s">
        <v>86</v>
      </c>
      <c r="AY121" s="24" t="s">
        <v>122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24" t="s">
        <v>79</v>
      </c>
      <c r="BK121" s="199">
        <f>ROUND(I121*H121,2)</f>
        <v>0</v>
      </c>
      <c r="BL121" s="24" t="s">
        <v>129</v>
      </c>
      <c r="BM121" s="24" t="s">
        <v>205</v>
      </c>
    </row>
    <row r="122" spans="2:51" s="11" customFormat="1" ht="13.5">
      <c r="B122" s="200"/>
      <c r="C122" s="201"/>
      <c r="D122" s="202" t="s">
        <v>131</v>
      </c>
      <c r="E122" s="203" t="s">
        <v>23</v>
      </c>
      <c r="F122" s="204" t="s">
        <v>206</v>
      </c>
      <c r="G122" s="201"/>
      <c r="H122" s="205">
        <v>220.35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131</v>
      </c>
      <c r="AU122" s="211" t="s">
        <v>86</v>
      </c>
      <c r="AV122" s="11" t="s">
        <v>86</v>
      </c>
      <c r="AW122" s="11" t="s">
        <v>38</v>
      </c>
      <c r="AX122" s="11" t="s">
        <v>79</v>
      </c>
      <c r="AY122" s="211" t="s">
        <v>122</v>
      </c>
    </row>
    <row r="123" spans="2:65" s="1" customFormat="1" ht="22.5" customHeight="1">
      <c r="B123" s="41"/>
      <c r="C123" s="241" t="s">
        <v>207</v>
      </c>
      <c r="D123" s="241" t="s">
        <v>199</v>
      </c>
      <c r="E123" s="242" t="s">
        <v>208</v>
      </c>
      <c r="F123" s="243" t="s">
        <v>209</v>
      </c>
      <c r="G123" s="244" t="s">
        <v>210</v>
      </c>
      <c r="H123" s="245">
        <v>8.814</v>
      </c>
      <c r="I123" s="246"/>
      <c r="J123" s="247">
        <f>ROUND(I123*H123,2)</f>
        <v>0</v>
      </c>
      <c r="K123" s="243" t="s">
        <v>128</v>
      </c>
      <c r="L123" s="248"/>
      <c r="M123" s="249" t="s">
        <v>23</v>
      </c>
      <c r="N123" s="250" t="s">
        <v>45</v>
      </c>
      <c r="O123" s="42"/>
      <c r="P123" s="197">
        <f>O123*H123</f>
        <v>0</v>
      </c>
      <c r="Q123" s="197">
        <v>0.001</v>
      </c>
      <c r="R123" s="197">
        <f>Q123*H123</f>
        <v>0.008814</v>
      </c>
      <c r="S123" s="197">
        <v>0</v>
      </c>
      <c r="T123" s="198">
        <f>S123*H123</f>
        <v>0</v>
      </c>
      <c r="AR123" s="24" t="s">
        <v>164</v>
      </c>
      <c r="AT123" s="24" t="s">
        <v>199</v>
      </c>
      <c r="AU123" s="24" t="s">
        <v>86</v>
      </c>
      <c r="AY123" s="24" t="s">
        <v>122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24" t="s">
        <v>79</v>
      </c>
      <c r="BK123" s="199">
        <f>ROUND(I123*H123,2)</f>
        <v>0</v>
      </c>
      <c r="BL123" s="24" t="s">
        <v>129</v>
      </c>
      <c r="BM123" s="24" t="s">
        <v>211</v>
      </c>
    </row>
    <row r="124" spans="2:51" s="11" customFormat="1" ht="13.5">
      <c r="B124" s="200"/>
      <c r="C124" s="201"/>
      <c r="D124" s="202" t="s">
        <v>131</v>
      </c>
      <c r="E124" s="201"/>
      <c r="F124" s="204" t="s">
        <v>212</v>
      </c>
      <c r="G124" s="201"/>
      <c r="H124" s="205">
        <v>8.814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131</v>
      </c>
      <c r="AU124" s="211" t="s">
        <v>86</v>
      </c>
      <c r="AV124" s="11" t="s">
        <v>86</v>
      </c>
      <c r="AW124" s="11" t="s">
        <v>6</v>
      </c>
      <c r="AX124" s="11" t="s">
        <v>79</v>
      </c>
      <c r="AY124" s="211" t="s">
        <v>122</v>
      </c>
    </row>
    <row r="125" spans="2:65" s="1" customFormat="1" ht="31.5" customHeight="1">
      <c r="B125" s="41"/>
      <c r="C125" s="188" t="s">
        <v>213</v>
      </c>
      <c r="D125" s="188" t="s">
        <v>124</v>
      </c>
      <c r="E125" s="189" t="s">
        <v>214</v>
      </c>
      <c r="F125" s="190" t="s">
        <v>215</v>
      </c>
      <c r="G125" s="191" t="s">
        <v>127</v>
      </c>
      <c r="H125" s="192">
        <v>94</v>
      </c>
      <c r="I125" s="193"/>
      <c r="J125" s="194">
        <f>ROUND(I125*H125,2)</f>
        <v>0</v>
      </c>
      <c r="K125" s="190" t="s">
        <v>128</v>
      </c>
      <c r="L125" s="61"/>
      <c r="M125" s="195" t="s">
        <v>23</v>
      </c>
      <c r="N125" s="196" t="s">
        <v>45</v>
      </c>
      <c r="O125" s="42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24" t="s">
        <v>129</v>
      </c>
      <c r="AT125" s="24" t="s">
        <v>124</v>
      </c>
      <c r="AU125" s="24" t="s">
        <v>86</v>
      </c>
      <c r="AY125" s="24" t="s">
        <v>122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24" t="s">
        <v>79</v>
      </c>
      <c r="BK125" s="199">
        <f>ROUND(I125*H125,2)</f>
        <v>0</v>
      </c>
      <c r="BL125" s="24" t="s">
        <v>129</v>
      </c>
      <c r="BM125" s="24" t="s">
        <v>216</v>
      </c>
    </row>
    <row r="126" spans="2:51" s="11" customFormat="1" ht="13.5">
      <c r="B126" s="200"/>
      <c r="C126" s="201"/>
      <c r="D126" s="202" t="s">
        <v>131</v>
      </c>
      <c r="E126" s="203" t="s">
        <v>23</v>
      </c>
      <c r="F126" s="204" t="s">
        <v>217</v>
      </c>
      <c r="G126" s="201"/>
      <c r="H126" s="205">
        <v>94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131</v>
      </c>
      <c r="AU126" s="211" t="s">
        <v>86</v>
      </c>
      <c r="AV126" s="11" t="s">
        <v>86</v>
      </c>
      <c r="AW126" s="11" t="s">
        <v>38</v>
      </c>
      <c r="AX126" s="11" t="s">
        <v>79</v>
      </c>
      <c r="AY126" s="211" t="s">
        <v>122</v>
      </c>
    </row>
    <row r="127" spans="2:65" s="1" customFormat="1" ht="22.5" customHeight="1">
      <c r="B127" s="41"/>
      <c r="C127" s="188" t="s">
        <v>218</v>
      </c>
      <c r="D127" s="188" t="s">
        <v>124</v>
      </c>
      <c r="E127" s="189" t="s">
        <v>219</v>
      </c>
      <c r="F127" s="190" t="s">
        <v>220</v>
      </c>
      <c r="G127" s="191" t="s">
        <v>127</v>
      </c>
      <c r="H127" s="192">
        <v>126.35</v>
      </c>
      <c r="I127" s="193"/>
      <c r="J127" s="194">
        <f>ROUND(I127*H127,2)</f>
        <v>0</v>
      </c>
      <c r="K127" s="190" t="s">
        <v>128</v>
      </c>
      <c r="L127" s="61"/>
      <c r="M127" s="195" t="s">
        <v>23</v>
      </c>
      <c r="N127" s="196" t="s">
        <v>45</v>
      </c>
      <c r="O127" s="42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24" t="s">
        <v>129</v>
      </c>
      <c r="AT127" s="24" t="s">
        <v>124</v>
      </c>
      <c r="AU127" s="24" t="s">
        <v>86</v>
      </c>
      <c r="AY127" s="24" t="s">
        <v>122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24" t="s">
        <v>79</v>
      </c>
      <c r="BK127" s="199">
        <f>ROUND(I127*H127,2)</f>
        <v>0</v>
      </c>
      <c r="BL127" s="24" t="s">
        <v>129</v>
      </c>
      <c r="BM127" s="24" t="s">
        <v>221</v>
      </c>
    </row>
    <row r="128" spans="2:51" s="11" customFormat="1" ht="13.5">
      <c r="B128" s="200"/>
      <c r="C128" s="201"/>
      <c r="D128" s="212" t="s">
        <v>131</v>
      </c>
      <c r="E128" s="213" t="s">
        <v>23</v>
      </c>
      <c r="F128" s="214" t="s">
        <v>222</v>
      </c>
      <c r="G128" s="201"/>
      <c r="H128" s="215">
        <v>51.35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131</v>
      </c>
      <c r="AU128" s="211" t="s">
        <v>86</v>
      </c>
      <c r="AV128" s="11" t="s">
        <v>86</v>
      </c>
      <c r="AW128" s="11" t="s">
        <v>38</v>
      </c>
      <c r="AX128" s="11" t="s">
        <v>74</v>
      </c>
      <c r="AY128" s="211" t="s">
        <v>122</v>
      </c>
    </row>
    <row r="129" spans="2:51" s="11" customFormat="1" ht="13.5">
      <c r="B129" s="200"/>
      <c r="C129" s="201"/>
      <c r="D129" s="212" t="s">
        <v>131</v>
      </c>
      <c r="E129" s="213" t="s">
        <v>23</v>
      </c>
      <c r="F129" s="214" t="s">
        <v>223</v>
      </c>
      <c r="G129" s="201"/>
      <c r="H129" s="215">
        <v>75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131</v>
      </c>
      <c r="AU129" s="211" t="s">
        <v>86</v>
      </c>
      <c r="AV129" s="11" t="s">
        <v>86</v>
      </c>
      <c r="AW129" s="11" t="s">
        <v>38</v>
      </c>
      <c r="AX129" s="11" t="s">
        <v>74</v>
      </c>
      <c r="AY129" s="211" t="s">
        <v>122</v>
      </c>
    </row>
    <row r="130" spans="2:51" s="12" customFormat="1" ht="13.5">
      <c r="B130" s="216"/>
      <c r="C130" s="217"/>
      <c r="D130" s="202" t="s">
        <v>131</v>
      </c>
      <c r="E130" s="218" t="s">
        <v>23</v>
      </c>
      <c r="F130" s="219" t="s">
        <v>138</v>
      </c>
      <c r="G130" s="217"/>
      <c r="H130" s="220">
        <v>126.35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131</v>
      </c>
      <c r="AU130" s="226" t="s">
        <v>86</v>
      </c>
      <c r="AV130" s="12" t="s">
        <v>129</v>
      </c>
      <c r="AW130" s="12" t="s">
        <v>38</v>
      </c>
      <c r="AX130" s="12" t="s">
        <v>79</v>
      </c>
      <c r="AY130" s="226" t="s">
        <v>122</v>
      </c>
    </row>
    <row r="131" spans="2:65" s="1" customFormat="1" ht="31.5" customHeight="1">
      <c r="B131" s="41"/>
      <c r="C131" s="241" t="s">
        <v>224</v>
      </c>
      <c r="D131" s="241" t="s">
        <v>199</v>
      </c>
      <c r="E131" s="242" t="s">
        <v>225</v>
      </c>
      <c r="F131" s="243" t="s">
        <v>226</v>
      </c>
      <c r="G131" s="244" t="s">
        <v>161</v>
      </c>
      <c r="H131" s="245">
        <v>10.15</v>
      </c>
      <c r="I131" s="246"/>
      <c r="J131" s="247">
        <f>ROUND(I131*H131,2)</f>
        <v>0</v>
      </c>
      <c r="K131" s="243" t="s">
        <v>23</v>
      </c>
      <c r="L131" s="248"/>
      <c r="M131" s="249" t="s">
        <v>23</v>
      </c>
      <c r="N131" s="250" t="s">
        <v>45</v>
      </c>
      <c r="O131" s="42"/>
      <c r="P131" s="197">
        <f>O131*H131</f>
        <v>0</v>
      </c>
      <c r="Q131" s="197">
        <v>1</v>
      </c>
      <c r="R131" s="197">
        <f>Q131*H131</f>
        <v>10.15</v>
      </c>
      <c r="S131" s="197">
        <v>0</v>
      </c>
      <c r="T131" s="198">
        <f>S131*H131</f>
        <v>0</v>
      </c>
      <c r="AR131" s="24" t="s">
        <v>164</v>
      </c>
      <c r="AT131" s="24" t="s">
        <v>199</v>
      </c>
      <c r="AU131" s="24" t="s">
        <v>86</v>
      </c>
      <c r="AY131" s="24" t="s">
        <v>122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24" t="s">
        <v>79</v>
      </c>
      <c r="BK131" s="199">
        <f>ROUND(I131*H131,2)</f>
        <v>0</v>
      </c>
      <c r="BL131" s="24" t="s">
        <v>129</v>
      </c>
      <c r="BM131" s="24" t="s">
        <v>227</v>
      </c>
    </row>
    <row r="132" spans="2:51" s="11" customFormat="1" ht="13.5">
      <c r="B132" s="200"/>
      <c r="C132" s="201"/>
      <c r="D132" s="212" t="s">
        <v>131</v>
      </c>
      <c r="E132" s="213" t="s">
        <v>23</v>
      </c>
      <c r="F132" s="214" t="s">
        <v>228</v>
      </c>
      <c r="G132" s="201"/>
      <c r="H132" s="215">
        <v>3.95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131</v>
      </c>
      <c r="AU132" s="211" t="s">
        <v>86</v>
      </c>
      <c r="AV132" s="11" t="s">
        <v>86</v>
      </c>
      <c r="AW132" s="11" t="s">
        <v>38</v>
      </c>
      <c r="AX132" s="11" t="s">
        <v>74</v>
      </c>
      <c r="AY132" s="211" t="s">
        <v>122</v>
      </c>
    </row>
    <row r="133" spans="2:51" s="11" customFormat="1" ht="13.5">
      <c r="B133" s="200"/>
      <c r="C133" s="201"/>
      <c r="D133" s="212" t="s">
        <v>131</v>
      </c>
      <c r="E133" s="213" t="s">
        <v>23</v>
      </c>
      <c r="F133" s="214" t="s">
        <v>229</v>
      </c>
      <c r="G133" s="201"/>
      <c r="H133" s="215">
        <v>11.25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131</v>
      </c>
      <c r="AU133" s="211" t="s">
        <v>86</v>
      </c>
      <c r="AV133" s="11" t="s">
        <v>86</v>
      </c>
      <c r="AW133" s="11" t="s">
        <v>38</v>
      </c>
      <c r="AX133" s="11" t="s">
        <v>74</v>
      </c>
      <c r="AY133" s="211" t="s">
        <v>122</v>
      </c>
    </row>
    <row r="134" spans="2:51" s="11" customFormat="1" ht="13.5">
      <c r="B134" s="200"/>
      <c r="C134" s="201"/>
      <c r="D134" s="212" t="s">
        <v>131</v>
      </c>
      <c r="E134" s="213" t="s">
        <v>23</v>
      </c>
      <c r="F134" s="214" t="s">
        <v>230</v>
      </c>
      <c r="G134" s="201"/>
      <c r="H134" s="215">
        <v>-5.05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131</v>
      </c>
      <c r="AU134" s="211" t="s">
        <v>86</v>
      </c>
      <c r="AV134" s="11" t="s">
        <v>86</v>
      </c>
      <c r="AW134" s="11" t="s">
        <v>38</v>
      </c>
      <c r="AX134" s="11" t="s">
        <v>74</v>
      </c>
      <c r="AY134" s="211" t="s">
        <v>122</v>
      </c>
    </row>
    <row r="135" spans="2:51" s="12" customFormat="1" ht="13.5">
      <c r="B135" s="216"/>
      <c r="C135" s="217"/>
      <c r="D135" s="202" t="s">
        <v>131</v>
      </c>
      <c r="E135" s="218" t="s">
        <v>23</v>
      </c>
      <c r="F135" s="219" t="s">
        <v>138</v>
      </c>
      <c r="G135" s="217"/>
      <c r="H135" s="220">
        <v>10.15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131</v>
      </c>
      <c r="AU135" s="226" t="s">
        <v>86</v>
      </c>
      <c r="AV135" s="12" t="s">
        <v>129</v>
      </c>
      <c r="AW135" s="12" t="s">
        <v>38</v>
      </c>
      <c r="AX135" s="12" t="s">
        <v>79</v>
      </c>
      <c r="AY135" s="226" t="s">
        <v>122</v>
      </c>
    </row>
    <row r="136" spans="2:65" s="1" customFormat="1" ht="22.5" customHeight="1">
      <c r="B136" s="41"/>
      <c r="C136" s="188" t="s">
        <v>231</v>
      </c>
      <c r="D136" s="188" t="s">
        <v>124</v>
      </c>
      <c r="E136" s="189" t="s">
        <v>232</v>
      </c>
      <c r="F136" s="190" t="s">
        <v>233</v>
      </c>
      <c r="G136" s="191" t="s">
        <v>127</v>
      </c>
      <c r="H136" s="192">
        <v>51.35</v>
      </c>
      <c r="I136" s="193"/>
      <c r="J136" s="194">
        <f>ROUND(I136*H136,2)</f>
        <v>0</v>
      </c>
      <c r="K136" s="190" t="s">
        <v>128</v>
      </c>
      <c r="L136" s="61"/>
      <c r="M136" s="195" t="s">
        <v>23</v>
      </c>
      <c r="N136" s="196" t="s">
        <v>45</v>
      </c>
      <c r="O136" s="42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24" t="s">
        <v>129</v>
      </c>
      <c r="AT136" s="24" t="s">
        <v>124</v>
      </c>
      <c r="AU136" s="24" t="s">
        <v>86</v>
      </c>
      <c r="AY136" s="24" t="s">
        <v>122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24" t="s">
        <v>79</v>
      </c>
      <c r="BK136" s="199">
        <f>ROUND(I136*H136,2)</f>
        <v>0</v>
      </c>
      <c r="BL136" s="24" t="s">
        <v>129</v>
      </c>
      <c r="BM136" s="24" t="s">
        <v>234</v>
      </c>
    </row>
    <row r="137" spans="2:65" s="1" customFormat="1" ht="22.5" customHeight="1">
      <c r="B137" s="41"/>
      <c r="C137" s="188" t="s">
        <v>9</v>
      </c>
      <c r="D137" s="188" t="s">
        <v>124</v>
      </c>
      <c r="E137" s="189" t="s">
        <v>235</v>
      </c>
      <c r="F137" s="190" t="s">
        <v>236</v>
      </c>
      <c r="G137" s="191" t="s">
        <v>127</v>
      </c>
      <c r="H137" s="192">
        <v>51.35</v>
      </c>
      <c r="I137" s="193"/>
      <c r="J137" s="194">
        <f>ROUND(I137*H137,2)</f>
        <v>0</v>
      </c>
      <c r="K137" s="190" t="s">
        <v>128</v>
      </c>
      <c r="L137" s="61"/>
      <c r="M137" s="195" t="s">
        <v>23</v>
      </c>
      <c r="N137" s="196" t="s">
        <v>45</v>
      </c>
      <c r="O137" s="42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AR137" s="24" t="s">
        <v>129</v>
      </c>
      <c r="AT137" s="24" t="s">
        <v>124</v>
      </c>
      <c r="AU137" s="24" t="s">
        <v>86</v>
      </c>
      <c r="AY137" s="24" t="s">
        <v>122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24" t="s">
        <v>79</v>
      </c>
      <c r="BK137" s="199">
        <f>ROUND(I137*H137,2)</f>
        <v>0</v>
      </c>
      <c r="BL137" s="24" t="s">
        <v>129</v>
      </c>
      <c r="BM137" s="24" t="s">
        <v>237</v>
      </c>
    </row>
    <row r="138" spans="2:63" s="10" customFormat="1" ht="29.85" customHeight="1">
      <c r="B138" s="171"/>
      <c r="C138" s="172"/>
      <c r="D138" s="185" t="s">
        <v>73</v>
      </c>
      <c r="E138" s="186" t="s">
        <v>86</v>
      </c>
      <c r="F138" s="186" t="s">
        <v>238</v>
      </c>
      <c r="G138" s="172"/>
      <c r="H138" s="172"/>
      <c r="I138" s="175"/>
      <c r="J138" s="187">
        <f>BK138</f>
        <v>0</v>
      </c>
      <c r="K138" s="172"/>
      <c r="L138" s="177"/>
      <c r="M138" s="178"/>
      <c r="N138" s="179"/>
      <c r="O138" s="179"/>
      <c r="P138" s="180">
        <f>SUM(P139:P140)</f>
        <v>0</v>
      </c>
      <c r="Q138" s="179"/>
      <c r="R138" s="180">
        <f>SUM(R139:R140)</f>
        <v>7.7600225</v>
      </c>
      <c r="S138" s="179"/>
      <c r="T138" s="181">
        <f>SUM(T139:T140)</f>
        <v>0</v>
      </c>
      <c r="AR138" s="182" t="s">
        <v>79</v>
      </c>
      <c r="AT138" s="183" t="s">
        <v>73</v>
      </c>
      <c r="AU138" s="183" t="s">
        <v>79</v>
      </c>
      <c r="AY138" s="182" t="s">
        <v>122</v>
      </c>
      <c r="BK138" s="184">
        <f>SUM(BK139:BK140)</f>
        <v>0</v>
      </c>
    </row>
    <row r="139" spans="2:65" s="1" customFormat="1" ht="44.25" customHeight="1">
      <c r="B139" s="41"/>
      <c r="C139" s="188" t="s">
        <v>239</v>
      </c>
      <c r="D139" s="188" t="s">
        <v>124</v>
      </c>
      <c r="E139" s="189" t="s">
        <v>240</v>
      </c>
      <c r="F139" s="190" t="s">
        <v>241</v>
      </c>
      <c r="G139" s="191" t="s">
        <v>156</v>
      </c>
      <c r="H139" s="192">
        <v>34.25</v>
      </c>
      <c r="I139" s="193"/>
      <c r="J139" s="194">
        <f>ROUND(I139*H139,2)</f>
        <v>0</v>
      </c>
      <c r="K139" s="190" t="s">
        <v>128</v>
      </c>
      <c r="L139" s="61"/>
      <c r="M139" s="195" t="s">
        <v>23</v>
      </c>
      <c r="N139" s="196" t="s">
        <v>45</v>
      </c>
      <c r="O139" s="42"/>
      <c r="P139" s="197">
        <f>O139*H139</f>
        <v>0</v>
      </c>
      <c r="Q139" s="197">
        <v>0.22657</v>
      </c>
      <c r="R139" s="197">
        <f>Q139*H139</f>
        <v>7.7600225</v>
      </c>
      <c r="S139" s="197">
        <v>0</v>
      </c>
      <c r="T139" s="198">
        <f>S139*H139</f>
        <v>0</v>
      </c>
      <c r="AR139" s="24" t="s">
        <v>129</v>
      </c>
      <c r="AT139" s="24" t="s">
        <v>124</v>
      </c>
      <c r="AU139" s="24" t="s">
        <v>86</v>
      </c>
      <c r="AY139" s="24" t="s">
        <v>122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24" t="s">
        <v>79</v>
      </c>
      <c r="BK139" s="199">
        <f>ROUND(I139*H139,2)</f>
        <v>0</v>
      </c>
      <c r="BL139" s="24" t="s">
        <v>129</v>
      </c>
      <c r="BM139" s="24" t="s">
        <v>242</v>
      </c>
    </row>
    <row r="140" spans="2:51" s="11" customFormat="1" ht="13.5">
      <c r="B140" s="200"/>
      <c r="C140" s="201"/>
      <c r="D140" s="212" t="s">
        <v>131</v>
      </c>
      <c r="E140" s="213" t="s">
        <v>23</v>
      </c>
      <c r="F140" s="214" t="s">
        <v>243</v>
      </c>
      <c r="G140" s="201"/>
      <c r="H140" s="215">
        <v>34.25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131</v>
      </c>
      <c r="AU140" s="211" t="s">
        <v>86</v>
      </c>
      <c r="AV140" s="11" t="s">
        <v>86</v>
      </c>
      <c r="AW140" s="11" t="s">
        <v>38</v>
      </c>
      <c r="AX140" s="11" t="s">
        <v>79</v>
      </c>
      <c r="AY140" s="211" t="s">
        <v>122</v>
      </c>
    </row>
    <row r="141" spans="2:63" s="10" customFormat="1" ht="29.85" customHeight="1">
      <c r="B141" s="171"/>
      <c r="C141" s="172"/>
      <c r="D141" s="185" t="s">
        <v>73</v>
      </c>
      <c r="E141" s="186" t="s">
        <v>148</v>
      </c>
      <c r="F141" s="186" t="s">
        <v>244</v>
      </c>
      <c r="G141" s="172"/>
      <c r="H141" s="172"/>
      <c r="I141" s="175"/>
      <c r="J141" s="187">
        <f>BK141</f>
        <v>0</v>
      </c>
      <c r="K141" s="172"/>
      <c r="L141" s="177"/>
      <c r="M141" s="178"/>
      <c r="N141" s="179"/>
      <c r="O141" s="179"/>
      <c r="P141" s="180">
        <f>SUM(P142:P178)</f>
        <v>0</v>
      </c>
      <c r="Q141" s="179"/>
      <c r="R141" s="180">
        <f>SUM(R142:R178)</f>
        <v>135.00440695999998</v>
      </c>
      <c r="S141" s="179"/>
      <c r="T141" s="181">
        <f>SUM(T142:T178)</f>
        <v>0</v>
      </c>
      <c r="AR141" s="182" t="s">
        <v>79</v>
      </c>
      <c r="AT141" s="183" t="s">
        <v>73</v>
      </c>
      <c r="AU141" s="183" t="s">
        <v>79</v>
      </c>
      <c r="AY141" s="182" t="s">
        <v>122</v>
      </c>
      <c r="BK141" s="184">
        <f>SUM(BK142:BK178)</f>
        <v>0</v>
      </c>
    </row>
    <row r="142" spans="2:65" s="1" customFormat="1" ht="22.5" customHeight="1">
      <c r="B142" s="41"/>
      <c r="C142" s="188" t="s">
        <v>245</v>
      </c>
      <c r="D142" s="188" t="s">
        <v>124</v>
      </c>
      <c r="E142" s="189" t="s">
        <v>246</v>
      </c>
      <c r="F142" s="190" t="s">
        <v>247</v>
      </c>
      <c r="G142" s="191" t="s">
        <v>127</v>
      </c>
      <c r="H142" s="192">
        <v>16.5</v>
      </c>
      <c r="I142" s="193"/>
      <c r="J142" s="194">
        <f>ROUND(I142*H142,2)</f>
        <v>0</v>
      </c>
      <c r="K142" s="190" t="s">
        <v>128</v>
      </c>
      <c r="L142" s="61"/>
      <c r="M142" s="195" t="s">
        <v>23</v>
      </c>
      <c r="N142" s="196" t="s">
        <v>45</v>
      </c>
      <c r="O142" s="42"/>
      <c r="P142" s="197">
        <f>O142*H142</f>
        <v>0</v>
      </c>
      <c r="Q142" s="197">
        <v>0.27994</v>
      </c>
      <c r="R142" s="197">
        <f>Q142*H142</f>
        <v>4.61901</v>
      </c>
      <c r="S142" s="197">
        <v>0</v>
      </c>
      <c r="T142" s="198">
        <f>S142*H142</f>
        <v>0</v>
      </c>
      <c r="AR142" s="24" t="s">
        <v>129</v>
      </c>
      <c r="AT142" s="24" t="s">
        <v>124</v>
      </c>
      <c r="AU142" s="24" t="s">
        <v>86</v>
      </c>
      <c r="AY142" s="24" t="s">
        <v>122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24" t="s">
        <v>79</v>
      </c>
      <c r="BK142" s="199">
        <f>ROUND(I142*H142,2)</f>
        <v>0</v>
      </c>
      <c r="BL142" s="24" t="s">
        <v>129</v>
      </c>
      <c r="BM142" s="24" t="s">
        <v>248</v>
      </c>
    </row>
    <row r="143" spans="2:51" s="11" customFormat="1" ht="13.5">
      <c r="B143" s="200"/>
      <c r="C143" s="201"/>
      <c r="D143" s="202" t="s">
        <v>131</v>
      </c>
      <c r="E143" s="203" t="s">
        <v>23</v>
      </c>
      <c r="F143" s="204" t="s">
        <v>249</v>
      </c>
      <c r="G143" s="201"/>
      <c r="H143" s="205">
        <v>16.5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131</v>
      </c>
      <c r="AU143" s="211" t="s">
        <v>86</v>
      </c>
      <c r="AV143" s="11" t="s">
        <v>86</v>
      </c>
      <c r="AW143" s="11" t="s">
        <v>38</v>
      </c>
      <c r="AX143" s="11" t="s">
        <v>79</v>
      </c>
      <c r="AY143" s="211" t="s">
        <v>122</v>
      </c>
    </row>
    <row r="144" spans="2:65" s="1" customFormat="1" ht="31.5" customHeight="1">
      <c r="B144" s="41"/>
      <c r="C144" s="188" t="s">
        <v>250</v>
      </c>
      <c r="D144" s="188" t="s">
        <v>124</v>
      </c>
      <c r="E144" s="189" t="s">
        <v>251</v>
      </c>
      <c r="F144" s="190" t="s">
        <v>252</v>
      </c>
      <c r="G144" s="191" t="s">
        <v>127</v>
      </c>
      <c r="H144" s="192">
        <v>7.35</v>
      </c>
      <c r="I144" s="193"/>
      <c r="J144" s="194">
        <f>ROUND(I144*H144,2)</f>
        <v>0</v>
      </c>
      <c r="K144" s="190" t="s">
        <v>128</v>
      </c>
      <c r="L144" s="61"/>
      <c r="M144" s="195" t="s">
        <v>23</v>
      </c>
      <c r="N144" s="196" t="s">
        <v>45</v>
      </c>
      <c r="O144" s="42"/>
      <c r="P144" s="197">
        <f>O144*H144</f>
        <v>0</v>
      </c>
      <c r="Q144" s="197">
        <v>0.37536</v>
      </c>
      <c r="R144" s="197">
        <f>Q144*H144</f>
        <v>2.758896</v>
      </c>
      <c r="S144" s="197">
        <v>0</v>
      </c>
      <c r="T144" s="198">
        <f>S144*H144</f>
        <v>0</v>
      </c>
      <c r="AR144" s="24" t="s">
        <v>129</v>
      </c>
      <c r="AT144" s="24" t="s">
        <v>124</v>
      </c>
      <c r="AU144" s="24" t="s">
        <v>86</v>
      </c>
      <c r="AY144" s="24" t="s">
        <v>122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24" t="s">
        <v>79</v>
      </c>
      <c r="BK144" s="199">
        <f>ROUND(I144*H144,2)</f>
        <v>0</v>
      </c>
      <c r="BL144" s="24" t="s">
        <v>129</v>
      </c>
      <c r="BM144" s="24" t="s">
        <v>253</v>
      </c>
    </row>
    <row r="145" spans="2:51" s="11" customFormat="1" ht="13.5">
      <c r="B145" s="200"/>
      <c r="C145" s="201"/>
      <c r="D145" s="202" t="s">
        <v>131</v>
      </c>
      <c r="E145" s="203" t="s">
        <v>23</v>
      </c>
      <c r="F145" s="204" t="s">
        <v>254</v>
      </c>
      <c r="G145" s="201"/>
      <c r="H145" s="205">
        <v>7.35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131</v>
      </c>
      <c r="AU145" s="211" t="s">
        <v>86</v>
      </c>
      <c r="AV145" s="11" t="s">
        <v>86</v>
      </c>
      <c r="AW145" s="11" t="s">
        <v>38</v>
      </c>
      <c r="AX145" s="11" t="s">
        <v>79</v>
      </c>
      <c r="AY145" s="211" t="s">
        <v>122</v>
      </c>
    </row>
    <row r="146" spans="2:65" s="1" customFormat="1" ht="22.5" customHeight="1">
      <c r="B146" s="41"/>
      <c r="C146" s="188" t="s">
        <v>255</v>
      </c>
      <c r="D146" s="188" t="s">
        <v>124</v>
      </c>
      <c r="E146" s="189" t="s">
        <v>256</v>
      </c>
      <c r="F146" s="190" t="s">
        <v>257</v>
      </c>
      <c r="G146" s="191" t="s">
        <v>127</v>
      </c>
      <c r="H146" s="192">
        <v>695.5</v>
      </c>
      <c r="I146" s="193"/>
      <c r="J146" s="194">
        <f>ROUND(I146*H146,2)</f>
        <v>0</v>
      </c>
      <c r="K146" s="190" t="s">
        <v>128</v>
      </c>
      <c r="L146" s="61"/>
      <c r="M146" s="195" t="s">
        <v>23</v>
      </c>
      <c r="N146" s="196" t="s">
        <v>45</v>
      </c>
      <c r="O146" s="42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AR146" s="24" t="s">
        <v>129</v>
      </c>
      <c r="AT146" s="24" t="s">
        <v>124</v>
      </c>
      <c r="AU146" s="24" t="s">
        <v>86</v>
      </c>
      <c r="AY146" s="24" t="s">
        <v>122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24" t="s">
        <v>79</v>
      </c>
      <c r="BK146" s="199">
        <f>ROUND(I146*H146,2)</f>
        <v>0</v>
      </c>
      <c r="BL146" s="24" t="s">
        <v>129</v>
      </c>
      <c r="BM146" s="24" t="s">
        <v>258</v>
      </c>
    </row>
    <row r="147" spans="2:51" s="11" customFormat="1" ht="13.5">
      <c r="B147" s="200"/>
      <c r="C147" s="201"/>
      <c r="D147" s="202" t="s">
        <v>131</v>
      </c>
      <c r="E147" s="203" t="s">
        <v>23</v>
      </c>
      <c r="F147" s="204" t="s">
        <v>259</v>
      </c>
      <c r="G147" s="201"/>
      <c r="H147" s="205">
        <v>695.5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131</v>
      </c>
      <c r="AU147" s="211" t="s">
        <v>86</v>
      </c>
      <c r="AV147" s="11" t="s">
        <v>86</v>
      </c>
      <c r="AW147" s="11" t="s">
        <v>38</v>
      </c>
      <c r="AX147" s="11" t="s">
        <v>79</v>
      </c>
      <c r="AY147" s="211" t="s">
        <v>122</v>
      </c>
    </row>
    <row r="148" spans="2:65" s="1" customFormat="1" ht="31.5" customHeight="1">
      <c r="B148" s="41"/>
      <c r="C148" s="188" t="s">
        <v>260</v>
      </c>
      <c r="D148" s="188" t="s">
        <v>124</v>
      </c>
      <c r="E148" s="189" t="s">
        <v>261</v>
      </c>
      <c r="F148" s="190" t="s">
        <v>262</v>
      </c>
      <c r="G148" s="191" t="s">
        <v>127</v>
      </c>
      <c r="H148" s="192">
        <v>863.5</v>
      </c>
      <c r="I148" s="193"/>
      <c r="J148" s="194">
        <f>ROUND(I148*H148,2)</f>
        <v>0</v>
      </c>
      <c r="K148" s="190" t="s">
        <v>128</v>
      </c>
      <c r="L148" s="61"/>
      <c r="M148" s="195" t="s">
        <v>23</v>
      </c>
      <c r="N148" s="196" t="s">
        <v>45</v>
      </c>
      <c r="O148" s="42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24" t="s">
        <v>129</v>
      </c>
      <c r="AT148" s="24" t="s">
        <v>124</v>
      </c>
      <c r="AU148" s="24" t="s">
        <v>86</v>
      </c>
      <c r="AY148" s="24" t="s">
        <v>122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24" t="s">
        <v>79</v>
      </c>
      <c r="BK148" s="199">
        <f>ROUND(I148*H148,2)</f>
        <v>0</v>
      </c>
      <c r="BL148" s="24" t="s">
        <v>129</v>
      </c>
      <c r="BM148" s="24" t="s">
        <v>263</v>
      </c>
    </row>
    <row r="149" spans="2:65" s="1" customFormat="1" ht="22.5" customHeight="1">
      <c r="B149" s="41"/>
      <c r="C149" s="188" t="s">
        <v>264</v>
      </c>
      <c r="D149" s="188" t="s">
        <v>124</v>
      </c>
      <c r="E149" s="189" t="s">
        <v>265</v>
      </c>
      <c r="F149" s="190" t="s">
        <v>266</v>
      </c>
      <c r="G149" s="191" t="s">
        <v>161</v>
      </c>
      <c r="H149" s="192">
        <v>45.853</v>
      </c>
      <c r="I149" s="193"/>
      <c r="J149" s="194">
        <f>ROUND(I149*H149,2)</f>
        <v>0</v>
      </c>
      <c r="K149" s="190" t="s">
        <v>23</v>
      </c>
      <c r="L149" s="61"/>
      <c r="M149" s="195" t="s">
        <v>23</v>
      </c>
      <c r="N149" s="196" t="s">
        <v>45</v>
      </c>
      <c r="O149" s="42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AR149" s="24" t="s">
        <v>129</v>
      </c>
      <c r="AT149" s="24" t="s">
        <v>124</v>
      </c>
      <c r="AU149" s="24" t="s">
        <v>86</v>
      </c>
      <c r="AY149" s="24" t="s">
        <v>122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24" t="s">
        <v>79</v>
      </c>
      <c r="BK149" s="199">
        <f>ROUND(I149*H149,2)</f>
        <v>0</v>
      </c>
      <c r="BL149" s="24" t="s">
        <v>129</v>
      </c>
      <c r="BM149" s="24" t="s">
        <v>267</v>
      </c>
    </row>
    <row r="150" spans="2:51" s="14" customFormat="1" ht="13.5">
      <c r="B150" s="251"/>
      <c r="C150" s="252"/>
      <c r="D150" s="212" t="s">
        <v>131</v>
      </c>
      <c r="E150" s="253" t="s">
        <v>23</v>
      </c>
      <c r="F150" s="254" t="s">
        <v>268</v>
      </c>
      <c r="G150" s="252"/>
      <c r="H150" s="255" t="s">
        <v>23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AT150" s="261" t="s">
        <v>131</v>
      </c>
      <c r="AU150" s="261" t="s">
        <v>86</v>
      </c>
      <c r="AV150" s="14" t="s">
        <v>79</v>
      </c>
      <c r="AW150" s="14" t="s">
        <v>38</v>
      </c>
      <c r="AX150" s="14" t="s">
        <v>74</v>
      </c>
      <c r="AY150" s="261" t="s">
        <v>122</v>
      </c>
    </row>
    <row r="151" spans="2:51" s="11" customFormat="1" ht="13.5">
      <c r="B151" s="200"/>
      <c r="C151" s="201"/>
      <c r="D151" s="212" t="s">
        <v>131</v>
      </c>
      <c r="E151" s="213" t="s">
        <v>23</v>
      </c>
      <c r="F151" s="214" t="s">
        <v>269</v>
      </c>
      <c r="G151" s="201"/>
      <c r="H151" s="215">
        <v>45.069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131</v>
      </c>
      <c r="AU151" s="211" t="s">
        <v>86</v>
      </c>
      <c r="AV151" s="11" t="s">
        <v>86</v>
      </c>
      <c r="AW151" s="11" t="s">
        <v>38</v>
      </c>
      <c r="AX151" s="11" t="s">
        <v>74</v>
      </c>
      <c r="AY151" s="211" t="s">
        <v>122</v>
      </c>
    </row>
    <row r="152" spans="2:51" s="11" customFormat="1" ht="13.5">
      <c r="B152" s="200"/>
      <c r="C152" s="201"/>
      <c r="D152" s="212" t="s">
        <v>131</v>
      </c>
      <c r="E152" s="213" t="s">
        <v>23</v>
      </c>
      <c r="F152" s="214" t="s">
        <v>270</v>
      </c>
      <c r="G152" s="201"/>
      <c r="H152" s="215">
        <v>0.784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131</v>
      </c>
      <c r="AU152" s="211" t="s">
        <v>86</v>
      </c>
      <c r="AV152" s="11" t="s">
        <v>86</v>
      </c>
      <c r="AW152" s="11" t="s">
        <v>38</v>
      </c>
      <c r="AX152" s="11" t="s">
        <v>74</v>
      </c>
      <c r="AY152" s="211" t="s">
        <v>122</v>
      </c>
    </row>
    <row r="153" spans="2:51" s="13" customFormat="1" ht="13.5">
      <c r="B153" s="227"/>
      <c r="C153" s="228"/>
      <c r="D153" s="212" t="s">
        <v>131</v>
      </c>
      <c r="E153" s="229" t="s">
        <v>23</v>
      </c>
      <c r="F153" s="230" t="s">
        <v>171</v>
      </c>
      <c r="G153" s="228"/>
      <c r="H153" s="231">
        <v>45.853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131</v>
      </c>
      <c r="AU153" s="237" t="s">
        <v>86</v>
      </c>
      <c r="AV153" s="13" t="s">
        <v>139</v>
      </c>
      <c r="AW153" s="13" t="s">
        <v>38</v>
      </c>
      <c r="AX153" s="13" t="s">
        <v>79</v>
      </c>
      <c r="AY153" s="237" t="s">
        <v>122</v>
      </c>
    </row>
    <row r="154" spans="2:51" s="11" customFormat="1" ht="13.5">
      <c r="B154" s="200"/>
      <c r="C154" s="201"/>
      <c r="D154" s="212" t="s">
        <v>131</v>
      </c>
      <c r="E154" s="213" t="s">
        <v>23</v>
      </c>
      <c r="F154" s="214" t="s">
        <v>23</v>
      </c>
      <c r="G154" s="201"/>
      <c r="H154" s="215">
        <v>0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131</v>
      </c>
      <c r="AU154" s="211" t="s">
        <v>86</v>
      </c>
      <c r="AV154" s="11" t="s">
        <v>86</v>
      </c>
      <c r="AW154" s="11" t="s">
        <v>38</v>
      </c>
      <c r="AX154" s="11" t="s">
        <v>74</v>
      </c>
      <c r="AY154" s="211" t="s">
        <v>122</v>
      </c>
    </row>
    <row r="155" spans="2:51" s="11" customFormat="1" ht="13.5">
      <c r="B155" s="200"/>
      <c r="C155" s="201"/>
      <c r="D155" s="212" t="s">
        <v>131</v>
      </c>
      <c r="E155" s="213" t="s">
        <v>23</v>
      </c>
      <c r="F155" s="214" t="s">
        <v>23</v>
      </c>
      <c r="G155" s="201"/>
      <c r="H155" s="215">
        <v>0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131</v>
      </c>
      <c r="AU155" s="211" t="s">
        <v>86</v>
      </c>
      <c r="AV155" s="11" t="s">
        <v>86</v>
      </c>
      <c r="AW155" s="11" t="s">
        <v>38</v>
      </c>
      <c r="AX155" s="11" t="s">
        <v>74</v>
      </c>
      <c r="AY155" s="211" t="s">
        <v>122</v>
      </c>
    </row>
    <row r="156" spans="2:51" s="11" customFormat="1" ht="13.5">
      <c r="B156" s="200"/>
      <c r="C156" s="201"/>
      <c r="D156" s="212" t="s">
        <v>131</v>
      </c>
      <c r="E156" s="213" t="s">
        <v>23</v>
      </c>
      <c r="F156" s="214" t="s">
        <v>23</v>
      </c>
      <c r="G156" s="201"/>
      <c r="H156" s="215">
        <v>0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131</v>
      </c>
      <c r="AU156" s="211" t="s">
        <v>86</v>
      </c>
      <c r="AV156" s="11" t="s">
        <v>86</v>
      </c>
      <c r="AW156" s="11" t="s">
        <v>38</v>
      </c>
      <c r="AX156" s="11" t="s">
        <v>74</v>
      </c>
      <c r="AY156" s="211" t="s">
        <v>122</v>
      </c>
    </row>
    <row r="157" spans="2:51" s="11" customFormat="1" ht="13.5">
      <c r="B157" s="200"/>
      <c r="C157" s="201"/>
      <c r="D157" s="212" t="s">
        <v>131</v>
      </c>
      <c r="E157" s="213" t="s">
        <v>23</v>
      </c>
      <c r="F157" s="214" t="s">
        <v>23</v>
      </c>
      <c r="G157" s="201"/>
      <c r="H157" s="215">
        <v>0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131</v>
      </c>
      <c r="AU157" s="211" t="s">
        <v>86</v>
      </c>
      <c r="AV157" s="11" t="s">
        <v>86</v>
      </c>
      <c r="AW157" s="11" t="s">
        <v>38</v>
      </c>
      <c r="AX157" s="11" t="s">
        <v>74</v>
      </c>
      <c r="AY157" s="211" t="s">
        <v>122</v>
      </c>
    </row>
    <row r="158" spans="2:51" s="11" customFormat="1" ht="13.5">
      <c r="B158" s="200"/>
      <c r="C158" s="201"/>
      <c r="D158" s="212" t="s">
        <v>131</v>
      </c>
      <c r="E158" s="213" t="s">
        <v>23</v>
      </c>
      <c r="F158" s="214" t="s">
        <v>23</v>
      </c>
      <c r="G158" s="201"/>
      <c r="H158" s="215">
        <v>0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131</v>
      </c>
      <c r="AU158" s="211" t="s">
        <v>86</v>
      </c>
      <c r="AV158" s="11" t="s">
        <v>86</v>
      </c>
      <c r="AW158" s="11" t="s">
        <v>38</v>
      </c>
      <c r="AX158" s="11" t="s">
        <v>74</v>
      </c>
      <c r="AY158" s="211" t="s">
        <v>122</v>
      </c>
    </row>
    <row r="159" spans="2:51" s="11" customFormat="1" ht="13.5">
      <c r="B159" s="200"/>
      <c r="C159" s="201"/>
      <c r="D159" s="212" t="s">
        <v>131</v>
      </c>
      <c r="E159" s="213" t="s">
        <v>23</v>
      </c>
      <c r="F159" s="214" t="s">
        <v>23</v>
      </c>
      <c r="G159" s="201"/>
      <c r="H159" s="215">
        <v>0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131</v>
      </c>
      <c r="AU159" s="211" t="s">
        <v>86</v>
      </c>
      <c r="AV159" s="11" t="s">
        <v>86</v>
      </c>
      <c r="AW159" s="11" t="s">
        <v>38</v>
      </c>
      <c r="AX159" s="11" t="s">
        <v>74</v>
      </c>
      <c r="AY159" s="211" t="s">
        <v>122</v>
      </c>
    </row>
    <row r="160" spans="2:51" s="11" customFormat="1" ht="13.5">
      <c r="B160" s="200"/>
      <c r="C160" s="201"/>
      <c r="D160" s="212" t="s">
        <v>131</v>
      </c>
      <c r="E160" s="213" t="s">
        <v>23</v>
      </c>
      <c r="F160" s="214" t="s">
        <v>23</v>
      </c>
      <c r="G160" s="201"/>
      <c r="H160" s="215">
        <v>0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131</v>
      </c>
      <c r="AU160" s="211" t="s">
        <v>86</v>
      </c>
      <c r="AV160" s="11" t="s">
        <v>86</v>
      </c>
      <c r="AW160" s="11" t="s">
        <v>38</v>
      </c>
      <c r="AX160" s="11" t="s">
        <v>74</v>
      </c>
      <c r="AY160" s="211" t="s">
        <v>122</v>
      </c>
    </row>
    <row r="161" spans="2:51" s="11" customFormat="1" ht="13.5">
      <c r="B161" s="200"/>
      <c r="C161" s="201"/>
      <c r="D161" s="212" t="s">
        <v>131</v>
      </c>
      <c r="E161" s="213" t="s">
        <v>23</v>
      </c>
      <c r="F161" s="214" t="s">
        <v>23</v>
      </c>
      <c r="G161" s="201"/>
      <c r="H161" s="215">
        <v>0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131</v>
      </c>
      <c r="AU161" s="211" t="s">
        <v>86</v>
      </c>
      <c r="AV161" s="11" t="s">
        <v>86</v>
      </c>
      <c r="AW161" s="11" t="s">
        <v>38</v>
      </c>
      <c r="AX161" s="11" t="s">
        <v>74</v>
      </c>
      <c r="AY161" s="211" t="s">
        <v>122</v>
      </c>
    </row>
    <row r="162" spans="2:51" s="11" customFormat="1" ht="13.5">
      <c r="B162" s="200"/>
      <c r="C162" s="201"/>
      <c r="D162" s="202" t="s">
        <v>131</v>
      </c>
      <c r="E162" s="203" t="s">
        <v>23</v>
      </c>
      <c r="F162" s="204" t="s">
        <v>23</v>
      </c>
      <c r="G162" s="201"/>
      <c r="H162" s="205">
        <v>0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131</v>
      </c>
      <c r="AU162" s="211" t="s">
        <v>86</v>
      </c>
      <c r="AV162" s="11" t="s">
        <v>86</v>
      </c>
      <c r="AW162" s="11" t="s">
        <v>38</v>
      </c>
      <c r="AX162" s="11" t="s">
        <v>74</v>
      </c>
      <c r="AY162" s="211" t="s">
        <v>122</v>
      </c>
    </row>
    <row r="163" spans="2:65" s="1" customFormat="1" ht="22.5" customHeight="1">
      <c r="B163" s="41"/>
      <c r="C163" s="188" t="s">
        <v>271</v>
      </c>
      <c r="D163" s="188" t="s">
        <v>124</v>
      </c>
      <c r="E163" s="189" t="s">
        <v>272</v>
      </c>
      <c r="F163" s="190" t="s">
        <v>273</v>
      </c>
      <c r="G163" s="191" t="s">
        <v>127</v>
      </c>
      <c r="H163" s="192">
        <v>23.85</v>
      </c>
      <c r="I163" s="193"/>
      <c r="J163" s="194">
        <f>ROUND(I163*H163,2)</f>
        <v>0</v>
      </c>
      <c r="K163" s="190" t="s">
        <v>128</v>
      </c>
      <c r="L163" s="61"/>
      <c r="M163" s="195" t="s">
        <v>23</v>
      </c>
      <c r="N163" s="196" t="s">
        <v>45</v>
      </c>
      <c r="O163" s="42"/>
      <c r="P163" s="197">
        <f>O163*H163</f>
        <v>0</v>
      </c>
      <c r="Q163" s="197">
        <v>0.19536</v>
      </c>
      <c r="R163" s="197">
        <f>Q163*H163</f>
        <v>4.659336000000001</v>
      </c>
      <c r="S163" s="197">
        <v>0</v>
      </c>
      <c r="T163" s="198">
        <f>S163*H163</f>
        <v>0</v>
      </c>
      <c r="AR163" s="24" t="s">
        <v>129</v>
      </c>
      <c r="AT163" s="24" t="s">
        <v>124</v>
      </c>
      <c r="AU163" s="24" t="s">
        <v>86</v>
      </c>
      <c r="AY163" s="24" t="s">
        <v>122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24" t="s">
        <v>79</v>
      </c>
      <c r="BK163" s="199">
        <f>ROUND(I163*H163,2)</f>
        <v>0</v>
      </c>
      <c r="BL163" s="24" t="s">
        <v>129</v>
      </c>
      <c r="BM163" s="24" t="s">
        <v>274</v>
      </c>
    </row>
    <row r="164" spans="2:51" s="11" customFormat="1" ht="13.5">
      <c r="B164" s="200"/>
      <c r="C164" s="201"/>
      <c r="D164" s="212" t="s">
        <v>131</v>
      </c>
      <c r="E164" s="213" t="s">
        <v>23</v>
      </c>
      <c r="F164" s="214" t="s">
        <v>249</v>
      </c>
      <c r="G164" s="201"/>
      <c r="H164" s="215">
        <v>16.5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131</v>
      </c>
      <c r="AU164" s="211" t="s">
        <v>86</v>
      </c>
      <c r="AV164" s="11" t="s">
        <v>86</v>
      </c>
      <c r="AW164" s="11" t="s">
        <v>38</v>
      </c>
      <c r="AX164" s="11" t="s">
        <v>74</v>
      </c>
      <c r="AY164" s="211" t="s">
        <v>122</v>
      </c>
    </row>
    <row r="165" spans="2:51" s="11" customFormat="1" ht="13.5">
      <c r="B165" s="200"/>
      <c r="C165" s="201"/>
      <c r="D165" s="212" t="s">
        <v>131</v>
      </c>
      <c r="E165" s="213" t="s">
        <v>23</v>
      </c>
      <c r="F165" s="214" t="s">
        <v>254</v>
      </c>
      <c r="G165" s="201"/>
      <c r="H165" s="215">
        <v>7.35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131</v>
      </c>
      <c r="AU165" s="211" t="s">
        <v>86</v>
      </c>
      <c r="AV165" s="11" t="s">
        <v>86</v>
      </c>
      <c r="AW165" s="11" t="s">
        <v>38</v>
      </c>
      <c r="AX165" s="11" t="s">
        <v>74</v>
      </c>
      <c r="AY165" s="211" t="s">
        <v>122</v>
      </c>
    </row>
    <row r="166" spans="2:51" s="13" customFormat="1" ht="13.5">
      <c r="B166" s="227"/>
      <c r="C166" s="228"/>
      <c r="D166" s="202" t="s">
        <v>131</v>
      </c>
      <c r="E166" s="238" t="s">
        <v>23</v>
      </c>
      <c r="F166" s="239" t="s">
        <v>171</v>
      </c>
      <c r="G166" s="228"/>
      <c r="H166" s="240">
        <v>23.85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131</v>
      </c>
      <c r="AU166" s="237" t="s">
        <v>86</v>
      </c>
      <c r="AV166" s="13" t="s">
        <v>139</v>
      </c>
      <c r="AW166" s="13" t="s">
        <v>38</v>
      </c>
      <c r="AX166" s="13" t="s">
        <v>79</v>
      </c>
      <c r="AY166" s="237" t="s">
        <v>122</v>
      </c>
    </row>
    <row r="167" spans="2:65" s="1" customFormat="1" ht="22.5" customHeight="1">
      <c r="B167" s="41"/>
      <c r="C167" s="241" t="s">
        <v>275</v>
      </c>
      <c r="D167" s="241" t="s">
        <v>199</v>
      </c>
      <c r="E167" s="242" t="s">
        <v>276</v>
      </c>
      <c r="F167" s="243" t="s">
        <v>277</v>
      </c>
      <c r="G167" s="244" t="s">
        <v>278</v>
      </c>
      <c r="H167" s="245">
        <v>4.77</v>
      </c>
      <c r="I167" s="246"/>
      <c r="J167" s="247">
        <f>ROUND(I167*H167,2)</f>
        <v>0</v>
      </c>
      <c r="K167" s="243" t="s">
        <v>128</v>
      </c>
      <c r="L167" s="248"/>
      <c r="M167" s="249" t="s">
        <v>23</v>
      </c>
      <c r="N167" s="250" t="s">
        <v>45</v>
      </c>
      <c r="O167" s="42"/>
      <c r="P167" s="197">
        <f>O167*H167</f>
        <v>0</v>
      </c>
      <c r="Q167" s="197">
        <v>1</v>
      </c>
      <c r="R167" s="197">
        <f>Q167*H167</f>
        <v>4.77</v>
      </c>
      <c r="S167" s="197">
        <v>0</v>
      </c>
      <c r="T167" s="198">
        <f>S167*H167</f>
        <v>0</v>
      </c>
      <c r="AR167" s="24" t="s">
        <v>164</v>
      </c>
      <c r="AT167" s="24" t="s">
        <v>199</v>
      </c>
      <c r="AU167" s="24" t="s">
        <v>86</v>
      </c>
      <c r="AY167" s="24" t="s">
        <v>122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24" t="s">
        <v>79</v>
      </c>
      <c r="BK167" s="199">
        <f>ROUND(I167*H167,2)</f>
        <v>0</v>
      </c>
      <c r="BL167" s="24" t="s">
        <v>129</v>
      </c>
      <c r="BM167" s="24" t="s">
        <v>279</v>
      </c>
    </row>
    <row r="168" spans="2:51" s="11" customFormat="1" ht="13.5">
      <c r="B168" s="200"/>
      <c r="C168" s="201"/>
      <c r="D168" s="202" t="s">
        <v>131</v>
      </c>
      <c r="E168" s="201"/>
      <c r="F168" s="204" t="s">
        <v>280</v>
      </c>
      <c r="G168" s="201"/>
      <c r="H168" s="205">
        <v>4.77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131</v>
      </c>
      <c r="AU168" s="211" t="s">
        <v>86</v>
      </c>
      <c r="AV168" s="11" t="s">
        <v>86</v>
      </c>
      <c r="AW168" s="11" t="s">
        <v>6</v>
      </c>
      <c r="AX168" s="11" t="s">
        <v>79</v>
      </c>
      <c r="AY168" s="211" t="s">
        <v>122</v>
      </c>
    </row>
    <row r="169" spans="2:65" s="1" customFormat="1" ht="57" customHeight="1">
      <c r="B169" s="41"/>
      <c r="C169" s="188" t="s">
        <v>281</v>
      </c>
      <c r="D169" s="188" t="s">
        <v>124</v>
      </c>
      <c r="E169" s="189" t="s">
        <v>282</v>
      </c>
      <c r="F169" s="190" t="s">
        <v>283</v>
      </c>
      <c r="G169" s="191" t="s">
        <v>127</v>
      </c>
      <c r="H169" s="192">
        <v>849.982</v>
      </c>
      <c r="I169" s="193"/>
      <c r="J169" s="194">
        <f>ROUND(I169*H169,2)</f>
        <v>0</v>
      </c>
      <c r="K169" s="190" t="s">
        <v>23</v>
      </c>
      <c r="L169" s="61"/>
      <c r="M169" s="195" t="s">
        <v>23</v>
      </c>
      <c r="N169" s="196" t="s">
        <v>45</v>
      </c>
      <c r="O169" s="42"/>
      <c r="P169" s="197">
        <f>O169*H169</f>
        <v>0</v>
      </c>
      <c r="Q169" s="197">
        <v>0.09898</v>
      </c>
      <c r="R169" s="197">
        <f>Q169*H169</f>
        <v>84.13121835999999</v>
      </c>
      <c r="S169" s="197">
        <v>0</v>
      </c>
      <c r="T169" s="198">
        <f>S169*H169</f>
        <v>0</v>
      </c>
      <c r="AR169" s="24" t="s">
        <v>129</v>
      </c>
      <c r="AT169" s="24" t="s">
        <v>124</v>
      </c>
      <c r="AU169" s="24" t="s">
        <v>86</v>
      </c>
      <c r="AY169" s="24" t="s">
        <v>122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24" t="s">
        <v>79</v>
      </c>
      <c r="BK169" s="199">
        <f>ROUND(I169*H169,2)</f>
        <v>0</v>
      </c>
      <c r="BL169" s="24" t="s">
        <v>129</v>
      </c>
      <c r="BM169" s="24" t="s">
        <v>284</v>
      </c>
    </row>
    <row r="170" spans="2:51" s="11" customFormat="1" ht="13.5">
      <c r="B170" s="200"/>
      <c r="C170" s="201"/>
      <c r="D170" s="202" t="s">
        <v>131</v>
      </c>
      <c r="E170" s="203" t="s">
        <v>23</v>
      </c>
      <c r="F170" s="204" t="s">
        <v>285</v>
      </c>
      <c r="G170" s="201"/>
      <c r="H170" s="205">
        <v>849.982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131</v>
      </c>
      <c r="AU170" s="211" t="s">
        <v>86</v>
      </c>
      <c r="AV170" s="11" t="s">
        <v>86</v>
      </c>
      <c r="AW170" s="11" t="s">
        <v>38</v>
      </c>
      <c r="AX170" s="11" t="s">
        <v>79</v>
      </c>
      <c r="AY170" s="211" t="s">
        <v>122</v>
      </c>
    </row>
    <row r="171" spans="2:65" s="1" customFormat="1" ht="22.5" customHeight="1">
      <c r="B171" s="41"/>
      <c r="C171" s="188" t="s">
        <v>286</v>
      </c>
      <c r="D171" s="188" t="s">
        <v>124</v>
      </c>
      <c r="E171" s="189" t="s">
        <v>287</v>
      </c>
      <c r="F171" s="190" t="s">
        <v>288</v>
      </c>
      <c r="G171" s="191" t="s">
        <v>156</v>
      </c>
      <c r="H171" s="192">
        <v>36.17</v>
      </c>
      <c r="I171" s="193"/>
      <c r="J171" s="194">
        <f>ROUND(I171*H171,2)</f>
        <v>0</v>
      </c>
      <c r="K171" s="190" t="s">
        <v>23</v>
      </c>
      <c r="L171" s="61"/>
      <c r="M171" s="195" t="s">
        <v>23</v>
      </c>
      <c r="N171" s="196" t="s">
        <v>45</v>
      </c>
      <c r="O171" s="42"/>
      <c r="P171" s="197">
        <f>O171*H171</f>
        <v>0</v>
      </c>
      <c r="Q171" s="197">
        <v>0.09898</v>
      </c>
      <c r="R171" s="197">
        <f>Q171*H171</f>
        <v>3.5801066</v>
      </c>
      <c r="S171" s="197">
        <v>0</v>
      </c>
      <c r="T171" s="198">
        <f>S171*H171</f>
        <v>0</v>
      </c>
      <c r="AR171" s="24" t="s">
        <v>129</v>
      </c>
      <c r="AT171" s="24" t="s">
        <v>124</v>
      </c>
      <c r="AU171" s="24" t="s">
        <v>86</v>
      </c>
      <c r="AY171" s="24" t="s">
        <v>122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24" t="s">
        <v>79</v>
      </c>
      <c r="BK171" s="199">
        <f>ROUND(I171*H171,2)</f>
        <v>0</v>
      </c>
      <c r="BL171" s="24" t="s">
        <v>129</v>
      </c>
      <c r="BM171" s="24" t="s">
        <v>289</v>
      </c>
    </row>
    <row r="172" spans="2:51" s="11" customFormat="1" ht="13.5">
      <c r="B172" s="200"/>
      <c r="C172" s="201"/>
      <c r="D172" s="212" t="s">
        <v>131</v>
      </c>
      <c r="E172" s="213" t="s">
        <v>23</v>
      </c>
      <c r="F172" s="214" t="s">
        <v>290</v>
      </c>
      <c r="G172" s="201"/>
      <c r="H172" s="215">
        <v>52.07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131</v>
      </c>
      <c r="AU172" s="211" t="s">
        <v>86</v>
      </c>
      <c r="AV172" s="11" t="s">
        <v>86</v>
      </c>
      <c r="AW172" s="11" t="s">
        <v>38</v>
      </c>
      <c r="AX172" s="11" t="s">
        <v>74</v>
      </c>
      <c r="AY172" s="211" t="s">
        <v>122</v>
      </c>
    </row>
    <row r="173" spans="2:51" s="11" customFormat="1" ht="13.5">
      <c r="B173" s="200"/>
      <c r="C173" s="201"/>
      <c r="D173" s="212" t="s">
        <v>131</v>
      </c>
      <c r="E173" s="213" t="s">
        <v>23</v>
      </c>
      <c r="F173" s="214" t="s">
        <v>291</v>
      </c>
      <c r="G173" s="201"/>
      <c r="H173" s="215">
        <v>-15.9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131</v>
      </c>
      <c r="AU173" s="211" t="s">
        <v>86</v>
      </c>
      <c r="AV173" s="11" t="s">
        <v>86</v>
      </c>
      <c r="AW173" s="11" t="s">
        <v>38</v>
      </c>
      <c r="AX173" s="11" t="s">
        <v>74</v>
      </c>
      <c r="AY173" s="211" t="s">
        <v>122</v>
      </c>
    </row>
    <row r="174" spans="2:51" s="13" customFormat="1" ht="13.5">
      <c r="B174" s="227"/>
      <c r="C174" s="228"/>
      <c r="D174" s="202" t="s">
        <v>131</v>
      </c>
      <c r="E174" s="238" t="s">
        <v>23</v>
      </c>
      <c r="F174" s="239" t="s">
        <v>171</v>
      </c>
      <c r="G174" s="228"/>
      <c r="H174" s="240">
        <v>36.17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131</v>
      </c>
      <c r="AU174" s="237" t="s">
        <v>86</v>
      </c>
      <c r="AV174" s="13" t="s">
        <v>139</v>
      </c>
      <c r="AW174" s="13" t="s">
        <v>38</v>
      </c>
      <c r="AX174" s="13" t="s">
        <v>79</v>
      </c>
      <c r="AY174" s="237" t="s">
        <v>122</v>
      </c>
    </row>
    <row r="175" spans="2:65" s="1" customFormat="1" ht="22.5" customHeight="1">
      <c r="B175" s="41"/>
      <c r="C175" s="188" t="s">
        <v>292</v>
      </c>
      <c r="D175" s="188" t="s">
        <v>124</v>
      </c>
      <c r="E175" s="189" t="s">
        <v>293</v>
      </c>
      <c r="F175" s="190" t="s">
        <v>294</v>
      </c>
      <c r="G175" s="191" t="s">
        <v>156</v>
      </c>
      <c r="H175" s="192">
        <v>308</v>
      </c>
      <c r="I175" s="193"/>
      <c r="J175" s="194">
        <f>ROUND(I175*H175,2)</f>
        <v>0</v>
      </c>
      <c r="K175" s="190" t="s">
        <v>23</v>
      </c>
      <c r="L175" s="61"/>
      <c r="M175" s="195" t="s">
        <v>23</v>
      </c>
      <c r="N175" s="196" t="s">
        <v>45</v>
      </c>
      <c r="O175" s="42"/>
      <c r="P175" s="197">
        <f>O175*H175</f>
        <v>0</v>
      </c>
      <c r="Q175" s="197">
        <v>0.09898</v>
      </c>
      <c r="R175" s="197">
        <f>Q175*H175</f>
        <v>30.48584</v>
      </c>
      <c r="S175" s="197">
        <v>0</v>
      </c>
      <c r="T175" s="198">
        <f>S175*H175</f>
        <v>0</v>
      </c>
      <c r="AR175" s="24" t="s">
        <v>129</v>
      </c>
      <c r="AT175" s="24" t="s">
        <v>124</v>
      </c>
      <c r="AU175" s="24" t="s">
        <v>86</v>
      </c>
      <c r="AY175" s="24" t="s">
        <v>122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24" t="s">
        <v>79</v>
      </c>
      <c r="BK175" s="199">
        <f>ROUND(I175*H175,2)</f>
        <v>0</v>
      </c>
      <c r="BL175" s="24" t="s">
        <v>129</v>
      </c>
      <c r="BM175" s="24" t="s">
        <v>295</v>
      </c>
    </row>
    <row r="176" spans="2:51" s="11" customFormat="1" ht="13.5">
      <c r="B176" s="200"/>
      <c r="C176" s="201"/>
      <c r="D176" s="212" t="s">
        <v>131</v>
      </c>
      <c r="E176" s="213" t="s">
        <v>23</v>
      </c>
      <c r="F176" s="214" t="s">
        <v>296</v>
      </c>
      <c r="G176" s="201"/>
      <c r="H176" s="215">
        <v>240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131</v>
      </c>
      <c r="AU176" s="211" t="s">
        <v>86</v>
      </c>
      <c r="AV176" s="11" t="s">
        <v>86</v>
      </c>
      <c r="AW176" s="11" t="s">
        <v>38</v>
      </c>
      <c r="AX176" s="11" t="s">
        <v>74</v>
      </c>
      <c r="AY176" s="211" t="s">
        <v>122</v>
      </c>
    </row>
    <row r="177" spans="2:51" s="11" customFormat="1" ht="13.5">
      <c r="B177" s="200"/>
      <c r="C177" s="201"/>
      <c r="D177" s="212" t="s">
        <v>131</v>
      </c>
      <c r="E177" s="213" t="s">
        <v>23</v>
      </c>
      <c r="F177" s="214" t="s">
        <v>297</v>
      </c>
      <c r="G177" s="201"/>
      <c r="H177" s="215">
        <v>68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131</v>
      </c>
      <c r="AU177" s="211" t="s">
        <v>86</v>
      </c>
      <c r="AV177" s="11" t="s">
        <v>86</v>
      </c>
      <c r="AW177" s="11" t="s">
        <v>38</v>
      </c>
      <c r="AX177" s="11" t="s">
        <v>74</v>
      </c>
      <c r="AY177" s="211" t="s">
        <v>122</v>
      </c>
    </row>
    <row r="178" spans="2:51" s="13" customFormat="1" ht="13.5">
      <c r="B178" s="227"/>
      <c r="C178" s="228"/>
      <c r="D178" s="212" t="s">
        <v>131</v>
      </c>
      <c r="E178" s="229" t="s">
        <v>23</v>
      </c>
      <c r="F178" s="230" t="s">
        <v>171</v>
      </c>
      <c r="G178" s="228"/>
      <c r="H178" s="231">
        <v>308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131</v>
      </c>
      <c r="AU178" s="237" t="s">
        <v>86</v>
      </c>
      <c r="AV178" s="13" t="s">
        <v>139</v>
      </c>
      <c r="AW178" s="13" t="s">
        <v>38</v>
      </c>
      <c r="AX178" s="13" t="s">
        <v>79</v>
      </c>
      <c r="AY178" s="237" t="s">
        <v>122</v>
      </c>
    </row>
    <row r="179" spans="2:63" s="10" customFormat="1" ht="29.85" customHeight="1">
      <c r="B179" s="171"/>
      <c r="C179" s="172"/>
      <c r="D179" s="185" t="s">
        <v>73</v>
      </c>
      <c r="E179" s="186" t="s">
        <v>164</v>
      </c>
      <c r="F179" s="186" t="s">
        <v>298</v>
      </c>
      <c r="G179" s="172"/>
      <c r="H179" s="172"/>
      <c r="I179" s="175"/>
      <c r="J179" s="187">
        <f>BK179</f>
        <v>0</v>
      </c>
      <c r="K179" s="172"/>
      <c r="L179" s="177"/>
      <c r="M179" s="178"/>
      <c r="N179" s="179"/>
      <c r="O179" s="179"/>
      <c r="P179" s="180">
        <f>SUM(P180:P196)</f>
        <v>0</v>
      </c>
      <c r="Q179" s="179"/>
      <c r="R179" s="180">
        <f>SUM(R180:R196)</f>
        <v>6.207140000000001</v>
      </c>
      <c r="S179" s="179"/>
      <c r="T179" s="181">
        <f>SUM(T180:T196)</f>
        <v>0</v>
      </c>
      <c r="AR179" s="182" t="s">
        <v>79</v>
      </c>
      <c r="AT179" s="183" t="s">
        <v>73</v>
      </c>
      <c r="AU179" s="183" t="s">
        <v>79</v>
      </c>
      <c r="AY179" s="182" t="s">
        <v>122</v>
      </c>
      <c r="BK179" s="184">
        <f>SUM(BK180:BK196)</f>
        <v>0</v>
      </c>
    </row>
    <row r="180" spans="2:65" s="1" customFormat="1" ht="22.5" customHeight="1">
      <c r="B180" s="41"/>
      <c r="C180" s="188" t="s">
        <v>299</v>
      </c>
      <c r="D180" s="188" t="s">
        <v>124</v>
      </c>
      <c r="E180" s="189" t="s">
        <v>300</v>
      </c>
      <c r="F180" s="190" t="s">
        <v>301</v>
      </c>
      <c r="G180" s="191" t="s">
        <v>156</v>
      </c>
      <c r="H180" s="192">
        <v>7</v>
      </c>
      <c r="I180" s="193"/>
      <c r="J180" s="194">
        <f>ROUND(I180*H180,2)</f>
        <v>0</v>
      </c>
      <c r="K180" s="190" t="s">
        <v>128</v>
      </c>
      <c r="L180" s="61"/>
      <c r="M180" s="195" t="s">
        <v>23</v>
      </c>
      <c r="N180" s="196" t="s">
        <v>45</v>
      </c>
      <c r="O180" s="42"/>
      <c r="P180" s="197">
        <f>O180*H180</f>
        <v>0</v>
      </c>
      <c r="Q180" s="197">
        <v>0.00268</v>
      </c>
      <c r="R180" s="197">
        <f>Q180*H180</f>
        <v>0.01876</v>
      </c>
      <c r="S180" s="197">
        <v>0</v>
      </c>
      <c r="T180" s="198">
        <f>S180*H180</f>
        <v>0</v>
      </c>
      <c r="AR180" s="24" t="s">
        <v>129</v>
      </c>
      <c r="AT180" s="24" t="s">
        <v>124</v>
      </c>
      <c r="AU180" s="24" t="s">
        <v>86</v>
      </c>
      <c r="AY180" s="24" t="s">
        <v>122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24" t="s">
        <v>79</v>
      </c>
      <c r="BK180" s="199">
        <f>ROUND(I180*H180,2)</f>
        <v>0</v>
      </c>
      <c r="BL180" s="24" t="s">
        <v>129</v>
      </c>
      <c r="BM180" s="24" t="s">
        <v>302</v>
      </c>
    </row>
    <row r="181" spans="2:51" s="11" customFormat="1" ht="13.5">
      <c r="B181" s="200"/>
      <c r="C181" s="201"/>
      <c r="D181" s="202" t="s">
        <v>131</v>
      </c>
      <c r="E181" s="203" t="s">
        <v>23</v>
      </c>
      <c r="F181" s="204" t="s">
        <v>158</v>
      </c>
      <c r="G181" s="201"/>
      <c r="H181" s="205">
        <v>7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131</v>
      </c>
      <c r="AU181" s="211" t="s">
        <v>86</v>
      </c>
      <c r="AV181" s="11" t="s">
        <v>86</v>
      </c>
      <c r="AW181" s="11" t="s">
        <v>38</v>
      </c>
      <c r="AX181" s="11" t="s">
        <v>79</v>
      </c>
      <c r="AY181" s="211" t="s">
        <v>122</v>
      </c>
    </row>
    <row r="182" spans="2:65" s="1" customFormat="1" ht="31.5" customHeight="1">
      <c r="B182" s="41"/>
      <c r="C182" s="188" t="s">
        <v>303</v>
      </c>
      <c r="D182" s="188" t="s">
        <v>124</v>
      </c>
      <c r="E182" s="189" t="s">
        <v>304</v>
      </c>
      <c r="F182" s="190" t="s">
        <v>305</v>
      </c>
      <c r="G182" s="191" t="s">
        <v>306</v>
      </c>
      <c r="H182" s="192">
        <v>8</v>
      </c>
      <c r="I182" s="193"/>
      <c r="J182" s="194">
        <f>ROUND(I182*H182,2)</f>
        <v>0</v>
      </c>
      <c r="K182" s="190" t="s">
        <v>128</v>
      </c>
      <c r="L182" s="61"/>
      <c r="M182" s="195" t="s">
        <v>23</v>
      </c>
      <c r="N182" s="196" t="s">
        <v>45</v>
      </c>
      <c r="O182" s="42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24" t="s">
        <v>129</v>
      </c>
      <c r="AT182" s="24" t="s">
        <v>124</v>
      </c>
      <c r="AU182" s="24" t="s">
        <v>86</v>
      </c>
      <c r="AY182" s="24" t="s">
        <v>122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24" t="s">
        <v>79</v>
      </c>
      <c r="BK182" s="199">
        <f>ROUND(I182*H182,2)</f>
        <v>0</v>
      </c>
      <c r="BL182" s="24" t="s">
        <v>129</v>
      </c>
      <c r="BM182" s="24" t="s">
        <v>307</v>
      </c>
    </row>
    <row r="183" spans="2:65" s="1" customFormat="1" ht="22.5" customHeight="1">
      <c r="B183" s="41"/>
      <c r="C183" s="241" t="s">
        <v>308</v>
      </c>
      <c r="D183" s="241" t="s">
        <v>199</v>
      </c>
      <c r="E183" s="242" t="s">
        <v>309</v>
      </c>
      <c r="F183" s="243" t="s">
        <v>310</v>
      </c>
      <c r="G183" s="244" t="s">
        <v>306</v>
      </c>
      <c r="H183" s="245">
        <v>6</v>
      </c>
      <c r="I183" s="246"/>
      <c r="J183" s="247">
        <f>ROUND(I183*H183,2)</f>
        <v>0</v>
      </c>
      <c r="K183" s="243" t="s">
        <v>128</v>
      </c>
      <c r="L183" s="248"/>
      <c r="M183" s="249" t="s">
        <v>23</v>
      </c>
      <c r="N183" s="250" t="s">
        <v>45</v>
      </c>
      <c r="O183" s="42"/>
      <c r="P183" s="197">
        <f>O183*H183</f>
        <v>0</v>
      </c>
      <c r="Q183" s="197">
        <v>0.00065</v>
      </c>
      <c r="R183" s="197">
        <f>Q183*H183</f>
        <v>0.0039</v>
      </c>
      <c r="S183" s="197">
        <v>0</v>
      </c>
      <c r="T183" s="198">
        <f>S183*H183</f>
        <v>0</v>
      </c>
      <c r="AR183" s="24" t="s">
        <v>164</v>
      </c>
      <c r="AT183" s="24" t="s">
        <v>199</v>
      </c>
      <c r="AU183" s="24" t="s">
        <v>86</v>
      </c>
      <c r="AY183" s="24" t="s">
        <v>122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24" t="s">
        <v>79</v>
      </c>
      <c r="BK183" s="199">
        <f>ROUND(I183*H183,2)</f>
        <v>0</v>
      </c>
      <c r="BL183" s="24" t="s">
        <v>129</v>
      </c>
      <c r="BM183" s="24" t="s">
        <v>311</v>
      </c>
    </row>
    <row r="184" spans="2:51" s="11" customFormat="1" ht="13.5">
      <c r="B184" s="200"/>
      <c r="C184" s="201"/>
      <c r="D184" s="202" t="s">
        <v>131</v>
      </c>
      <c r="E184" s="203" t="s">
        <v>23</v>
      </c>
      <c r="F184" s="204" t="s">
        <v>312</v>
      </c>
      <c r="G184" s="201"/>
      <c r="H184" s="205">
        <v>6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131</v>
      </c>
      <c r="AU184" s="211" t="s">
        <v>86</v>
      </c>
      <c r="AV184" s="11" t="s">
        <v>86</v>
      </c>
      <c r="AW184" s="11" t="s">
        <v>38</v>
      </c>
      <c r="AX184" s="11" t="s">
        <v>79</v>
      </c>
      <c r="AY184" s="211" t="s">
        <v>122</v>
      </c>
    </row>
    <row r="185" spans="2:65" s="1" customFormat="1" ht="22.5" customHeight="1">
      <c r="B185" s="41"/>
      <c r="C185" s="241" t="s">
        <v>313</v>
      </c>
      <c r="D185" s="241" t="s">
        <v>199</v>
      </c>
      <c r="E185" s="242" t="s">
        <v>314</v>
      </c>
      <c r="F185" s="243" t="s">
        <v>315</v>
      </c>
      <c r="G185" s="244" t="s">
        <v>306</v>
      </c>
      <c r="H185" s="245">
        <v>1</v>
      </c>
      <c r="I185" s="246"/>
      <c r="J185" s="247">
        <f aca="true" t="shared" si="0" ref="J185:J196">ROUND(I185*H185,2)</f>
        <v>0</v>
      </c>
      <c r="K185" s="243" t="s">
        <v>128</v>
      </c>
      <c r="L185" s="248"/>
      <c r="M185" s="249" t="s">
        <v>23</v>
      </c>
      <c r="N185" s="250" t="s">
        <v>45</v>
      </c>
      <c r="O185" s="42"/>
      <c r="P185" s="197">
        <f aca="true" t="shared" si="1" ref="P185:P196">O185*H185</f>
        <v>0</v>
      </c>
      <c r="Q185" s="197">
        <v>0.0016</v>
      </c>
      <c r="R185" s="197">
        <f aca="true" t="shared" si="2" ref="R185:R196">Q185*H185</f>
        <v>0.0016</v>
      </c>
      <c r="S185" s="197">
        <v>0</v>
      </c>
      <c r="T185" s="198">
        <f aca="true" t="shared" si="3" ref="T185:T196">S185*H185</f>
        <v>0</v>
      </c>
      <c r="AR185" s="24" t="s">
        <v>164</v>
      </c>
      <c r="AT185" s="24" t="s">
        <v>199</v>
      </c>
      <c r="AU185" s="24" t="s">
        <v>86</v>
      </c>
      <c r="AY185" s="24" t="s">
        <v>122</v>
      </c>
      <c r="BE185" s="199">
        <f aca="true" t="shared" si="4" ref="BE185:BE196">IF(N185="základní",J185,0)</f>
        <v>0</v>
      </c>
      <c r="BF185" s="199">
        <f aca="true" t="shared" si="5" ref="BF185:BF196">IF(N185="snížená",J185,0)</f>
        <v>0</v>
      </c>
      <c r="BG185" s="199">
        <f aca="true" t="shared" si="6" ref="BG185:BG196">IF(N185="zákl. přenesená",J185,0)</f>
        <v>0</v>
      </c>
      <c r="BH185" s="199">
        <f aca="true" t="shared" si="7" ref="BH185:BH196">IF(N185="sníž. přenesená",J185,0)</f>
        <v>0</v>
      </c>
      <c r="BI185" s="199">
        <f aca="true" t="shared" si="8" ref="BI185:BI196">IF(N185="nulová",J185,0)</f>
        <v>0</v>
      </c>
      <c r="BJ185" s="24" t="s">
        <v>79</v>
      </c>
      <c r="BK185" s="199">
        <f aca="true" t="shared" si="9" ref="BK185:BK196">ROUND(I185*H185,2)</f>
        <v>0</v>
      </c>
      <c r="BL185" s="24" t="s">
        <v>129</v>
      </c>
      <c r="BM185" s="24" t="s">
        <v>316</v>
      </c>
    </row>
    <row r="186" spans="2:65" s="1" customFormat="1" ht="22.5" customHeight="1">
      <c r="B186" s="41"/>
      <c r="C186" s="241" t="s">
        <v>317</v>
      </c>
      <c r="D186" s="241" t="s">
        <v>199</v>
      </c>
      <c r="E186" s="242" t="s">
        <v>318</v>
      </c>
      <c r="F186" s="243" t="s">
        <v>319</v>
      </c>
      <c r="G186" s="244" t="s">
        <v>306</v>
      </c>
      <c r="H186" s="245">
        <v>1</v>
      </c>
      <c r="I186" s="246"/>
      <c r="J186" s="247">
        <f t="shared" si="0"/>
        <v>0</v>
      </c>
      <c r="K186" s="243" t="s">
        <v>128</v>
      </c>
      <c r="L186" s="248"/>
      <c r="M186" s="249" t="s">
        <v>23</v>
      </c>
      <c r="N186" s="250" t="s">
        <v>45</v>
      </c>
      <c r="O186" s="42"/>
      <c r="P186" s="197">
        <f t="shared" si="1"/>
        <v>0</v>
      </c>
      <c r="Q186" s="197">
        <v>0.00267</v>
      </c>
      <c r="R186" s="197">
        <f t="shared" si="2"/>
        <v>0.00267</v>
      </c>
      <c r="S186" s="197">
        <v>0</v>
      </c>
      <c r="T186" s="198">
        <f t="shared" si="3"/>
        <v>0</v>
      </c>
      <c r="AR186" s="24" t="s">
        <v>164</v>
      </c>
      <c r="AT186" s="24" t="s">
        <v>199</v>
      </c>
      <c r="AU186" s="24" t="s">
        <v>86</v>
      </c>
      <c r="AY186" s="24" t="s">
        <v>122</v>
      </c>
      <c r="BE186" s="199">
        <f t="shared" si="4"/>
        <v>0</v>
      </c>
      <c r="BF186" s="199">
        <f t="shared" si="5"/>
        <v>0</v>
      </c>
      <c r="BG186" s="199">
        <f t="shared" si="6"/>
        <v>0</v>
      </c>
      <c r="BH186" s="199">
        <f t="shared" si="7"/>
        <v>0</v>
      </c>
      <c r="BI186" s="199">
        <f t="shared" si="8"/>
        <v>0</v>
      </c>
      <c r="BJ186" s="24" t="s">
        <v>79</v>
      </c>
      <c r="BK186" s="199">
        <f t="shared" si="9"/>
        <v>0</v>
      </c>
      <c r="BL186" s="24" t="s">
        <v>129</v>
      </c>
      <c r="BM186" s="24" t="s">
        <v>320</v>
      </c>
    </row>
    <row r="187" spans="2:65" s="1" customFormat="1" ht="31.5" customHeight="1">
      <c r="B187" s="41"/>
      <c r="C187" s="188" t="s">
        <v>321</v>
      </c>
      <c r="D187" s="188" t="s">
        <v>124</v>
      </c>
      <c r="E187" s="189" t="s">
        <v>322</v>
      </c>
      <c r="F187" s="190" t="s">
        <v>323</v>
      </c>
      <c r="G187" s="191" t="s">
        <v>306</v>
      </c>
      <c r="H187" s="192">
        <v>2</v>
      </c>
      <c r="I187" s="193"/>
      <c r="J187" s="194">
        <f t="shared" si="0"/>
        <v>0</v>
      </c>
      <c r="K187" s="190" t="s">
        <v>128</v>
      </c>
      <c r="L187" s="61"/>
      <c r="M187" s="195" t="s">
        <v>23</v>
      </c>
      <c r="N187" s="196" t="s">
        <v>45</v>
      </c>
      <c r="O187" s="42"/>
      <c r="P187" s="197">
        <f t="shared" si="1"/>
        <v>0</v>
      </c>
      <c r="Q187" s="197">
        <v>1E-05</v>
      </c>
      <c r="R187" s="197">
        <f t="shared" si="2"/>
        <v>2E-05</v>
      </c>
      <c r="S187" s="197">
        <v>0</v>
      </c>
      <c r="T187" s="198">
        <f t="shared" si="3"/>
        <v>0</v>
      </c>
      <c r="AR187" s="24" t="s">
        <v>129</v>
      </c>
      <c r="AT187" s="24" t="s">
        <v>124</v>
      </c>
      <c r="AU187" s="24" t="s">
        <v>86</v>
      </c>
      <c r="AY187" s="24" t="s">
        <v>122</v>
      </c>
      <c r="BE187" s="199">
        <f t="shared" si="4"/>
        <v>0</v>
      </c>
      <c r="BF187" s="199">
        <f t="shared" si="5"/>
        <v>0</v>
      </c>
      <c r="BG187" s="199">
        <f t="shared" si="6"/>
        <v>0</v>
      </c>
      <c r="BH187" s="199">
        <f t="shared" si="7"/>
        <v>0</v>
      </c>
      <c r="BI187" s="199">
        <f t="shared" si="8"/>
        <v>0</v>
      </c>
      <c r="BJ187" s="24" t="s">
        <v>79</v>
      </c>
      <c r="BK187" s="199">
        <f t="shared" si="9"/>
        <v>0</v>
      </c>
      <c r="BL187" s="24" t="s">
        <v>129</v>
      </c>
      <c r="BM187" s="24" t="s">
        <v>324</v>
      </c>
    </row>
    <row r="188" spans="2:65" s="1" customFormat="1" ht="22.5" customHeight="1">
      <c r="B188" s="41"/>
      <c r="C188" s="241" t="s">
        <v>325</v>
      </c>
      <c r="D188" s="241" t="s">
        <v>199</v>
      </c>
      <c r="E188" s="242" t="s">
        <v>326</v>
      </c>
      <c r="F188" s="243" t="s">
        <v>327</v>
      </c>
      <c r="G188" s="244" t="s">
        <v>306</v>
      </c>
      <c r="H188" s="245">
        <v>2</v>
      </c>
      <c r="I188" s="246"/>
      <c r="J188" s="247">
        <f t="shared" si="0"/>
        <v>0</v>
      </c>
      <c r="K188" s="243" t="s">
        <v>128</v>
      </c>
      <c r="L188" s="248"/>
      <c r="M188" s="249" t="s">
        <v>23</v>
      </c>
      <c r="N188" s="250" t="s">
        <v>45</v>
      </c>
      <c r="O188" s="42"/>
      <c r="P188" s="197">
        <f t="shared" si="1"/>
        <v>0</v>
      </c>
      <c r="Q188" s="197">
        <v>0.00154</v>
      </c>
      <c r="R188" s="197">
        <f t="shared" si="2"/>
        <v>0.00308</v>
      </c>
      <c r="S188" s="197">
        <v>0</v>
      </c>
      <c r="T188" s="198">
        <f t="shared" si="3"/>
        <v>0</v>
      </c>
      <c r="AR188" s="24" t="s">
        <v>164</v>
      </c>
      <c r="AT188" s="24" t="s">
        <v>199</v>
      </c>
      <c r="AU188" s="24" t="s">
        <v>86</v>
      </c>
      <c r="AY188" s="24" t="s">
        <v>122</v>
      </c>
      <c r="BE188" s="199">
        <f t="shared" si="4"/>
        <v>0</v>
      </c>
      <c r="BF188" s="199">
        <f t="shared" si="5"/>
        <v>0</v>
      </c>
      <c r="BG188" s="199">
        <f t="shared" si="6"/>
        <v>0</v>
      </c>
      <c r="BH188" s="199">
        <f t="shared" si="7"/>
        <v>0</v>
      </c>
      <c r="BI188" s="199">
        <f t="shared" si="8"/>
        <v>0</v>
      </c>
      <c r="BJ188" s="24" t="s">
        <v>79</v>
      </c>
      <c r="BK188" s="199">
        <f t="shared" si="9"/>
        <v>0</v>
      </c>
      <c r="BL188" s="24" t="s">
        <v>129</v>
      </c>
      <c r="BM188" s="24" t="s">
        <v>328</v>
      </c>
    </row>
    <row r="189" spans="2:65" s="1" customFormat="1" ht="31.5" customHeight="1">
      <c r="B189" s="41"/>
      <c r="C189" s="188" t="s">
        <v>329</v>
      </c>
      <c r="D189" s="188" t="s">
        <v>124</v>
      </c>
      <c r="E189" s="189" t="s">
        <v>330</v>
      </c>
      <c r="F189" s="190" t="s">
        <v>331</v>
      </c>
      <c r="G189" s="191" t="s">
        <v>306</v>
      </c>
      <c r="H189" s="192">
        <v>2</v>
      </c>
      <c r="I189" s="193"/>
      <c r="J189" s="194">
        <f t="shared" si="0"/>
        <v>0</v>
      </c>
      <c r="K189" s="190" t="s">
        <v>23</v>
      </c>
      <c r="L189" s="61"/>
      <c r="M189" s="195" t="s">
        <v>23</v>
      </c>
      <c r="N189" s="196" t="s">
        <v>45</v>
      </c>
      <c r="O189" s="42"/>
      <c r="P189" s="197">
        <f t="shared" si="1"/>
        <v>0</v>
      </c>
      <c r="Q189" s="197">
        <v>2.72625</v>
      </c>
      <c r="R189" s="197">
        <f t="shared" si="2"/>
        <v>5.4525</v>
      </c>
      <c r="S189" s="197">
        <v>0</v>
      </c>
      <c r="T189" s="198">
        <f t="shared" si="3"/>
        <v>0</v>
      </c>
      <c r="AR189" s="24" t="s">
        <v>129</v>
      </c>
      <c r="AT189" s="24" t="s">
        <v>124</v>
      </c>
      <c r="AU189" s="24" t="s">
        <v>86</v>
      </c>
      <c r="AY189" s="24" t="s">
        <v>122</v>
      </c>
      <c r="BE189" s="199">
        <f t="shared" si="4"/>
        <v>0</v>
      </c>
      <c r="BF189" s="199">
        <f t="shared" si="5"/>
        <v>0</v>
      </c>
      <c r="BG189" s="199">
        <f t="shared" si="6"/>
        <v>0</v>
      </c>
      <c r="BH189" s="199">
        <f t="shared" si="7"/>
        <v>0</v>
      </c>
      <c r="BI189" s="199">
        <f t="shared" si="8"/>
        <v>0</v>
      </c>
      <c r="BJ189" s="24" t="s">
        <v>79</v>
      </c>
      <c r="BK189" s="199">
        <f t="shared" si="9"/>
        <v>0</v>
      </c>
      <c r="BL189" s="24" t="s">
        <v>129</v>
      </c>
      <c r="BM189" s="24" t="s">
        <v>332</v>
      </c>
    </row>
    <row r="190" spans="2:65" s="1" customFormat="1" ht="22.5" customHeight="1">
      <c r="B190" s="41"/>
      <c r="C190" s="188" t="s">
        <v>333</v>
      </c>
      <c r="D190" s="188" t="s">
        <v>124</v>
      </c>
      <c r="E190" s="189" t="s">
        <v>334</v>
      </c>
      <c r="F190" s="190" t="s">
        <v>335</v>
      </c>
      <c r="G190" s="191" t="s">
        <v>306</v>
      </c>
      <c r="H190" s="192">
        <v>2</v>
      </c>
      <c r="I190" s="193"/>
      <c r="J190" s="194">
        <f t="shared" si="0"/>
        <v>0</v>
      </c>
      <c r="K190" s="190" t="s">
        <v>128</v>
      </c>
      <c r="L190" s="61"/>
      <c r="M190" s="195" t="s">
        <v>23</v>
      </c>
      <c r="N190" s="196" t="s">
        <v>45</v>
      </c>
      <c r="O190" s="42"/>
      <c r="P190" s="197">
        <f t="shared" si="1"/>
        <v>0</v>
      </c>
      <c r="Q190" s="197">
        <v>0.03906</v>
      </c>
      <c r="R190" s="197">
        <f t="shared" si="2"/>
        <v>0.07812</v>
      </c>
      <c r="S190" s="197">
        <v>0</v>
      </c>
      <c r="T190" s="198">
        <f t="shared" si="3"/>
        <v>0</v>
      </c>
      <c r="AR190" s="24" t="s">
        <v>129</v>
      </c>
      <c r="AT190" s="24" t="s">
        <v>124</v>
      </c>
      <c r="AU190" s="24" t="s">
        <v>86</v>
      </c>
      <c r="AY190" s="24" t="s">
        <v>122</v>
      </c>
      <c r="BE190" s="199">
        <f t="shared" si="4"/>
        <v>0</v>
      </c>
      <c r="BF190" s="199">
        <f t="shared" si="5"/>
        <v>0</v>
      </c>
      <c r="BG190" s="199">
        <f t="shared" si="6"/>
        <v>0</v>
      </c>
      <c r="BH190" s="199">
        <f t="shared" si="7"/>
        <v>0</v>
      </c>
      <c r="BI190" s="199">
        <f t="shared" si="8"/>
        <v>0</v>
      </c>
      <c r="BJ190" s="24" t="s">
        <v>79</v>
      </c>
      <c r="BK190" s="199">
        <f t="shared" si="9"/>
        <v>0</v>
      </c>
      <c r="BL190" s="24" t="s">
        <v>129</v>
      </c>
      <c r="BM190" s="24" t="s">
        <v>336</v>
      </c>
    </row>
    <row r="191" spans="2:65" s="1" customFormat="1" ht="31.5" customHeight="1">
      <c r="B191" s="41"/>
      <c r="C191" s="188" t="s">
        <v>337</v>
      </c>
      <c r="D191" s="188" t="s">
        <v>124</v>
      </c>
      <c r="E191" s="189" t="s">
        <v>338</v>
      </c>
      <c r="F191" s="190" t="s">
        <v>339</v>
      </c>
      <c r="G191" s="191" t="s">
        <v>306</v>
      </c>
      <c r="H191" s="192">
        <v>3</v>
      </c>
      <c r="I191" s="193"/>
      <c r="J191" s="194">
        <f t="shared" si="0"/>
        <v>0</v>
      </c>
      <c r="K191" s="190" t="s">
        <v>128</v>
      </c>
      <c r="L191" s="61"/>
      <c r="M191" s="195" t="s">
        <v>23</v>
      </c>
      <c r="N191" s="196" t="s">
        <v>45</v>
      </c>
      <c r="O191" s="42"/>
      <c r="P191" s="197">
        <f t="shared" si="1"/>
        <v>0</v>
      </c>
      <c r="Q191" s="197">
        <v>0.0062</v>
      </c>
      <c r="R191" s="197">
        <f t="shared" si="2"/>
        <v>0.0186</v>
      </c>
      <c r="S191" s="197">
        <v>0</v>
      </c>
      <c r="T191" s="198">
        <f t="shared" si="3"/>
        <v>0</v>
      </c>
      <c r="AR191" s="24" t="s">
        <v>129</v>
      </c>
      <c r="AT191" s="24" t="s">
        <v>124</v>
      </c>
      <c r="AU191" s="24" t="s">
        <v>86</v>
      </c>
      <c r="AY191" s="24" t="s">
        <v>122</v>
      </c>
      <c r="BE191" s="199">
        <f t="shared" si="4"/>
        <v>0</v>
      </c>
      <c r="BF191" s="199">
        <f t="shared" si="5"/>
        <v>0</v>
      </c>
      <c r="BG191" s="199">
        <f t="shared" si="6"/>
        <v>0</v>
      </c>
      <c r="BH191" s="199">
        <f t="shared" si="7"/>
        <v>0</v>
      </c>
      <c r="BI191" s="199">
        <f t="shared" si="8"/>
        <v>0</v>
      </c>
      <c r="BJ191" s="24" t="s">
        <v>79</v>
      </c>
      <c r="BK191" s="199">
        <f t="shared" si="9"/>
        <v>0</v>
      </c>
      <c r="BL191" s="24" t="s">
        <v>129</v>
      </c>
      <c r="BM191" s="24" t="s">
        <v>340</v>
      </c>
    </row>
    <row r="192" spans="2:65" s="1" customFormat="1" ht="22.5" customHeight="1">
      <c r="B192" s="41"/>
      <c r="C192" s="188" t="s">
        <v>341</v>
      </c>
      <c r="D192" s="188" t="s">
        <v>124</v>
      </c>
      <c r="E192" s="189" t="s">
        <v>342</v>
      </c>
      <c r="F192" s="190" t="s">
        <v>343</v>
      </c>
      <c r="G192" s="191" t="s">
        <v>306</v>
      </c>
      <c r="H192" s="192">
        <v>3</v>
      </c>
      <c r="I192" s="193"/>
      <c r="J192" s="194">
        <f t="shared" si="0"/>
        <v>0</v>
      </c>
      <c r="K192" s="190" t="s">
        <v>128</v>
      </c>
      <c r="L192" s="61"/>
      <c r="M192" s="195" t="s">
        <v>23</v>
      </c>
      <c r="N192" s="196" t="s">
        <v>45</v>
      </c>
      <c r="O192" s="42"/>
      <c r="P192" s="197">
        <f t="shared" si="1"/>
        <v>0</v>
      </c>
      <c r="Q192" s="197">
        <v>0</v>
      </c>
      <c r="R192" s="197">
        <f t="shared" si="2"/>
        <v>0</v>
      </c>
      <c r="S192" s="197">
        <v>0</v>
      </c>
      <c r="T192" s="198">
        <f t="shared" si="3"/>
        <v>0</v>
      </c>
      <c r="AR192" s="24" t="s">
        <v>129</v>
      </c>
      <c r="AT192" s="24" t="s">
        <v>124</v>
      </c>
      <c r="AU192" s="24" t="s">
        <v>86</v>
      </c>
      <c r="AY192" s="24" t="s">
        <v>122</v>
      </c>
      <c r="BE192" s="199">
        <f t="shared" si="4"/>
        <v>0</v>
      </c>
      <c r="BF192" s="199">
        <f t="shared" si="5"/>
        <v>0</v>
      </c>
      <c r="BG192" s="199">
        <f t="shared" si="6"/>
        <v>0</v>
      </c>
      <c r="BH192" s="199">
        <f t="shared" si="7"/>
        <v>0</v>
      </c>
      <c r="BI192" s="199">
        <f t="shared" si="8"/>
        <v>0</v>
      </c>
      <c r="BJ192" s="24" t="s">
        <v>79</v>
      </c>
      <c r="BK192" s="199">
        <f t="shared" si="9"/>
        <v>0</v>
      </c>
      <c r="BL192" s="24" t="s">
        <v>129</v>
      </c>
      <c r="BM192" s="24" t="s">
        <v>344</v>
      </c>
    </row>
    <row r="193" spans="2:65" s="1" customFormat="1" ht="31.5" customHeight="1">
      <c r="B193" s="41"/>
      <c r="C193" s="188" t="s">
        <v>345</v>
      </c>
      <c r="D193" s="188" t="s">
        <v>124</v>
      </c>
      <c r="E193" s="189" t="s">
        <v>346</v>
      </c>
      <c r="F193" s="190" t="s">
        <v>347</v>
      </c>
      <c r="G193" s="191" t="s">
        <v>306</v>
      </c>
      <c r="H193" s="192">
        <v>3</v>
      </c>
      <c r="I193" s="193"/>
      <c r="J193" s="194">
        <f t="shared" si="0"/>
        <v>0</v>
      </c>
      <c r="K193" s="190" t="s">
        <v>128</v>
      </c>
      <c r="L193" s="61"/>
      <c r="M193" s="195" t="s">
        <v>23</v>
      </c>
      <c r="N193" s="196" t="s">
        <v>45</v>
      </c>
      <c r="O193" s="42"/>
      <c r="P193" s="197">
        <f t="shared" si="1"/>
        <v>0</v>
      </c>
      <c r="Q193" s="197">
        <v>0.07605</v>
      </c>
      <c r="R193" s="197">
        <f t="shared" si="2"/>
        <v>0.22815000000000002</v>
      </c>
      <c r="S193" s="197">
        <v>0</v>
      </c>
      <c r="T193" s="198">
        <f t="shared" si="3"/>
        <v>0</v>
      </c>
      <c r="AR193" s="24" t="s">
        <v>129</v>
      </c>
      <c r="AT193" s="24" t="s">
        <v>124</v>
      </c>
      <c r="AU193" s="24" t="s">
        <v>86</v>
      </c>
      <c r="AY193" s="24" t="s">
        <v>122</v>
      </c>
      <c r="BE193" s="199">
        <f t="shared" si="4"/>
        <v>0</v>
      </c>
      <c r="BF193" s="199">
        <f t="shared" si="5"/>
        <v>0</v>
      </c>
      <c r="BG193" s="199">
        <f t="shared" si="6"/>
        <v>0</v>
      </c>
      <c r="BH193" s="199">
        <f t="shared" si="7"/>
        <v>0</v>
      </c>
      <c r="BI193" s="199">
        <f t="shared" si="8"/>
        <v>0</v>
      </c>
      <c r="BJ193" s="24" t="s">
        <v>79</v>
      </c>
      <c r="BK193" s="199">
        <f t="shared" si="9"/>
        <v>0</v>
      </c>
      <c r="BL193" s="24" t="s">
        <v>129</v>
      </c>
      <c r="BM193" s="24" t="s">
        <v>348</v>
      </c>
    </row>
    <row r="194" spans="2:65" s="1" customFormat="1" ht="22.5" customHeight="1">
      <c r="B194" s="41"/>
      <c r="C194" s="188" t="s">
        <v>349</v>
      </c>
      <c r="D194" s="188" t="s">
        <v>124</v>
      </c>
      <c r="E194" s="189" t="s">
        <v>350</v>
      </c>
      <c r="F194" s="190" t="s">
        <v>351</v>
      </c>
      <c r="G194" s="191" t="s">
        <v>306</v>
      </c>
      <c r="H194" s="192">
        <v>2</v>
      </c>
      <c r="I194" s="193"/>
      <c r="J194" s="194">
        <f t="shared" si="0"/>
        <v>0</v>
      </c>
      <c r="K194" s="190" t="s">
        <v>128</v>
      </c>
      <c r="L194" s="61"/>
      <c r="M194" s="195" t="s">
        <v>23</v>
      </c>
      <c r="N194" s="196" t="s">
        <v>45</v>
      </c>
      <c r="O194" s="42"/>
      <c r="P194" s="197">
        <f t="shared" si="1"/>
        <v>0</v>
      </c>
      <c r="Q194" s="197">
        <v>0.00455</v>
      </c>
      <c r="R194" s="197">
        <f t="shared" si="2"/>
        <v>0.0091</v>
      </c>
      <c r="S194" s="197">
        <v>0</v>
      </c>
      <c r="T194" s="198">
        <f t="shared" si="3"/>
        <v>0</v>
      </c>
      <c r="AR194" s="24" t="s">
        <v>129</v>
      </c>
      <c r="AT194" s="24" t="s">
        <v>124</v>
      </c>
      <c r="AU194" s="24" t="s">
        <v>86</v>
      </c>
      <c r="AY194" s="24" t="s">
        <v>122</v>
      </c>
      <c r="BE194" s="199">
        <f t="shared" si="4"/>
        <v>0</v>
      </c>
      <c r="BF194" s="199">
        <f t="shared" si="5"/>
        <v>0</v>
      </c>
      <c r="BG194" s="199">
        <f t="shared" si="6"/>
        <v>0</v>
      </c>
      <c r="BH194" s="199">
        <f t="shared" si="7"/>
        <v>0</v>
      </c>
      <c r="BI194" s="199">
        <f t="shared" si="8"/>
        <v>0</v>
      </c>
      <c r="BJ194" s="24" t="s">
        <v>79</v>
      </c>
      <c r="BK194" s="199">
        <f t="shared" si="9"/>
        <v>0</v>
      </c>
      <c r="BL194" s="24" t="s">
        <v>129</v>
      </c>
      <c r="BM194" s="24" t="s">
        <v>352</v>
      </c>
    </row>
    <row r="195" spans="2:65" s="1" customFormat="1" ht="31.5" customHeight="1">
      <c r="B195" s="41"/>
      <c r="C195" s="188" t="s">
        <v>353</v>
      </c>
      <c r="D195" s="188" t="s">
        <v>124</v>
      </c>
      <c r="E195" s="189" t="s">
        <v>354</v>
      </c>
      <c r="F195" s="190" t="s">
        <v>355</v>
      </c>
      <c r="G195" s="191" t="s">
        <v>306</v>
      </c>
      <c r="H195" s="192">
        <v>1</v>
      </c>
      <c r="I195" s="193"/>
      <c r="J195" s="194">
        <f t="shared" si="0"/>
        <v>0</v>
      </c>
      <c r="K195" s="190" t="s">
        <v>128</v>
      </c>
      <c r="L195" s="61"/>
      <c r="M195" s="195" t="s">
        <v>23</v>
      </c>
      <c r="N195" s="196" t="s">
        <v>45</v>
      </c>
      <c r="O195" s="42"/>
      <c r="P195" s="197">
        <f t="shared" si="1"/>
        <v>0</v>
      </c>
      <c r="Q195" s="197">
        <v>0.0609</v>
      </c>
      <c r="R195" s="197">
        <f t="shared" si="2"/>
        <v>0.0609</v>
      </c>
      <c r="S195" s="197">
        <v>0</v>
      </c>
      <c r="T195" s="198">
        <f t="shared" si="3"/>
        <v>0</v>
      </c>
      <c r="AR195" s="24" t="s">
        <v>129</v>
      </c>
      <c r="AT195" s="24" t="s">
        <v>124</v>
      </c>
      <c r="AU195" s="24" t="s">
        <v>86</v>
      </c>
      <c r="AY195" s="24" t="s">
        <v>122</v>
      </c>
      <c r="BE195" s="199">
        <f t="shared" si="4"/>
        <v>0</v>
      </c>
      <c r="BF195" s="199">
        <f t="shared" si="5"/>
        <v>0</v>
      </c>
      <c r="BG195" s="199">
        <f t="shared" si="6"/>
        <v>0</v>
      </c>
      <c r="BH195" s="199">
        <f t="shared" si="7"/>
        <v>0</v>
      </c>
      <c r="BI195" s="199">
        <f t="shared" si="8"/>
        <v>0</v>
      </c>
      <c r="BJ195" s="24" t="s">
        <v>79</v>
      </c>
      <c r="BK195" s="199">
        <f t="shared" si="9"/>
        <v>0</v>
      </c>
      <c r="BL195" s="24" t="s">
        <v>129</v>
      </c>
      <c r="BM195" s="24" t="s">
        <v>356</v>
      </c>
    </row>
    <row r="196" spans="2:65" s="1" customFormat="1" ht="22.5" customHeight="1">
      <c r="B196" s="41"/>
      <c r="C196" s="188" t="s">
        <v>357</v>
      </c>
      <c r="D196" s="188" t="s">
        <v>124</v>
      </c>
      <c r="E196" s="189" t="s">
        <v>358</v>
      </c>
      <c r="F196" s="190" t="s">
        <v>359</v>
      </c>
      <c r="G196" s="191" t="s">
        <v>306</v>
      </c>
      <c r="H196" s="192">
        <v>1</v>
      </c>
      <c r="I196" s="193"/>
      <c r="J196" s="194">
        <f t="shared" si="0"/>
        <v>0</v>
      </c>
      <c r="K196" s="190" t="s">
        <v>128</v>
      </c>
      <c r="L196" s="61"/>
      <c r="M196" s="195" t="s">
        <v>23</v>
      </c>
      <c r="N196" s="196" t="s">
        <v>45</v>
      </c>
      <c r="O196" s="42"/>
      <c r="P196" s="197">
        <f t="shared" si="1"/>
        <v>0</v>
      </c>
      <c r="Q196" s="197">
        <v>0.32974</v>
      </c>
      <c r="R196" s="197">
        <f t="shared" si="2"/>
        <v>0.32974</v>
      </c>
      <c r="S196" s="197">
        <v>0</v>
      </c>
      <c r="T196" s="198">
        <f t="shared" si="3"/>
        <v>0</v>
      </c>
      <c r="AR196" s="24" t="s">
        <v>129</v>
      </c>
      <c r="AT196" s="24" t="s">
        <v>124</v>
      </c>
      <c r="AU196" s="24" t="s">
        <v>86</v>
      </c>
      <c r="AY196" s="24" t="s">
        <v>122</v>
      </c>
      <c r="BE196" s="199">
        <f t="shared" si="4"/>
        <v>0</v>
      </c>
      <c r="BF196" s="199">
        <f t="shared" si="5"/>
        <v>0</v>
      </c>
      <c r="BG196" s="199">
        <f t="shared" si="6"/>
        <v>0</v>
      </c>
      <c r="BH196" s="199">
        <f t="shared" si="7"/>
        <v>0</v>
      </c>
      <c r="BI196" s="199">
        <f t="shared" si="8"/>
        <v>0</v>
      </c>
      <c r="BJ196" s="24" t="s">
        <v>79</v>
      </c>
      <c r="BK196" s="199">
        <f t="shared" si="9"/>
        <v>0</v>
      </c>
      <c r="BL196" s="24" t="s">
        <v>129</v>
      </c>
      <c r="BM196" s="24" t="s">
        <v>360</v>
      </c>
    </row>
    <row r="197" spans="2:63" s="10" customFormat="1" ht="29.85" customHeight="1">
      <c r="B197" s="171"/>
      <c r="C197" s="172"/>
      <c r="D197" s="185" t="s">
        <v>73</v>
      </c>
      <c r="E197" s="186" t="s">
        <v>173</v>
      </c>
      <c r="F197" s="186" t="s">
        <v>361</v>
      </c>
      <c r="G197" s="172"/>
      <c r="H197" s="172"/>
      <c r="I197" s="175"/>
      <c r="J197" s="187">
        <f>BK197</f>
        <v>0</v>
      </c>
      <c r="K197" s="172"/>
      <c r="L197" s="177"/>
      <c r="M197" s="178"/>
      <c r="N197" s="179"/>
      <c r="O197" s="179"/>
      <c r="P197" s="180">
        <f>SUM(P198:P225)</f>
        <v>0</v>
      </c>
      <c r="Q197" s="179"/>
      <c r="R197" s="180">
        <f>SUM(R198:R225)</f>
        <v>19.05636</v>
      </c>
      <c r="S197" s="179"/>
      <c r="T197" s="181">
        <f>SUM(T198:T225)</f>
        <v>0</v>
      </c>
      <c r="AR197" s="182" t="s">
        <v>79</v>
      </c>
      <c r="AT197" s="183" t="s">
        <v>73</v>
      </c>
      <c r="AU197" s="183" t="s">
        <v>79</v>
      </c>
      <c r="AY197" s="182" t="s">
        <v>122</v>
      </c>
      <c r="BK197" s="184">
        <f>SUM(BK198:BK225)</f>
        <v>0</v>
      </c>
    </row>
    <row r="198" spans="2:65" s="1" customFormat="1" ht="22.5" customHeight="1">
      <c r="B198" s="41"/>
      <c r="C198" s="188" t="s">
        <v>362</v>
      </c>
      <c r="D198" s="188" t="s">
        <v>124</v>
      </c>
      <c r="E198" s="189" t="s">
        <v>363</v>
      </c>
      <c r="F198" s="190" t="s">
        <v>364</v>
      </c>
      <c r="G198" s="191" t="s">
        <v>156</v>
      </c>
      <c r="H198" s="192">
        <v>106.75</v>
      </c>
      <c r="I198" s="193"/>
      <c r="J198" s="194">
        <f>ROUND(I198*H198,2)</f>
        <v>0</v>
      </c>
      <c r="K198" s="190" t="s">
        <v>128</v>
      </c>
      <c r="L198" s="61"/>
      <c r="M198" s="195" t="s">
        <v>23</v>
      </c>
      <c r="N198" s="196" t="s">
        <v>45</v>
      </c>
      <c r="O198" s="42"/>
      <c r="P198" s="197">
        <f>O198*H198</f>
        <v>0</v>
      </c>
      <c r="Q198" s="197">
        <v>0.10095</v>
      </c>
      <c r="R198" s="197">
        <f>Q198*H198</f>
        <v>10.7764125</v>
      </c>
      <c r="S198" s="197">
        <v>0</v>
      </c>
      <c r="T198" s="198">
        <f>S198*H198</f>
        <v>0</v>
      </c>
      <c r="AR198" s="24" t="s">
        <v>129</v>
      </c>
      <c r="AT198" s="24" t="s">
        <v>124</v>
      </c>
      <c r="AU198" s="24" t="s">
        <v>86</v>
      </c>
      <c r="AY198" s="24" t="s">
        <v>122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24" t="s">
        <v>79</v>
      </c>
      <c r="BK198" s="199">
        <f>ROUND(I198*H198,2)</f>
        <v>0</v>
      </c>
      <c r="BL198" s="24" t="s">
        <v>129</v>
      </c>
      <c r="BM198" s="24" t="s">
        <v>365</v>
      </c>
    </row>
    <row r="199" spans="2:51" s="11" customFormat="1" ht="13.5">
      <c r="B199" s="200"/>
      <c r="C199" s="201"/>
      <c r="D199" s="202" t="s">
        <v>131</v>
      </c>
      <c r="E199" s="203" t="s">
        <v>23</v>
      </c>
      <c r="F199" s="204" t="s">
        <v>366</v>
      </c>
      <c r="G199" s="201"/>
      <c r="H199" s="205">
        <v>106.75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131</v>
      </c>
      <c r="AU199" s="211" t="s">
        <v>86</v>
      </c>
      <c r="AV199" s="11" t="s">
        <v>86</v>
      </c>
      <c r="AW199" s="11" t="s">
        <v>38</v>
      </c>
      <c r="AX199" s="11" t="s">
        <v>79</v>
      </c>
      <c r="AY199" s="211" t="s">
        <v>122</v>
      </c>
    </row>
    <row r="200" spans="2:65" s="1" customFormat="1" ht="22.5" customHeight="1">
      <c r="B200" s="41"/>
      <c r="C200" s="241" t="s">
        <v>367</v>
      </c>
      <c r="D200" s="241" t="s">
        <v>199</v>
      </c>
      <c r="E200" s="242" t="s">
        <v>368</v>
      </c>
      <c r="F200" s="243" t="s">
        <v>369</v>
      </c>
      <c r="G200" s="244" t="s">
        <v>306</v>
      </c>
      <c r="H200" s="245">
        <v>215.635</v>
      </c>
      <c r="I200" s="246"/>
      <c r="J200" s="247">
        <f>ROUND(I200*H200,2)</f>
        <v>0</v>
      </c>
      <c r="K200" s="243" t="s">
        <v>23</v>
      </c>
      <c r="L200" s="248"/>
      <c r="M200" s="249" t="s">
        <v>23</v>
      </c>
      <c r="N200" s="250" t="s">
        <v>45</v>
      </c>
      <c r="O200" s="42"/>
      <c r="P200" s="197">
        <f>O200*H200</f>
        <v>0</v>
      </c>
      <c r="Q200" s="197">
        <v>0.014</v>
      </c>
      <c r="R200" s="197">
        <f>Q200*H200</f>
        <v>3.01889</v>
      </c>
      <c r="S200" s="197">
        <v>0</v>
      </c>
      <c r="T200" s="198">
        <f>S200*H200</f>
        <v>0</v>
      </c>
      <c r="AR200" s="24" t="s">
        <v>164</v>
      </c>
      <c r="AT200" s="24" t="s">
        <v>199</v>
      </c>
      <c r="AU200" s="24" t="s">
        <v>86</v>
      </c>
      <c r="AY200" s="24" t="s">
        <v>122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24" t="s">
        <v>79</v>
      </c>
      <c r="BK200" s="199">
        <f>ROUND(I200*H200,2)</f>
        <v>0</v>
      </c>
      <c r="BL200" s="24" t="s">
        <v>129</v>
      </c>
      <c r="BM200" s="24" t="s">
        <v>370</v>
      </c>
    </row>
    <row r="201" spans="2:51" s="11" customFormat="1" ht="13.5">
      <c r="B201" s="200"/>
      <c r="C201" s="201"/>
      <c r="D201" s="202" t="s">
        <v>131</v>
      </c>
      <c r="E201" s="201"/>
      <c r="F201" s="204" t="s">
        <v>371</v>
      </c>
      <c r="G201" s="201"/>
      <c r="H201" s="205">
        <v>215.635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131</v>
      </c>
      <c r="AU201" s="211" t="s">
        <v>86</v>
      </c>
      <c r="AV201" s="11" t="s">
        <v>86</v>
      </c>
      <c r="AW201" s="11" t="s">
        <v>6</v>
      </c>
      <c r="AX201" s="11" t="s">
        <v>79</v>
      </c>
      <c r="AY201" s="211" t="s">
        <v>122</v>
      </c>
    </row>
    <row r="202" spans="2:65" s="1" customFormat="1" ht="22.5" customHeight="1">
      <c r="B202" s="41"/>
      <c r="C202" s="188" t="s">
        <v>372</v>
      </c>
      <c r="D202" s="188" t="s">
        <v>124</v>
      </c>
      <c r="E202" s="189" t="s">
        <v>373</v>
      </c>
      <c r="F202" s="190" t="s">
        <v>374</v>
      </c>
      <c r="G202" s="191" t="s">
        <v>156</v>
      </c>
      <c r="H202" s="192">
        <v>44.5</v>
      </c>
      <c r="I202" s="193"/>
      <c r="J202" s="194">
        <f>ROUND(I202*H202,2)</f>
        <v>0</v>
      </c>
      <c r="K202" s="190" t="s">
        <v>128</v>
      </c>
      <c r="L202" s="61"/>
      <c r="M202" s="195" t="s">
        <v>23</v>
      </c>
      <c r="N202" s="196" t="s">
        <v>45</v>
      </c>
      <c r="O202" s="42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AR202" s="24" t="s">
        <v>129</v>
      </c>
      <c r="AT202" s="24" t="s">
        <v>124</v>
      </c>
      <c r="AU202" s="24" t="s">
        <v>86</v>
      </c>
      <c r="AY202" s="24" t="s">
        <v>122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24" t="s">
        <v>79</v>
      </c>
      <c r="BK202" s="199">
        <f>ROUND(I202*H202,2)</f>
        <v>0</v>
      </c>
      <c r="BL202" s="24" t="s">
        <v>129</v>
      </c>
      <c r="BM202" s="24" t="s">
        <v>375</v>
      </c>
    </row>
    <row r="203" spans="2:51" s="11" customFormat="1" ht="13.5">
      <c r="B203" s="200"/>
      <c r="C203" s="201"/>
      <c r="D203" s="202" t="s">
        <v>131</v>
      </c>
      <c r="E203" s="203" t="s">
        <v>23</v>
      </c>
      <c r="F203" s="204" t="s">
        <v>376</v>
      </c>
      <c r="G203" s="201"/>
      <c r="H203" s="205">
        <v>44.5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131</v>
      </c>
      <c r="AU203" s="211" t="s">
        <v>86</v>
      </c>
      <c r="AV203" s="11" t="s">
        <v>86</v>
      </c>
      <c r="AW203" s="11" t="s">
        <v>38</v>
      </c>
      <c r="AX203" s="11" t="s">
        <v>79</v>
      </c>
      <c r="AY203" s="211" t="s">
        <v>122</v>
      </c>
    </row>
    <row r="204" spans="2:65" s="1" customFormat="1" ht="22.5" customHeight="1">
      <c r="B204" s="41"/>
      <c r="C204" s="188" t="s">
        <v>377</v>
      </c>
      <c r="D204" s="188" t="s">
        <v>124</v>
      </c>
      <c r="E204" s="189" t="s">
        <v>378</v>
      </c>
      <c r="F204" s="190" t="s">
        <v>379</v>
      </c>
      <c r="G204" s="191" t="s">
        <v>156</v>
      </c>
      <c r="H204" s="192">
        <v>117.6</v>
      </c>
      <c r="I204" s="193"/>
      <c r="J204" s="194">
        <f>ROUND(I204*H204,2)</f>
        <v>0</v>
      </c>
      <c r="K204" s="190" t="s">
        <v>23</v>
      </c>
      <c r="L204" s="61"/>
      <c r="M204" s="195" t="s">
        <v>23</v>
      </c>
      <c r="N204" s="196" t="s">
        <v>45</v>
      </c>
      <c r="O204" s="42"/>
      <c r="P204" s="197">
        <f>O204*H204</f>
        <v>0</v>
      </c>
      <c r="Q204" s="197">
        <v>2E-05</v>
      </c>
      <c r="R204" s="197">
        <f>Q204*H204</f>
        <v>0.002352</v>
      </c>
      <c r="S204" s="197">
        <v>0</v>
      </c>
      <c r="T204" s="198">
        <f>S204*H204</f>
        <v>0</v>
      </c>
      <c r="AR204" s="24" t="s">
        <v>129</v>
      </c>
      <c r="AT204" s="24" t="s">
        <v>124</v>
      </c>
      <c r="AU204" s="24" t="s">
        <v>86</v>
      </c>
      <c r="AY204" s="24" t="s">
        <v>122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24" t="s">
        <v>79</v>
      </c>
      <c r="BK204" s="199">
        <f>ROUND(I204*H204,2)</f>
        <v>0</v>
      </c>
      <c r="BL204" s="24" t="s">
        <v>129</v>
      </c>
      <c r="BM204" s="24" t="s">
        <v>380</v>
      </c>
    </row>
    <row r="205" spans="2:51" s="11" customFormat="1" ht="13.5">
      <c r="B205" s="200"/>
      <c r="C205" s="201"/>
      <c r="D205" s="212" t="s">
        <v>131</v>
      </c>
      <c r="E205" s="213" t="s">
        <v>23</v>
      </c>
      <c r="F205" s="214" t="s">
        <v>381</v>
      </c>
      <c r="G205" s="201"/>
      <c r="H205" s="215">
        <v>117.6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131</v>
      </c>
      <c r="AU205" s="211" t="s">
        <v>86</v>
      </c>
      <c r="AV205" s="11" t="s">
        <v>86</v>
      </c>
      <c r="AW205" s="11" t="s">
        <v>38</v>
      </c>
      <c r="AX205" s="11" t="s">
        <v>79</v>
      </c>
      <c r="AY205" s="211" t="s">
        <v>122</v>
      </c>
    </row>
    <row r="206" spans="2:51" s="11" customFormat="1" ht="13.5">
      <c r="B206" s="200"/>
      <c r="C206" s="201"/>
      <c r="D206" s="212" t="s">
        <v>131</v>
      </c>
      <c r="E206" s="213" t="s">
        <v>23</v>
      </c>
      <c r="F206" s="214" t="s">
        <v>23</v>
      </c>
      <c r="G206" s="201"/>
      <c r="H206" s="215">
        <v>0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131</v>
      </c>
      <c r="AU206" s="211" t="s">
        <v>86</v>
      </c>
      <c r="AV206" s="11" t="s">
        <v>86</v>
      </c>
      <c r="AW206" s="11" t="s">
        <v>38</v>
      </c>
      <c r="AX206" s="11" t="s">
        <v>74</v>
      </c>
      <c r="AY206" s="211" t="s">
        <v>122</v>
      </c>
    </row>
    <row r="207" spans="2:51" s="11" customFormat="1" ht="13.5">
      <c r="B207" s="200"/>
      <c r="C207" s="201"/>
      <c r="D207" s="212" t="s">
        <v>131</v>
      </c>
      <c r="E207" s="213" t="s">
        <v>23</v>
      </c>
      <c r="F207" s="214" t="s">
        <v>23</v>
      </c>
      <c r="G207" s="201"/>
      <c r="H207" s="215">
        <v>0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131</v>
      </c>
      <c r="AU207" s="211" t="s">
        <v>86</v>
      </c>
      <c r="AV207" s="11" t="s">
        <v>86</v>
      </c>
      <c r="AW207" s="11" t="s">
        <v>38</v>
      </c>
      <c r="AX207" s="11" t="s">
        <v>74</v>
      </c>
      <c r="AY207" s="211" t="s">
        <v>122</v>
      </c>
    </row>
    <row r="208" spans="2:51" s="11" customFormat="1" ht="13.5">
      <c r="B208" s="200"/>
      <c r="C208" s="201"/>
      <c r="D208" s="212" t="s">
        <v>131</v>
      </c>
      <c r="E208" s="213" t="s">
        <v>23</v>
      </c>
      <c r="F208" s="214" t="s">
        <v>23</v>
      </c>
      <c r="G208" s="201"/>
      <c r="H208" s="215">
        <v>0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131</v>
      </c>
      <c r="AU208" s="211" t="s">
        <v>86</v>
      </c>
      <c r="AV208" s="11" t="s">
        <v>86</v>
      </c>
      <c r="AW208" s="11" t="s">
        <v>38</v>
      </c>
      <c r="AX208" s="11" t="s">
        <v>74</v>
      </c>
      <c r="AY208" s="211" t="s">
        <v>122</v>
      </c>
    </row>
    <row r="209" spans="2:51" s="11" customFormat="1" ht="13.5">
      <c r="B209" s="200"/>
      <c r="C209" s="201"/>
      <c r="D209" s="212" t="s">
        <v>131</v>
      </c>
      <c r="E209" s="213" t="s">
        <v>23</v>
      </c>
      <c r="F209" s="214" t="s">
        <v>23</v>
      </c>
      <c r="G209" s="201"/>
      <c r="H209" s="215">
        <v>0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131</v>
      </c>
      <c r="AU209" s="211" t="s">
        <v>86</v>
      </c>
      <c r="AV209" s="11" t="s">
        <v>86</v>
      </c>
      <c r="AW209" s="11" t="s">
        <v>38</v>
      </c>
      <c r="AX209" s="11" t="s">
        <v>74</v>
      </c>
      <c r="AY209" s="211" t="s">
        <v>122</v>
      </c>
    </row>
    <row r="210" spans="2:51" s="11" customFormat="1" ht="13.5">
      <c r="B210" s="200"/>
      <c r="C210" s="201"/>
      <c r="D210" s="212" t="s">
        <v>131</v>
      </c>
      <c r="E210" s="213" t="s">
        <v>23</v>
      </c>
      <c r="F210" s="214" t="s">
        <v>23</v>
      </c>
      <c r="G210" s="201"/>
      <c r="H210" s="215">
        <v>0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131</v>
      </c>
      <c r="AU210" s="211" t="s">
        <v>86</v>
      </c>
      <c r="AV210" s="11" t="s">
        <v>86</v>
      </c>
      <c r="AW210" s="11" t="s">
        <v>38</v>
      </c>
      <c r="AX210" s="11" t="s">
        <v>74</v>
      </c>
      <c r="AY210" s="211" t="s">
        <v>122</v>
      </c>
    </row>
    <row r="211" spans="2:51" s="11" customFormat="1" ht="13.5">
      <c r="B211" s="200"/>
      <c r="C211" s="201"/>
      <c r="D211" s="212" t="s">
        <v>131</v>
      </c>
      <c r="E211" s="213" t="s">
        <v>23</v>
      </c>
      <c r="F211" s="214" t="s">
        <v>23</v>
      </c>
      <c r="G211" s="201"/>
      <c r="H211" s="215">
        <v>0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131</v>
      </c>
      <c r="AU211" s="211" t="s">
        <v>86</v>
      </c>
      <c r="AV211" s="11" t="s">
        <v>86</v>
      </c>
      <c r="AW211" s="11" t="s">
        <v>38</v>
      </c>
      <c r="AX211" s="11" t="s">
        <v>74</v>
      </c>
      <c r="AY211" s="211" t="s">
        <v>122</v>
      </c>
    </row>
    <row r="212" spans="2:51" s="11" customFormat="1" ht="13.5">
      <c r="B212" s="200"/>
      <c r="C212" s="201"/>
      <c r="D212" s="212" t="s">
        <v>131</v>
      </c>
      <c r="E212" s="213" t="s">
        <v>23</v>
      </c>
      <c r="F212" s="214" t="s">
        <v>23</v>
      </c>
      <c r="G212" s="201"/>
      <c r="H212" s="215">
        <v>0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131</v>
      </c>
      <c r="AU212" s="211" t="s">
        <v>86</v>
      </c>
      <c r="AV212" s="11" t="s">
        <v>86</v>
      </c>
      <c r="AW212" s="11" t="s">
        <v>38</v>
      </c>
      <c r="AX212" s="11" t="s">
        <v>74</v>
      </c>
      <c r="AY212" s="211" t="s">
        <v>122</v>
      </c>
    </row>
    <row r="213" spans="2:51" s="11" customFormat="1" ht="13.5">
      <c r="B213" s="200"/>
      <c r="C213" s="201"/>
      <c r="D213" s="212" t="s">
        <v>131</v>
      </c>
      <c r="E213" s="213" t="s">
        <v>23</v>
      </c>
      <c r="F213" s="214" t="s">
        <v>23</v>
      </c>
      <c r="G213" s="201"/>
      <c r="H213" s="215">
        <v>0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131</v>
      </c>
      <c r="AU213" s="211" t="s">
        <v>86</v>
      </c>
      <c r="AV213" s="11" t="s">
        <v>86</v>
      </c>
      <c r="AW213" s="11" t="s">
        <v>38</v>
      </c>
      <c r="AX213" s="11" t="s">
        <v>74</v>
      </c>
      <c r="AY213" s="211" t="s">
        <v>122</v>
      </c>
    </row>
    <row r="214" spans="2:51" s="11" customFormat="1" ht="13.5">
      <c r="B214" s="200"/>
      <c r="C214" s="201"/>
      <c r="D214" s="212" t="s">
        <v>131</v>
      </c>
      <c r="E214" s="213" t="s">
        <v>23</v>
      </c>
      <c r="F214" s="214" t="s">
        <v>23</v>
      </c>
      <c r="G214" s="201"/>
      <c r="H214" s="215">
        <v>0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131</v>
      </c>
      <c r="AU214" s="211" t="s">
        <v>86</v>
      </c>
      <c r="AV214" s="11" t="s">
        <v>86</v>
      </c>
      <c r="AW214" s="11" t="s">
        <v>38</v>
      </c>
      <c r="AX214" s="11" t="s">
        <v>74</v>
      </c>
      <c r="AY214" s="211" t="s">
        <v>122</v>
      </c>
    </row>
    <row r="215" spans="2:51" s="11" customFormat="1" ht="13.5">
      <c r="B215" s="200"/>
      <c r="C215" s="201"/>
      <c r="D215" s="212" t="s">
        <v>131</v>
      </c>
      <c r="E215" s="213" t="s">
        <v>23</v>
      </c>
      <c r="F215" s="214" t="s">
        <v>23</v>
      </c>
      <c r="G215" s="201"/>
      <c r="H215" s="215">
        <v>0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131</v>
      </c>
      <c r="AU215" s="211" t="s">
        <v>86</v>
      </c>
      <c r="AV215" s="11" t="s">
        <v>86</v>
      </c>
      <c r="AW215" s="11" t="s">
        <v>38</v>
      </c>
      <c r="AX215" s="11" t="s">
        <v>74</v>
      </c>
      <c r="AY215" s="211" t="s">
        <v>122</v>
      </c>
    </row>
    <row r="216" spans="2:51" s="11" customFormat="1" ht="13.5">
      <c r="B216" s="200"/>
      <c r="C216" s="201"/>
      <c r="D216" s="202" t="s">
        <v>131</v>
      </c>
      <c r="E216" s="203" t="s">
        <v>23</v>
      </c>
      <c r="F216" s="204" t="s">
        <v>23</v>
      </c>
      <c r="G216" s="201"/>
      <c r="H216" s="205">
        <v>0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131</v>
      </c>
      <c r="AU216" s="211" t="s">
        <v>86</v>
      </c>
      <c r="AV216" s="11" t="s">
        <v>86</v>
      </c>
      <c r="AW216" s="11" t="s">
        <v>38</v>
      </c>
      <c r="AX216" s="11" t="s">
        <v>74</v>
      </c>
      <c r="AY216" s="211" t="s">
        <v>122</v>
      </c>
    </row>
    <row r="217" spans="2:65" s="1" customFormat="1" ht="22.5" customHeight="1">
      <c r="B217" s="41"/>
      <c r="C217" s="188" t="s">
        <v>382</v>
      </c>
      <c r="D217" s="188" t="s">
        <v>124</v>
      </c>
      <c r="E217" s="189" t="s">
        <v>383</v>
      </c>
      <c r="F217" s="190" t="s">
        <v>384</v>
      </c>
      <c r="G217" s="191" t="s">
        <v>156</v>
      </c>
      <c r="H217" s="192">
        <v>4.9</v>
      </c>
      <c r="I217" s="193"/>
      <c r="J217" s="194">
        <f>ROUND(I217*H217,2)</f>
        <v>0</v>
      </c>
      <c r="K217" s="190" t="s">
        <v>23</v>
      </c>
      <c r="L217" s="61"/>
      <c r="M217" s="195" t="s">
        <v>23</v>
      </c>
      <c r="N217" s="196" t="s">
        <v>45</v>
      </c>
      <c r="O217" s="42"/>
      <c r="P217" s="197">
        <f>O217*H217</f>
        <v>0</v>
      </c>
      <c r="Q217" s="197">
        <v>2E-05</v>
      </c>
      <c r="R217" s="197">
        <f>Q217*H217</f>
        <v>9.800000000000001E-05</v>
      </c>
      <c r="S217" s="197">
        <v>0</v>
      </c>
      <c r="T217" s="198">
        <f>S217*H217</f>
        <v>0</v>
      </c>
      <c r="AR217" s="24" t="s">
        <v>129</v>
      </c>
      <c r="AT217" s="24" t="s">
        <v>124</v>
      </c>
      <c r="AU217" s="24" t="s">
        <v>86</v>
      </c>
      <c r="AY217" s="24" t="s">
        <v>122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24" t="s">
        <v>79</v>
      </c>
      <c r="BK217" s="199">
        <f>ROUND(I217*H217,2)</f>
        <v>0</v>
      </c>
      <c r="BL217" s="24" t="s">
        <v>129</v>
      </c>
      <c r="BM217" s="24" t="s">
        <v>385</v>
      </c>
    </row>
    <row r="218" spans="2:65" s="1" customFormat="1" ht="22.5" customHeight="1">
      <c r="B218" s="41"/>
      <c r="C218" s="188" t="s">
        <v>386</v>
      </c>
      <c r="D218" s="188" t="s">
        <v>124</v>
      </c>
      <c r="E218" s="189" t="s">
        <v>387</v>
      </c>
      <c r="F218" s="190" t="s">
        <v>388</v>
      </c>
      <c r="G218" s="191" t="s">
        <v>156</v>
      </c>
      <c r="H218" s="192">
        <v>15.75</v>
      </c>
      <c r="I218" s="193"/>
      <c r="J218" s="194">
        <f>ROUND(I218*H218,2)</f>
        <v>0</v>
      </c>
      <c r="K218" s="190" t="s">
        <v>128</v>
      </c>
      <c r="L218" s="61"/>
      <c r="M218" s="195" t="s">
        <v>23</v>
      </c>
      <c r="N218" s="196" t="s">
        <v>45</v>
      </c>
      <c r="O218" s="42"/>
      <c r="P218" s="197">
        <f>O218*H218</f>
        <v>0</v>
      </c>
      <c r="Q218" s="197">
        <v>0.29221</v>
      </c>
      <c r="R218" s="197">
        <f>Q218*H218</f>
        <v>4.6023075</v>
      </c>
      <c r="S218" s="197">
        <v>0</v>
      </c>
      <c r="T218" s="198">
        <f>S218*H218</f>
        <v>0</v>
      </c>
      <c r="AR218" s="24" t="s">
        <v>129</v>
      </c>
      <c r="AT218" s="24" t="s">
        <v>124</v>
      </c>
      <c r="AU218" s="24" t="s">
        <v>86</v>
      </c>
      <c r="AY218" s="24" t="s">
        <v>122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24" t="s">
        <v>79</v>
      </c>
      <c r="BK218" s="199">
        <f>ROUND(I218*H218,2)</f>
        <v>0</v>
      </c>
      <c r="BL218" s="24" t="s">
        <v>129</v>
      </c>
      <c r="BM218" s="24" t="s">
        <v>389</v>
      </c>
    </row>
    <row r="219" spans="2:51" s="11" customFormat="1" ht="13.5">
      <c r="B219" s="200"/>
      <c r="C219" s="201"/>
      <c r="D219" s="202" t="s">
        <v>131</v>
      </c>
      <c r="E219" s="203" t="s">
        <v>23</v>
      </c>
      <c r="F219" s="204" t="s">
        <v>390</v>
      </c>
      <c r="G219" s="201"/>
      <c r="H219" s="205">
        <v>15.75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131</v>
      </c>
      <c r="AU219" s="211" t="s">
        <v>86</v>
      </c>
      <c r="AV219" s="11" t="s">
        <v>86</v>
      </c>
      <c r="AW219" s="11" t="s">
        <v>38</v>
      </c>
      <c r="AX219" s="11" t="s">
        <v>79</v>
      </c>
      <c r="AY219" s="211" t="s">
        <v>122</v>
      </c>
    </row>
    <row r="220" spans="2:65" s="1" customFormat="1" ht="22.5" customHeight="1">
      <c r="B220" s="41"/>
      <c r="C220" s="241" t="s">
        <v>391</v>
      </c>
      <c r="D220" s="241" t="s">
        <v>199</v>
      </c>
      <c r="E220" s="242" t="s">
        <v>392</v>
      </c>
      <c r="F220" s="243" t="s">
        <v>393</v>
      </c>
      <c r="G220" s="244" t="s">
        <v>156</v>
      </c>
      <c r="H220" s="245">
        <v>15</v>
      </c>
      <c r="I220" s="246"/>
      <c r="J220" s="247">
        <f aca="true" t="shared" si="10" ref="J220:J225">ROUND(I220*H220,2)</f>
        <v>0</v>
      </c>
      <c r="K220" s="243" t="s">
        <v>23</v>
      </c>
      <c r="L220" s="248"/>
      <c r="M220" s="249" t="s">
        <v>23</v>
      </c>
      <c r="N220" s="250" t="s">
        <v>45</v>
      </c>
      <c r="O220" s="42"/>
      <c r="P220" s="197">
        <f aca="true" t="shared" si="11" ref="P220:P225">O220*H220</f>
        <v>0</v>
      </c>
      <c r="Q220" s="197">
        <v>0.0332</v>
      </c>
      <c r="R220" s="197">
        <f aca="true" t="shared" si="12" ref="R220:R225">Q220*H220</f>
        <v>0.498</v>
      </c>
      <c r="S220" s="197">
        <v>0</v>
      </c>
      <c r="T220" s="198">
        <f aca="true" t="shared" si="13" ref="T220:T225">S220*H220</f>
        <v>0</v>
      </c>
      <c r="AR220" s="24" t="s">
        <v>164</v>
      </c>
      <c r="AT220" s="24" t="s">
        <v>199</v>
      </c>
      <c r="AU220" s="24" t="s">
        <v>86</v>
      </c>
      <c r="AY220" s="24" t="s">
        <v>122</v>
      </c>
      <c r="BE220" s="199">
        <f aca="true" t="shared" si="14" ref="BE220:BE225">IF(N220="základní",J220,0)</f>
        <v>0</v>
      </c>
      <c r="BF220" s="199">
        <f aca="true" t="shared" si="15" ref="BF220:BF225">IF(N220="snížená",J220,0)</f>
        <v>0</v>
      </c>
      <c r="BG220" s="199">
        <f aca="true" t="shared" si="16" ref="BG220:BG225">IF(N220="zákl. přenesená",J220,0)</f>
        <v>0</v>
      </c>
      <c r="BH220" s="199">
        <f aca="true" t="shared" si="17" ref="BH220:BH225">IF(N220="sníž. přenesená",J220,0)</f>
        <v>0</v>
      </c>
      <c r="BI220" s="199">
        <f aca="true" t="shared" si="18" ref="BI220:BI225">IF(N220="nulová",J220,0)</f>
        <v>0</v>
      </c>
      <c r="BJ220" s="24" t="s">
        <v>79</v>
      </c>
      <c r="BK220" s="199">
        <f aca="true" t="shared" si="19" ref="BK220:BK225">ROUND(I220*H220,2)</f>
        <v>0</v>
      </c>
      <c r="BL220" s="24" t="s">
        <v>129</v>
      </c>
      <c r="BM220" s="24" t="s">
        <v>394</v>
      </c>
    </row>
    <row r="221" spans="2:65" s="1" customFormat="1" ht="22.5" customHeight="1">
      <c r="B221" s="41"/>
      <c r="C221" s="241" t="s">
        <v>395</v>
      </c>
      <c r="D221" s="241" t="s">
        <v>199</v>
      </c>
      <c r="E221" s="242" t="s">
        <v>396</v>
      </c>
      <c r="F221" s="243" t="s">
        <v>397</v>
      </c>
      <c r="G221" s="244" t="s">
        <v>306</v>
      </c>
      <c r="H221" s="245">
        <v>2</v>
      </c>
      <c r="I221" s="246"/>
      <c r="J221" s="247">
        <f t="shared" si="10"/>
        <v>0</v>
      </c>
      <c r="K221" s="243" t="s">
        <v>23</v>
      </c>
      <c r="L221" s="248"/>
      <c r="M221" s="249" t="s">
        <v>23</v>
      </c>
      <c r="N221" s="250" t="s">
        <v>45</v>
      </c>
      <c r="O221" s="42"/>
      <c r="P221" s="197">
        <f t="shared" si="11"/>
        <v>0</v>
      </c>
      <c r="Q221" s="197">
        <v>0.05</v>
      </c>
      <c r="R221" s="197">
        <f t="shared" si="12"/>
        <v>0.1</v>
      </c>
      <c r="S221" s="197">
        <v>0</v>
      </c>
      <c r="T221" s="198">
        <f t="shared" si="13"/>
        <v>0</v>
      </c>
      <c r="AR221" s="24" t="s">
        <v>164</v>
      </c>
      <c r="AT221" s="24" t="s">
        <v>199</v>
      </c>
      <c r="AU221" s="24" t="s">
        <v>86</v>
      </c>
      <c r="AY221" s="24" t="s">
        <v>122</v>
      </c>
      <c r="BE221" s="199">
        <f t="shared" si="14"/>
        <v>0</v>
      </c>
      <c r="BF221" s="199">
        <f t="shared" si="15"/>
        <v>0</v>
      </c>
      <c r="BG221" s="199">
        <f t="shared" si="16"/>
        <v>0</v>
      </c>
      <c r="BH221" s="199">
        <f t="shared" si="17"/>
        <v>0</v>
      </c>
      <c r="BI221" s="199">
        <f t="shared" si="18"/>
        <v>0</v>
      </c>
      <c r="BJ221" s="24" t="s">
        <v>79</v>
      </c>
      <c r="BK221" s="199">
        <f t="shared" si="19"/>
        <v>0</v>
      </c>
      <c r="BL221" s="24" t="s">
        <v>129</v>
      </c>
      <c r="BM221" s="24" t="s">
        <v>398</v>
      </c>
    </row>
    <row r="222" spans="2:65" s="1" customFormat="1" ht="22.5" customHeight="1">
      <c r="B222" s="41"/>
      <c r="C222" s="241" t="s">
        <v>399</v>
      </c>
      <c r="D222" s="241" t="s">
        <v>199</v>
      </c>
      <c r="E222" s="242" t="s">
        <v>400</v>
      </c>
      <c r="F222" s="243" t="s">
        <v>401</v>
      </c>
      <c r="G222" s="244" t="s">
        <v>306</v>
      </c>
      <c r="H222" s="245">
        <v>2</v>
      </c>
      <c r="I222" s="246"/>
      <c r="J222" s="247">
        <f t="shared" si="10"/>
        <v>0</v>
      </c>
      <c r="K222" s="243" t="s">
        <v>23</v>
      </c>
      <c r="L222" s="248"/>
      <c r="M222" s="249" t="s">
        <v>23</v>
      </c>
      <c r="N222" s="250" t="s">
        <v>45</v>
      </c>
      <c r="O222" s="42"/>
      <c r="P222" s="197">
        <f t="shared" si="11"/>
        <v>0</v>
      </c>
      <c r="Q222" s="197">
        <v>0.0004</v>
      </c>
      <c r="R222" s="197">
        <f t="shared" si="12"/>
        <v>0.0008</v>
      </c>
      <c r="S222" s="197">
        <v>0</v>
      </c>
      <c r="T222" s="198">
        <f t="shared" si="13"/>
        <v>0</v>
      </c>
      <c r="AR222" s="24" t="s">
        <v>164</v>
      </c>
      <c r="AT222" s="24" t="s">
        <v>199</v>
      </c>
      <c r="AU222" s="24" t="s">
        <v>86</v>
      </c>
      <c r="AY222" s="24" t="s">
        <v>122</v>
      </c>
      <c r="BE222" s="199">
        <f t="shared" si="14"/>
        <v>0</v>
      </c>
      <c r="BF222" s="199">
        <f t="shared" si="15"/>
        <v>0</v>
      </c>
      <c r="BG222" s="199">
        <f t="shared" si="16"/>
        <v>0</v>
      </c>
      <c r="BH222" s="199">
        <f t="shared" si="17"/>
        <v>0</v>
      </c>
      <c r="BI222" s="199">
        <f t="shared" si="18"/>
        <v>0</v>
      </c>
      <c r="BJ222" s="24" t="s">
        <v>79</v>
      </c>
      <c r="BK222" s="199">
        <f t="shared" si="19"/>
        <v>0</v>
      </c>
      <c r="BL222" s="24" t="s">
        <v>129</v>
      </c>
      <c r="BM222" s="24" t="s">
        <v>402</v>
      </c>
    </row>
    <row r="223" spans="2:65" s="1" customFormat="1" ht="22.5" customHeight="1">
      <c r="B223" s="41"/>
      <c r="C223" s="241" t="s">
        <v>403</v>
      </c>
      <c r="D223" s="241" t="s">
        <v>199</v>
      </c>
      <c r="E223" s="242" t="s">
        <v>404</v>
      </c>
      <c r="F223" s="243" t="s">
        <v>405</v>
      </c>
      <c r="G223" s="244" t="s">
        <v>306</v>
      </c>
      <c r="H223" s="245">
        <v>2</v>
      </c>
      <c r="I223" s="246"/>
      <c r="J223" s="247">
        <f t="shared" si="10"/>
        <v>0</v>
      </c>
      <c r="K223" s="243" t="s">
        <v>23</v>
      </c>
      <c r="L223" s="248"/>
      <c r="M223" s="249" t="s">
        <v>23</v>
      </c>
      <c r="N223" s="250" t="s">
        <v>45</v>
      </c>
      <c r="O223" s="42"/>
      <c r="P223" s="197">
        <f t="shared" si="11"/>
        <v>0</v>
      </c>
      <c r="Q223" s="197">
        <v>0.0004</v>
      </c>
      <c r="R223" s="197">
        <f t="shared" si="12"/>
        <v>0.0008</v>
      </c>
      <c r="S223" s="197">
        <v>0</v>
      </c>
      <c r="T223" s="198">
        <f t="shared" si="13"/>
        <v>0</v>
      </c>
      <c r="AR223" s="24" t="s">
        <v>164</v>
      </c>
      <c r="AT223" s="24" t="s">
        <v>199</v>
      </c>
      <c r="AU223" s="24" t="s">
        <v>86</v>
      </c>
      <c r="AY223" s="24" t="s">
        <v>122</v>
      </c>
      <c r="BE223" s="199">
        <f t="shared" si="14"/>
        <v>0</v>
      </c>
      <c r="BF223" s="199">
        <f t="shared" si="15"/>
        <v>0</v>
      </c>
      <c r="BG223" s="199">
        <f t="shared" si="16"/>
        <v>0</v>
      </c>
      <c r="BH223" s="199">
        <f t="shared" si="17"/>
        <v>0</v>
      </c>
      <c r="BI223" s="199">
        <f t="shared" si="18"/>
        <v>0</v>
      </c>
      <c r="BJ223" s="24" t="s">
        <v>79</v>
      </c>
      <c r="BK223" s="199">
        <f t="shared" si="19"/>
        <v>0</v>
      </c>
      <c r="BL223" s="24" t="s">
        <v>129</v>
      </c>
      <c r="BM223" s="24" t="s">
        <v>406</v>
      </c>
    </row>
    <row r="224" spans="2:65" s="1" customFormat="1" ht="22.5" customHeight="1">
      <c r="B224" s="41"/>
      <c r="C224" s="241" t="s">
        <v>407</v>
      </c>
      <c r="D224" s="241" t="s">
        <v>199</v>
      </c>
      <c r="E224" s="242" t="s">
        <v>408</v>
      </c>
      <c r="F224" s="243" t="s">
        <v>409</v>
      </c>
      <c r="G224" s="244" t="s">
        <v>156</v>
      </c>
      <c r="H224" s="245">
        <v>11</v>
      </c>
      <c r="I224" s="246"/>
      <c r="J224" s="247">
        <f t="shared" si="10"/>
        <v>0</v>
      </c>
      <c r="K224" s="243" t="s">
        <v>23</v>
      </c>
      <c r="L224" s="248"/>
      <c r="M224" s="249" t="s">
        <v>23</v>
      </c>
      <c r="N224" s="250" t="s">
        <v>45</v>
      </c>
      <c r="O224" s="42"/>
      <c r="P224" s="197">
        <f t="shared" si="11"/>
        <v>0</v>
      </c>
      <c r="Q224" s="197">
        <v>0.0027</v>
      </c>
      <c r="R224" s="197">
        <f t="shared" si="12"/>
        <v>0.0297</v>
      </c>
      <c r="S224" s="197">
        <v>0</v>
      </c>
      <c r="T224" s="198">
        <f t="shared" si="13"/>
        <v>0</v>
      </c>
      <c r="AR224" s="24" t="s">
        <v>164</v>
      </c>
      <c r="AT224" s="24" t="s">
        <v>199</v>
      </c>
      <c r="AU224" s="24" t="s">
        <v>86</v>
      </c>
      <c r="AY224" s="24" t="s">
        <v>122</v>
      </c>
      <c r="BE224" s="199">
        <f t="shared" si="14"/>
        <v>0</v>
      </c>
      <c r="BF224" s="199">
        <f t="shared" si="15"/>
        <v>0</v>
      </c>
      <c r="BG224" s="199">
        <f t="shared" si="16"/>
        <v>0</v>
      </c>
      <c r="BH224" s="199">
        <f t="shared" si="17"/>
        <v>0</v>
      </c>
      <c r="BI224" s="199">
        <f t="shared" si="18"/>
        <v>0</v>
      </c>
      <c r="BJ224" s="24" t="s">
        <v>79</v>
      </c>
      <c r="BK224" s="199">
        <f t="shared" si="19"/>
        <v>0</v>
      </c>
      <c r="BL224" s="24" t="s">
        <v>129</v>
      </c>
      <c r="BM224" s="24" t="s">
        <v>410</v>
      </c>
    </row>
    <row r="225" spans="2:65" s="1" customFormat="1" ht="22.5" customHeight="1">
      <c r="B225" s="41"/>
      <c r="C225" s="241" t="s">
        <v>411</v>
      </c>
      <c r="D225" s="241" t="s">
        <v>199</v>
      </c>
      <c r="E225" s="242" t="s">
        <v>412</v>
      </c>
      <c r="F225" s="243" t="s">
        <v>413</v>
      </c>
      <c r="G225" s="244" t="s">
        <v>156</v>
      </c>
      <c r="H225" s="245">
        <v>5</v>
      </c>
      <c r="I225" s="246"/>
      <c r="J225" s="247">
        <f t="shared" si="10"/>
        <v>0</v>
      </c>
      <c r="K225" s="243" t="s">
        <v>23</v>
      </c>
      <c r="L225" s="248"/>
      <c r="M225" s="249" t="s">
        <v>23</v>
      </c>
      <c r="N225" s="250" t="s">
        <v>45</v>
      </c>
      <c r="O225" s="42"/>
      <c r="P225" s="197">
        <f t="shared" si="11"/>
        <v>0</v>
      </c>
      <c r="Q225" s="197">
        <v>0.0054</v>
      </c>
      <c r="R225" s="197">
        <f t="shared" si="12"/>
        <v>0.027000000000000003</v>
      </c>
      <c r="S225" s="197">
        <v>0</v>
      </c>
      <c r="T225" s="198">
        <f t="shared" si="13"/>
        <v>0</v>
      </c>
      <c r="AR225" s="24" t="s">
        <v>164</v>
      </c>
      <c r="AT225" s="24" t="s">
        <v>199</v>
      </c>
      <c r="AU225" s="24" t="s">
        <v>86</v>
      </c>
      <c r="AY225" s="24" t="s">
        <v>122</v>
      </c>
      <c r="BE225" s="199">
        <f t="shared" si="14"/>
        <v>0</v>
      </c>
      <c r="BF225" s="199">
        <f t="shared" si="15"/>
        <v>0</v>
      </c>
      <c r="BG225" s="199">
        <f t="shared" si="16"/>
        <v>0</v>
      </c>
      <c r="BH225" s="199">
        <f t="shared" si="17"/>
        <v>0</v>
      </c>
      <c r="BI225" s="199">
        <f t="shared" si="18"/>
        <v>0</v>
      </c>
      <c r="BJ225" s="24" t="s">
        <v>79</v>
      </c>
      <c r="BK225" s="199">
        <f t="shared" si="19"/>
        <v>0</v>
      </c>
      <c r="BL225" s="24" t="s">
        <v>129</v>
      </c>
      <c r="BM225" s="24" t="s">
        <v>414</v>
      </c>
    </row>
    <row r="226" spans="2:63" s="10" customFormat="1" ht="29.85" customHeight="1">
      <c r="B226" s="171"/>
      <c r="C226" s="172"/>
      <c r="D226" s="185" t="s">
        <v>73</v>
      </c>
      <c r="E226" s="186" t="s">
        <v>415</v>
      </c>
      <c r="F226" s="186" t="s">
        <v>416</v>
      </c>
      <c r="G226" s="172"/>
      <c r="H226" s="172"/>
      <c r="I226" s="175"/>
      <c r="J226" s="187">
        <f>BK226</f>
        <v>0</v>
      </c>
      <c r="K226" s="172"/>
      <c r="L226" s="177"/>
      <c r="M226" s="178"/>
      <c r="N226" s="179"/>
      <c r="O226" s="179"/>
      <c r="P226" s="180">
        <f>SUM(P227:P231)</f>
        <v>0</v>
      </c>
      <c r="Q226" s="179"/>
      <c r="R226" s="180">
        <f>SUM(R227:R231)</f>
        <v>0</v>
      </c>
      <c r="S226" s="179"/>
      <c r="T226" s="181">
        <f>SUM(T227:T231)</f>
        <v>0</v>
      </c>
      <c r="AR226" s="182" t="s">
        <v>79</v>
      </c>
      <c r="AT226" s="183" t="s">
        <v>73</v>
      </c>
      <c r="AU226" s="183" t="s">
        <v>79</v>
      </c>
      <c r="AY226" s="182" t="s">
        <v>122</v>
      </c>
      <c r="BK226" s="184">
        <f>SUM(BK227:BK231)</f>
        <v>0</v>
      </c>
    </row>
    <row r="227" spans="2:65" s="1" customFormat="1" ht="22.5" customHeight="1">
      <c r="B227" s="41"/>
      <c r="C227" s="188" t="s">
        <v>417</v>
      </c>
      <c r="D227" s="188" t="s">
        <v>124</v>
      </c>
      <c r="E227" s="189" t="s">
        <v>418</v>
      </c>
      <c r="F227" s="190" t="s">
        <v>419</v>
      </c>
      <c r="G227" s="191" t="s">
        <v>278</v>
      </c>
      <c r="H227" s="192">
        <v>78.54</v>
      </c>
      <c r="I227" s="193"/>
      <c r="J227" s="194">
        <f>ROUND(I227*H227,2)</f>
        <v>0</v>
      </c>
      <c r="K227" s="190" t="s">
        <v>128</v>
      </c>
      <c r="L227" s="61"/>
      <c r="M227" s="195" t="s">
        <v>23</v>
      </c>
      <c r="N227" s="196" t="s">
        <v>45</v>
      </c>
      <c r="O227" s="42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AR227" s="24" t="s">
        <v>129</v>
      </c>
      <c r="AT227" s="24" t="s">
        <v>124</v>
      </c>
      <c r="AU227" s="24" t="s">
        <v>86</v>
      </c>
      <c r="AY227" s="24" t="s">
        <v>122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24" t="s">
        <v>79</v>
      </c>
      <c r="BK227" s="199">
        <f>ROUND(I227*H227,2)</f>
        <v>0</v>
      </c>
      <c r="BL227" s="24" t="s">
        <v>129</v>
      </c>
      <c r="BM227" s="24" t="s">
        <v>420</v>
      </c>
    </row>
    <row r="228" spans="2:65" s="1" customFormat="1" ht="22.5" customHeight="1">
      <c r="B228" s="41"/>
      <c r="C228" s="188" t="s">
        <v>421</v>
      </c>
      <c r="D228" s="188" t="s">
        <v>124</v>
      </c>
      <c r="E228" s="189" t="s">
        <v>422</v>
      </c>
      <c r="F228" s="190" t="s">
        <v>423</v>
      </c>
      <c r="G228" s="191" t="s">
        <v>278</v>
      </c>
      <c r="H228" s="192">
        <v>78.54</v>
      </c>
      <c r="I228" s="193"/>
      <c r="J228" s="194">
        <f>ROUND(I228*H228,2)</f>
        <v>0</v>
      </c>
      <c r="K228" s="190" t="s">
        <v>23</v>
      </c>
      <c r="L228" s="61"/>
      <c r="M228" s="195" t="s">
        <v>23</v>
      </c>
      <c r="N228" s="196" t="s">
        <v>45</v>
      </c>
      <c r="O228" s="42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AR228" s="24" t="s">
        <v>129</v>
      </c>
      <c r="AT228" s="24" t="s">
        <v>124</v>
      </c>
      <c r="AU228" s="24" t="s">
        <v>86</v>
      </c>
      <c r="AY228" s="24" t="s">
        <v>122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24" t="s">
        <v>79</v>
      </c>
      <c r="BK228" s="199">
        <f>ROUND(I228*H228,2)</f>
        <v>0</v>
      </c>
      <c r="BL228" s="24" t="s">
        <v>129</v>
      </c>
      <c r="BM228" s="24" t="s">
        <v>424</v>
      </c>
    </row>
    <row r="229" spans="2:65" s="1" customFormat="1" ht="22.5" customHeight="1">
      <c r="B229" s="41"/>
      <c r="C229" s="188" t="s">
        <v>425</v>
      </c>
      <c r="D229" s="188" t="s">
        <v>124</v>
      </c>
      <c r="E229" s="189" t="s">
        <v>426</v>
      </c>
      <c r="F229" s="190" t="s">
        <v>427</v>
      </c>
      <c r="G229" s="191" t="s">
        <v>278</v>
      </c>
      <c r="H229" s="192">
        <v>0.2</v>
      </c>
      <c r="I229" s="193"/>
      <c r="J229" s="194">
        <f>ROUND(I229*H229,2)</f>
        <v>0</v>
      </c>
      <c r="K229" s="190" t="s">
        <v>23</v>
      </c>
      <c r="L229" s="61"/>
      <c r="M229" s="195" t="s">
        <v>23</v>
      </c>
      <c r="N229" s="196" t="s">
        <v>45</v>
      </c>
      <c r="O229" s="42"/>
      <c r="P229" s="197">
        <f>O229*H229</f>
        <v>0</v>
      </c>
      <c r="Q229" s="197">
        <v>0</v>
      </c>
      <c r="R229" s="197">
        <f>Q229*H229</f>
        <v>0</v>
      </c>
      <c r="S229" s="197">
        <v>0</v>
      </c>
      <c r="T229" s="198">
        <f>S229*H229</f>
        <v>0</v>
      </c>
      <c r="AR229" s="24" t="s">
        <v>129</v>
      </c>
      <c r="AT229" s="24" t="s">
        <v>124</v>
      </c>
      <c r="AU229" s="24" t="s">
        <v>86</v>
      </c>
      <c r="AY229" s="24" t="s">
        <v>122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24" t="s">
        <v>79</v>
      </c>
      <c r="BK229" s="199">
        <f>ROUND(I229*H229,2)</f>
        <v>0</v>
      </c>
      <c r="BL229" s="24" t="s">
        <v>129</v>
      </c>
      <c r="BM229" s="24" t="s">
        <v>428</v>
      </c>
    </row>
    <row r="230" spans="2:51" s="11" customFormat="1" ht="13.5">
      <c r="B230" s="200"/>
      <c r="C230" s="201"/>
      <c r="D230" s="202" t="s">
        <v>131</v>
      </c>
      <c r="E230" s="203" t="s">
        <v>23</v>
      </c>
      <c r="F230" s="204" t="s">
        <v>429</v>
      </c>
      <c r="G230" s="201"/>
      <c r="H230" s="205">
        <v>0.2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131</v>
      </c>
      <c r="AU230" s="211" t="s">
        <v>86</v>
      </c>
      <c r="AV230" s="11" t="s">
        <v>86</v>
      </c>
      <c r="AW230" s="11" t="s">
        <v>38</v>
      </c>
      <c r="AX230" s="11" t="s">
        <v>79</v>
      </c>
      <c r="AY230" s="211" t="s">
        <v>122</v>
      </c>
    </row>
    <row r="231" spans="2:65" s="1" customFormat="1" ht="22.5" customHeight="1">
      <c r="B231" s="41"/>
      <c r="C231" s="188" t="s">
        <v>430</v>
      </c>
      <c r="D231" s="188" t="s">
        <v>124</v>
      </c>
      <c r="E231" s="189" t="s">
        <v>431</v>
      </c>
      <c r="F231" s="190" t="s">
        <v>432</v>
      </c>
      <c r="G231" s="191" t="s">
        <v>278</v>
      </c>
      <c r="H231" s="192">
        <v>78.54</v>
      </c>
      <c r="I231" s="193"/>
      <c r="J231" s="194">
        <f>ROUND(I231*H231,2)</f>
        <v>0</v>
      </c>
      <c r="K231" s="190" t="s">
        <v>23</v>
      </c>
      <c r="L231" s="61"/>
      <c r="M231" s="195" t="s">
        <v>23</v>
      </c>
      <c r="N231" s="196" t="s">
        <v>45</v>
      </c>
      <c r="O231" s="42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AR231" s="24" t="s">
        <v>129</v>
      </c>
      <c r="AT231" s="24" t="s">
        <v>124</v>
      </c>
      <c r="AU231" s="24" t="s">
        <v>86</v>
      </c>
      <c r="AY231" s="24" t="s">
        <v>122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24" t="s">
        <v>79</v>
      </c>
      <c r="BK231" s="199">
        <f>ROUND(I231*H231,2)</f>
        <v>0</v>
      </c>
      <c r="BL231" s="24" t="s">
        <v>129</v>
      </c>
      <c r="BM231" s="24" t="s">
        <v>433</v>
      </c>
    </row>
    <row r="232" spans="2:63" s="10" customFormat="1" ht="29.85" customHeight="1">
      <c r="B232" s="171"/>
      <c r="C232" s="172"/>
      <c r="D232" s="185" t="s">
        <v>73</v>
      </c>
      <c r="E232" s="186" t="s">
        <v>434</v>
      </c>
      <c r="F232" s="186" t="s">
        <v>435</v>
      </c>
      <c r="G232" s="172"/>
      <c r="H232" s="172"/>
      <c r="I232" s="175"/>
      <c r="J232" s="187">
        <f>BK232</f>
        <v>0</v>
      </c>
      <c r="K232" s="172"/>
      <c r="L232" s="177"/>
      <c r="M232" s="178"/>
      <c r="N232" s="179"/>
      <c r="O232" s="179"/>
      <c r="P232" s="180">
        <f>P233</f>
        <v>0</v>
      </c>
      <c r="Q232" s="179"/>
      <c r="R232" s="180">
        <f>R233</f>
        <v>0</v>
      </c>
      <c r="S232" s="179"/>
      <c r="T232" s="181">
        <f>T233</f>
        <v>0</v>
      </c>
      <c r="AR232" s="182" t="s">
        <v>79</v>
      </c>
      <c r="AT232" s="183" t="s">
        <v>73</v>
      </c>
      <c r="AU232" s="183" t="s">
        <v>79</v>
      </c>
      <c r="AY232" s="182" t="s">
        <v>122</v>
      </c>
      <c r="BK232" s="184">
        <f>BK233</f>
        <v>0</v>
      </c>
    </row>
    <row r="233" spans="2:65" s="1" customFormat="1" ht="22.5" customHeight="1">
      <c r="B233" s="41"/>
      <c r="C233" s="188" t="s">
        <v>436</v>
      </c>
      <c r="D233" s="188" t="s">
        <v>124</v>
      </c>
      <c r="E233" s="189" t="s">
        <v>437</v>
      </c>
      <c r="F233" s="190" t="s">
        <v>438</v>
      </c>
      <c r="G233" s="191" t="s">
        <v>278</v>
      </c>
      <c r="H233" s="192">
        <v>178.214</v>
      </c>
      <c r="I233" s="193"/>
      <c r="J233" s="194">
        <f>ROUND(I233*H233,2)</f>
        <v>0</v>
      </c>
      <c r="K233" s="190" t="s">
        <v>128</v>
      </c>
      <c r="L233" s="61"/>
      <c r="M233" s="195" t="s">
        <v>23</v>
      </c>
      <c r="N233" s="196" t="s">
        <v>45</v>
      </c>
      <c r="O233" s="42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AR233" s="24" t="s">
        <v>129</v>
      </c>
      <c r="AT233" s="24" t="s">
        <v>124</v>
      </c>
      <c r="AU233" s="24" t="s">
        <v>86</v>
      </c>
      <c r="AY233" s="24" t="s">
        <v>122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24" t="s">
        <v>79</v>
      </c>
      <c r="BK233" s="199">
        <f>ROUND(I233*H233,2)</f>
        <v>0</v>
      </c>
      <c r="BL233" s="24" t="s">
        <v>129</v>
      </c>
      <c r="BM233" s="24" t="s">
        <v>439</v>
      </c>
    </row>
    <row r="234" spans="2:63" s="10" customFormat="1" ht="37.35" customHeight="1">
      <c r="B234" s="171"/>
      <c r="C234" s="172"/>
      <c r="D234" s="173" t="s">
        <v>73</v>
      </c>
      <c r="E234" s="174" t="s">
        <v>440</v>
      </c>
      <c r="F234" s="174" t="s">
        <v>441</v>
      </c>
      <c r="G234" s="172"/>
      <c r="H234" s="172"/>
      <c r="I234" s="175"/>
      <c r="J234" s="176">
        <f>BK234</f>
        <v>0</v>
      </c>
      <c r="K234" s="172"/>
      <c r="L234" s="177"/>
      <c r="M234" s="178"/>
      <c r="N234" s="179"/>
      <c r="O234" s="179"/>
      <c r="P234" s="180">
        <f>P235</f>
        <v>0</v>
      </c>
      <c r="Q234" s="179"/>
      <c r="R234" s="180">
        <f>R235</f>
        <v>0</v>
      </c>
      <c r="S234" s="179"/>
      <c r="T234" s="181">
        <f>T235</f>
        <v>0</v>
      </c>
      <c r="AR234" s="182" t="s">
        <v>86</v>
      </c>
      <c r="AT234" s="183" t="s">
        <v>73</v>
      </c>
      <c r="AU234" s="183" t="s">
        <v>74</v>
      </c>
      <c r="AY234" s="182" t="s">
        <v>122</v>
      </c>
      <c r="BK234" s="184">
        <f>BK235</f>
        <v>0</v>
      </c>
    </row>
    <row r="235" spans="2:63" s="10" customFormat="1" ht="19.9" customHeight="1">
      <c r="B235" s="171"/>
      <c r="C235" s="172"/>
      <c r="D235" s="185" t="s">
        <v>73</v>
      </c>
      <c r="E235" s="186" t="s">
        <v>442</v>
      </c>
      <c r="F235" s="186" t="s">
        <v>443</v>
      </c>
      <c r="G235" s="172"/>
      <c r="H235" s="172"/>
      <c r="I235" s="175"/>
      <c r="J235" s="187">
        <f>BK235</f>
        <v>0</v>
      </c>
      <c r="K235" s="172"/>
      <c r="L235" s="177"/>
      <c r="M235" s="178"/>
      <c r="N235" s="179"/>
      <c r="O235" s="179"/>
      <c r="P235" s="180">
        <f>P236</f>
        <v>0</v>
      </c>
      <c r="Q235" s="179"/>
      <c r="R235" s="180">
        <f>R236</f>
        <v>0</v>
      </c>
      <c r="S235" s="179"/>
      <c r="T235" s="181">
        <f>T236</f>
        <v>0</v>
      </c>
      <c r="AR235" s="182" t="s">
        <v>86</v>
      </c>
      <c r="AT235" s="183" t="s">
        <v>73</v>
      </c>
      <c r="AU235" s="183" t="s">
        <v>79</v>
      </c>
      <c r="AY235" s="182" t="s">
        <v>122</v>
      </c>
      <c r="BK235" s="184">
        <f>BK236</f>
        <v>0</v>
      </c>
    </row>
    <row r="236" spans="2:65" s="1" customFormat="1" ht="31.5" customHeight="1">
      <c r="B236" s="41"/>
      <c r="C236" s="188" t="s">
        <v>444</v>
      </c>
      <c r="D236" s="188" t="s">
        <v>124</v>
      </c>
      <c r="E236" s="189" t="s">
        <v>445</v>
      </c>
      <c r="F236" s="190" t="s">
        <v>446</v>
      </c>
      <c r="G236" s="191" t="s">
        <v>156</v>
      </c>
      <c r="H236" s="192">
        <v>11</v>
      </c>
      <c r="I236" s="193"/>
      <c r="J236" s="194">
        <f>ROUND(I236*H236,2)</f>
        <v>0</v>
      </c>
      <c r="K236" s="190" t="s">
        <v>23</v>
      </c>
      <c r="L236" s="61"/>
      <c r="M236" s="195" t="s">
        <v>23</v>
      </c>
      <c r="N236" s="196" t="s">
        <v>45</v>
      </c>
      <c r="O236" s="42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AR236" s="24" t="s">
        <v>207</v>
      </c>
      <c r="AT236" s="24" t="s">
        <v>124</v>
      </c>
      <c r="AU236" s="24" t="s">
        <v>86</v>
      </c>
      <c r="AY236" s="24" t="s">
        <v>122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24" t="s">
        <v>79</v>
      </c>
      <c r="BK236" s="199">
        <f>ROUND(I236*H236,2)</f>
        <v>0</v>
      </c>
      <c r="BL236" s="24" t="s">
        <v>207</v>
      </c>
      <c r="BM236" s="24" t="s">
        <v>447</v>
      </c>
    </row>
    <row r="237" spans="2:63" s="10" customFormat="1" ht="37.35" customHeight="1">
      <c r="B237" s="171"/>
      <c r="C237" s="172"/>
      <c r="D237" s="173" t="s">
        <v>73</v>
      </c>
      <c r="E237" s="174" t="s">
        <v>448</v>
      </c>
      <c r="F237" s="174" t="s">
        <v>449</v>
      </c>
      <c r="G237" s="172"/>
      <c r="H237" s="172"/>
      <c r="I237" s="175"/>
      <c r="J237" s="176">
        <f>BK237</f>
        <v>0</v>
      </c>
      <c r="K237" s="172"/>
      <c r="L237" s="177"/>
      <c r="M237" s="178"/>
      <c r="N237" s="179"/>
      <c r="O237" s="179"/>
      <c r="P237" s="180">
        <f>P238+P240</f>
        <v>0</v>
      </c>
      <c r="Q237" s="179"/>
      <c r="R237" s="180">
        <f>R238+R240</f>
        <v>0</v>
      </c>
      <c r="S237" s="179"/>
      <c r="T237" s="181">
        <f>T238+T240</f>
        <v>0</v>
      </c>
      <c r="AR237" s="182" t="s">
        <v>148</v>
      </c>
      <c r="AT237" s="183" t="s">
        <v>73</v>
      </c>
      <c r="AU237" s="183" t="s">
        <v>74</v>
      </c>
      <c r="AY237" s="182" t="s">
        <v>122</v>
      </c>
      <c r="BK237" s="184">
        <f>BK238+BK240</f>
        <v>0</v>
      </c>
    </row>
    <row r="238" spans="2:63" s="10" customFormat="1" ht="19.9" customHeight="1">
      <c r="B238" s="171"/>
      <c r="C238" s="172"/>
      <c r="D238" s="185" t="s">
        <v>73</v>
      </c>
      <c r="E238" s="186" t="s">
        <v>450</v>
      </c>
      <c r="F238" s="186" t="s">
        <v>451</v>
      </c>
      <c r="G238" s="172"/>
      <c r="H238" s="172"/>
      <c r="I238" s="175"/>
      <c r="J238" s="187">
        <f>BK238</f>
        <v>0</v>
      </c>
      <c r="K238" s="172"/>
      <c r="L238" s="177"/>
      <c r="M238" s="178"/>
      <c r="N238" s="179"/>
      <c r="O238" s="179"/>
      <c r="P238" s="180">
        <f>P239</f>
        <v>0</v>
      </c>
      <c r="Q238" s="179"/>
      <c r="R238" s="180">
        <f>R239</f>
        <v>0</v>
      </c>
      <c r="S238" s="179"/>
      <c r="T238" s="181">
        <f>T239</f>
        <v>0</v>
      </c>
      <c r="AR238" s="182" t="s">
        <v>148</v>
      </c>
      <c r="AT238" s="183" t="s">
        <v>73</v>
      </c>
      <c r="AU238" s="183" t="s">
        <v>79</v>
      </c>
      <c r="AY238" s="182" t="s">
        <v>122</v>
      </c>
      <c r="BK238" s="184">
        <f>BK239</f>
        <v>0</v>
      </c>
    </row>
    <row r="239" spans="2:65" s="1" customFormat="1" ht="22.5" customHeight="1">
      <c r="B239" s="41"/>
      <c r="C239" s="188" t="s">
        <v>452</v>
      </c>
      <c r="D239" s="188" t="s">
        <v>124</v>
      </c>
      <c r="E239" s="189" t="s">
        <v>453</v>
      </c>
      <c r="F239" s="190" t="s">
        <v>454</v>
      </c>
      <c r="G239" s="191" t="s">
        <v>455</v>
      </c>
      <c r="H239" s="192">
        <v>1</v>
      </c>
      <c r="I239" s="193"/>
      <c r="J239" s="194">
        <f>ROUND(I239*H239,2)</f>
        <v>0</v>
      </c>
      <c r="K239" s="190" t="s">
        <v>23</v>
      </c>
      <c r="L239" s="61"/>
      <c r="M239" s="195" t="s">
        <v>23</v>
      </c>
      <c r="N239" s="196" t="s">
        <v>45</v>
      </c>
      <c r="O239" s="42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AR239" s="24" t="s">
        <v>456</v>
      </c>
      <c r="AT239" s="24" t="s">
        <v>124</v>
      </c>
      <c r="AU239" s="24" t="s">
        <v>86</v>
      </c>
      <c r="AY239" s="24" t="s">
        <v>122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24" t="s">
        <v>79</v>
      </c>
      <c r="BK239" s="199">
        <f>ROUND(I239*H239,2)</f>
        <v>0</v>
      </c>
      <c r="BL239" s="24" t="s">
        <v>456</v>
      </c>
      <c r="BM239" s="24" t="s">
        <v>457</v>
      </c>
    </row>
    <row r="240" spans="2:63" s="10" customFormat="1" ht="29.85" customHeight="1">
      <c r="B240" s="171"/>
      <c r="C240" s="172"/>
      <c r="D240" s="185" t="s">
        <v>73</v>
      </c>
      <c r="E240" s="186" t="s">
        <v>458</v>
      </c>
      <c r="F240" s="186" t="s">
        <v>459</v>
      </c>
      <c r="G240" s="172"/>
      <c r="H240" s="172"/>
      <c r="I240" s="175"/>
      <c r="J240" s="187">
        <f>BK240</f>
        <v>0</v>
      </c>
      <c r="K240" s="172"/>
      <c r="L240" s="177"/>
      <c r="M240" s="178"/>
      <c r="N240" s="179"/>
      <c r="O240" s="179"/>
      <c r="P240" s="180">
        <f>P241</f>
        <v>0</v>
      </c>
      <c r="Q240" s="179"/>
      <c r="R240" s="180">
        <f>R241</f>
        <v>0</v>
      </c>
      <c r="S240" s="179"/>
      <c r="T240" s="181">
        <f>T241</f>
        <v>0</v>
      </c>
      <c r="AR240" s="182" t="s">
        <v>148</v>
      </c>
      <c r="AT240" s="183" t="s">
        <v>73</v>
      </c>
      <c r="AU240" s="183" t="s">
        <v>79</v>
      </c>
      <c r="AY240" s="182" t="s">
        <v>122</v>
      </c>
      <c r="BK240" s="184">
        <f>BK241</f>
        <v>0</v>
      </c>
    </row>
    <row r="241" spans="2:65" s="1" customFormat="1" ht="31.5" customHeight="1">
      <c r="B241" s="41"/>
      <c r="C241" s="188" t="s">
        <v>460</v>
      </c>
      <c r="D241" s="188" t="s">
        <v>124</v>
      </c>
      <c r="E241" s="189" t="s">
        <v>461</v>
      </c>
      <c r="F241" s="190" t="s">
        <v>462</v>
      </c>
      <c r="G241" s="191" t="s">
        <v>455</v>
      </c>
      <c r="H241" s="192">
        <v>1</v>
      </c>
      <c r="I241" s="193"/>
      <c r="J241" s="194">
        <f>ROUND(I241*H241,2)</f>
        <v>0</v>
      </c>
      <c r="K241" s="190" t="s">
        <v>23</v>
      </c>
      <c r="L241" s="61"/>
      <c r="M241" s="195" t="s">
        <v>23</v>
      </c>
      <c r="N241" s="262" t="s">
        <v>45</v>
      </c>
      <c r="O241" s="263"/>
      <c r="P241" s="264">
        <f>O241*H241</f>
        <v>0</v>
      </c>
      <c r="Q241" s="264">
        <v>0</v>
      </c>
      <c r="R241" s="264">
        <f>Q241*H241</f>
        <v>0</v>
      </c>
      <c r="S241" s="264">
        <v>0</v>
      </c>
      <c r="T241" s="265">
        <f>S241*H241</f>
        <v>0</v>
      </c>
      <c r="AR241" s="24" t="s">
        <v>456</v>
      </c>
      <c r="AT241" s="24" t="s">
        <v>124</v>
      </c>
      <c r="AU241" s="24" t="s">
        <v>86</v>
      </c>
      <c r="AY241" s="24" t="s">
        <v>122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24" t="s">
        <v>79</v>
      </c>
      <c r="BK241" s="199">
        <f>ROUND(I241*H241,2)</f>
        <v>0</v>
      </c>
      <c r="BL241" s="24" t="s">
        <v>456</v>
      </c>
      <c r="BM241" s="24" t="s">
        <v>463</v>
      </c>
    </row>
    <row r="242" spans="2:12" s="1" customFormat="1" ht="6.95" customHeight="1">
      <c r="B242" s="56"/>
      <c r="C242" s="57"/>
      <c r="D242" s="57"/>
      <c r="E242" s="57"/>
      <c r="F242" s="57"/>
      <c r="G242" s="57"/>
      <c r="H242" s="57"/>
      <c r="I242" s="134"/>
      <c r="J242" s="57"/>
      <c r="K242" s="57"/>
      <c r="L242" s="61"/>
    </row>
  </sheetData>
  <sheetProtection password="CC35" sheet="1" objects="1" scenarios="1" formatCells="0" formatColumns="0" formatRows="0" sort="0" autoFilter="0"/>
  <autoFilter ref="C82:K241"/>
  <mergeCells count="6">
    <mergeCell ref="L2:V2"/>
    <mergeCell ref="E7:H7"/>
    <mergeCell ref="E22:H22"/>
    <mergeCell ref="E43:H43"/>
    <mergeCell ref="E75:H75"/>
    <mergeCell ref="G1:H1"/>
  </mergeCells>
  <hyperlinks>
    <hyperlink ref="F1:G1" location="C2" display="1) Krycí list soupisu"/>
    <hyperlink ref="G1:H1" location="C50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6" customWidth="1"/>
    <col min="2" max="2" width="1.66796875" style="266" customWidth="1"/>
    <col min="3" max="4" width="5" style="266" customWidth="1"/>
    <col min="5" max="5" width="11.66015625" style="266" customWidth="1"/>
    <col min="6" max="6" width="9.16015625" style="266" customWidth="1"/>
    <col min="7" max="7" width="5" style="266" customWidth="1"/>
    <col min="8" max="8" width="77.83203125" style="266" customWidth="1"/>
    <col min="9" max="10" width="20" style="266" customWidth="1"/>
    <col min="11" max="11" width="1.66796875" style="266" customWidth="1"/>
  </cols>
  <sheetData>
    <row r="1" ht="37.5" customHeight="1"/>
    <row r="2" spans="2:1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5" customFormat="1" ht="45" customHeight="1">
      <c r="B3" s="270"/>
      <c r="C3" s="389" t="s">
        <v>464</v>
      </c>
      <c r="D3" s="389"/>
      <c r="E3" s="389"/>
      <c r="F3" s="389"/>
      <c r="G3" s="389"/>
      <c r="H3" s="389"/>
      <c r="I3" s="389"/>
      <c r="J3" s="389"/>
      <c r="K3" s="271"/>
    </row>
    <row r="4" spans="2:11" ht="25.5" customHeight="1">
      <c r="B4" s="272"/>
      <c r="C4" s="393" t="s">
        <v>465</v>
      </c>
      <c r="D4" s="393"/>
      <c r="E4" s="393"/>
      <c r="F4" s="393"/>
      <c r="G4" s="393"/>
      <c r="H4" s="393"/>
      <c r="I4" s="393"/>
      <c r="J4" s="393"/>
      <c r="K4" s="273"/>
    </row>
    <row r="5" spans="2:11" ht="5.25" customHeight="1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2"/>
      <c r="C6" s="392" t="s">
        <v>466</v>
      </c>
      <c r="D6" s="392"/>
      <c r="E6" s="392"/>
      <c r="F6" s="392"/>
      <c r="G6" s="392"/>
      <c r="H6" s="392"/>
      <c r="I6" s="392"/>
      <c r="J6" s="392"/>
      <c r="K6" s="273"/>
    </row>
    <row r="7" spans="2:11" ht="15" customHeight="1">
      <c r="B7" s="276"/>
      <c r="C7" s="392" t="s">
        <v>467</v>
      </c>
      <c r="D7" s="392"/>
      <c r="E7" s="392"/>
      <c r="F7" s="392"/>
      <c r="G7" s="392"/>
      <c r="H7" s="392"/>
      <c r="I7" s="392"/>
      <c r="J7" s="392"/>
      <c r="K7" s="273"/>
    </row>
    <row r="8" spans="2:1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>
      <c r="B9" s="276"/>
      <c r="C9" s="392" t="s">
        <v>468</v>
      </c>
      <c r="D9" s="392"/>
      <c r="E9" s="392"/>
      <c r="F9" s="392"/>
      <c r="G9" s="392"/>
      <c r="H9" s="392"/>
      <c r="I9" s="392"/>
      <c r="J9" s="392"/>
      <c r="K9" s="273"/>
    </row>
    <row r="10" spans="2:11" ht="15" customHeight="1">
      <c r="B10" s="276"/>
      <c r="C10" s="275"/>
      <c r="D10" s="392" t="s">
        <v>469</v>
      </c>
      <c r="E10" s="392"/>
      <c r="F10" s="392"/>
      <c r="G10" s="392"/>
      <c r="H10" s="392"/>
      <c r="I10" s="392"/>
      <c r="J10" s="392"/>
      <c r="K10" s="273"/>
    </row>
    <row r="11" spans="2:11" ht="15" customHeight="1">
      <c r="B11" s="276"/>
      <c r="C11" s="277"/>
      <c r="D11" s="392" t="s">
        <v>470</v>
      </c>
      <c r="E11" s="392"/>
      <c r="F11" s="392"/>
      <c r="G11" s="392"/>
      <c r="H11" s="392"/>
      <c r="I11" s="392"/>
      <c r="J11" s="392"/>
      <c r="K11" s="273"/>
    </row>
    <row r="12" spans="2:11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>
      <c r="B13" s="276"/>
      <c r="C13" s="277"/>
      <c r="D13" s="392" t="s">
        <v>471</v>
      </c>
      <c r="E13" s="392"/>
      <c r="F13" s="392"/>
      <c r="G13" s="392"/>
      <c r="H13" s="392"/>
      <c r="I13" s="392"/>
      <c r="J13" s="392"/>
      <c r="K13" s="273"/>
    </row>
    <row r="14" spans="2:11" ht="15" customHeight="1">
      <c r="B14" s="276"/>
      <c r="C14" s="277"/>
      <c r="D14" s="392" t="s">
        <v>472</v>
      </c>
      <c r="E14" s="392"/>
      <c r="F14" s="392"/>
      <c r="G14" s="392"/>
      <c r="H14" s="392"/>
      <c r="I14" s="392"/>
      <c r="J14" s="392"/>
      <c r="K14" s="273"/>
    </row>
    <row r="15" spans="2:11" ht="15" customHeight="1">
      <c r="B15" s="276"/>
      <c r="C15" s="277"/>
      <c r="D15" s="392" t="s">
        <v>473</v>
      </c>
      <c r="E15" s="392"/>
      <c r="F15" s="392"/>
      <c r="G15" s="392"/>
      <c r="H15" s="392"/>
      <c r="I15" s="392"/>
      <c r="J15" s="392"/>
      <c r="K15" s="273"/>
    </row>
    <row r="16" spans="2:11" ht="15" customHeight="1">
      <c r="B16" s="276"/>
      <c r="C16" s="277"/>
      <c r="D16" s="277"/>
      <c r="E16" s="278" t="s">
        <v>78</v>
      </c>
      <c r="F16" s="392" t="s">
        <v>474</v>
      </c>
      <c r="G16" s="392"/>
      <c r="H16" s="392"/>
      <c r="I16" s="392"/>
      <c r="J16" s="392"/>
      <c r="K16" s="273"/>
    </row>
    <row r="17" spans="2:11" ht="15" customHeight="1">
      <c r="B17" s="276"/>
      <c r="C17" s="277"/>
      <c r="D17" s="277"/>
      <c r="E17" s="278" t="s">
        <v>475</v>
      </c>
      <c r="F17" s="392" t="s">
        <v>476</v>
      </c>
      <c r="G17" s="392"/>
      <c r="H17" s="392"/>
      <c r="I17" s="392"/>
      <c r="J17" s="392"/>
      <c r="K17" s="273"/>
    </row>
    <row r="18" spans="2:11" ht="15" customHeight="1">
      <c r="B18" s="276"/>
      <c r="C18" s="277"/>
      <c r="D18" s="277"/>
      <c r="E18" s="278" t="s">
        <v>477</v>
      </c>
      <c r="F18" s="392" t="s">
        <v>478</v>
      </c>
      <c r="G18" s="392"/>
      <c r="H18" s="392"/>
      <c r="I18" s="392"/>
      <c r="J18" s="392"/>
      <c r="K18" s="273"/>
    </row>
    <row r="19" spans="2:11" ht="15" customHeight="1">
      <c r="B19" s="276"/>
      <c r="C19" s="277"/>
      <c r="D19" s="277"/>
      <c r="E19" s="278" t="s">
        <v>479</v>
      </c>
      <c r="F19" s="392" t="s">
        <v>480</v>
      </c>
      <c r="G19" s="392"/>
      <c r="H19" s="392"/>
      <c r="I19" s="392"/>
      <c r="J19" s="392"/>
      <c r="K19" s="273"/>
    </row>
    <row r="20" spans="2:11" ht="15" customHeight="1">
      <c r="B20" s="276"/>
      <c r="C20" s="277"/>
      <c r="D20" s="277"/>
      <c r="E20" s="278" t="s">
        <v>481</v>
      </c>
      <c r="F20" s="392" t="s">
        <v>482</v>
      </c>
      <c r="G20" s="392"/>
      <c r="H20" s="392"/>
      <c r="I20" s="392"/>
      <c r="J20" s="392"/>
      <c r="K20" s="273"/>
    </row>
    <row r="21" spans="2:11" ht="15" customHeight="1">
      <c r="B21" s="276"/>
      <c r="C21" s="277"/>
      <c r="D21" s="277"/>
      <c r="E21" s="278" t="s">
        <v>483</v>
      </c>
      <c r="F21" s="392" t="s">
        <v>484</v>
      </c>
      <c r="G21" s="392"/>
      <c r="H21" s="392"/>
      <c r="I21" s="392"/>
      <c r="J21" s="392"/>
      <c r="K21" s="273"/>
    </row>
    <row r="22" spans="2:11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>
      <c r="B23" s="276"/>
      <c r="C23" s="392" t="s">
        <v>485</v>
      </c>
      <c r="D23" s="392"/>
      <c r="E23" s="392"/>
      <c r="F23" s="392"/>
      <c r="G23" s="392"/>
      <c r="H23" s="392"/>
      <c r="I23" s="392"/>
      <c r="J23" s="392"/>
      <c r="K23" s="273"/>
    </row>
    <row r="24" spans="2:11" ht="15" customHeight="1">
      <c r="B24" s="276"/>
      <c r="C24" s="392" t="s">
        <v>486</v>
      </c>
      <c r="D24" s="392"/>
      <c r="E24" s="392"/>
      <c r="F24" s="392"/>
      <c r="G24" s="392"/>
      <c r="H24" s="392"/>
      <c r="I24" s="392"/>
      <c r="J24" s="392"/>
      <c r="K24" s="273"/>
    </row>
    <row r="25" spans="2:11" ht="15" customHeight="1">
      <c r="B25" s="276"/>
      <c r="C25" s="275"/>
      <c r="D25" s="392" t="s">
        <v>487</v>
      </c>
      <c r="E25" s="392"/>
      <c r="F25" s="392"/>
      <c r="G25" s="392"/>
      <c r="H25" s="392"/>
      <c r="I25" s="392"/>
      <c r="J25" s="392"/>
      <c r="K25" s="273"/>
    </row>
    <row r="26" spans="2:11" ht="15" customHeight="1">
      <c r="B26" s="276"/>
      <c r="C26" s="277"/>
      <c r="D26" s="392" t="s">
        <v>488</v>
      </c>
      <c r="E26" s="392"/>
      <c r="F26" s="392"/>
      <c r="G26" s="392"/>
      <c r="H26" s="392"/>
      <c r="I26" s="392"/>
      <c r="J26" s="392"/>
      <c r="K26" s="273"/>
    </row>
    <row r="27" spans="2:11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>
      <c r="B28" s="276"/>
      <c r="C28" s="277"/>
      <c r="D28" s="392" t="s">
        <v>489</v>
      </c>
      <c r="E28" s="392"/>
      <c r="F28" s="392"/>
      <c r="G28" s="392"/>
      <c r="H28" s="392"/>
      <c r="I28" s="392"/>
      <c r="J28" s="392"/>
      <c r="K28" s="273"/>
    </row>
    <row r="29" spans="2:11" ht="15" customHeight="1">
      <c r="B29" s="276"/>
      <c r="C29" s="277"/>
      <c r="D29" s="392" t="s">
        <v>490</v>
      </c>
      <c r="E29" s="392"/>
      <c r="F29" s="392"/>
      <c r="G29" s="392"/>
      <c r="H29" s="392"/>
      <c r="I29" s="392"/>
      <c r="J29" s="392"/>
      <c r="K29" s="273"/>
    </row>
    <row r="30" spans="2:11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>
      <c r="B31" s="276"/>
      <c r="C31" s="277"/>
      <c r="D31" s="392" t="s">
        <v>491</v>
      </c>
      <c r="E31" s="392"/>
      <c r="F31" s="392"/>
      <c r="G31" s="392"/>
      <c r="H31" s="392"/>
      <c r="I31" s="392"/>
      <c r="J31" s="392"/>
      <c r="K31" s="273"/>
    </row>
    <row r="32" spans="2:11" ht="15" customHeight="1">
      <c r="B32" s="276"/>
      <c r="C32" s="277"/>
      <c r="D32" s="392" t="s">
        <v>492</v>
      </c>
      <c r="E32" s="392"/>
      <c r="F32" s="392"/>
      <c r="G32" s="392"/>
      <c r="H32" s="392"/>
      <c r="I32" s="392"/>
      <c r="J32" s="392"/>
      <c r="K32" s="273"/>
    </row>
    <row r="33" spans="2:11" ht="15" customHeight="1">
      <c r="B33" s="276"/>
      <c r="C33" s="277"/>
      <c r="D33" s="392" t="s">
        <v>493</v>
      </c>
      <c r="E33" s="392"/>
      <c r="F33" s="392"/>
      <c r="G33" s="392"/>
      <c r="H33" s="392"/>
      <c r="I33" s="392"/>
      <c r="J33" s="392"/>
      <c r="K33" s="273"/>
    </row>
    <row r="34" spans="2:11" ht="15" customHeight="1">
      <c r="B34" s="276"/>
      <c r="C34" s="277"/>
      <c r="D34" s="275"/>
      <c r="E34" s="279" t="s">
        <v>107</v>
      </c>
      <c r="F34" s="275"/>
      <c r="G34" s="392" t="s">
        <v>494</v>
      </c>
      <c r="H34" s="392"/>
      <c r="I34" s="392"/>
      <c r="J34" s="392"/>
      <c r="K34" s="273"/>
    </row>
    <row r="35" spans="2:11" ht="30.75" customHeight="1">
      <c r="B35" s="276"/>
      <c r="C35" s="277"/>
      <c r="D35" s="275"/>
      <c r="E35" s="279" t="s">
        <v>495</v>
      </c>
      <c r="F35" s="275"/>
      <c r="G35" s="392" t="s">
        <v>496</v>
      </c>
      <c r="H35" s="392"/>
      <c r="I35" s="392"/>
      <c r="J35" s="392"/>
      <c r="K35" s="273"/>
    </row>
    <row r="36" spans="2:11" ht="15" customHeight="1">
      <c r="B36" s="276"/>
      <c r="C36" s="277"/>
      <c r="D36" s="275"/>
      <c r="E36" s="279" t="s">
        <v>55</v>
      </c>
      <c r="F36" s="275"/>
      <c r="G36" s="392" t="s">
        <v>497</v>
      </c>
      <c r="H36" s="392"/>
      <c r="I36" s="392"/>
      <c r="J36" s="392"/>
      <c r="K36" s="273"/>
    </row>
    <row r="37" spans="2:11" ht="15" customHeight="1">
      <c r="B37" s="276"/>
      <c r="C37" s="277"/>
      <c r="D37" s="275"/>
      <c r="E37" s="279" t="s">
        <v>108</v>
      </c>
      <c r="F37" s="275"/>
      <c r="G37" s="392" t="s">
        <v>498</v>
      </c>
      <c r="H37" s="392"/>
      <c r="I37" s="392"/>
      <c r="J37" s="392"/>
      <c r="K37" s="273"/>
    </row>
    <row r="38" spans="2:11" ht="15" customHeight="1">
      <c r="B38" s="276"/>
      <c r="C38" s="277"/>
      <c r="D38" s="275"/>
      <c r="E38" s="279" t="s">
        <v>109</v>
      </c>
      <c r="F38" s="275"/>
      <c r="G38" s="392" t="s">
        <v>499</v>
      </c>
      <c r="H38" s="392"/>
      <c r="I38" s="392"/>
      <c r="J38" s="392"/>
      <c r="K38" s="273"/>
    </row>
    <row r="39" spans="2:11" ht="15" customHeight="1">
      <c r="B39" s="276"/>
      <c r="C39" s="277"/>
      <c r="D39" s="275"/>
      <c r="E39" s="279" t="s">
        <v>110</v>
      </c>
      <c r="F39" s="275"/>
      <c r="G39" s="392" t="s">
        <v>500</v>
      </c>
      <c r="H39" s="392"/>
      <c r="I39" s="392"/>
      <c r="J39" s="392"/>
      <c r="K39" s="273"/>
    </row>
    <row r="40" spans="2:11" ht="15" customHeight="1">
      <c r="B40" s="276"/>
      <c r="C40" s="277"/>
      <c r="D40" s="275"/>
      <c r="E40" s="279" t="s">
        <v>501</v>
      </c>
      <c r="F40" s="275"/>
      <c r="G40" s="392" t="s">
        <v>502</v>
      </c>
      <c r="H40" s="392"/>
      <c r="I40" s="392"/>
      <c r="J40" s="392"/>
      <c r="K40" s="273"/>
    </row>
    <row r="41" spans="2:11" ht="15" customHeight="1">
      <c r="B41" s="276"/>
      <c r="C41" s="277"/>
      <c r="D41" s="275"/>
      <c r="E41" s="279"/>
      <c r="F41" s="275"/>
      <c r="G41" s="392" t="s">
        <v>503</v>
      </c>
      <c r="H41" s="392"/>
      <c r="I41" s="392"/>
      <c r="J41" s="392"/>
      <c r="K41" s="273"/>
    </row>
    <row r="42" spans="2:11" ht="15" customHeight="1">
      <c r="B42" s="276"/>
      <c r="C42" s="277"/>
      <c r="D42" s="275"/>
      <c r="E42" s="279" t="s">
        <v>504</v>
      </c>
      <c r="F42" s="275"/>
      <c r="G42" s="392" t="s">
        <v>505</v>
      </c>
      <c r="H42" s="392"/>
      <c r="I42" s="392"/>
      <c r="J42" s="392"/>
      <c r="K42" s="273"/>
    </row>
    <row r="43" spans="2:11" ht="15" customHeight="1">
      <c r="B43" s="276"/>
      <c r="C43" s="277"/>
      <c r="D43" s="275"/>
      <c r="E43" s="279" t="s">
        <v>112</v>
      </c>
      <c r="F43" s="275"/>
      <c r="G43" s="392" t="s">
        <v>506</v>
      </c>
      <c r="H43" s="392"/>
      <c r="I43" s="392"/>
      <c r="J43" s="392"/>
      <c r="K43" s="273"/>
    </row>
    <row r="44" spans="2:11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>
      <c r="B45" s="276"/>
      <c r="C45" s="277"/>
      <c r="D45" s="392" t="s">
        <v>507</v>
      </c>
      <c r="E45" s="392"/>
      <c r="F45" s="392"/>
      <c r="G45" s="392"/>
      <c r="H45" s="392"/>
      <c r="I45" s="392"/>
      <c r="J45" s="392"/>
      <c r="K45" s="273"/>
    </row>
    <row r="46" spans="2:11" ht="15" customHeight="1">
      <c r="B46" s="276"/>
      <c r="C46" s="277"/>
      <c r="D46" s="277"/>
      <c r="E46" s="392" t="s">
        <v>508</v>
      </c>
      <c r="F46" s="392"/>
      <c r="G46" s="392"/>
      <c r="H46" s="392"/>
      <c r="I46" s="392"/>
      <c r="J46" s="392"/>
      <c r="K46" s="273"/>
    </row>
    <row r="47" spans="2:11" ht="15" customHeight="1">
      <c r="B47" s="276"/>
      <c r="C47" s="277"/>
      <c r="D47" s="277"/>
      <c r="E47" s="392" t="s">
        <v>509</v>
      </c>
      <c r="F47" s="392"/>
      <c r="G47" s="392"/>
      <c r="H47" s="392"/>
      <c r="I47" s="392"/>
      <c r="J47" s="392"/>
      <c r="K47" s="273"/>
    </row>
    <row r="48" spans="2:11" ht="15" customHeight="1">
      <c r="B48" s="276"/>
      <c r="C48" s="277"/>
      <c r="D48" s="277"/>
      <c r="E48" s="392" t="s">
        <v>510</v>
      </c>
      <c r="F48" s="392"/>
      <c r="G48" s="392"/>
      <c r="H48" s="392"/>
      <c r="I48" s="392"/>
      <c r="J48" s="392"/>
      <c r="K48" s="273"/>
    </row>
    <row r="49" spans="2:11" ht="15" customHeight="1">
      <c r="B49" s="276"/>
      <c r="C49" s="277"/>
      <c r="D49" s="392" t="s">
        <v>511</v>
      </c>
      <c r="E49" s="392"/>
      <c r="F49" s="392"/>
      <c r="G49" s="392"/>
      <c r="H49" s="392"/>
      <c r="I49" s="392"/>
      <c r="J49" s="392"/>
      <c r="K49" s="273"/>
    </row>
    <row r="50" spans="2:11" ht="25.5" customHeight="1">
      <c r="B50" s="272"/>
      <c r="C50" s="393" t="s">
        <v>512</v>
      </c>
      <c r="D50" s="393"/>
      <c r="E50" s="393"/>
      <c r="F50" s="393"/>
      <c r="G50" s="393"/>
      <c r="H50" s="393"/>
      <c r="I50" s="393"/>
      <c r="J50" s="393"/>
      <c r="K50" s="273"/>
    </row>
    <row r="51" spans="2:11" ht="5.25" customHeight="1">
      <c r="B51" s="272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2"/>
      <c r="C52" s="392" t="s">
        <v>513</v>
      </c>
      <c r="D52" s="392"/>
      <c r="E52" s="392"/>
      <c r="F52" s="392"/>
      <c r="G52" s="392"/>
      <c r="H52" s="392"/>
      <c r="I52" s="392"/>
      <c r="J52" s="392"/>
      <c r="K52" s="273"/>
    </row>
    <row r="53" spans="2:11" ht="15" customHeight="1">
      <c r="B53" s="272"/>
      <c r="C53" s="392" t="s">
        <v>514</v>
      </c>
      <c r="D53" s="392"/>
      <c r="E53" s="392"/>
      <c r="F53" s="392"/>
      <c r="G53" s="392"/>
      <c r="H53" s="392"/>
      <c r="I53" s="392"/>
      <c r="J53" s="392"/>
      <c r="K53" s="273"/>
    </row>
    <row r="54" spans="2:11" ht="12.75" customHeight="1">
      <c r="B54" s="272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>
      <c r="B55" s="272"/>
      <c r="C55" s="392" t="s">
        <v>515</v>
      </c>
      <c r="D55" s="392"/>
      <c r="E55" s="392"/>
      <c r="F55" s="392"/>
      <c r="G55" s="392"/>
      <c r="H55" s="392"/>
      <c r="I55" s="392"/>
      <c r="J55" s="392"/>
      <c r="K55" s="273"/>
    </row>
    <row r="56" spans="2:11" ht="15" customHeight="1">
      <c r="B56" s="272"/>
      <c r="C56" s="277"/>
      <c r="D56" s="392" t="s">
        <v>516</v>
      </c>
      <c r="E56" s="392"/>
      <c r="F56" s="392"/>
      <c r="G56" s="392"/>
      <c r="H56" s="392"/>
      <c r="I56" s="392"/>
      <c r="J56" s="392"/>
      <c r="K56" s="273"/>
    </row>
    <row r="57" spans="2:11" ht="15" customHeight="1">
      <c r="B57" s="272"/>
      <c r="C57" s="277"/>
      <c r="D57" s="392" t="s">
        <v>517</v>
      </c>
      <c r="E57" s="392"/>
      <c r="F57" s="392"/>
      <c r="G57" s="392"/>
      <c r="H57" s="392"/>
      <c r="I57" s="392"/>
      <c r="J57" s="392"/>
      <c r="K57" s="273"/>
    </row>
    <row r="58" spans="2:11" ht="15" customHeight="1">
      <c r="B58" s="272"/>
      <c r="C58" s="277"/>
      <c r="D58" s="392" t="s">
        <v>518</v>
      </c>
      <c r="E58" s="392"/>
      <c r="F58" s="392"/>
      <c r="G58" s="392"/>
      <c r="H58" s="392"/>
      <c r="I58" s="392"/>
      <c r="J58" s="392"/>
      <c r="K58" s="273"/>
    </row>
    <row r="59" spans="2:11" ht="15" customHeight="1">
      <c r="B59" s="272"/>
      <c r="C59" s="277"/>
      <c r="D59" s="392" t="s">
        <v>519</v>
      </c>
      <c r="E59" s="392"/>
      <c r="F59" s="392"/>
      <c r="G59" s="392"/>
      <c r="H59" s="392"/>
      <c r="I59" s="392"/>
      <c r="J59" s="392"/>
      <c r="K59" s="273"/>
    </row>
    <row r="60" spans="2:11" ht="15" customHeight="1">
      <c r="B60" s="272"/>
      <c r="C60" s="277"/>
      <c r="D60" s="391" t="s">
        <v>520</v>
      </c>
      <c r="E60" s="391"/>
      <c r="F60" s="391"/>
      <c r="G60" s="391"/>
      <c r="H60" s="391"/>
      <c r="I60" s="391"/>
      <c r="J60" s="391"/>
      <c r="K60" s="273"/>
    </row>
    <row r="61" spans="2:11" ht="15" customHeight="1">
      <c r="B61" s="272"/>
      <c r="C61" s="277"/>
      <c r="D61" s="392" t="s">
        <v>521</v>
      </c>
      <c r="E61" s="392"/>
      <c r="F61" s="392"/>
      <c r="G61" s="392"/>
      <c r="H61" s="392"/>
      <c r="I61" s="392"/>
      <c r="J61" s="392"/>
      <c r="K61" s="273"/>
    </row>
    <row r="62" spans="2:11" ht="12.75" customHeight="1">
      <c r="B62" s="272"/>
      <c r="C62" s="277"/>
      <c r="D62" s="277"/>
      <c r="E62" s="280"/>
      <c r="F62" s="277"/>
      <c r="G62" s="277"/>
      <c r="H62" s="277"/>
      <c r="I62" s="277"/>
      <c r="J62" s="277"/>
      <c r="K62" s="273"/>
    </row>
    <row r="63" spans="2:11" ht="15" customHeight="1">
      <c r="B63" s="272"/>
      <c r="C63" s="277"/>
      <c r="D63" s="392" t="s">
        <v>522</v>
      </c>
      <c r="E63" s="392"/>
      <c r="F63" s="392"/>
      <c r="G63" s="392"/>
      <c r="H63" s="392"/>
      <c r="I63" s="392"/>
      <c r="J63" s="392"/>
      <c r="K63" s="273"/>
    </row>
    <row r="64" spans="2:11" ht="15" customHeight="1">
      <c r="B64" s="272"/>
      <c r="C64" s="277"/>
      <c r="D64" s="391" t="s">
        <v>523</v>
      </c>
      <c r="E64" s="391"/>
      <c r="F64" s="391"/>
      <c r="G64" s="391"/>
      <c r="H64" s="391"/>
      <c r="I64" s="391"/>
      <c r="J64" s="391"/>
      <c r="K64" s="273"/>
    </row>
    <row r="65" spans="2:11" ht="15" customHeight="1">
      <c r="B65" s="272"/>
      <c r="C65" s="277"/>
      <c r="D65" s="392" t="s">
        <v>524</v>
      </c>
      <c r="E65" s="392"/>
      <c r="F65" s="392"/>
      <c r="G65" s="392"/>
      <c r="H65" s="392"/>
      <c r="I65" s="392"/>
      <c r="J65" s="392"/>
      <c r="K65" s="273"/>
    </row>
    <row r="66" spans="2:11" ht="15" customHeight="1">
      <c r="B66" s="272"/>
      <c r="C66" s="277"/>
      <c r="D66" s="392" t="s">
        <v>525</v>
      </c>
      <c r="E66" s="392"/>
      <c r="F66" s="392"/>
      <c r="G66" s="392"/>
      <c r="H66" s="392"/>
      <c r="I66" s="392"/>
      <c r="J66" s="392"/>
      <c r="K66" s="273"/>
    </row>
    <row r="67" spans="2:11" ht="15" customHeight="1">
      <c r="B67" s="272"/>
      <c r="C67" s="277"/>
      <c r="D67" s="392" t="s">
        <v>526</v>
      </c>
      <c r="E67" s="392"/>
      <c r="F67" s="392"/>
      <c r="G67" s="392"/>
      <c r="H67" s="392"/>
      <c r="I67" s="392"/>
      <c r="J67" s="392"/>
      <c r="K67" s="273"/>
    </row>
    <row r="68" spans="2:11" ht="15" customHeight="1">
      <c r="B68" s="272"/>
      <c r="C68" s="277"/>
      <c r="D68" s="392" t="s">
        <v>527</v>
      </c>
      <c r="E68" s="392"/>
      <c r="F68" s="392"/>
      <c r="G68" s="392"/>
      <c r="H68" s="392"/>
      <c r="I68" s="392"/>
      <c r="J68" s="392"/>
      <c r="K68" s="273"/>
    </row>
    <row r="69" spans="2:11" ht="12.75" customHeight="1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>
      <c r="B73" s="289"/>
      <c r="C73" s="390" t="s">
        <v>85</v>
      </c>
      <c r="D73" s="390"/>
      <c r="E73" s="390"/>
      <c r="F73" s="390"/>
      <c r="G73" s="390"/>
      <c r="H73" s="390"/>
      <c r="I73" s="390"/>
      <c r="J73" s="390"/>
      <c r="K73" s="290"/>
    </row>
    <row r="74" spans="2:11" ht="17.25" customHeight="1">
      <c r="B74" s="289"/>
      <c r="C74" s="291" t="s">
        <v>528</v>
      </c>
      <c r="D74" s="291"/>
      <c r="E74" s="291"/>
      <c r="F74" s="291" t="s">
        <v>529</v>
      </c>
      <c r="G74" s="292"/>
      <c r="H74" s="291" t="s">
        <v>108</v>
      </c>
      <c r="I74" s="291" t="s">
        <v>59</v>
      </c>
      <c r="J74" s="291" t="s">
        <v>530</v>
      </c>
      <c r="K74" s="290"/>
    </row>
    <row r="75" spans="2:11" ht="17.25" customHeight="1">
      <c r="B75" s="289"/>
      <c r="C75" s="293" t="s">
        <v>531</v>
      </c>
      <c r="D75" s="293"/>
      <c r="E75" s="293"/>
      <c r="F75" s="294" t="s">
        <v>532</v>
      </c>
      <c r="G75" s="295"/>
      <c r="H75" s="293"/>
      <c r="I75" s="293"/>
      <c r="J75" s="293" t="s">
        <v>533</v>
      </c>
      <c r="K75" s="290"/>
    </row>
    <row r="76" spans="2:11" ht="5.25" customHeight="1">
      <c r="B76" s="289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9"/>
      <c r="C77" s="279" t="s">
        <v>55</v>
      </c>
      <c r="D77" s="296"/>
      <c r="E77" s="296"/>
      <c r="F77" s="298" t="s">
        <v>534</v>
      </c>
      <c r="G77" s="297"/>
      <c r="H77" s="279" t="s">
        <v>535</v>
      </c>
      <c r="I77" s="279" t="s">
        <v>536</v>
      </c>
      <c r="J77" s="279">
        <v>20</v>
      </c>
      <c r="K77" s="290"/>
    </row>
    <row r="78" spans="2:11" ht="15" customHeight="1">
      <c r="B78" s="289"/>
      <c r="C78" s="279" t="s">
        <v>537</v>
      </c>
      <c r="D78" s="279"/>
      <c r="E78" s="279"/>
      <c r="F78" s="298" t="s">
        <v>534</v>
      </c>
      <c r="G78" s="297"/>
      <c r="H78" s="279" t="s">
        <v>538</v>
      </c>
      <c r="I78" s="279" t="s">
        <v>536</v>
      </c>
      <c r="J78" s="279">
        <v>120</v>
      </c>
      <c r="K78" s="290"/>
    </row>
    <row r="79" spans="2:11" ht="15" customHeight="1">
      <c r="B79" s="299"/>
      <c r="C79" s="279" t="s">
        <v>539</v>
      </c>
      <c r="D79" s="279"/>
      <c r="E79" s="279"/>
      <c r="F79" s="298" t="s">
        <v>540</v>
      </c>
      <c r="G79" s="297"/>
      <c r="H79" s="279" t="s">
        <v>541</v>
      </c>
      <c r="I79" s="279" t="s">
        <v>536</v>
      </c>
      <c r="J79" s="279">
        <v>50</v>
      </c>
      <c r="K79" s="290"/>
    </row>
    <row r="80" spans="2:11" ht="15" customHeight="1">
      <c r="B80" s="299"/>
      <c r="C80" s="279" t="s">
        <v>542</v>
      </c>
      <c r="D80" s="279"/>
      <c r="E80" s="279"/>
      <c r="F80" s="298" t="s">
        <v>534</v>
      </c>
      <c r="G80" s="297"/>
      <c r="H80" s="279" t="s">
        <v>543</v>
      </c>
      <c r="I80" s="279" t="s">
        <v>544</v>
      </c>
      <c r="J80" s="279"/>
      <c r="K80" s="290"/>
    </row>
    <row r="81" spans="2:11" ht="15" customHeight="1">
      <c r="B81" s="299"/>
      <c r="C81" s="300" t="s">
        <v>545</v>
      </c>
      <c r="D81" s="300"/>
      <c r="E81" s="300"/>
      <c r="F81" s="301" t="s">
        <v>540</v>
      </c>
      <c r="G81" s="300"/>
      <c r="H81" s="300" t="s">
        <v>546</v>
      </c>
      <c r="I81" s="300" t="s">
        <v>536</v>
      </c>
      <c r="J81" s="300">
        <v>15</v>
      </c>
      <c r="K81" s="290"/>
    </row>
    <row r="82" spans="2:11" ht="15" customHeight="1">
      <c r="B82" s="299"/>
      <c r="C82" s="300" t="s">
        <v>547</v>
      </c>
      <c r="D82" s="300"/>
      <c r="E82" s="300"/>
      <c r="F82" s="301" t="s">
        <v>540</v>
      </c>
      <c r="G82" s="300"/>
      <c r="H82" s="300" t="s">
        <v>548</v>
      </c>
      <c r="I82" s="300" t="s">
        <v>536</v>
      </c>
      <c r="J82" s="300">
        <v>15</v>
      </c>
      <c r="K82" s="290"/>
    </row>
    <row r="83" spans="2:11" ht="15" customHeight="1">
      <c r="B83" s="299"/>
      <c r="C83" s="300" t="s">
        <v>549</v>
      </c>
      <c r="D83" s="300"/>
      <c r="E83" s="300"/>
      <c r="F83" s="301" t="s">
        <v>540</v>
      </c>
      <c r="G83" s="300"/>
      <c r="H83" s="300" t="s">
        <v>550</v>
      </c>
      <c r="I83" s="300" t="s">
        <v>536</v>
      </c>
      <c r="J83" s="300">
        <v>20</v>
      </c>
      <c r="K83" s="290"/>
    </row>
    <row r="84" spans="2:11" ht="15" customHeight="1">
      <c r="B84" s="299"/>
      <c r="C84" s="300" t="s">
        <v>551</v>
      </c>
      <c r="D84" s="300"/>
      <c r="E84" s="300"/>
      <c r="F84" s="301" t="s">
        <v>540</v>
      </c>
      <c r="G84" s="300"/>
      <c r="H84" s="300" t="s">
        <v>552</v>
      </c>
      <c r="I84" s="300" t="s">
        <v>536</v>
      </c>
      <c r="J84" s="300">
        <v>20</v>
      </c>
      <c r="K84" s="290"/>
    </row>
    <row r="85" spans="2:11" ht="15" customHeight="1">
      <c r="B85" s="299"/>
      <c r="C85" s="279" t="s">
        <v>553</v>
      </c>
      <c r="D85" s="279"/>
      <c r="E85" s="279"/>
      <c r="F85" s="298" t="s">
        <v>540</v>
      </c>
      <c r="G85" s="297"/>
      <c r="H85" s="279" t="s">
        <v>554</v>
      </c>
      <c r="I85" s="279" t="s">
        <v>536</v>
      </c>
      <c r="J85" s="279">
        <v>50</v>
      </c>
      <c r="K85" s="290"/>
    </row>
    <row r="86" spans="2:11" ht="15" customHeight="1">
      <c r="B86" s="299"/>
      <c r="C86" s="279" t="s">
        <v>555</v>
      </c>
      <c r="D86" s="279"/>
      <c r="E86" s="279"/>
      <c r="F86" s="298" t="s">
        <v>540</v>
      </c>
      <c r="G86" s="297"/>
      <c r="H86" s="279" t="s">
        <v>556</v>
      </c>
      <c r="I86" s="279" t="s">
        <v>536</v>
      </c>
      <c r="J86" s="279">
        <v>20</v>
      </c>
      <c r="K86" s="290"/>
    </row>
    <row r="87" spans="2:11" ht="15" customHeight="1">
      <c r="B87" s="299"/>
      <c r="C87" s="279" t="s">
        <v>557</v>
      </c>
      <c r="D87" s="279"/>
      <c r="E87" s="279"/>
      <c r="F87" s="298" t="s">
        <v>540</v>
      </c>
      <c r="G87" s="297"/>
      <c r="H87" s="279" t="s">
        <v>558</v>
      </c>
      <c r="I87" s="279" t="s">
        <v>536</v>
      </c>
      <c r="J87" s="279">
        <v>20</v>
      </c>
      <c r="K87" s="290"/>
    </row>
    <row r="88" spans="2:11" ht="15" customHeight="1">
      <c r="B88" s="299"/>
      <c r="C88" s="279" t="s">
        <v>559</v>
      </c>
      <c r="D88" s="279"/>
      <c r="E88" s="279"/>
      <c r="F88" s="298" t="s">
        <v>540</v>
      </c>
      <c r="G88" s="297"/>
      <c r="H88" s="279" t="s">
        <v>560</v>
      </c>
      <c r="I88" s="279" t="s">
        <v>536</v>
      </c>
      <c r="J88" s="279">
        <v>50</v>
      </c>
      <c r="K88" s="290"/>
    </row>
    <row r="89" spans="2:11" ht="15" customHeight="1">
      <c r="B89" s="299"/>
      <c r="C89" s="279" t="s">
        <v>561</v>
      </c>
      <c r="D89" s="279"/>
      <c r="E89" s="279"/>
      <c r="F89" s="298" t="s">
        <v>540</v>
      </c>
      <c r="G89" s="297"/>
      <c r="H89" s="279" t="s">
        <v>561</v>
      </c>
      <c r="I89" s="279" t="s">
        <v>536</v>
      </c>
      <c r="J89" s="279">
        <v>50</v>
      </c>
      <c r="K89" s="290"/>
    </row>
    <row r="90" spans="2:11" ht="15" customHeight="1">
      <c r="B90" s="299"/>
      <c r="C90" s="279" t="s">
        <v>113</v>
      </c>
      <c r="D90" s="279"/>
      <c r="E90" s="279"/>
      <c r="F90" s="298" t="s">
        <v>540</v>
      </c>
      <c r="G90" s="297"/>
      <c r="H90" s="279" t="s">
        <v>562</v>
      </c>
      <c r="I90" s="279" t="s">
        <v>536</v>
      </c>
      <c r="J90" s="279">
        <v>255</v>
      </c>
      <c r="K90" s="290"/>
    </row>
    <row r="91" spans="2:11" ht="15" customHeight="1">
      <c r="B91" s="299"/>
      <c r="C91" s="279" t="s">
        <v>563</v>
      </c>
      <c r="D91" s="279"/>
      <c r="E91" s="279"/>
      <c r="F91" s="298" t="s">
        <v>534</v>
      </c>
      <c r="G91" s="297"/>
      <c r="H91" s="279" t="s">
        <v>564</v>
      </c>
      <c r="I91" s="279" t="s">
        <v>565</v>
      </c>
      <c r="J91" s="279"/>
      <c r="K91" s="290"/>
    </row>
    <row r="92" spans="2:11" ht="15" customHeight="1">
      <c r="B92" s="299"/>
      <c r="C92" s="279" t="s">
        <v>566</v>
      </c>
      <c r="D92" s="279"/>
      <c r="E92" s="279"/>
      <c r="F92" s="298" t="s">
        <v>534</v>
      </c>
      <c r="G92" s="297"/>
      <c r="H92" s="279" t="s">
        <v>567</v>
      </c>
      <c r="I92" s="279" t="s">
        <v>568</v>
      </c>
      <c r="J92" s="279"/>
      <c r="K92" s="290"/>
    </row>
    <row r="93" spans="2:11" ht="15" customHeight="1">
      <c r="B93" s="299"/>
      <c r="C93" s="279" t="s">
        <v>569</v>
      </c>
      <c r="D93" s="279"/>
      <c r="E93" s="279"/>
      <c r="F93" s="298" t="s">
        <v>534</v>
      </c>
      <c r="G93" s="297"/>
      <c r="H93" s="279" t="s">
        <v>569</v>
      </c>
      <c r="I93" s="279" t="s">
        <v>568</v>
      </c>
      <c r="J93" s="279"/>
      <c r="K93" s="290"/>
    </row>
    <row r="94" spans="2:11" ht="15" customHeight="1">
      <c r="B94" s="299"/>
      <c r="C94" s="279" t="s">
        <v>40</v>
      </c>
      <c r="D94" s="279"/>
      <c r="E94" s="279"/>
      <c r="F94" s="298" t="s">
        <v>534</v>
      </c>
      <c r="G94" s="297"/>
      <c r="H94" s="279" t="s">
        <v>570</v>
      </c>
      <c r="I94" s="279" t="s">
        <v>568</v>
      </c>
      <c r="J94" s="279"/>
      <c r="K94" s="290"/>
    </row>
    <row r="95" spans="2:11" ht="15" customHeight="1">
      <c r="B95" s="299"/>
      <c r="C95" s="279" t="s">
        <v>50</v>
      </c>
      <c r="D95" s="279"/>
      <c r="E95" s="279"/>
      <c r="F95" s="298" t="s">
        <v>534</v>
      </c>
      <c r="G95" s="297"/>
      <c r="H95" s="279" t="s">
        <v>571</v>
      </c>
      <c r="I95" s="279" t="s">
        <v>568</v>
      </c>
      <c r="J95" s="279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>
      <c r="B100" s="289"/>
      <c r="C100" s="390" t="s">
        <v>572</v>
      </c>
      <c r="D100" s="390"/>
      <c r="E100" s="390"/>
      <c r="F100" s="390"/>
      <c r="G100" s="390"/>
      <c r="H100" s="390"/>
      <c r="I100" s="390"/>
      <c r="J100" s="390"/>
      <c r="K100" s="290"/>
    </row>
    <row r="101" spans="2:11" ht="17.25" customHeight="1">
      <c r="B101" s="289"/>
      <c r="C101" s="291" t="s">
        <v>528</v>
      </c>
      <c r="D101" s="291"/>
      <c r="E101" s="291"/>
      <c r="F101" s="291" t="s">
        <v>529</v>
      </c>
      <c r="G101" s="292"/>
      <c r="H101" s="291" t="s">
        <v>108</v>
      </c>
      <c r="I101" s="291" t="s">
        <v>59</v>
      </c>
      <c r="J101" s="291" t="s">
        <v>530</v>
      </c>
      <c r="K101" s="290"/>
    </row>
    <row r="102" spans="2:11" ht="17.25" customHeight="1">
      <c r="B102" s="289"/>
      <c r="C102" s="293" t="s">
        <v>531</v>
      </c>
      <c r="D102" s="293"/>
      <c r="E102" s="293"/>
      <c r="F102" s="294" t="s">
        <v>532</v>
      </c>
      <c r="G102" s="295"/>
      <c r="H102" s="293"/>
      <c r="I102" s="293"/>
      <c r="J102" s="293" t="s">
        <v>533</v>
      </c>
      <c r="K102" s="290"/>
    </row>
    <row r="103" spans="2:11" ht="5.25" customHeight="1">
      <c r="B103" s="289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9"/>
      <c r="C104" s="279" t="s">
        <v>55</v>
      </c>
      <c r="D104" s="296"/>
      <c r="E104" s="296"/>
      <c r="F104" s="298" t="s">
        <v>534</v>
      </c>
      <c r="G104" s="307"/>
      <c r="H104" s="279" t="s">
        <v>573</v>
      </c>
      <c r="I104" s="279" t="s">
        <v>536</v>
      </c>
      <c r="J104" s="279">
        <v>20</v>
      </c>
      <c r="K104" s="290"/>
    </row>
    <row r="105" spans="2:11" ht="15" customHeight="1">
      <c r="B105" s="289"/>
      <c r="C105" s="279" t="s">
        <v>537</v>
      </c>
      <c r="D105" s="279"/>
      <c r="E105" s="279"/>
      <c r="F105" s="298" t="s">
        <v>534</v>
      </c>
      <c r="G105" s="279"/>
      <c r="H105" s="279" t="s">
        <v>573</v>
      </c>
      <c r="I105" s="279" t="s">
        <v>536</v>
      </c>
      <c r="J105" s="279">
        <v>120</v>
      </c>
      <c r="K105" s="290"/>
    </row>
    <row r="106" spans="2:11" ht="15" customHeight="1">
      <c r="B106" s="299"/>
      <c r="C106" s="279" t="s">
        <v>539</v>
      </c>
      <c r="D106" s="279"/>
      <c r="E106" s="279"/>
      <c r="F106" s="298" t="s">
        <v>540</v>
      </c>
      <c r="G106" s="279"/>
      <c r="H106" s="279" t="s">
        <v>573</v>
      </c>
      <c r="I106" s="279" t="s">
        <v>536</v>
      </c>
      <c r="J106" s="279">
        <v>50</v>
      </c>
      <c r="K106" s="290"/>
    </row>
    <row r="107" spans="2:11" ht="15" customHeight="1">
      <c r="B107" s="299"/>
      <c r="C107" s="279" t="s">
        <v>542</v>
      </c>
      <c r="D107" s="279"/>
      <c r="E107" s="279"/>
      <c r="F107" s="298" t="s">
        <v>534</v>
      </c>
      <c r="G107" s="279"/>
      <c r="H107" s="279" t="s">
        <v>573</v>
      </c>
      <c r="I107" s="279" t="s">
        <v>544</v>
      </c>
      <c r="J107" s="279"/>
      <c r="K107" s="290"/>
    </row>
    <row r="108" spans="2:11" ht="15" customHeight="1">
      <c r="B108" s="299"/>
      <c r="C108" s="279" t="s">
        <v>553</v>
      </c>
      <c r="D108" s="279"/>
      <c r="E108" s="279"/>
      <c r="F108" s="298" t="s">
        <v>540</v>
      </c>
      <c r="G108" s="279"/>
      <c r="H108" s="279" t="s">
        <v>573</v>
      </c>
      <c r="I108" s="279" t="s">
        <v>536</v>
      </c>
      <c r="J108" s="279">
        <v>50</v>
      </c>
      <c r="K108" s="290"/>
    </row>
    <row r="109" spans="2:11" ht="15" customHeight="1">
      <c r="B109" s="299"/>
      <c r="C109" s="279" t="s">
        <v>561</v>
      </c>
      <c r="D109" s="279"/>
      <c r="E109" s="279"/>
      <c r="F109" s="298" t="s">
        <v>540</v>
      </c>
      <c r="G109" s="279"/>
      <c r="H109" s="279" t="s">
        <v>573</v>
      </c>
      <c r="I109" s="279" t="s">
        <v>536</v>
      </c>
      <c r="J109" s="279">
        <v>50</v>
      </c>
      <c r="K109" s="290"/>
    </row>
    <row r="110" spans="2:11" ht="15" customHeight="1">
      <c r="B110" s="299"/>
      <c r="C110" s="279" t="s">
        <v>559</v>
      </c>
      <c r="D110" s="279"/>
      <c r="E110" s="279"/>
      <c r="F110" s="298" t="s">
        <v>540</v>
      </c>
      <c r="G110" s="279"/>
      <c r="H110" s="279" t="s">
        <v>573</v>
      </c>
      <c r="I110" s="279" t="s">
        <v>536</v>
      </c>
      <c r="J110" s="279">
        <v>50</v>
      </c>
      <c r="K110" s="290"/>
    </row>
    <row r="111" spans="2:11" ht="15" customHeight="1">
      <c r="B111" s="299"/>
      <c r="C111" s="279" t="s">
        <v>55</v>
      </c>
      <c r="D111" s="279"/>
      <c r="E111" s="279"/>
      <c r="F111" s="298" t="s">
        <v>534</v>
      </c>
      <c r="G111" s="279"/>
      <c r="H111" s="279" t="s">
        <v>574</v>
      </c>
      <c r="I111" s="279" t="s">
        <v>536</v>
      </c>
      <c r="J111" s="279">
        <v>20</v>
      </c>
      <c r="K111" s="290"/>
    </row>
    <row r="112" spans="2:11" ht="15" customHeight="1">
      <c r="B112" s="299"/>
      <c r="C112" s="279" t="s">
        <v>575</v>
      </c>
      <c r="D112" s="279"/>
      <c r="E112" s="279"/>
      <c r="F112" s="298" t="s">
        <v>534</v>
      </c>
      <c r="G112" s="279"/>
      <c r="H112" s="279" t="s">
        <v>576</v>
      </c>
      <c r="I112" s="279" t="s">
        <v>536</v>
      </c>
      <c r="J112" s="279">
        <v>120</v>
      </c>
      <c r="K112" s="290"/>
    </row>
    <row r="113" spans="2:11" ht="15" customHeight="1">
      <c r="B113" s="299"/>
      <c r="C113" s="279" t="s">
        <v>40</v>
      </c>
      <c r="D113" s="279"/>
      <c r="E113" s="279"/>
      <c r="F113" s="298" t="s">
        <v>534</v>
      </c>
      <c r="G113" s="279"/>
      <c r="H113" s="279" t="s">
        <v>577</v>
      </c>
      <c r="I113" s="279" t="s">
        <v>568</v>
      </c>
      <c r="J113" s="279"/>
      <c r="K113" s="290"/>
    </row>
    <row r="114" spans="2:11" ht="15" customHeight="1">
      <c r="B114" s="299"/>
      <c r="C114" s="279" t="s">
        <v>50</v>
      </c>
      <c r="D114" s="279"/>
      <c r="E114" s="279"/>
      <c r="F114" s="298" t="s">
        <v>534</v>
      </c>
      <c r="G114" s="279"/>
      <c r="H114" s="279" t="s">
        <v>578</v>
      </c>
      <c r="I114" s="279" t="s">
        <v>568</v>
      </c>
      <c r="J114" s="279"/>
      <c r="K114" s="290"/>
    </row>
    <row r="115" spans="2:11" ht="15" customHeight="1">
      <c r="B115" s="299"/>
      <c r="C115" s="279" t="s">
        <v>59</v>
      </c>
      <c r="D115" s="279"/>
      <c r="E115" s="279"/>
      <c r="F115" s="298" t="s">
        <v>534</v>
      </c>
      <c r="G115" s="279"/>
      <c r="H115" s="279" t="s">
        <v>579</v>
      </c>
      <c r="I115" s="279" t="s">
        <v>580</v>
      </c>
      <c r="J115" s="279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5"/>
      <c r="D117" s="275"/>
      <c r="E117" s="275"/>
      <c r="F117" s="310"/>
      <c r="G117" s="275"/>
      <c r="H117" s="275"/>
      <c r="I117" s="275"/>
      <c r="J117" s="275"/>
      <c r="K117" s="309"/>
    </row>
    <row r="118" spans="2:11" ht="18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389" t="s">
        <v>581</v>
      </c>
      <c r="D120" s="389"/>
      <c r="E120" s="389"/>
      <c r="F120" s="389"/>
      <c r="G120" s="389"/>
      <c r="H120" s="389"/>
      <c r="I120" s="389"/>
      <c r="J120" s="389"/>
      <c r="K120" s="315"/>
    </row>
    <row r="121" spans="2:11" ht="17.25" customHeight="1">
      <c r="B121" s="316"/>
      <c r="C121" s="291" t="s">
        <v>528</v>
      </c>
      <c r="D121" s="291"/>
      <c r="E121" s="291"/>
      <c r="F121" s="291" t="s">
        <v>529</v>
      </c>
      <c r="G121" s="292"/>
      <c r="H121" s="291" t="s">
        <v>108</v>
      </c>
      <c r="I121" s="291" t="s">
        <v>59</v>
      </c>
      <c r="J121" s="291" t="s">
        <v>530</v>
      </c>
      <c r="K121" s="317"/>
    </row>
    <row r="122" spans="2:11" ht="17.25" customHeight="1">
      <c r="B122" s="316"/>
      <c r="C122" s="293" t="s">
        <v>531</v>
      </c>
      <c r="D122" s="293"/>
      <c r="E122" s="293"/>
      <c r="F122" s="294" t="s">
        <v>532</v>
      </c>
      <c r="G122" s="295"/>
      <c r="H122" s="293"/>
      <c r="I122" s="293"/>
      <c r="J122" s="293" t="s">
        <v>533</v>
      </c>
      <c r="K122" s="317"/>
    </row>
    <row r="123" spans="2:11" ht="5.25" customHeight="1">
      <c r="B123" s="318"/>
      <c r="C123" s="296"/>
      <c r="D123" s="296"/>
      <c r="E123" s="296"/>
      <c r="F123" s="296"/>
      <c r="G123" s="279"/>
      <c r="H123" s="296"/>
      <c r="I123" s="296"/>
      <c r="J123" s="296"/>
      <c r="K123" s="319"/>
    </row>
    <row r="124" spans="2:11" ht="15" customHeight="1">
      <c r="B124" s="318"/>
      <c r="C124" s="279" t="s">
        <v>537</v>
      </c>
      <c r="D124" s="296"/>
      <c r="E124" s="296"/>
      <c r="F124" s="298" t="s">
        <v>534</v>
      </c>
      <c r="G124" s="279"/>
      <c r="H124" s="279" t="s">
        <v>573</v>
      </c>
      <c r="I124" s="279" t="s">
        <v>536</v>
      </c>
      <c r="J124" s="279">
        <v>120</v>
      </c>
      <c r="K124" s="320"/>
    </row>
    <row r="125" spans="2:11" ht="15" customHeight="1">
      <c r="B125" s="318"/>
      <c r="C125" s="279" t="s">
        <v>582</v>
      </c>
      <c r="D125" s="279"/>
      <c r="E125" s="279"/>
      <c r="F125" s="298" t="s">
        <v>534</v>
      </c>
      <c r="G125" s="279"/>
      <c r="H125" s="279" t="s">
        <v>583</v>
      </c>
      <c r="I125" s="279" t="s">
        <v>536</v>
      </c>
      <c r="J125" s="279" t="s">
        <v>584</v>
      </c>
      <c r="K125" s="320"/>
    </row>
    <row r="126" spans="2:11" ht="15" customHeight="1">
      <c r="B126" s="318"/>
      <c r="C126" s="279" t="s">
        <v>483</v>
      </c>
      <c r="D126" s="279"/>
      <c r="E126" s="279"/>
      <c r="F126" s="298" t="s">
        <v>534</v>
      </c>
      <c r="G126" s="279"/>
      <c r="H126" s="279" t="s">
        <v>585</v>
      </c>
      <c r="I126" s="279" t="s">
        <v>536</v>
      </c>
      <c r="J126" s="279" t="s">
        <v>584</v>
      </c>
      <c r="K126" s="320"/>
    </row>
    <row r="127" spans="2:11" ht="15" customHeight="1">
      <c r="B127" s="318"/>
      <c r="C127" s="279" t="s">
        <v>545</v>
      </c>
      <c r="D127" s="279"/>
      <c r="E127" s="279"/>
      <c r="F127" s="298" t="s">
        <v>540</v>
      </c>
      <c r="G127" s="279"/>
      <c r="H127" s="279" t="s">
        <v>546</v>
      </c>
      <c r="I127" s="279" t="s">
        <v>536</v>
      </c>
      <c r="J127" s="279">
        <v>15</v>
      </c>
      <c r="K127" s="320"/>
    </row>
    <row r="128" spans="2:11" ht="15" customHeight="1">
      <c r="B128" s="318"/>
      <c r="C128" s="300" t="s">
        <v>547</v>
      </c>
      <c r="D128" s="300"/>
      <c r="E128" s="300"/>
      <c r="F128" s="301" t="s">
        <v>540</v>
      </c>
      <c r="G128" s="300"/>
      <c r="H128" s="300" t="s">
        <v>548</v>
      </c>
      <c r="I128" s="300" t="s">
        <v>536</v>
      </c>
      <c r="J128" s="300">
        <v>15</v>
      </c>
      <c r="K128" s="320"/>
    </row>
    <row r="129" spans="2:11" ht="15" customHeight="1">
      <c r="B129" s="318"/>
      <c r="C129" s="300" t="s">
        <v>549</v>
      </c>
      <c r="D129" s="300"/>
      <c r="E129" s="300"/>
      <c r="F129" s="301" t="s">
        <v>540</v>
      </c>
      <c r="G129" s="300"/>
      <c r="H129" s="300" t="s">
        <v>550</v>
      </c>
      <c r="I129" s="300" t="s">
        <v>536</v>
      </c>
      <c r="J129" s="300">
        <v>20</v>
      </c>
      <c r="K129" s="320"/>
    </row>
    <row r="130" spans="2:11" ht="15" customHeight="1">
      <c r="B130" s="318"/>
      <c r="C130" s="300" t="s">
        <v>551</v>
      </c>
      <c r="D130" s="300"/>
      <c r="E130" s="300"/>
      <c r="F130" s="301" t="s">
        <v>540</v>
      </c>
      <c r="G130" s="300"/>
      <c r="H130" s="300" t="s">
        <v>552</v>
      </c>
      <c r="I130" s="300" t="s">
        <v>536</v>
      </c>
      <c r="J130" s="300">
        <v>20</v>
      </c>
      <c r="K130" s="320"/>
    </row>
    <row r="131" spans="2:11" ht="15" customHeight="1">
      <c r="B131" s="318"/>
      <c r="C131" s="279" t="s">
        <v>539</v>
      </c>
      <c r="D131" s="279"/>
      <c r="E131" s="279"/>
      <c r="F131" s="298" t="s">
        <v>540</v>
      </c>
      <c r="G131" s="279"/>
      <c r="H131" s="279" t="s">
        <v>573</v>
      </c>
      <c r="I131" s="279" t="s">
        <v>536</v>
      </c>
      <c r="J131" s="279">
        <v>50</v>
      </c>
      <c r="K131" s="320"/>
    </row>
    <row r="132" spans="2:11" ht="15" customHeight="1">
      <c r="B132" s="318"/>
      <c r="C132" s="279" t="s">
        <v>553</v>
      </c>
      <c r="D132" s="279"/>
      <c r="E132" s="279"/>
      <c r="F132" s="298" t="s">
        <v>540</v>
      </c>
      <c r="G132" s="279"/>
      <c r="H132" s="279" t="s">
        <v>573</v>
      </c>
      <c r="I132" s="279" t="s">
        <v>536</v>
      </c>
      <c r="J132" s="279">
        <v>50</v>
      </c>
      <c r="K132" s="320"/>
    </row>
    <row r="133" spans="2:11" ht="15" customHeight="1">
      <c r="B133" s="318"/>
      <c r="C133" s="279" t="s">
        <v>559</v>
      </c>
      <c r="D133" s="279"/>
      <c r="E133" s="279"/>
      <c r="F133" s="298" t="s">
        <v>540</v>
      </c>
      <c r="G133" s="279"/>
      <c r="H133" s="279" t="s">
        <v>573</v>
      </c>
      <c r="I133" s="279" t="s">
        <v>536</v>
      </c>
      <c r="J133" s="279">
        <v>50</v>
      </c>
      <c r="K133" s="320"/>
    </row>
    <row r="134" spans="2:11" ht="15" customHeight="1">
      <c r="B134" s="318"/>
      <c r="C134" s="279" t="s">
        <v>561</v>
      </c>
      <c r="D134" s="279"/>
      <c r="E134" s="279"/>
      <c r="F134" s="298" t="s">
        <v>540</v>
      </c>
      <c r="G134" s="279"/>
      <c r="H134" s="279" t="s">
        <v>573</v>
      </c>
      <c r="I134" s="279" t="s">
        <v>536</v>
      </c>
      <c r="J134" s="279">
        <v>50</v>
      </c>
      <c r="K134" s="320"/>
    </row>
    <row r="135" spans="2:11" ht="15" customHeight="1">
      <c r="B135" s="318"/>
      <c r="C135" s="279" t="s">
        <v>113</v>
      </c>
      <c r="D135" s="279"/>
      <c r="E135" s="279"/>
      <c r="F135" s="298" t="s">
        <v>540</v>
      </c>
      <c r="G135" s="279"/>
      <c r="H135" s="279" t="s">
        <v>586</v>
      </c>
      <c r="I135" s="279" t="s">
        <v>536</v>
      </c>
      <c r="J135" s="279">
        <v>255</v>
      </c>
      <c r="K135" s="320"/>
    </row>
    <row r="136" spans="2:11" ht="15" customHeight="1">
      <c r="B136" s="318"/>
      <c r="C136" s="279" t="s">
        <v>563</v>
      </c>
      <c r="D136" s="279"/>
      <c r="E136" s="279"/>
      <c r="F136" s="298" t="s">
        <v>534</v>
      </c>
      <c r="G136" s="279"/>
      <c r="H136" s="279" t="s">
        <v>587</v>
      </c>
      <c r="I136" s="279" t="s">
        <v>565</v>
      </c>
      <c r="J136" s="279"/>
      <c r="K136" s="320"/>
    </row>
    <row r="137" spans="2:11" ht="15" customHeight="1">
      <c r="B137" s="318"/>
      <c r="C137" s="279" t="s">
        <v>566</v>
      </c>
      <c r="D137" s="279"/>
      <c r="E137" s="279"/>
      <c r="F137" s="298" t="s">
        <v>534</v>
      </c>
      <c r="G137" s="279"/>
      <c r="H137" s="279" t="s">
        <v>588</v>
      </c>
      <c r="I137" s="279" t="s">
        <v>568</v>
      </c>
      <c r="J137" s="279"/>
      <c r="K137" s="320"/>
    </row>
    <row r="138" spans="2:11" ht="15" customHeight="1">
      <c r="B138" s="318"/>
      <c r="C138" s="279" t="s">
        <v>569</v>
      </c>
      <c r="D138" s="279"/>
      <c r="E138" s="279"/>
      <c r="F138" s="298" t="s">
        <v>534</v>
      </c>
      <c r="G138" s="279"/>
      <c r="H138" s="279" t="s">
        <v>569</v>
      </c>
      <c r="I138" s="279" t="s">
        <v>568</v>
      </c>
      <c r="J138" s="279"/>
      <c r="K138" s="320"/>
    </row>
    <row r="139" spans="2:11" ht="15" customHeight="1">
      <c r="B139" s="318"/>
      <c r="C139" s="279" t="s">
        <v>40</v>
      </c>
      <c r="D139" s="279"/>
      <c r="E139" s="279"/>
      <c r="F139" s="298" t="s">
        <v>534</v>
      </c>
      <c r="G139" s="279"/>
      <c r="H139" s="279" t="s">
        <v>589</v>
      </c>
      <c r="I139" s="279" t="s">
        <v>568</v>
      </c>
      <c r="J139" s="279"/>
      <c r="K139" s="320"/>
    </row>
    <row r="140" spans="2:11" ht="15" customHeight="1">
      <c r="B140" s="318"/>
      <c r="C140" s="279" t="s">
        <v>590</v>
      </c>
      <c r="D140" s="279"/>
      <c r="E140" s="279"/>
      <c r="F140" s="298" t="s">
        <v>534</v>
      </c>
      <c r="G140" s="279"/>
      <c r="H140" s="279" t="s">
        <v>591</v>
      </c>
      <c r="I140" s="279" t="s">
        <v>568</v>
      </c>
      <c r="J140" s="279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5"/>
      <c r="C142" s="275"/>
      <c r="D142" s="275"/>
      <c r="E142" s="275"/>
      <c r="F142" s="310"/>
      <c r="G142" s="275"/>
      <c r="H142" s="275"/>
      <c r="I142" s="275"/>
      <c r="J142" s="275"/>
      <c r="K142" s="275"/>
    </row>
    <row r="143" spans="2:11" ht="18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>
      <c r="B145" s="289"/>
      <c r="C145" s="390" t="s">
        <v>592</v>
      </c>
      <c r="D145" s="390"/>
      <c r="E145" s="390"/>
      <c r="F145" s="390"/>
      <c r="G145" s="390"/>
      <c r="H145" s="390"/>
      <c r="I145" s="390"/>
      <c r="J145" s="390"/>
      <c r="K145" s="290"/>
    </row>
    <row r="146" spans="2:11" ht="17.25" customHeight="1">
      <c r="B146" s="289"/>
      <c r="C146" s="291" t="s">
        <v>528</v>
      </c>
      <c r="D146" s="291"/>
      <c r="E146" s="291"/>
      <c r="F146" s="291" t="s">
        <v>529</v>
      </c>
      <c r="G146" s="292"/>
      <c r="H146" s="291" t="s">
        <v>108</v>
      </c>
      <c r="I146" s="291" t="s">
        <v>59</v>
      </c>
      <c r="J146" s="291" t="s">
        <v>530</v>
      </c>
      <c r="K146" s="290"/>
    </row>
    <row r="147" spans="2:11" ht="17.25" customHeight="1">
      <c r="B147" s="289"/>
      <c r="C147" s="293" t="s">
        <v>531</v>
      </c>
      <c r="D147" s="293"/>
      <c r="E147" s="293"/>
      <c r="F147" s="294" t="s">
        <v>532</v>
      </c>
      <c r="G147" s="295"/>
      <c r="H147" s="293"/>
      <c r="I147" s="293"/>
      <c r="J147" s="293" t="s">
        <v>533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537</v>
      </c>
      <c r="D149" s="279"/>
      <c r="E149" s="279"/>
      <c r="F149" s="325" t="s">
        <v>534</v>
      </c>
      <c r="G149" s="279"/>
      <c r="H149" s="324" t="s">
        <v>573</v>
      </c>
      <c r="I149" s="324" t="s">
        <v>536</v>
      </c>
      <c r="J149" s="324">
        <v>120</v>
      </c>
      <c r="K149" s="320"/>
    </row>
    <row r="150" spans="2:11" ht="15" customHeight="1">
      <c r="B150" s="299"/>
      <c r="C150" s="324" t="s">
        <v>582</v>
      </c>
      <c r="D150" s="279"/>
      <c r="E150" s="279"/>
      <c r="F150" s="325" t="s">
        <v>534</v>
      </c>
      <c r="G150" s="279"/>
      <c r="H150" s="324" t="s">
        <v>593</v>
      </c>
      <c r="I150" s="324" t="s">
        <v>536</v>
      </c>
      <c r="J150" s="324" t="s">
        <v>584</v>
      </c>
      <c r="K150" s="320"/>
    </row>
    <row r="151" spans="2:11" ht="15" customHeight="1">
      <c r="B151" s="299"/>
      <c r="C151" s="324" t="s">
        <v>483</v>
      </c>
      <c r="D151" s="279"/>
      <c r="E151" s="279"/>
      <c r="F151" s="325" t="s">
        <v>534</v>
      </c>
      <c r="G151" s="279"/>
      <c r="H151" s="324" t="s">
        <v>594</v>
      </c>
      <c r="I151" s="324" t="s">
        <v>536</v>
      </c>
      <c r="J151" s="324" t="s">
        <v>584</v>
      </c>
      <c r="K151" s="320"/>
    </row>
    <row r="152" spans="2:11" ht="15" customHeight="1">
      <c r="B152" s="299"/>
      <c r="C152" s="324" t="s">
        <v>539</v>
      </c>
      <c r="D152" s="279"/>
      <c r="E152" s="279"/>
      <c r="F152" s="325" t="s">
        <v>540</v>
      </c>
      <c r="G152" s="279"/>
      <c r="H152" s="324" t="s">
        <v>573</v>
      </c>
      <c r="I152" s="324" t="s">
        <v>536</v>
      </c>
      <c r="J152" s="324">
        <v>50</v>
      </c>
      <c r="K152" s="320"/>
    </row>
    <row r="153" spans="2:11" ht="15" customHeight="1">
      <c r="B153" s="299"/>
      <c r="C153" s="324" t="s">
        <v>542</v>
      </c>
      <c r="D153" s="279"/>
      <c r="E153" s="279"/>
      <c r="F153" s="325" t="s">
        <v>534</v>
      </c>
      <c r="G153" s="279"/>
      <c r="H153" s="324" t="s">
        <v>573</v>
      </c>
      <c r="I153" s="324" t="s">
        <v>544</v>
      </c>
      <c r="J153" s="324"/>
      <c r="K153" s="320"/>
    </row>
    <row r="154" spans="2:11" ht="15" customHeight="1">
      <c r="B154" s="299"/>
      <c r="C154" s="324" t="s">
        <v>553</v>
      </c>
      <c r="D154" s="279"/>
      <c r="E154" s="279"/>
      <c r="F154" s="325" t="s">
        <v>540</v>
      </c>
      <c r="G154" s="279"/>
      <c r="H154" s="324" t="s">
        <v>573</v>
      </c>
      <c r="I154" s="324" t="s">
        <v>536</v>
      </c>
      <c r="J154" s="324">
        <v>50</v>
      </c>
      <c r="K154" s="320"/>
    </row>
    <row r="155" spans="2:11" ht="15" customHeight="1">
      <c r="B155" s="299"/>
      <c r="C155" s="324" t="s">
        <v>561</v>
      </c>
      <c r="D155" s="279"/>
      <c r="E155" s="279"/>
      <c r="F155" s="325" t="s">
        <v>540</v>
      </c>
      <c r="G155" s="279"/>
      <c r="H155" s="324" t="s">
        <v>573</v>
      </c>
      <c r="I155" s="324" t="s">
        <v>536</v>
      </c>
      <c r="J155" s="324">
        <v>50</v>
      </c>
      <c r="K155" s="320"/>
    </row>
    <row r="156" spans="2:11" ht="15" customHeight="1">
      <c r="B156" s="299"/>
      <c r="C156" s="324" t="s">
        <v>559</v>
      </c>
      <c r="D156" s="279"/>
      <c r="E156" s="279"/>
      <c r="F156" s="325" t="s">
        <v>540</v>
      </c>
      <c r="G156" s="279"/>
      <c r="H156" s="324" t="s">
        <v>573</v>
      </c>
      <c r="I156" s="324" t="s">
        <v>536</v>
      </c>
      <c r="J156" s="324">
        <v>50</v>
      </c>
      <c r="K156" s="320"/>
    </row>
    <row r="157" spans="2:11" ht="15" customHeight="1">
      <c r="B157" s="299"/>
      <c r="C157" s="324" t="s">
        <v>89</v>
      </c>
      <c r="D157" s="279"/>
      <c r="E157" s="279"/>
      <c r="F157" s="325" t="s">
        <v>534</v>
      </c>
      <c r="G157" s="279"/>
      <c r="H157" s="324" t="s">
        <v>595</v>
      </c>
      <c r="I157" s="324" t="s">
        <v>536</v>
      </c>
      <c r="J157" s="324" t="s">
        <v>596</v>
      </c>
      <c r="K157" s="320"/>
    </row>
    <row r="158" spans="2:11" ht="15" customHeight="1">
      <c r="B158" s="299"/>
      <c r="C158" s="324" t="s">
        <v>597</v>
      </c>
      <c r="D158" s="279"/>
      <c r="E158" s="279"/>
      <c r="F158" s="325" t="s">
        <v>534</v>
      </c>
      <c r="G158" s="279"/>
      <c r="H158" s="324" t="s">
        <v>598</v>
      </c>
      <c r="I158" s="324" t="s">
        <v>568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5"/>
      <c r="C160" s="279"/>
      <c r="D160" s="279"/>
      <c r="E160" s="279"/>
      <c r="F160" s="298"/>
      <c r="G160" s="279"/>
      <c r="H160" s="279"/>
      <c r="I160" s="279"/>
      <c r="J160" s="279"/>
      <c r="K160" s="275"/>
    </row>
    <row r="161" spans="2:11" ht="18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spans="2:11" ht="45" customHeight="1">
      <c r="B163" s="270"/>
      <c r="C163" s="389" t="s">
        <v>599</v>
      </c>
      <c r="D163" s="389"/>
      <c r="E163" s="389"/>
      <c r="F163" s="389"/>
      <c r="G163" s="389"/>
      <c r="H163" s="389"/>
      <c r="I163" s="389"/>
      <c r="J163" s="389"/>
      <c r="K163" s="271"/>
    </row>
    <row r="164" spans="2:11" ht="17.25" customHeight="1">
      <c r="B164" s="270"/>
      <c r="C164" s="291" t="s">
        <v>528</v>
      </c>
      <c r="D164" s="291"/>
      <c r="E164" s="291"/>
      <c r="F164" s="291" t="s">
        <v>529</v>
      </c>
      <c r="G164" s="328"/>
      <c r="H164" s="329" t="s">
        <v>108</v>
      </c>
      <c r="I164" s="329" t="s">
        <v>59</v>
      </c>
      <c r="J164" s="291" t="s">
        <v>530</v>
      </c>
      <c r="K164" s="271"/>
    </row>
    <row r="165" spans="2:11" ht="17.25" customHeight="1">
      <c r="B165" s="272"/>
      <c r="C165" s="293" t="s">
        <v>531</v>
      </c>
      <c r="D165" s="293"/>
      <c r="E165" s="293"/>
      <c r="F165" s="294" t="s">
        <v>532</v>
      </c>
      <c r="G165" s="330"/>
      <c r="H165" s="331"/>
      <c r="I165" s="331"/>
      <c r="J165" s="293" t="s">
        <v>533</v>
      </c>
      <c r="K165" s="273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9" t="s">
        <v>537</v>
      </c>
      <c r="D167" s="279"/>
      <c r="E167" s="279"/>
      <c r="F167" s="298" t="s">
        <v>534</v>
      </c>
      <c r="G167" s="279"/>
      <c r="H167" s="279" t="s">
        <v>573</v>
      </c>
      <c r="I167" s="279" t="s">
        <v>536</v>
      </c>
      <c r="J167" s="279">
        <v>120</v>
      </c>
      <c r="K167" s="320"/>
    </row>
    <row r="168" spans="2:11" ht="15" customHeight="1">
      <c r="B168" s="299"/>
      <c r="C168" s="279" t="s">
        <v>582</v>
      </c>
      <c r="D168" s="279"/>
      <c r="E168" s="279"/>
      <c r="F168" s="298" t="s">
        <v>534</v>
      </c>
      <c r="G168" s="279"/>
      <c r="H168" s="279" t="s">
        <v>583</v>
      </c>
      <c r="I168" s="279" t="s">
        <v>536</v>
      </c>
      <c r="J168" s="279" t="s">
        <v>584</v>
      </c>
      <c r="K168" s="320"/>
    </row>
    <row r="169" spans="2:11" ht="15" customHeight="1">
      <c r="B169" s="299"/>
      <c r="C169" s="279" t="s">
        <v>483</v>
      </c>
      <c r="D169" s="279"/>
      <c r="E169" s="279"/>
      <c r="F169" s="298" t="s">
        <v>534</v>
      </c>
      <c r="G169" s="279"/>
      <c r="H169" s="279" t="s">
        <v>600</v>
      </c>
      <c r="I169" s="279" t="s">
        <v>536</v>
      </c>
      <c r="J169" s="279" t="s">
        <v>584</v>
      </c>
      <c r="K169" s="320"/>
    </row>
    <row r="170" spans="2:11" ht="15" customHeight="1">
      <c r="B170" s="299"/>
      <c r="C170" s="279" t="s">
        <v>539</v>
      </c>
      <c r="D170" s="279"/>
      <c r="E170" s="279"/>
      <c r="F170" s="298" t="s">
        <v>540</v>
      </c>
      <c r="G170" s="279"/>
      <c r="H170" s="279" t="s">
        <v>600</v>
      </c>
      <c r="I170" s="279" t="s">
        <v>536</v>
      </c>
      <c r="J170" s="279">
        <v>50</v>
      </c>
      <c r="K170" s="320"/>
    </row>
    <row r="171" spans="2:11" ht="15" customHeight="1">
      <c r="B171" s="299"/>
      <c r="C171" s="279" t="s">
        <v>542</v>
      </c>
      <c r="D171" s="279"/>
      <c r="E171" s="279"/>
      <c r="F171" s="298" t="s">
        <v>534</v>
      </c>
      <c r="G171" s="279"/>
      <c r="H171" s="279" t="s">
        <v>600</v>
      </c>
      <c r="I171" s="279" t="s">
        <v>544</v>
      </c>
      <c r="J171" s="279"/>
      <c r="K171" s="320"/>
    </row>
    <row r="172" spans="2:11" ht="15" customHeight="1">
      <c r="B172" s="299"/>
      <c r="C172" s="279" t="s">
        <v>553</v>
      </c>
      <c r="D172" s="279"/>
      <c r="E172" s="279"/>
      <c r="F172" s="298" t="s">
        <v>540</v>
      </c>
      <c r="G172" s="279"/>
      <c r="H172" s="279" t="s">
        <v>600</v>
      </c>
      <c r="I172" s="279" t="s">
        <v>536</v>
      </c>
      <c r="J172" s="279">
        <v>50</v>
      </c>
      <c r="K172" s="320"/>
    </row>
    <row r="173" spans="2:11" ht="15" customHeight="1">
      <c r="B173" s="299"/>
      <c r="C173" s="279" t="s">
        <v>561</v>
      </c>
      <c r="D173" s="279"/>
      <c r="E173" s="279"/>
      <c r="F173" s="298" t="s">
        <v>540</v>
      </c>
      <c r="G173" s="279"/>
      <c r="H173" s="279" t="s">
        <v>600</v>
      </c>
      <c r="I173" s="279" t="s">
        <v>536</v>
      </c>
      <c r="J173" s="279">
        <v>50</v>
      </c>
      <c r="K173" s="320"/>
    </row>
    <row r="174" spans="2:11" ht="15" customHeight="1">
      <c r="B174" s="299"/>
      <c r="C174" s="279" t="s">
        <v>559</v>
      </c>
      <c r="D174" s="279"/>
      <c r="E174" s="279"/>
      <c r="F174" s="298" t="s">
        <v>540</v>
      </c>
      <c r="G174" s="279"/>
      <c r="H174" s="279" t="s">
        <v>600</v>
      </c>
      <c r="I174" s="279" t="s">
        <v>536</v>
      </c>
      <c r="J174" s="279">
        <v>50</v>
      </c>
      <c r="K174" s="320"/>
    </row>
    <row r="175" spans="2:11" ht="15" customHeight="1">
      <c r="B175" s="299"/>
      <c r="C175" s="279" t="s">
        <v>107</v>
      </c>
      <c r="D175" s="279"/>
      <c r="E175" s="279"/>
      <c r="F175" s="298" t="s">
        <v>534</v>
      </c>
      <c r="G175" s="279"/>
      <c r="H175" s="279" t="s">
        <v>601</v>
      </c>
      <c r="I175" s="279" t="s">
        <v>602</v>
      </c>
      <c r="J175" s="279"/>
      <c r="K175" s="320"/>
    </row>
    <row r="176" spans="2:11" ht="15" customHeight="1">
      <c r="B176" s="299"/>
      <c r="C176" s="279" t="s">
        <v>59</v>
      </c>
      <c r="D176" s="279"/>
      <c r="E176" s="279"/>
      <c r="F176" s="298" t="s">
        <v>534</v>
      </c>
      <c r="G176" s="279"/>
      <c r="H176" s="279" t="s">
        <v>603</v>
      </c>
      <c r="I176" s="279" t="s">
        <v>604</v>
      </c>
      <c r="J176" s="279">
        <v>1</v>
      </c>
      <c r="K176" s="320"/>
    </row>
    <row r="177" spans="2:11" ht="15" customHeight="1">
      <c r="B177" s="299"/>
      <c r="C177" s="279" t="s">
        <v>55</v>
      </c>
      <c r="D177" s="279"/>
      <c r="E177" s="279"/>
      <c r="F177" s="298" t="s">
        <v>534</v>
      </c>
      <c r="G177" s="279"/>
      <c r="H177" s="279" t="s">
        <v>605</v>
      </c>
      <c r="I177" s="279" t="s">
        <v>536</v>
      </c>
      <c r="J177" s="279">
        <v>20</v>
      </c>
      <c r="K177" s="320"/>
    </row>
    <row r="178" spans="2:11" ht="15" customHeight="1">
      <c r="B178" s="299"/>
      <c r="C178" s="279" t="s">
        <v>108</v>
      </c>
      <c r="D178" s="279"/>
      <c r="E178" s="279"/>
      <c r="F178" s="298" t="s">
        <v>534</v>
      </c>
      <c r="G178" s="279"/>
      <c r="H178" s="279" t="s">
        <v>606</v>
      </c>
      <c r="I178" s="279" t="s">
        <v>536</v>
      </c>
      <c r="J178" s="279">
        <v>255</v>
      </c>
      <c r="K178" s="320"/>
    </row>
    <row r="179" spans="2:11" ht="15" customHeight="1">
      <c r="B179" s="299"/>
      <c r="C179" s="279" t="s">
        <v>109</v>
      </c>
      <c r="D179" s="279"/>
      <c r="E179" s="279"/>
      <c r="F179" s="298" t="s">
        <v>534</v>
      </c>
      <c r="G179" s="279"/>
      <c r="H179" s="279" t="s">
        <v>499</v>
      </c>
      <c r="I179" s="279" t="s">
        <v>536</v>
      </c>
      <c r="J179" s="279">
        <v>10</v>
      </c>
      <c r="K179" s="320"/>
    </row>
    <row r="180" spans="2:11" ht="15" customHeight="1">
      <c r="B180" s="299"/>
      <c r="C180" s="279" t="s">
        <v>110</v>
      </c>
      <c r="D180" s="279"/>
      <c r="E180" s="279"/>
      <c r="F180" s="298" t="s">
        <v>534</v>
      </c>
      <c r="G180" s="279"/>
      <c r="H180" s="279" t="s">
        <v>607</v>
      </c>
      <c r="I180" s="279" t="s">
        <v>568</v>
      </c>
      <c r="J180" s="279"/>
      <c r="K180" s="320"/>
    </row>
    <row r="181" spans="2:11" ht="15" customHeight="1">
      <c r="B181" s="299"/>
      <c r="C181" s="279" t="s">
        <v>608</v>
      </c>
      <c r="D181" s="279"/>
      <c r="E181" s="279"/>
      <c r="F181" s="298" t="s">
        <v>534</v>
      </c>
      <c r="G181" s="279"/>
      <c r="H181" s="279" t="s">
        <v>609</v>
      </c>
      <c r="I181" s="279" t="s">
        <v>568</v>
      </c>
      <c r="J181" s="279"/>
      <c r="K181" s="320"/>
    </row>
    <row r="182" spans="2:11" ht="15" customHeight="1">
      <c r="B182" s="299"/>
      <c r="C182" s="279" t="s">
        <v>597</v>
      </c>
      <c r="D182" s="279"/>
      <c r="E182" s="279"/>
      <c r="F182" s="298" t="s">
        <v>534</v>
      </c>
      <c r="G182" s="279"/>
      <c r="H182" s="279" t="s">
        <v>610</v>
      </c>
      <c r="I182" s="279" t="s">
        <v>568</v>
      </c>
      <c r="J182" s="279"/>
      <c r="K182" s="320"/>
    </row>
    <row r="183" spans="2:11" ht="15" customHeight="1">
      <c r="B183" s="299"/>
      <c r="C183" s="279" t="s">
        <v>112</v>
      </c>
      <c r="D183" s="279"/>
      <c r="E183" s="279"/>
      <c r="F183" s="298" t="s">
        <v>540</v>
      </c>
      <c r="G183" s="279"/>
      <c r="H183" s="279" t="s">
        <v>611</v>
      </c>
      <c r="I183" s="279" t="s">
        <v>536</v>
      </c>
      <c r="J183" s="279">
        <v>50</v>
      </c>
      <c r="K183" s="320"/>
    </row>
    <row r="184" spans="2:11" ht="15" customHeight="1">
      <c r="B184" s="299"/>
      <c r="C184" s="279" t="s">
        <v>612</v>
      </c>
      <c r="D184" s="279"/>
      <c r="E184" s="279"/>
      <c r="F184" s="298" t="s">
        <v>540</v>
      </c>
      <c r="G184" s="279"/>
      <c r="H184" s="279" t="s">
        <v>613</v>
      </c>
      <c r="I184" s="279" t="s">
        <v>614</v>
      </c>
      <c r="J184" s="279"/>
      <c r="K184" s="320"/>
    </row>
    <row r="185" spans="2:11" ht="15" customHeight="1">
      <c r="B185" s="299"/>
      <c r="C185" s="279" t="s">
        <v>615</v>
      </c>
      <c r="D185" s="279"/>
      <c r="E185" s="279"/>
      <c r="F185" s="298" t="s">
        <v>540</v>
      </c>
      <c r="G185" s="279"/>
      <c r="H185" s="279" t="s">
        <v>616</v>
      </c>
      <c r="I185" s="279" t="s">
        <v>614</v>
      </c>
      <c r="J185" s="279"/>
      <c r="K185" s="320"/>
    </row>
    <row r="186" spans="2:11" ht="15" customHeight="1">
      <c r="B186" s="299"/>
      <c r="C186" s="279" t="s">
        <v>617</v>
      </c>
      <c r="D186" s="279"/>
      <c r="E186" s="279"/>
      <c r="F186" s="298" t="s">
        <v>540</v>
      </c>
      <c r="G186" s="279"/>
      <c r="H186" s="279" t="s">
        <v>618</v>
      </c>
      <c r="I186" s="279" t="s">
        <v>614</v>
      </c>
      <c r="J186" s="279"/>
      <c r="K186" s="320"/>
    </row>
    <row r="187" spans="2:11" ht="15" customHeight="1">
      <c r="B187" s="299"/>
      <c r="C187" s="332" t="s">
        <v>619</v>
      </c>
      <c r="D187" s="279"/>
      <c r="E187" s="279"/>
      <c r="F187" s="298" t="s">
        <v>540</v>
      </c>
      <c r="G187" s="279"/>
      <c r="H187" s="279" t="s">
        <v>620</v>
      </c>
      <c r="I187" s="279" t="s">
        <v>621</v>
      </c>
      <c r="J187" s="333" t="s">
        <v>622</v>
      </c>
      <c r="K187" s="320"/>
    </row>
    <row r="188" spans="2:11" ht="15" customHeight="1">
      <c r="B188" s="299"/>
      <c r="C188" s="284" t="s">
        <v>44</v>
      </c>
      <c r="D188" s="279"/>
      <c r="E188" s="279"/>
      <c r="F188" s="298" t="s">
        <v>534</v>
      </c>
      <c r="G188" s="279"/>
      <c r="H188" s="275" t="s">
        <v>623</v>
      </c>
      <c r="I188" s="279" t="s">
        <v>624</v>
      </c>
      <c r="J188" s="279"/>
      <c r="K188" s="320"/>
    </row>
    <row r="189" spans="2:11" ht="15" customHeight="1">
      <c r="B189" s="299"/>
      <c r="C189" s="284" t="s">
        <v>625</v>
      </c>
      <c r="D189" s="279"/>
      <c r="E189" s="279"/>
      <c r="F189" s="298" t="s">
        <v>534</v>
      </c>
      <c r="G189" s="279"/>
      <c r="H189" s="279" t="s">
        <v>626</v>
      </c>
      <c r="I189" s="279" t="s">
        <v>568</v>
      </c>
      <c r="J189" s="279"/>
      <c r="K189" s="320"/>
    </row>
    <row r="190" spans="2:11" ht="15" customHeight="1">
      <c r="B190" s="299"/>
      <c r="C190" s="284" t="s">
        <v>627</v>
      </c>
      <c r="D190" s="279"/>
      <c r="E190" s="279"/>
      <c r="F190" s="298" t="s">
        <v>534</v>
      </c>
      <c r="G190" s="279"/>
      <c r="H190" s="279" t="s">
        <v>628</v>
      </c>
      <c r="I190" s="279" t="s">
        <v>568</v>
      </c>
      <c r="J190" s="279"/>
      <c r="K190" s="320"/>
    </row>
    <row r="191" spans="2:11" ht="15" customHeight="1">
      <c r="B191" s="299"/>
      <c r="C191" s="284" t="s">
        <v>629</v>
      </c>
      <c r="D191" s="279"/>
      <c r="E191" s="279"/>
      <c r="F191" s="298" t="s">
        <v>540</v>
      </c>
      <c r="G191" s="279"/>
      <c r="H191" s="279" t="s">
        <v>630</v>
      </c>
      <c r="I191" s="279" t="s">
        <v>568</v>
      </c>
      <c r="J191" s="279"/>
      <c r="K191" s="320"/>
    </row>
    <row r="192" spans="2:11" ht="15" customHeight="1">
      <c r="B192" s="326"/>
      <c r="C192" s="334"/>
      <c r="D192" s="308"/>
      <c r="E192" s="308"/>
      <c r="F192" s="308"/>
      <c r="G192" s="308"/>
      <c r="H192" s="308"/>
      <c r="I192" s="308"/>
      <c r="J192" s="308"/>
      <c r="K192" s="327"/>
    </row>
    <row r="193" spans="2:11" ht="18.75" customHeight="1">
      <c r="B193" s="275"/>
      <c r="C193" s="279"/>
      <c r="D193" s="279"/>
      <c r="E193" s="279"/>
      <c r="F193" s="298"/>
      <c r="G193" s="279"/>
      <c r="H193" s="279"/>
      <c r="I193" s="279"/>
      <c r="J193" s="279"/>
      <c r="K193" s="275"/>
    </row>
    <row r="194" spans="2:11" ht="18.75" customHeight="1">
      <c r="B194" s="275"/>
      <c r="C194" s="279"/>
      <c r="D194" s="279"/>
      <c r="E194" s="279"/>
      <c r="F194" s="298"/>
      <c r="G194" s="279"/>
      <c r="H194" s="279"/>
      <c r="I194" s="279"/>
      <c r="J194" s="279"/>
      <c r="K194" s="275"/>
    </row>
    <row r="195" spans="2:11" ht="18.75" customHeight="1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 ht="13.5">
      <c r="B196" s="267"/>
      <c r="C196" s="268"/>
      <c r="D196" s="268"/>
      <c r="E196" s="268"/>
      <c r="F196" s="268"/>
      <c r="G196" s="268"/>
      <c r="H196" s="268"/>
      <c r="I196" s="268"/>
      <c r="J196" s="268"/>
      <c r="K196" s="269"/>
    </row>
    <row r="197" spans="2:11" ht="21">
      <c r="B197" s="270"/>
      <c r="C197" s="389" t="s">
        <v>631</v>
      </c>
      <c r="D197" s="389"/>
      <c r="E197" s="389"/>
      <c r="F197" s="389"/>
      <c r="G197" s="389"/>
      <c r="H197" s="389"/>
      <c r="I197" s="389"/>
      <c r="J197" s="389"/>
      <c r="K197" s="271"/>
    </row>
    <row r="198" spans="2:11" ht="25.5" customHeight="1">
      <c r="B198" s="270"/>
      <c r="C198" s="335" t="s">
        <v>632</v>
      </c>
      <c r="D198" s="335"/>
      <c r="E198" s="335"/>
      <c r="F198" s="335" t="s">
        <v>633</v>
      </c>
      <c r="G198" s="336"/>
      <c r="H198" s="388" t="s">
        <v>634</v>
      </c>
      <c r="I198" s="388"/>
      <c r="J198" s="388"/>
      <c r="K198" s="271"/>
    </row>
    <row r="199" spans="2:11" ht="5.25" customHeight="1">
      <c r="B199" s="299"/>
      <c r="C199" s="296"/>
      <c r="D199" s="296"/>
      <c r="E199" s="296"/>
      <c r="F199" s="296"/>
      <c r="G199" s="279"/>
      <c r="H199" s="296"/>
      <c r="I199" s="296"/>
      <c r="J199" s="296"/>
      <c r="K199" s="320"/>
    </row>
    <row r="200" spans="2:11" ht="15" customHeight="1">
      <c r="B200" s="299"/>
      <c r="C200" s="279" t="s">
        <v>624</v>
      </c>
      <c r="D200" s="279"/>
      <c r="E200" s="279"/>
      <c r="F200" s="298" t="s">
        <v>45</v>
      </c>
      <c r="G200" s="279"/>
      <c r="H200" s="386" t="s">
        <v>635</v>
      </c>
      <c r="I200" s="386"/>
      <c r="J200" s="386"/>
      <c r="K200" s="320"/>
    </row>
    <row r="201" spans="2:11" ht="15" customHeight="1">
      <c r="B201" s="299"/>
      <c r="C201" s="305"/>
      <c r="D201" s="279"/>
      <c r="E201" s="279"/>
      <c r="F201" s="298" t="s">
        <v>46</v>
      </c>
      <c r="G201" s="279"/>
      <c r="H201" s="386" t="s">
        <v>636</v>
      </c>
      <c r="I201" s="386"/>
      <c r="J201" s="386"/>
      <c r="K201" s="320"/>
    </row>
    <row r="202" spans="2:11" ht="15" customHeight="1">
      <c r="B202" s="299"/>
      <c r="C202" s="305"/>
      <c r="D202" s="279"/>
      <c r="E202" s="279"/>
      <c r="F202" s="298" t="s">
        <v>49</v>
      </c>
      <c r="G202" s="279"/>
      <c r="H202" s="386" t="s">
        <v>637</v>
      </c>
      <c r="I202" s="386"/>
      <c r="J202" s="386"/>
      <c r="K202" s="320"/>
    </row>
    <row r="203" spans="2:11" ht="15" customHeight="1">
      <c r="B203" s="299"/>
      <c r="C203" s="279"/>
      <c r="D203" s="279"/>
      <c r="E203" s="279"/>
      <c r="F203" s="298" t="s">
        <v>47</v>
      </c>
      <c r="G203" s="279"/>
      <c r="H203" s="386" t="s">
        <v>638</v>
      </c>
      <c r="I203" s="386"/>
      <c r="J203" s="386"/>
      <c r="K203" s="320"/>
    </row>
    <row r="204" spans="2:11" ht="15" customHeight="1">
      <c r="B204" s="299"/>
      <c r="C204" s="279"/>
      <c r="D204" s="279"/>
      <c r="E204" s="279"/>
      <c r="F204" s="298" t="s">
        <v>48</v>
      </c>
      <c r="G204" s="279"/>
      <c r="H204" s="386" t="s">
        <v>639</v>
      </c>
      <c r="I204" s="386"/>
      <c r="J204" s="386"/>
      <c r="K204" s="320"/>
    </row>
    <row r="205" spans="2:11" ht="15" customHeight="1">
      <c r="B205" s="299"/>
      <c r="C205" s="279"/>
      <c r="D205" s="279"/>
      <c r="E205" s="279"/>
      <c r="F205" s="298"/>
      <c r="G205" s="279"/>
      <c r="H205" s="279"/>
      <c r="I205" s="279"/>
      <c r="J205" s="279"/>
      <c r="K205" s="320"/>
    </row>
    <row r="206" spans="2:11" ht="15" customHeight="1">
      <c r="B206" s="299"/>
      <c r="C206" s="279" t="s">
        <v>580</v>
      </c>
      <c r="D206" s="279"/>
      <c r="E206" s="279"/>
      <c r="F206" s="298" t="s">
        <v>78</v>
      </c>
      <c r="G206" s="279"/>
      <c r="H206" s="386" t="s">
        <v>640</v>
      </c>
      <c r="I206" s="386"/>
      <c r="J206" s="386"/>
      <c r="K206" s="320"/>
    </row>
    <row r="207" spans="2:11" ht="15" customHeight="1">
      <c r="B207" s="299"/>
      <c r="C207" s="305"/>
      <c r="D207" s="279"/>
      <c r="E207" s="279"/>
      <c r="F207" s="298" t="s">
        <v>477</v>
      </c>
      <c r="G207" s="279"/>
      <c r="H207" s="386" t="s">
        <v>478</v>
      </c>
      <c r="I207" s="386"/>
      <c r="J207" s="386"/>
      <c r="K207" s="320"/>
    </row>
    <row r="208" spans="2:11" ht="15" customHeight="1">
      <c r="B208" s="299"/>
      <c r="C208" s="279"/>
      <c r="D208" s="279"/>
      <c r="E208" s="279"/>
      <c r="F208" s="298" t="s">
        <v>475</v>
      </c>
      <c r="G208" s="279"/>
      <c r="H208" s="386" t="s">
        <v>641</v>
      </c>
      <c r="I208" s="386"/>
      <c r="J208" s="386"/>
      <c r="K208" s="320"/>
    </row>
    <row r="209" spans="2:11" ht="15" customHeight="1">
      <c r="B209" s="337"/>
      <c r="C209" s="305"/>
      <c r="D209" s="305"/>
      <c r="E209" s="305"/>
      <c r="F209" s="298" t="s">
        <v>479</v>
      </c>
      <c r="G209" s="284"/>
      <c r="H209" s="387" t="s">
        <v>480</v>
      </c>
      <c r="I209" s="387"/>
      <c r="J209" s="387"/>
      <c r="K209" s="338"/>
    </row>
    <row r="210" spans="2:11" ht="15" customHeight="1">
      <c r="B210" s="337"/>
      <c r="C210" s="305"/>
      <c r="D210" s="305"/>
      <c r="E210" s="305"/>
      <c r="F210" s="298" t="s">
        <v>481</v>
      </c>
      <c r="G210" s="284"/>
      <c r="H210" s="387" t="s">
        <v>459</v>
      </c>
      <c r="I210" s="387"/>
      <c r="J210" s="387"/>
      <c r="K210" s="338"/>
    </row>
    <row r="211" spans="2:11" ht="15" customHeight="1">
      <c r="B211" s="337"/>
      <c r="C211" s="305"/>
      <c r="D211" s="305"/>
      <c r="E211" s="305"/>
      <c r="F211" s="339"/>
      <c r="G211" s="284"/>
      <c r="H211" s="340"/>
      <c r="I211" s="340"/>
      <c r="J211" s="340"/>
      <c r="K211" s="338"/>
    </row>
    <row r="212" spans="2:11" ht="15" customHeight="1">
      <c r="B212" s="337"/>
      <c r="C212" s="279" t="s">
        <v>604</v>
      </c>
      <c r="D212" s="305"/>
      <c r="E212" s="305"/>
      <c r="F212" s="298">
        <v>1</v>
      </c>
      <c r="G212" s="284"/>
      <c r="H212" s="387" t="s">
        <v>642</v>
      </c>
      <c r="I212" s="387"/>
      <c r="J212" s="387"/>
      <c r="K212" s="338"/>
    </row>
    <row r="213" spans="2:11" ht="15" customHeight="1">
      <c r="B213" s="337"/>
      <c r="C213" s="305"/>
      <c r="D213" s="305"/>
      <c r="E213" s="305"/>
      <c r="F213" s="298">
        <v>2</v>
      </c>
      <c r="G213" s="284"/>
      <c r="H213" s="387" t="s">
        <v>643</v>
      </c>
      <c r="I213" s="387"/>
      <c r="J213" s="387"/>
      <c r="K213" s="338"/>
    </row>
    <row r="214" spans="2:11" ht="15" customHeight="1">
      <c r="B214" s="337"/>
      <c r="C214" s="305"/>
      <c r="D214" s="305"/>
      <c r="E214" s="305"/>
      <c r="F214" s="298">
        <v>3</v>
      </c>
      <c r="G214" s="284"/>
      <c r="H214" s="387" t="s">
        <v>644</v>
      </c>
      <c r="I214" s="387"/>
      <c r="J214" s="387"/>
      <c r="K214" s="338"/>
    </row>
    <row r="215" spans="2:11" ht="15" customHeight="1">
      <c r="B215" s="337"/>
      <c r="C215" s="305"/>
      <c r="D215" s="305"/>
      <c r="E215" s="305"/>
      <c r="F215" s="298">
        <v>4</v>
      </c>
      <c r="G215" s="284"/>
      <c r="H215" s="387" t="s">
        <v>645</v>
      </c>
      <c r="I215" s="387"/>
      <c r="J215" s="387"/>
      <c r="K215" s="338"/>
    </row>
    <row r="216" spans="2:11" ht="12.75" customHeight="1">
      <c r="B216" s="341"/>
      <c r="C216" s="342"/>
      <c r="D216" s="342"/>
      <c r="E216" s="342"/>
      <c r="F216" s="342"/>
      <c r="G216" s="342"/>
      <c r="H216" s="342"/>
      <c r="I216" s="342"/>
      <c r="J216" s="342"/>
      <c r="K216" s="343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Eva</cp:lastModifiedBy>
  <dcterms:created xsi:type="dcterms:W3CDTF">2017-04-24T22:24:59Z</dcterms:created>
  <dcterms:modified xsi:type="dcterms:W3CDTF">2017-04-24T22:25:04Z</dcterms:modified>
  <cp:category/>
  <cp:version/>
  <cp:contentType/>
  <cp:contentStatus/>
</cp:coreProperties>
</file>