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0775" windowHeight="7365" activeTab="1"/>
  </bookViews>
  <sheets>
    <sheet name="Rekapitulace stavby" sheetId="1" r:id="rId1"/>
    <sheet name="a - ZDRAVOTNÍ TECHNIKA" sheetId="2" r:id="rId2"/>
  </sheets>
  <definedNames>
    <definedName name="_xlnm._FilterDatabase" localSheetId="1" hidden="1">'a - ZDRAVOTNÍ TECHNIKA'!$C$132:$K$200</definedName>
    <definedName name="_xlnm.Print_Titles" localSheetId="1">'a - ZDRAVOTNÍ TECHNIKA'!$132:$132</definedName>
    <definedName name="_xlnm.Print_Titles" localSheetId="0">'Rekapitulace stavby'!$92:$92</definedName>
    <definedName name="_xlnm.Print_Area" localSheetId="1">'a - ZDRAVOTNÍ TECHNIKA'!$C$4:$J$41,'a - ZDRAVOTNÍ TECHNIKA'!$C$50:$J$76,'a - ZDRAVOTNÍ TECHNIKA'!$C$120:$J$200</definedName>
    <definedName name="_xlnm.Print_Area" localSheetId="0">'Rekapitulace stavby'!$D$4:$AO$76,'Rekapitulace stavby'!$C$82:$AQ$96</definedName>
  </definedNames>
  <calcPr calcId="125725"/>
</workbook>
</file>

<file path=xl/calcChain.xml><?xml version="1.0" encoding="utf-8"?>
<calcChain xmlns="http://schemas.openxmlformats.org/spreadsheetml/2006/main">
  <c r="J39" i="2"/>
  <c r="J38"/>
  <c r="AY95" i="1"/>
  <c r="J37" i="2"/>
  <c r="AX95" i="1" s="1"/>
  <c r="BI200" i="2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J129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1"/>
  <c r="F91"/>
  <c r="F89"/>
  <c r="E87"/>
  <c r="J24"/>
  <c r="E24"/>
  <c r="J92" s="1"/>
  <c r="J23"/>
  <c r="J18"/>
  <c r="E18"/>
  <c r="F92" s="1"/>
  <c r="J17"/>
  <c r="J12"/>
  <c r="J89" s="1"/>
  <c r="E7"/>
  <c r="E85"/>
  <c r="L90" i="1"/>
  <c r="AM90"/>
  <c r="AM89"/>
  <c r="L89"/>
  <c r="AM87"/>
  <c r="L87"/>
  <c r="L85"/>
  <c r="L84"/>
  <c r="BK176" i="2"/>
  <c r="BK174"/>
  <c r="BK173"/>
  <c r="J172"/>
  <c r="J170"/>
  <c r="J169"/>
  <c r="BK167"/>
  <c r="J162"/>
  <c r="BK156"/>
  <c r="BK153"/>
  <c r="BK148"/>
  <c r="J146"/>
  <c r="J143"/>
  <c r="J142"/>
  <c r="BK200"/>
  <c r="BK196"/>
  <c r="BK194"/>
  <c r="J193"/>
  <c r="J192"/>
  <c r="BK191"/>
  <c r="BK190"/>
  <c r="BK182"/>
  <c r="J179"/>
  <c r="J178"/>
  <c r="J167"/>
  <c r="BK165"/>
  <c r="J164"/>
  <c r="BK163"/>
  <c r="BK161"/>
  <c r="BK159"/>
  <c r="BK158"/>
  <c r="BK155"/>
  <c r="J154"/>
  <c r="BK150"/>
  <c r="J147"/>
  <c r="BK146"/>
  <c r="BK145"/>
  <c r="BK143"/>
  <c r="J141"/>
  <c r="J139"/>
  <c r="BK138"/>
  <c r="BK136"/>
  <c r="J196"/>
  <c r="J194"/>
  <c r="BK193"/>
  <c r="BK192"/>
  <c r="BK189"/>
  <c r="BK188"/>
  <c r="BK186"/>
  <c r="J185"/>
  <c r="BK184"/>
  <c r="J182"/>
  <c r="J181"/>
  <c r="J180"/>
  <c r="BK179"/>
  <c r="J177"/>
  <c r="J176"/>
  <c r="J173"/>
  <c r="BK171"/>
  <c r="BK169"/>
  <c r="BK168"/>
  <c r="J165"/>
  <c r="BK164"/>
  <c r="J163"/>
  <c r="BK162"/>
  <c r="BK160"/>
  <c r="J159"/>
  <c r="J157"/>
  <c r="J155"/>
  <c r="BK152"/>
  <c r="BK151"/>
  <c r="J150"/>
  <c r="J149"/>
  <c r="J148"/>
  <c r="BK141"/>
  <c r="J138"/>
  <c r="J137"/>
  <c r="AS94" i="1"/>
  <c r="BK199" i="2"/>
  <c r="J199"/>
  <c r="J191"/>
  <c r="J190"/>
  <c r="J189"/>
  <c r="J188"/>
  <c r="J186"/>
  <c r="BK185"/>
  <c r="J184"/>
  <c r="J183"/>
  <c r="BK181"/>
  <c r="J171"/>
  <c r="BK166"/>
  <c r="J160"/>
  <c r="BK157"/>
  <c r="BK140"/>
  <c r="J200"/>
  <c r="BK197"/>
  <c r="J197"/>
  <c r="BK183"/>
  <c r="BK180"/>
  <c r="BK178"/>
  <c r="BK177"/>
  <c r="J174"/>
  <c r="BK172"/>
  <c r="BK170"/>
  <c r="J168"/>
  <c r="J166"/>
  <c r="J161"/>
  <c r="J158"/>
  <c r="J156"/>
  <c r="BK154"/>
  <c r="J153"/>
  <c r="J152"/>
  <c r="J151"/>
  <c r="BK149"/>
  <c r="BK147"/>
  <c r="J145"/>
  <c r="BK142"/>
  <c r="J140"/>
  <c r="BK139"/>
  <c r="BK137"/>
  <c r="J136"/>
  <c r="R187" l="1"/>
  <c r="P198"/>
  <c r="T187"/>
  <c r="P144"/>
  <c r="R195"/>
  <c r="T175"/>
  <c r="T195"/>
  <c r="BK175"/>
  <c r="J175" s="1"/>
  <c r="J100" s="1"/>
  <c r="P175"/>
  <c r="BK195"/>
  <c r="J195" s="1"/>
  <c r="J102" s="1"/>
  <c r="R175"/>
  <c r="BK187"/>
  <c r="J187"/>
  <c r="J101"/>
  <c r="P187"/>
  <c r="BK198"/>
  <c r="J198" s="1"/>
  <c r="J103" s="1"/>
  <c r="P135"/>
  <c r="R135"/>
  <c r="T135"/>
  <c r="T144"/>
  <c r="R198"/>
  <c r="BK135"/>
  <c r="J135" s="1"/>
  <c r="J98" s="1"/>
  <c r="BK144"/>
  <c r="J144" s="1"/>
  <c r="J99" s="1"/>
  <c r="R144"/>
  <c r="P195"/>
  <c r="T198"/>
  <c r="J127"/>
  <c r="BF136"/>
  <c r="BF142"/>
  <c r="BF148"/>
  <c r="BF151"/>
  <c r="BF153"/>
  <c r="BF155"/>
  <c r="BF157"/>
  <c r="BF160"/>
  <c r="BF169"/>
  <c r="BF171"/>
  <c r="BF176"/>
  <c r="BF177"/>
  <c r="BF184"/>
  <c r="E123"/>
  <c r="J130"/>
  <c r="BF139"/>
  <c r="BF143"/>
  <c r="BF156"/>
  <c r="BF165"/>
  <c r="BF173"/>
  <c r="BF180"/>
  <c r="BF182"/>
  <c r="BF185"/>
  <c r="BF186"/>
  <c r="F130"/>
  <c r="BF137"/>
  <c r="BF140"/>
  <c r="BF147"/>
  <c r="BF150"/>
  <c r="BF154"/>
  <c r="BF159"/>
  <c r="BF161"/>
  <c r="BF163"/>
  <c r="BF167"/>
  <c r="BF170"/>
  <c r="BF172"/>
  <c r="BF178"/>
  <c r="BF179"/>
  <c r="BF183"/>
  <c r="BF188"/>
  <c r="BF189"/>
  <c r="BF193"/>
  <c r="BF194"/>
  <c r="BF199"/>
  <c r="BF138"/>
  <c r="BF145"/>
  <c r="BF149"/>
  <c r="BF152"/>
  <c r="BF158"/>
  <c r="BF162"/>
  <c r="BF164"/>
  <c r="BF166"/>
  <c r="BF181"/>
  <c r="BF190"/>
  <c r="BF191"/>
  <c r="BF192"/>
  <c r="BF197"/>
  <c r="BF141"/>
  <c r="BF146"/>
  <c r="BF168"/>
  <c r="BF174"/>
  <c r="BF196"/>
  <c r="BF200"/>
  <c r="F35"/>
  <c r="AZ95" i="1" s="1"/>
  <c r="AZ94" s="1"/>
  <c r="W29" s="1"/>
  <c r="J35" i="2"/>
  <c r="AV95" i="1" s="1"/>
  <c r="F37" i="2"/>
  <c r="BB95" i="1"/>
  <c r="BB94" s="1"/>
  <c r="AX94" s="1"/>
  <c r="F38" i="2"/>
  <c r="BC95" i="1"/>
  <c r="BC94"/>
  <c r="W32" s="1"/>
  <c r="F39" i="2"/>
  <c r="BD95" i="1" s="1"/>
  <c r="BD94" s="1"/>
  <c r="W33" s="1"/>
  <c r="R134" i="2" l="1"/>
  <c r="R133" s="1"/>
  <c r="P134"/>
  <c r="P133" s="1"/>
  <c r="AU95" i="1" s="1"/>
  <c r="AU94" s="1"/>
  <c r="T134" i="2"/>
  <c r="T133" s="1"/>
  <c r="BK134"/>
  <c r="J134" s="1"/>
  <c r="J97" s="1"/>
  <c r="AV94" i="1"/>
  <c r="AK29" s="1"/>
  <c r="AY94"/>
  <c r="W31"/>
  <c r="BK133" i="2" l="1"/>
  <c r="J133" s="1"/>
  <c r="J96" s="1"/>
  <c r="J30" l="1"/>
  <c r="J112" s="1"/>
  <c r="J106" s="1"/>
  <c r="J31" s="1"/>
  <c r="BF112" l="1"/>
  <c r="J36" s="1"/>
  <c r="AW95" i="1" s="1"/>
  <c r="AT95" s="1"/>
  <c r="J114" i="2"/>
  <c r="J32"/>
  <c r="AG95" i="1" s="1"/>
  <c r="AG94" s="1"/>
  <c r="AK26" s="1"/>
  <c r="AN95" l="1"/>
  <c r="J41" i="2"/>
  <c r="F36"/>
  <c r="BA95" i="1" s="1"/>
  <c r="BA94" s="1"/>
  <c r="AW94" s="1"/>
  <c r="AK30" s="1"/>
  <c r="AK35" s="1"/>
  <c r="AT94" l="1"/>
  <c r="AN94" s="1"/>
  <c r="W30"/>
</calcChain>
</file>

<file path=xl/sharedStrings.xml><?xml version="1.0" encoding="utf-8"?>
<sst xmlns="http://schemas.openxmlformats.org/spreadsheetml/2006/main" count="1170" uniqueCount="387">
  <si>
    <t>Export Komplet</t>
  </si>
  <si>
    <t/>
  </si>
  <si>
    <t>2.0</t>
  </si>
  <si>
    <t>False</t>
  </si>
  <si>
    <t>{e246ad65-83e2-402c-9e14-cf12c63b84a0}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</si>
  <si>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</si>
  <si>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</si>
  <si>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</si>
  <si>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</si>
  <si>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</si>
  <si>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</si>
  <si>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</si>
  <si>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</si>
  <si>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</si>
  <si>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</si>
  <si>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</si>
  <si>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</si>
  <si>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BYTOVÝ DŮM VRCHLABÍ, NERUDOVA 1187-1189, VÝMĚNA VNITŘNÍCH ROZVODŮ VODY</t>
  </si>
  <si>
    <t>KSO:</t>
  </si>
  <si>
    <t>CC-CZ:</t>
  </si>
  <si>
    <t>Místo:</t>
  </si>
  <si>
    <t>VRCHLABÍ</t>
  </si>
  <si>
    <t>Datum:</t>
  </si>
  <si>
    <t>17. 2. 2026</t>
  </si>
  <si>
    <t>Zadavatel:</t>
  </si>
  <si>
    <t>IČ:</t>
  </si>
  <si>
    <t>Město Vrchlabí, Zámek č.p.1, Vrchlabí 543 01</t>
  </si>
  <si>
    <t>DIČ:</t>
  </si>
  <si>
    <t>Uchazeč:</t>
  </si>
  <si>
    <t>Vyplň údaj</t>
  </si>
  <si>
    <t>Projektant:</t>
  </si>
  <si>
    <t>Andrea Junková, Trutnov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</si>
  <si>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</si>
  <si>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</si>
  <si>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</si>
  <si>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</si>
  <si>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</si>
  <si>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</si>
  <si>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</si>
  <si>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</si>
  <si>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</si>
  <si>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</si>
  <si>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</si>
  <si>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</si>
  <si>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</si>
  <si>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</si>
  <si>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</si>
  <si>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</si>
  <si>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</si>
  <si>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</si>
  <si>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</si>
  <si>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</si>
  <si>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</si>
  <si>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</si>
  <si>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</si>
  <si>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</si>
  <si>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</si>
  <si>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</si>
  <si>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</si>
  <si>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</si>
  <si>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</si>
  <si>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</si>
  <si>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</si>
  <si>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</si>
  <si>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</si>
  <si>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</si>
  <si>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</si>
  <si>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</si>
  <si>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</si>
  <si>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</si>
  <si>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</si>
  <si>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</si>
  <si>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</si>
  <si>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</si>
  <si>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</si>
  <si>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</si>
  <si>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</si>
  <si>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</si>
  <si>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</si>
  <si>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</si>
  <si>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</si>
  <si>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</si>
  <si>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ZDRAVOTNÍ TECHNIKA</t>
  </si>
  <si>
    <t>STA</t>
  </si>
  <si>
    <t>1</t>
  </si>
  <si>
    <t>{f1e01cdf-dea7-4c55-b91d-382b81a62054}</t>
  </si>
  <si>
    <t>KRYCÍ LIST SOUPISU PRACÍ</t>
  </si>
  <si>
    <t>Objekt:</t>
  </si>
  <si>
    <t>a - ZDRAVOTNÍ TECHNIKA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</si>
  <si>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</si>
  <si>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</si>
  <si>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</si>
  <si>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</si>
  <si>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</si>
  <si>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</si>
  <si>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</si>
  <si>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PSV - Práce a dodávky PSV</t>
  </si>
  <si>
    <t xml:space="preserve">    713 - Izolace tepelné</t>
  </si>
  <si>
    <t xml:space="preserve">    722 - Zdravotechnika - vnitřní vodovod</t>
  </si>
  <si>
    <t xml:space="preserve">    725 - Zdravotechnika - zařizovací předměty</t>
  </si>
  <si>
    <t xml:space="preserve">    727 - Zdravotechnika - protipožární ochrana</t>
  </si>
  <si>
    <t xml:space="preserve">    734 - Ústřední vytápění - armatury</t>
  </si>
  <si>
    <t>HZS - Hodinové zúčtovací sazby</t>
  </si>
  <si>
    <t>2) Ostatní náklady</t>
  </si>
  <si>
    <t>Zařízení staveniště</t>
  </si>
  <si>
    <t>VRN</t>
  </si>
  <si>
    <t>2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</si>
  <si>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</si>
  <si>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</si>
  <si>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</si>
  <si>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</si>
  <si>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</si>
  <si>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</si>
  <si>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</si>
  <si>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</si>
  <si>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</si>
  <si>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</si>
  <si>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</si>
  <si>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</si>
  <si>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</si>
  <si>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</si>
  <si>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</si>
  <si>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</si>
  <si>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</si>
  <si>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</si>
  <si>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</si>
  <si>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</si>
  <si>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</si>
  <si>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</si>
  <si>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</si>
  <si>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713</t>
  </si>
  <si>
    <t>Izolace tepelné</t>
  </si>
  <si>
    <t>K</t>
  </si>
  <si>
    <t>713463211</t>
  </si>
  <si>
    <t>Montáž izolace tepelné potrubí potrubními pouzdry s Al fólií staženými Al páskou 1x D do 50 mm</t>
  </si>
  <si>
    <t>m</t>
  </si>
  <si>
    <t>16</t>
  </si>
  <si>
    <t>-318171184</t>
  </si>
  <si>
    <t>M</t>
  </si>
  <si>
    <t>63154531</t>
  </si>
  <si>
    <t>pouzdro izolační potrubní z minerální vlny s Al fólií max. 250/100°C 28/25mm</t>
  </si>
  <si>
    <t>32</t>
  </si>
  <si>
    <t>737994412</t>
  </si>
  <si>
    <t>3</t>
  </si>
  <si>
    <t>63154532</t>
  </si>
  <si>
    <t>pouzdro izolační potrubní z minerální vlny s Al fólií max. 250/100°C 35/25mm</t>
  </si>
  <si>
    <t>1952113764</t>
  </si>
  <si>
    <t>4</t>
  </si>
  <si>
    <t>63154533</t>
  </si>
  <si>
    <t>pouzdro izolační potrubní z minerální vlny s Al fólií max. 250/100°C 42/25mm</t>
  </si>
  <si>
    <t>-481874476</t>
  </si>
  <si>
    <t>5</t>
  </si>
  <si>
    <t>713463212</t>
  </si>
  <si>
    <t>Montáž izolace tepelné potrubí potrubními pouzdry s Al fólií staženými Al páskou 1x D přes 50 do 100 mm</t>
  </si>
  <si>
    <t>465413276</t>
  </si>
  <si>
    <t>6</t>
  </si>
  <si>
    <t>63154014</t>
  </si>
  <si>
    <t>pouzdro izolační potrubní z minerální vlny s Al fólií max. 250/100°C 54/25mm</t>
  </si>
  <si>
    <t>-1553668910</t>
  </si>
  <si>
    <t>7</t>
  </si>
  <si>
    <t>63154015</t>
  </si>
  <si>
    <t>pouzdro izolační potrubní z minerální vlny s Al fólií max. 250/100°C 64/25mm</t>
  </si>
  <si>
    <t>859688475</t>
  </si>
  <si>
    <t>8</t>
  </si>
  <si>
    <t>998713203</t>
  </si>
  <si>
    <t>Přesun hmot procentní pro izolace tepelné v objektech v přes 12 do 24 m</t>
  </si>
  <si>
    <t>%</t>
  </si>
  <si>
    <t>-513502550</t>
  </si>
  <si>
    <t>722</t>
  </si>
  <si>
    <t>Zdravotechnika - vnitřní vodovod</t>
  </si>
  <si>
    <t>9</t>
  </si>
  <si>
    <t>722170804</t>
  </si>
  <si>
    <t>Demontáž rozvodů vody z plastů D přes 25 do 50</t>
  </si>
  <si>
    <t>-1981318194</t>
  </si>
  <si>
    <t>10</t>
  </si>
  <si>
    <t>722170807</t>
  </si>
  <si>
    <t>Demontáž rozvodů vody z plastů D přes 50 do 110</t>
  </si>
  <si>
    <t>-1305958124</t>
  </si>
  <si>
    <t>11</t>
  </si>
  <si>
    <t>722171933-r</t>
  </si>
  <si>
    <t>Potrubí plastové propojení stávajího rozvodi v bytových jednotkách D přes 20 do 25 mm</t>
  </si>
  <si>
    <t>kus</t>
  </si>
  <si>
    <t>-1716905292</t>
  </si>
  <si>
    <t>722171936-r</t>
  </si>
  <si>
    <t>Potrubí plastové propojení stávajícího rozvodu D přes 40 do 50 mm</t>
  </si>
  <si>
    <t>1020791063</t>
  </si>
  <si>
    <t>13</t>
  </si>
  <si>
    <t>722171937-r</t>
  </si>
  <si>
    <t>Potrubí plastové propojení stávajícího rozvodu D přes 50 do 63 mm</t>
  </si>
  <si>
    <t>264410859</t>
  </si>
  <si>
    <t>14</t>
  </si>
  <si>
    <t>722175041.WVN</t>
  </si>
  <si>
    <t>Potrubí vodovodní plastové vícevrstvé PP-RCT s čedičovými vlákny Wavin Fiber Basalt S3,2 spojované svařováním D 20x2,8</t>
  </si>
  <si>
    <t>-202784429</t>
  </si>
  <si>
    <t>15</t>
  </si>
  <si>
    <t>722175042.WVN</t>
  </si>
  <si>
    <t>Potrubí vodovodní plastové vícevrstvé PP-RCT s čedičovými vlákny Wavin Fiber Basalt S3,2 spojované svařováním D 25x3,5 mm</t>
  </si>
  <si>
    <t>1554185203</t>
  </si>
  <si>
    <t>722175043.WVN</t>
  </si>
  <si>
    <t>Potrubí vodovodní plastové vícevrstvé PP-RCT s čedičovými vlákny Wavin Fiber Basalt S3,2 spojované svařováním D 32x4,4 mm</t>
  </si>
  <si>
    <t>-1453445139</t>
  </si>
  <si>
    <t>17</t>
  </si>
  <si>
    <t>722175044.WVN</t>
  </si>
  <si>
    <t>Potrubí vodovodní plastové vícevrstvé PP-RCT s čedičovými vlákny Wavin Fiber Basalt S3,2 spojované svařováním D 40x5,5 mm</t>
  </si>
  <si>
    <t>-1943857882</t>
  </si>
  <si>
    <t>18</t>
  </si>
  <si>
    <t>722175045.WVN</t>
  </si>
  <si>
    <t>Potrubí vodovodní plastové vícevrstvé PP-RCT s čedičovými vlákny Wavin Fiber Basalt S3,2 spojované svařováním D 50x6,9 mm</t>
  </si>
  <si>
    <t>1260256928</t>
  </si>
  <si>
    <t>19</t>
  </si>
  <si>
    <t>722175046.WVN</t>
  </si>
  <si>
    <t>Potrubí vodovodní plastové vícevrstvé PP-RCT s čedičovými vlákny Wavin Fiber Basalt S3,2 spojované svařováním D 63x8,6 mm</t>
  </si>
  <si>
    <t>1105396484</t>
  </si>
  <si>
    <t>20</t>
  </si>
  <si>
    <t>722181251</t>
  </si>
  <si>
    <t>Ochrana vodovodního potrubí přilepenými termoizolačními trubicemi z PE tl přes 20 do 25 mm DN do 22 mm</t>
  </si>
  <si>
    <t>339634667</t>
  </si>
  <si>
    <t>722181252</t>
  </si>
  <si>
    <t>Ochrana vodovodního potrubí přilepenými termoizolačními trubicemi z PE tl přes 20 do 25 mm DN přes 22 do 45 mm</t>
  </si>
  <si>
    <t>1653183466</t>
  </si>
  <si>
    <t>22</t>
  </si>
  <si>
    <t>722181851</t>
  </si>
  <si>
    <t>Demontáž termoizolačních trubic z trub D do 45 - včetně odvozu demontovaného materiálu na skládku vč. poplatku</t>
  </si>
  <si>
    <t>1693457070</t>
  </si>
  <si>
    <t>23</t>
  </si>
  <si>
    <t>722181852</t>
  </si>
  <si>
    <t>Demontáž termoizolačních trubic z trub D přes 45 do 89-včetně odvozu demontovaného materiálu na skládku vč. poplatku</t>
  </si>
  <si>
    <t>1191138641</t>
  </si>
  <si>
    <t>24</t>
  </si>
  <si>
    <t>722182017</t>
  </si>
  <si>
    <t>Podpůrný žlab pro potrubí D 300mm - výměna žlabu dle potřeby</t>
  </si>
  <si>
    <t>2089272498</t>
  </si>
  <si>
    <t>25</t>
  </si>
  <si>
    <t>722220111</t>
  </si>
  <si>
    <t>Nástěnka pro výtokový ventil G 1/2" s jedním závitem</t>
  </si>
  <si>
    <t>-777962824</t>
  </si>
  <si>
    <t>26</t>
  </si>
  <si>
    <t>722220121</t>
  </si>
  <si>
    <t>Nástěnka pro baterii G 1/2" s jedním závitem</t>
  </si>
  <si>
    <t>pár</t>
  </si>
  <si>
    <t>-566931700</t>
  </si>
  <si>
    <t>27</t>
  </si>
  <si>
    <t>722220861</t>
  </si>
  <si>
    <t>Demontáž armatur závitových se dvěma závity G do 3/4</t>
  </si>
  <si>
    <t>-1258791382</t>
  </si>
  <si>
    <t>28</t>
  </si>
  <si>
    <t>722220862</t>
  </si>
  <si>
    <t>Demontáž armatur závitových se dvěma závity G přes 3/4 do 5/4</t>
  </si>
  <si>
    <t>970815581</t>
  </si>
  <si>
    <t>29</t>
  </si>
  <si>
    <t>722231204</t>
  </si>
  <si>
    <t>Ventil redukční mosazný G 5/4" PN 6 do 25°C s 2x vnitřním závitem s manometrem</t>
  </si>
  <si>
    <t>-1601734476</t>
  </si>
  <si>
    <t>30</t>
  </si>
  <si>
    <t>722232064.GCM</t>
  </si>
  <si>
    <t>Kohout kulový Giacomini R250DS přímý G 5/4" PN 42 do 185°C vnitřní závit s vypouštěním</t>
  </si>
  <si>
    <t>-1904847907</t>
  </si>
  <si>
    <t>31</t>
  </si>
  <si>
    <t>722232123.GCM</t>
  </si>
  <si>
    <t>Kohout kulový Giacomini R910 s koulí DADO přímý G 3/4" PN 42 do 185°C plnoprůtokový vnitřní závit</t>
  </si>
  <si>
    <t>887970416</t>
  </si>
  <si>
    <t>722232125.GCM</t>
  </si>
  <si>
    <t>Kohout kulový Giacomini R910 s koulí DADO přímý G 5/4" PN 42 do 185°C plnoprůtokový vnitřní závit</t>
  </si>
  <si>
    <t>-409568058</t>
  </si>
  <si>
    <t>33</t>
  </si>
  <si>
    <t>722260811</t>
  </si>
  <si>
    <t>Demontáž a zpětná montáž vodoměrů závitových G 1/2, včetně osazení plomb</t>
  </si>
  <si>
    <t>373534025</t>
  </si>
  <si>
    <t>34</t>
  </si>
  <si>
    <t>722263209</t>
  </si>
  <si>
    <t>Vodoměr závitový jednovtokový suchoběžný dálkový odečet do 100°C G 1/2"x 110 R100 Qn 1,5 m3/h horizont</t>
  </si>
  <si>
    <t>1745473917</t>
  </si>
  <si>
    <t>35</t>
  </si>
  <si>
    <t>722290234</t>
  </si>
  <si>
    <t>Proplach a dezinfekce vodovodního potrubí DN do 80</t>
  </si>
  <si>
    <t>594819616</t>
  </si>
  <si>
    <t>36</t>
  </si>
  <si>
    <t>722290246</t>
  </si>
  <si>
    <t>Zkouška těsnosti vodovodního potrubí plastového DN do 40</t>
  </si>
  <si>
    <t>1202807175</t>
  </si>
  <si>
    <t>37</t>
  </si>
  <si>
    <t>722290249</t>
  </si>
  <si>
    <t>Zkouška těsnosti vodovodního potrubí plastového DN přes 40 do 90</t>
  </si>
  <si>
    <t>1846216040</t>
  </si>
  <si>
    <t>38</t>
  </si>
  <si>
    <t>998722313</t>
  </si>
  <si>
    <t>Přesun hmot procentní pro vnitřní vodovod ruční v objektech v přes 12 do 24 m</t>
  </si>
  <si>
    <t>328081584</t>
  </si>
  <si>
    <t>725</t>
  </si>
  <si>
    <t>Zdravotechnika - zařizovací předměty</t>
  </si>
  <si>
    <t>39</t>
  </si>
  <si>
    <t>725110811-r</t>
  </si>
  <si>
    <t>Demontáž  splachovacích  nádrží</t>
  </si>
  <si>
    <t>soubor</t>
  </si>
  <si>
    <t>1821720284</t>
  </si>
  <si>
    <t>40</t>
  </si>
  <si>
    <t>725111132</t>
  </si>
  <si>
    <t>Splachovač nádržkový plastový nízkopoložený  - nádržka nad výlevku</t>
  </si>
  <si>
    <t>707996979</t>
  </si>
  <si>
    <t>41</t>
  </si>
  <si>
    <t>725111133</t>
  </si>
  <si>
    <t>Mřížka nad výlevku</t>
  </si>
  <si>
    <t>-1507977266</t>
  </si>
  <si>
    <t>42</t>
  </si>
  <si>
    <t>725811201</t>
  </si>
  <si>
    <t>Ventil nástěnný otočný nad vanu  G 1/2"</t>
  </si>
  <si>
    <t>-716309727</t>
  </si>
  <si>
    <t>43</t>
  </si>
  <si>
    <t>725813112</t>
  </si>
  <si>
    <t>Ventil rohový pračkový G 3/4"</t>
  </si>
  <si>
    <t>-1258917720</t>
  </si>
  <si>
    <t>44</t>
  </si>
  <si>
    <t>725819401</t>
  </si>
  <si>
    <t>Montáž ventilů rohových G 1/2" s připojovací trubičkou</t>
  </si>
  <si>
    <t>941595131</t>
  </si>
  <si>
    <t>45</t>
  </si>
  <si>
    <t>55141001</t>
  </si>
  <si>
    <t>kohout kulový rohový mosazný R 1/2"x3/8"</t>
  </si>
  <si>
    <t>1837443141</t>
  </si>
  <si>
    <t>46</t>
  </si>
  <si>
    <t>725821315</t>
  </si>
  <si>
    <t xml:space="preserve">Baterie nad umyvadlo nástěnná páková s otáčivým plochým ústím a délkou ramínka 200 mm - </t>
  </si>
  <si>
    <t>-1978036974</t>
  </si>
  <si>
    <t>47</t>
  </si>
  <si>
    <t>725821316-r</t>
  </si>
  <si>
    <t>Baterie dřezová nástěnná páková s otáčivým plochým ústím a délkou ramínka 300 mm- baterie nad výlevku</t>
  </si>
  <si>
    <t>-1193444123</t>
  </si>
  <si>
    <t>48</t>
  </si>
  <si>
    <t>725980123</t>
  </si>
  <si>
    <t>Dvířka 40/40 do stropu do SDK</t>
  </si>
  <si>
    <t>1681543715</t>
  </si>
  <si>
    <t>49</t>
  </si>
  <si>
    <t>998725313</t>
  </si>
  <si>
    <t>Přesun hmot procentní pro zařizovací předměty ruční v objektech v přes 12 do 24 m</t>
  </si>
  <si>
    <t>-190367319</t>
  </si>
  <si>
    <t>727</t>
  </si>
  <si>
    <t>Zdravotechnika - protipožární ochrana</t>
  </si>
  <si>
    <t>50</t>
  </si>
  <si>
    <t>727212203</t>
  </si>
  <si>
    <t>Trubní ucpávka plastového potrubí bez izolace D 32 mm stěnou tl 150 mm požární odolnost EI 60</t>
  </si>
  <si>
    <t>-1771609546</t>
  </si>
  <si>
    <t>51</t>
  </si>
  <si>
    <t>727212204</t>
  </si>
  <si>
    <t>Trubní ucpávka plastového potrubí bez izolace D 40 mm stěnou tl 150 mm požární odolnost EI 60</t>
  </si>
  <si>
    <t>229502743</t>
  </si>
  <si>
    <t>52</t>
  </si>
  <si>
    <t>727212205</t>
  </si>
  <si>
    <t>Trubní ucpávka plastového potrubí bez izolace D 50 mm stěnou tl 150 mm požární odolnost EI 60</t>
  </si>
  <si>
    <t>754542145</t>
  </si>
  <si>
    <t>53</t>
  </si>
  <si>
    <t>727213202</t>
  </si>
  <si>
    <t>Trubní ucpávka plastového potrubí bez izolace D 25 mm stropem tl 150 mm požární odolnost EI 60 - protipožární pěna např. PROMAFOAM C</t>
  </si>
  <si>
    <t>-666199679</t>
  </si>
  <si>
    <t>54</t>
  </si>
  <si>
    <t>727213203</t>
  </si>
  <si>
    <t>Trubní ucpávka plastového potrubí bez izolace D 32 mm stropem tl 150 mm požární odolnost EI 60-protipožární pěna např. PROMAFOAM C</t>
  </si>
  <si>
    <t>-1368702339</t>
  </si>
  <si>
    <t>55</t>
  </si>
  <si>
    <t>727213204</t>
  </si>
  <si>
    <t>Trubní ucpávka plastového potrubí bez izolace D 40 mm stropem tl 150 mm požární odolnost EI 60-protipožární pěna např. PROMAFOAM C</t>
  </si>
  <si>
    <t>-1308190729</t>
  </si>
  <si>
    <t>56</t>
  </si>
  <si>
    <t>998727313</t>
  </si>
  <si>
    <t>Přesun hmot procentní pro protipožární ochranu ruční v objektech v přes 12 do 24 m</t>
  </si>
  <si>
    <t>1906181047</t>
  </si>
  <si>
    <t>734</t>
  </si>
  <si>
    <t>Ústřední vytápění - armatury</t>
  </si>
  <si>
    <t>57</t>
  </si>
  <si>
    <t>734220123</t>
  </si>
  <si>
    <t>Ventil závitový regulační přímý G 3/4 PN 25 do 120°C vyvažovací s vypouštěním</t>
  </si>
  <si>
    <t>-100373454</t>
  </si>
  <si>
    <t>58</t>
  </si>
  <si>
    <t>998734313</t>
  </si>
  <si>
    <t>Přesun hmot procentní pro armatury ruční v objektech v přes 12 do 24 m</t>
  </si>
  <si>
    <t>-871716638</t>
  </si>
  <si>
    <t>HZS</t>
  </si>
  <si>
    <t>Hodinové zúčtovací sazby</t>
  </si>
  <si>
    <t>59</t>
  </si>
  <si>
    <t>HZS 1291</t>
  </si>
  <si>
    <t>Doplňkové stavební práce - demontáž a zpětná montáž sádrokartonového podhledu ve vstupní chodbě - SDK podhled tl. 12,5mm s izolací rozměr 3,5x3,5m, včetně zatmelení a nátěru</t>
  </si>
  <si>
    <t>soub</t>
  </si>
  <si>
    <t>512</t>
  </si>
  <si>
    <t>-885222660</t>
  </si>
  <si>
    <t>60</t>
  </si>
  <si>
    <t>HZS1292</t>
  </si>
  <si>
    <t>Stavební přípomoce -bourací práce potrubí v instalačních šachtách vč. hrubého začištění</t>
  </si>
  <si>
    <t>-1317399125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</si>
</sst>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1" fillId="5" borderId="0" xfId="0" applyFont="1" applyFill="1" applyAlignment="1">
      <alignment horizontal="left" vertical="center"/>
    </xf>
    <xf numFmtId="4" fontId="21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opLeftCell="A64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1" t="s">
        <v>5</v>
      </c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>
      <c r="B5" s="17"/>
      <c r="D5" s="21" t="s">
        <v>13</v>
      </c>
      <c r="K5" s="186" t="s">
        <v>14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R5" s="17"/>
      <c r="BE5" s="183" t="s">
        <v>15</v>
      </c>
      <c r="BS5" s="14" t="s">
        <v>6</v>
      </c>
    </row>
    <row r="6" spans="1:74" s="1" customFormat="1" ht="36.950000000000003" customHeight="1">
      <c r="B6" s="17"/>
      <c r="D6" s="23" t="s">
        <v>16</v>
      </c>
      <c r="K6" s="188" t="s">
        <v>17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R6" s="17"/>
      <c r="BE6" s="184"/>
      <c r="BS6" s="14" t="s">
        <v>6</v>
      </c>
    </row>
    <row r="7" spans="1:74" s="1" customFormat="1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84"/>
      <c r="BS7" s="14" t="s">
        <v>6</v>
      </c>
    </row>
    <row r="8" spans="1:74" s="1" customFormat="1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84"/>
      <c r="BS8" s="14" t="s">
        <v>6</v>
      </c>
    </row>
    <row r="9" spans="1:74" s="1" customFormat="1" ht="14.45" customHeight="1">
      <c r="B9" s="17"/>
      <c r="AR9" s="17"/>
      <c r="BE9" s="184"/>
      <c r="BS9" s="14" t="s">
        <v>6</v>
      </c>
    </row>
    <row r="10" spans="1:74" s="1" customFormat="1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84"/>
      <c r="BS10" s="14" t="s">
        <v>6</v>
      </c>
    </row>
    <row r="11" spans="1:74" s="1" customFormat="1" ht="18.399999999999999" customHeight="1">
      <c r="B11" s="17"/>
      <c r="E11" s="22" t="s">
        <v>26</v>
      </c>
      <c r="AK11" s="24" t="s">
        <v>27</v>
      </c>
      <c r="AN11" s="22" t="s">
        <v>1</v>
      </c>
      <c r="AR11" s="17"/>
      <c r="BE11" s="184"/>
      <c r="BS11" s="14" t="s">
        <v>6</v>
      </c>
    </row>
    <row r="12" spans="1:74" s="1" customFormat="1" ht="6.95" customHeight="1">
      <c r="B12" s="17"/>
      <c r="AR12" s="17"/>
      <c r="BE12" s="184"/>
      <c r="BS12" s="14" t="s">
        <v>6</v>
      </c>
    </row>
    <row r="13" spans="1:74" s="1" customFormat="1" ht="12" customHeight="1">
      <c r="B13" s="17"/>
      <c r="D13" s="24" t="s">
        <v>28</v>
      </c>
      <c r="AK13" s="24" t="s">
        <v>25</v>
      </c>
      <c r="AN13" s="26" t="s">
        <v>29</v>
      </c>
      <c r="AR13" s="17"/>
      <c r="BE13" s="184"/>
      <c r="BS13" s="14" t="s">
        <v>6</v>
      </c>
    </row>
    <row r="14" spans="1:74" ht="12.75">
      <c r="B14" s="17"/>
      <c r="E14" s="189" t="s">
        <v>29</v>
      </c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24" t="s">
        <v>27</v>
      </c>
      <c r="AN14" s="26" t="s">
        <v>29</v>
      </c>
      <c r="AR14" s="17"/>
      <c r="BE14" s="184"/>
      <c r="BS14" s="14" t="s">
        <v>6</v>
      </c>
    </row>
    <row r="15" spans="1:74" s="1" customFormat="1" ht="6.95" customHeight="1">
      <c r="B15" s="17"/>
      <c r="AR15" s="17"/>
      <c r="BE15" s="184"/>
      <c r="BS15" s="14" t="s">
        <v>3</v>
      </c>
    </row>
    <row r="16" spans="1:74" s="1" customFormat="1" ht="12" customHeight="1">
      <c r="B16" s="17"/>
      <c r="D16" s="24" t="s">
        <v>30</v>
      </c>
      <c r="AK16" s="24" t="s">
        <v>25</v>
      </c>
      <c r="AN16" s="22" t="s">
        <v>1</v>
      </c>
      <c r="AR16" s="17"/>
      <c r="BE16" s="184"/>
      <c r="BS16" s="14" t="s">
        <v>3</v>
      </c>
    </row>
    <row r="17" spans="1:71" s="1" customFormat="1" ht="18.399999999999999" customHeight="1">
      <c r="B17" s="17"/>
      <c r="E17" s="22" t="s">
        <v>31</v>
      </c>
      <c r="AK17" s="24" t="s">
        <v>27</v>
      </c>
      <c r="AN17" s="22" t="s">
        <v>1</v>
      </c>
      <c r="AR17" s="17"/>
      <c r="BE17" s="184"/>
      <c r="BS17" s="14" t="s">
        <v>32</v>
      </c>
    </row>
    <row r="18" spans="1:71" s="1" customFormat="1" ht="6.95" customHeight="1">
      <c r="B18" s="17"/>
      <c r="AR18" s="17"/>
      <c r="BE18" s="184"/>
      <c r="BS18" s="14" t="s">
        <v>6</v>
      </c>
    </row>
    <row r="19" spans="1:71" s="1" customFormat="1" ht="12" customHeight="1">
      <c r="B19" s="17"/>
      <c r="D19" s="24" t="s">
        <v>33</v>
      </c>
      <c r="AK19" s="24" t="s">
        <v>25</v>
      </c>
      <c r="AN19" s="22" t="s">
        <v>1</v>
      </c>
      <c r="AR19" s="17"/>
      <c r="BE19" s="184"/>
      <c r="BS19" s="14" t="s">
        <v>6</v>
      </c>
    </row>
    <row r="20" spans="1:71" s="1" customFormat="1" ht="18.399999999999999" customHeight="1">
      <c r="B20" s="17"/>
      <c r="E20" s="22" t="s">
        <v>34</v>
      </c>
      <c r="AK20" s="24" t="s">
        <v>27</v>
      </c>
      <c r="AN20" s="22" t="s">
        <v>1</v>
      </c>
      <c r="AR20" s="17"/>
      <c r="BE20" s="184"/>
      <c r="BS20" s="14" t="s">
        <v>32</v>
      </c>
    </row>
    <row r="21" spans="1:71" s="1" customFormat="1" ht="6.95" customHeight="1">
      <c r="B21" s="17"/>
      <c r="AR21" s="17"/>
      <c r="BE21" s="184"/>
    </row>
    <row r="22" spans="1:71" s="1" customFormat="1" ht="12" customHeight="1">
      <c r="B22" s="17"/>
      <c r="D22" s="24" t="s">
        <v>35</v>
      </c>
      <c r="AR22" s="17"/>
      <c r="BE22" s="184"/>
    </row>
    <row r="23" spans="1:71" s="1" customFormat="1" ht="16.5" customHeight="1">
      <c r="B23" s="17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7"/>
      <c r="BE23" s="184"/>
    </row>
    <row r="24" spans="1:71" s="1" customFormat="1" ht="6.95" customHeight="1">
      <c r="B24" s="17"/>
      <c r="AR24" s="17"/>
      <c r="BE24" s="184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4"/>
    </row>
    <row r="26" spans="1:71" s="2" customFormat="1" ht="25.9" customHeight="1">
      <c r="A26" s="29"/>
      <c r="B26" s="30"/>
      <c r="C26" s="29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2">
        <f>ROUND(AG94,2)</f>
        <v>0</v>
      </c>
      <c r="AL26" s="193"/>
      <c r="AM26" s="193"/>
      <c r="AN26" s="193"/>
      <c r="AO26" s="193"/>
      <c r="AP26" s="29"/>
      <c r="AQ26" s="29"/>
      <c r="AR26" s="30"/>
      <c r="BE26" s="184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84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94" t="s">
        <v>37</v>
      </c>
      <c r="M28" s="194"/>
      <c r="N28" s="194"/>
      <c r="O28" s="194"/>
      <c r="P28" s="194"/>
      <c r="Q28" s="29"/>
      <c r="R28" s="29"/>
      <c r="S28" s="29"/>
      <c r="T28" s="29"/>
      <c r="U28" s="29"/>
      <c r="V28" s="29"/>
      <c r="W28" s="194" t="s">
        <v>38</v>
      </c>
      <c r="X28" s="194"/>
      <c r="Y28" s="194"/>
      <c r="Z28" s="194"/>
      <c r="AA28" s="194"/>
      <c r="AB28" s="194"/>
      <c r="AC28" s="194"/>
      <c r="AD28" s="194"/>
      <c r="AE28" s="194"/>
      <c r="AF28" s="29"/>
      <c r="AG28" s="29"/>
      <c r="AH28" s="29"/>
      <c r="AI28" s="29"/>
      <c r="AJ28" s="29"/>
      <c r="AK28" s="194" t="s">
        <v>39</v>
      </c>
      <c r="AL28" s="194"/>
      <c r="AM28" s="194"/>
      <c r="AN28" s="194"/>
      <c r="AO28" s="194"/>
      <c r="AP28" s="29"/>
      <c r="AQ28" s="29"/>
      <c r="AR28" s="30"/>
      <c r="BE28" s="184"/>
    </row>
    <row r="29" spans="1:71" s="3" customFormat="1" ht="14.45" customHeight="1">
      <c r="B29" s="34"/>
      <c r="D29" s="24" t="s">
        <v>40</v>
      </c>
      <c r="F29" s="24" t="s">
        <v>41</v>
      </c>
      <c r="L29" s="197">
        <v>0.21</v>
      </c>
      <c r="M29" s="196"/>
      <c r="N29" s="196"/>
      <c r="O29" s="196"/>
      <c r="P29" s="196"/>
      <c r="W29" s="195">
        <f>ROUND(AZ94, 2)</f>
        <v>0</v>
      </c>
      <c r="X29" s="196"/>
      <c r="Y29" s="196"/>
      <c r="Z29" s="196"/>
      <c r="AA29" s="196"/>
      <c r="AB29" s="196"/>
      <c r="AC29" s="196"/>
      <c r="AD29" s="196"/>
      <c r="AE29" s="196"/>
      <c r="AK29" s="195">
        <f>ROUND(AV94, 2)</f>
        <v>0</v>
      </c>
      <c r="AL29" s="196"/>
      <c r="AM29" s="196"/>
      <c r="AN29" s="196"/>
      <c r="AO29" s="196"/>
      <c r="AR29" s="34"/>
      <c r="BE29" s="185"/>
    </row>
    <row r="30" spans="1:71" s="3" customFormat="1" ht="14.45" customHeight="1">
      <c r="B30" s="34"/>
      <c r="F30" s="24" t="s">
        <v>42</v>
      </c>
      <c r="L30" s="197">
        <v>0.12</v>
      </c>
      <c r="M30" s="196"/>
      <c r="N30" s="196"/>
      <c r="O30" s="196"/>
      <c r="P30" s="196"/>
      <c r="W30" s="195">
        <f>ROUND(BA94, 2)</f>
        <v>0</v>
      </c>
      <c r="X30" s="196"/>
      <c r="Y30" s="196"/>
      <c r="Z30" s="196"/>
      <c r="AA30" s="196"/>
      <c r="AB30" s="196"/>
      <c r="AC30" s="196"/>
      <c r="AD30" s="196"/>
      <c r="AE30" s="196"/>
      <c r="AK30" s="195">
        <f>ROUND(AW94, 2)</f>
        <v>0</v>
      </c>
      <c r="AL30" s="196"/>
      <c r="AM30" s="196"/>
      <c r="AN30" s="196"/>
      <c r="AO30" s="196"/>
      <c r="AR30" s="34"/>
      <c r="BE30" s="185"/>
    </row>
    <row r="31" spans="1:71" s="3" customFormat="1" ht="14.45" hidden="1" customHeight="1">
      <c r="B31" s="34"/>
      <c r="F31" s="24" t="s">
        <v>43</v>
      </c>
      <c r="L31" s="197">
        <v>0.21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4"/>
      <c r="BE31" s="185"/>
    </row>
    <row r="32" spans="1:71" s="3" customFormat="1" ht="14.45" hidden="1" customHeight="1">
      <c r="B32" s="34"/>
      <c r="F32" s="24" t="s">
        <v>44</v>
      </c>
      <c r="L32" s="197">
        <v>0.12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4"/>
      <c r="BE32" s="185"/>
    </row>
    <row r="33" spans="1:57" s="3" customFormat="1" ht="14.45" hidden="1" customHeight="1">
      <c r="B33" s="34"/>
      <c r="F33" s="24" t="s">
        <v>45</v>
      </c>
      <c r="L33" s="197">
        <v>0</v>
      </c>
      <c r="M33" s="196"/>
      <c r="N33" s="196"/>
      <c r="O33" s="196"/>
      <c r="P33" s="196"/>
      <c r="W33" s="195">
        <f>ROUND(BD94, 2)</f>
        <v>0</v>
      </c>
      <c r="X33" s="196"/>
      <c r="Y33" s="196"/>
      <c r="Z33" s="196"/>
      <c r="AA33" s="196"/>
      <c r="AB33" s="196"/>
      <c r="AC33" s="196"/>
      <c r="AD33" s="196"/>
      <c r="AE33" s="196"/>
      <c r="AK33" s="195">
        <v>0</v>
      </c>
      <c r="AL33" s="196"/>
      <c r="AM33" s="196"/>
      <c r="AN33" s="196"/>
      <c r="AO33" s="196"/>
      <c r="AR33" s="34"/>
      <c r="BE33" s="185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84"/>
    </row>
    <row r="35" spans="1:57" s="2" customFormat="1" ht="25.9" customHeight="1">
      <c r="A35" s="29"/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198" t="s">
        <v>48</v>
      </c>
      <c r="Y35" s="199"/>
      <c r="Z35" s="199"/>
      <c r="AA35" s="199"/>
      <c r="AB35" s="199"/>
      <c r="AC35" s="37"/>
      <c r="AD35" s="37"/>
      <c r="AE35" s="37"/>
      <c r="AF35" s="37"/>
      <c r="AG35" s="37"/>
      <c r="AH35" s="37"/>
      <c r="AI35" s="37"/>
      <c r="AJ35" s="37"/>
      <c r="AK35" s="200">
        <f>SUM(AK26:AK33)</f>
        <v>0</v>
      </c>
      <c r="AL35" s="199"/>
      <c r="AM35" s="199"/>
      <c r="AN35" s="199"/>
      <c r="AO35" s="201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51</v>
      </c>
      <c r="AI60" s="32"/>
      <c r="AJ60" s="32"/>
      <c r="AK60" s="32"/>
      <c r="AL60" s="32"/>
      <c r="AM60" s="42" t="s">
        <v>52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53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54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51</v>
      </c>
      <c r="AI75" s="32"/>
      <c r="AJ75" s="32"/>
      <c r="AK75" s="32"/>
      <c r="AL75" s="32"/>
      <c r="AM75" s="42" t="s">
        <v>52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55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13</v>
      </c>
      <c r="L84" s="4" t="str">
        <f>K5</f>
        <v>001</v>
      </c>
      <c r="AR84" s="48"/>
    </row>
    <row r="85" spans="1:91" s="5" customFormat="1" ht="36.950000000000003" customHeight="1">
      <c r="B85" s="49"/>
      <c r="C85" s="50" t="s">
        <v>16</v>
      </c>
      <c r="L85" s="202" t="str">
        <f>K6</f>
        <v>BYTOVÝ DŮM VRCHLABÍ, NERUDOVA 1187-1189, VÝMĚNA VNITŘNÍCH ROZVODŮ VODY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20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VRCHLABÍ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22</v>
      </c>
      <c r="AJ87" s="29"/>
      <c r="AK87" s="29"/>
      <c r="AL87" s="29"/>
      <c r="AM87" s="204" t="str">
        <f>IF(AN8= "","",AN8)</f>
        <v>17. 2. 2026</v>
      </c>
      <c r="AN87" s="204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24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Město Vrchlabí, Zámek č.p.1, Vrchlabí 543 01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30</v>
      </c>
      <c r="AJ89" s="29"/>
      <c r="AK89" s="29"/>
      <c r="AL89" s="29"/>
      <c r="AM89" s="205" t="str">
        <f>IF(E17="","",E17)</f>
        <v>Andrea Junková, Trutnov</v>
      </c>
      <c r="AN89" s="206"/>
      <c r="AO89" s="206"/>
      <c r="AP89" s="206"/>
      <c r="AQ89" s="29"/>
      <c r="AR89" s="30"/>
      <c r="AS89" s="207" t="s">
        <v>56</v>
      </c>
      <c r="AT89" s="208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28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33</v>
      </c>
      <c r="AJ90" s="29"/>
      <c r="AK90" s="29"/>
      <c r="AL90" s="29"/>
      <c r="AM90" s="205" t="str">
        <f>IF(E20="","",E20)</f>
        <v xml:space="preserve"> </v>
      </c>
      <c r="AN90" s="206"/>
      <c r="AO90" s="206"/>
      <c r="AP90" s="206"/>
      <c r="AQ90" s="29"/>
      <c r="AR90" s="30"/>
      <c r="AS90" s="209"/>
      <c r="AT90" s="210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9"/>
      <c r="AT91" s="210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11" t="s">
        <v>57</v>
      </c>
      <c r="D92" s="212"/>
      <c r="E92" s="212"/>
      <c r="F92" s="212"/>
      <c r="G92" s="212"/>
      <c r="H92" s="57"/>
      <c r="I92" s="213" t="s">
        <v>58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4" t="s">
        <v>59</v>
      </c>
      <c r="AH92" s="212"/>
      <c r="AI92" s="212"/>
      <c r="AJ92" s="212"/>
      <c r="AK92" s="212"/>
      <c r="AL92" s="212"/>
      <c r="AM92" s="212"/>
      <c r="AN92" s="213" t="s">
        <v>60</v>
      </c>
      <c r="AO92" s="212"/>
      <c r="AP92" s="215"/>
      <c r="AQ92" s="58" t="s">
        <v>61</v>
      </c>
      <c r="AR92" s="30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74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9">
        <f>ROUND(AG95,2)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75</v>
      </c>
      <c r="BT94" s="74" t="s">
        <v>76</v>
      </c>
      <c r="BU94" s="75" t="s">
        <v>77</v>
      </c>
      <c r="BV94" s="74" t="s">
        <v>78</v>
      </c>
      <c r="BW94" s="74" t="s">
        <v>4</v>
      </c>
      <c r="BX94" s="74" t="s">
        <v>79</v>
      </c>
      <c r="CL94" s="74" t="s">
        <v>1</v>
      </c>
    </row>
    <row r="95" spans="1:91" s="7" customFormat="1" ht="16.5" customHeight="1">
      <c r="A95" s="76" t="s">
        <v>80</v>
      </c>
      <c r="B95" s="77"/>
      <c r="C95" s="78"/>
      <c r="D95" s="218" t="s">
        <v>81</v>
      </c>
      <c r="E95" s="218"/>
      <c r="F95" s="218"/>
      <c r="G95" s="218"/>
      <c r="H95" s="218"/>
      <c r="I95" s="79"/>
      <c r="J95" s="218" t="s">
        <v>82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6">
        <f>'a - ZDRAVOTNÍ TECHNIKA'!J32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80" t="s">
        <v>83</v>
      </c>
      <c r="AR95" s="77"/>
      <c r="AS95" s="81">
        <v>0</v>
      </c>
      <c r="AT95" s="82">
        <f>ROUND(SUM(AV95:AW95),2)</f>
        <v>0</v>
      </c>
      <c r="AU95" s="83">
        <f>'a - ZDRAVOTNÍ TECHNIKA'!P133</f>
        <v>0</v>
      </c>
      <c r="AV95" s="82">
        <f>'a - ZDRAVOTNÍ TECHNIKA'!J35</f>
        <v>0</v>
      </c>
      <c r="AW95" s="82">
        <f>'a - ZDRAVOTNÍ TECHNIKA'!J36</f>
        <v>0</v>
      </c>
      <c r="AX95" s="82">
        <f>'a - ZDRAVOTNÍ TECHNIKA'!J37</f>
        <v>0</v>
      </c>
      <c r="AY95" s="82">
        <f>'a - ZDRAVOTNÍ TECHNIKA'!J38</f>
        <v>0</v>
      </c>
      <c r="AZ95" s="82">
        <f>'a - ZDRAVOTNÍ TECHNIKA'!F35</f>
        <v>0</v>
      </c>
      <c r="BA95" s="82">
        <f>'a - ZDRAVOTNÍ TECHNIKA'!F36</f>
        <v>0</v>
      </c>
      <c r="BB95" s="82">
        <f>'a - ZDRAVOTNÍ TECHNIKA'!F37</f>
        <v>0</v>
      </c>
      <c r="BC95" s="82">
        <f>'a - ZDRAVOTNÍ TECHNIKA'!F38</f>
        <v>0</v>
      </c>
      <c r="BD95" s="84">
        <f>'a - ZDRAVOTNÍ TECHNIKA'!F39</f>
        <v>0</v>
      </c>
      <c r="BT95" s="85" t="s">
        <v>84</v>
      </c>
      <c r="BV95" s="85" t="s">
        <v>78</v>
      </c>
      <c r="BW95" s="85" t="s">
        <v>85</v>
      </c>
      <c r="BX95" s="85" t="s">
        <v>4</v>
      </c>
      <c r="CL95" s="85" t="s">
        <v>1</v>
      </c>
      <c r="CM95" s="85" t="s">
        <v>84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a - ZDRAVOTNÍ TECHNIKA'!C2" display="/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1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84</v>
      </c>
    </row>
    <row r="4" spans="1:46" s="1" customFormat="1" ht="24.95" customHeight="1">
      <c r="B4" s="17"/>
      <c r="D4" s="18" t="s">
        <v>86</v>
      </c>
      <c r="L4" s="17"/>
      <c r="M4" s="86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22" t="str">
        <f>'Rekapitulace stavby'!K6</f>
        <v>BYTOVÝ DŮM VRCHLABÍ, NERUDOVA 1187-1189, VÝMĚNA VNITŘNÍCH ROZVODŮ VODY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87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2" t="s">
        <v>88</v>
      </c>
      <c r="F9" s="224"/>
      <c r="G9" s="224"/>
      <c r="H9" s="224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17. 2. 2026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'Rekapitulace stavby'!E14</f>
        <v>Vyplň údaj</v>
      </c>
      <c r="F18" s="186"/>
      <c r="G18" s="186"/>
      <c r="H18" s="186"/>
      <c r="I18" s="24" t="s">
        <v>27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25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27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87"/>
      <c r="B27" s="88"/>
      <c r="C27" s="87"/>
      <c r="D27" s="87"/>
      <c r="E27" s="191" t="s">
        <v>1</v>
      </c>
      <c r="F27" s="191"/>
      <c r="G27" s="191"/>
      <c r="H27" s="191"/>
      <c r="I27" s="87"/>
      <c r="J27" s="87"/>
      <c r="K27" s="87"/>
      <c r="L27" s="89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89</v>
      </c>
      <c r="E30" s="29"/>
      <c r="F30" s="29"/>
      <c r="G30" s="29"/>
      <c r="H30" s="29"/>
      <c r="I30" s="29"/>
      <c r="J30" s="90">
        <f>J96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1" t="s">
        <v>90</v>
      </c>
      <c r="E31" s="29"/>
      <c r="F31" s="29"/>
      <c r="G31" s="29"/>
      <c r="H31" s="29"/>
      <c r="I31" s="29"/>
      <c r="J31" s="90">
        <f>J106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2" t="s">
        <v>36</v>
      </c>
      <c r="E32" s="29"/>
      <c r="F32" s="29"/>
      <c r="G32" s="29"/>
      <c r="H32" s="29"/>
      <c r="I32" s="29"/>
      <c r="J32" s="68">
        <f>ROUND(J30 + J31,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38</v>
      </c>
      <c r="G34" s="29"/>
      <c r="H34" s="29"/>
      <c r="I34" s="33" t="s">
        <v>37</v>
      </c>
      <c r="J34" s="33" t="s">
        <v>39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3" t="s">
        <v>40</v>
      </c>
      <c r="E35" s="24" t="s">
        <v>41</v>
      </c>
      <c r="F35" s="94">
        <f>ROUND((SUM(BE106:BE113) + SUM(BE133:BE200)),  2)</f>
        <v>0</v>
      </c>
      <c r="G35" s="29"/>
      <c r="H35" s="29"/>
      <c r="I35" s="95">
        <v>0.21</v>
      </c>
      <c r="J35" s="94">
        <f>ROUND(((SUM(BE106:BE113) + SUM(BE133:BE200))*I35),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42</v>
      </c>
      <c r="F36" s="94">
        <f>ROUND((SUM(BF106:BF113) + SUM(BF133:BF200)),  2)</f>
        <v>0</v>
      </c>
      <c r="G36" s="29"/>
      <c r="H36" s="29"/>
      <c r="I36" s="95">
        <v>0.12</v>
      </c>
      <c r="J36" s="94">
        <f>ROUND(((SUM(BF106:BF113) + SUM(BF133:BF200))*I36),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43</v>
      </c>
      <c r="F37" s="94">
        <f>ROUND((SUM(BG106:BG113) + SUM(BG133:BG200)),  2)</f>
        <v>0</v>
      </c>
      <c r="G37" s="29"/>
      <c r="H37" s="29"/>
      <c r="I37" s="95">
        <v>0.21</v>
      </c>
      <c r="J37" s="94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44</v>
      </c>
      <c r="F38" s="94">
        <f>ROUND((SUM(BH106:BH113) + SUM(BH133:BH200)),  2)</f>
        <v>0</v>
      </c>
      <c r="G38" s="29"/>
      <c r="H38" s="29"/>
      <c r="I38" s="95">
        <v>0.12</v>
      </c>
      <c r="J38" s="94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45</v>
      </c>
      <c r="F39" s="94">
        <f>ROUND((SUM(BI106:BI113) + SUM(BI133:BI200)),  2)</f>
        <v>0</v>
      </c>
      <c r="G39" s="29"/>
      <c r="H39" s="29"/>
      <c r="I39" s="95">
        <v>0</v>
      </c>
      <c r="J39" s="94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96"/>
      <c r="D41" s="97" t="s">
        <v>46</v>
      </c>
      <c r="E41" s="57"/>
      <c r="F41" s="57"/>
      <c r="G41" s="98" t="s">
        <v>47</v>
      </c>
      <c r="H41" s="99" t="s">
        <v>48</v>
      </c>
      <c r="I41" s="57"/>
      <c r="J41" s="100">
        <f>SUM(J32:J39)</f>
        <v>0</v>
      </c>
      <c r="K41" s="101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51</v>
      </c>
      <c r="E61" s="32"/>
      <c r="F61" s="102" t="s">
        <v>52</v>
      </c>
      <c r="G61" s="42" t="s">
        <v>51</v>
      </c>
      <c r="H61" s="32"/>
      <c r="I61" s="32"/>
      <c r="J61" s="103" t="s">
        <v>52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53</v>
      </c>
      <c r="E65" s="43"/>
      <c r="F65" s="43"/>
      <c r="G65" s="40" t="s">
        <v>54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51</v>
      </c>
      <c r="E76" s="32"/>
      <c r="F76" s="102" t="s">
        <v>52</v>
      </c>
      <c r="G76" s="42" t="s">
        <v>51</v>
      </c>
      <c r="H76" s="32"/>
      <c r="I76" s="32"/>
      <c r="J76" s="103" t="s">
        <v>52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91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2" t="str">
        <f>E7</f>
        <v>BYTOVÝ DŮM VRCHLABÍ, NERUDOVA 1187-1189, VÝMĚNA VNITŘNÍCH ROZVODŮ VODY</v>
      </c>
      <c r="F85" s="223"/>
      <c r="G85" s="223"/>
      <c r="H85" s="223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87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2" t="str">
        <f>E9</f>
        <v>a - ZDRAVOTNÍ TECHNIKA</v>
      </c>
      <c r="F87" s="224"/>
      <c r="G87" s="224"/>
      <c r="H87" s="224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20</v>
      </c>
      <c r="D89" s="29"/>
      <c r="E89" s="29"/>
      <c r="F89" s="22" t="str">
        <f>F12</f>
        <v>VRCHLABÍ</v>
      </c>
      <c r="G89" s="29"/>
      <c r="H89" s="29"/>
      <c r="I89" s="24" t="s">
        <v>22</v>
      </c>
      <c r="J89" s="52" t="str">
        <f>IF(J12="","",J12)</f>
        <v>17. 2. 2026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24</v>
      </c>
      <c r="D91" s="29"/>
      <c r="E91" s="29"/>
      <c r="F91" s="22" t="str">
        <f>E15</f>
        <v>Město Vrchlabí, Zámek č.p.1, Vrchlabí 543 01</v>
      </c>
      <c r="G91" s="29"/>
      <c r="H91" s="29"/>
      <c r="I91" s="24" t="s">
        <v>30</v>
      </c>
      <c r="J91" s="27" t="str">
        <f>E21</f>
        <v>Andrea Junková, Trutnov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04" t="s">
        <v>92</v>
      </c>
      <c r="D94" s="96"/>
      <c r="E94" s="96"/>
      <c r="F94" s="96"/>
      <c r="G94" s="96"/>
      <c r="H94" s="96"/>
      <c r="I94" s="96"/>
      <c r="J94" s="105" t="s">
        <v>93</v>
      </c>
      <c r="K94" s="96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06" t="s">
        <v>94</v>
      </c>
      <c r="D96" s="29"/>
      <c r="E96" s="29"/>
      <c r="F96" s="29"/>
      <c r="G96" s="29"/>
      <c r="H96" s="29"/>
      <c r="I96" s="29"/>
      <c r="J96" s="68">
        <f>J133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95</v>
      </c>
    </row>
    <row r="97" spans="1:65" s="9" customFormat="1" ht="24.95" hidden="1" customHeight="1">
      <c r="B97" s="107"/>
      <c r="D97" s="108" t="s">
        <v>96</v>
      </c>
      <c r="E97" s="109"/>
      <c r="F97" s="109"/>
      <c r="G97" s="109"/>
      <c r="H97" s="109"/>
      <c r="I97" s="109"/>
      <c r="J97" s="110">
        <f>J134</f>
        <v>0</v>
      </c>
      <c r="L97" s="107"/>
    </row>
    <row r="98" spans="1:65" s="10" customFormat="1" ht="19.899999999999999" hidden="1" customHeight="1">
      <c r="B98" s="111"/>
      <c r="D98" s="112" t="s">
        <v>97</v>
      </c>
      <c r="E98" s="113"/>
      <c r="F98" s="113"/>
      <c r="G98" s="113"/>
      <c r="H98" s="113"/>
      <c r="I98" s="113"/>
      <c r="J98" s="114">
        <f>J135</f>
        <v>0</v>
      </c>
      <c r="L98" s="111"/>
    </row>
    <row r="99" spans="1:65" s="10" customFormat="1" ht="19.899999999999999" hidden="1" customHeight="1">
      <c r="B99" s="111"/>
      <c r="D99" s="112" t="s">
        <v>98</v>
      </c>
      <c r="E99" s="113"/>
      <c r="F99" s="113"/>
      <c r="G99" s="113"/>
      <c r="H99" s="113"/>
      <c r="I99" s="113"/>
      <c r="J99" s="114">
        <f>J144</f>
        <v>0</v>
      </c>
      <c r="L99" s="111"/>
    </row>
    <row r="100" spans="1:65" s="10" customFormat="1" ht="19.899999999999999" hidden="1" customHeight="1">
      <c r="B100" s="111"/>
      <c r="D100" s="112" t="s">
        <v>99</v>
      </c>
      <c r="E100" s="113"/>
      <c r="F100" s="113"/>
      <c r="G100" s="113"/>
      <c r="H100" s="113"/>
      <c r="I100" s="113"/>
      <c r="J100" s="114">
        <f>J175</f>
        <v>0</v>
      </c>
      <c r="L100" s="111"/>
    </row>
    <row r="101" spans="1:65" s="10" customFormat="1" ht="19.899999999999999" hidden="1" customHeight="1">
      <c r="B101" s="111"/>
      <c r="D101" s="112" t="s">
        <v>100</v>
      </c>
      <c r="E101" s="113"/>
      <c r="F101" s="113"/>
      <c r="G101" s="113"/>
      <c r="H101" s="113"/>
      <c r="I101" s="113"/>
      <c r="J101" s="114">
        <f>J187</f>
        <v>0</v>
      </c>
      <c r="L101" s="111"/>
    </row>
    <row r="102" spans="1:65" s="10" customFormat="1" ht="19.899999999999999" hidden="1" customHeight="1">
      <c r="B102" s="111"/>
      <c r="D102" s="112" t="s">
        <v>101</v>
      </c>
      <c r="E102" s="113"/>
      <c r="F102" s="113"/>
      <c r="G102" s="113"/>
      <c r="H102" s="113"/>
      <c r="I102" s="113"/>
      <c r="J102" s="114">
        <f>J195</f>
        <v>0</v>
      </c>
      <c r="L102" s="111"/>
    </row>
    <row r="103" spans="1:65" s="9" customFormat="1" ht="24.95" hidden="1" customHeight="1">
      <c r="B103" s="107"/>
      <c r="D103" s="108" t="s">
        <v>102</v>
      </c>
      <c r="E103" s="109"/>
      <c r="F103" s="109"/>
      <c r="G103" s="109"/>
      <c r="H103" s="109"/>
      <c r="I103" s="109"/>
      <c r="J103" s="110">
        <f>J198</f>
        <v>0</v>
      </c>
      <c r="L103" s="107"/>
    </row>
    <row r="104" spans="1:65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hidden="1" customHeight="1">
      <c r="A106" s="29"/>
      <c r="B106" s="30"/>
      <c r="C106" s="106" t="s">
        <v>103</v>
      </c>
      <c r="D106" s="29"/>
      <c r="E106" s="29"/>
      <c r="F106" s="29"/>
      <c r="G106" s="29"/>
      <c r="H106" s="29"/>
      <c r="I106" s="29"/>
      <c r="J106" s="115">
        <f>ROUND(J107 + J108 + J109 + J110 + J111 + J112,2)</f>
        <v>0</v>
      </c>
      <c r="K106" s="29"/>
      <c r="L106" s="39"/>
      <c r="N106" s="116" t="s">
        <v>40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hidden="1" customHeight="1">
      <c r="A107" s="29"/>
      <c r="B107" s="117"/>
      <c r="C107" s="118"/>
      <c r="D107" s="226" t="s">
        <v>104</v>
      </c>
      <c r="E107" s="227"/>
      <c r="F107" s="227"/>
      <c r="G107" s="118"/>
      <c r="H107" s="118"/>
      <c r="I107" s="118"/>
      <c r="J107" s="120">
        <v>0</v>
      </c>
      <c r="K107" s="118"/>
      <c r="L107" s="121"/>
      <c r="M107" s="122"/>
      <c r="N107" s="123" t="s">
        <v>42</v>
      </c>
      <c r="O107" s="122"/>
      <c r="P107" s="122"/>
      <c r="Q107" s="122"/>
      <c r="R107" s="122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4" t="s">
        <v>105</v>
      </c>
      <c r="AZ107" s="122"/>
      <c r="BA107" s="122"/>
      <c r="BB107" s="122"/>
      <c r="BC107" s="122"/>
      <c r="BD107" s="122"/>
      <c r="BE107" s="125">
        <f t="shared" ref="BE107:BE112" si="0">IF(N107="základní",J107,0)</f>
        <v>0</v>
      </c>
      <c r="BF107" s="125">
        <f t="shared" ref="BF107:BF112" si="1">IF(N107="snížená",J107,0)</f>
        <v>0</v>
      </c>
      <c r="BG107" s="125">
        <f t="shared" ref="BG107:BG112" si="2">IF(N107="zákl. přenesená",J107,0)</f>
        <v>0</v>
      </c>
      <c r="BH107" s="125">
        <f t="shared" ref="BH107:BH112" si="3">IF(N107="sníž. přenesená",J107,0)</f>
        <v>0</v>
      </c>
      <c r="BI107" s="125">
        <f t="shared" ref="BI107:BI112" si="4">IF(N107="nulová",J107,0)</f>
        <v>0</v>
      </c>
      <c r="BJ107" s="124" t="s">
        <v>106</v>
      </c>
      <c r="BK107" s="122"/>
      <c r="BL107" s="122"/>
      <c r="BM107" s="122"/>
    </row>
    <row r="108" spans="1:65" s="2" customFormat="1" ht="18" hidden="1" customHeight="1">
      <c r="A108" s="29"/>
      <c r="B108" s="117"/>
      <c r="C108" s="118"/>
      <c r="D108" s="226" t="s">
        <v>107</v>
      </c>
      <c r="E108" s="227"/>
      <c r="F108" s="227"/>
      <c r="G108" s="118"/>
      <c r="H108" s="118"/>
      <c r="I108" s="118"/>
      <c r="J108" s="120">
        <v>0</v>
      </c>
      <c r="K108" s="118"/>
      <c r="L108" s="121"/>
      <c r="M108" s="122"/>
      <c r="N108" s="123" t="s">
        <v>42</v>
      </c>
      <c r="O108" s="122"/>
      <c r="P108" s="122"/>
      <c r="Q108" s="122"/>
      <c r="R108" s="122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4" t="s">
        <v>105</v>
      </c>
      <c r="AZ108" s="122"/>
      <c r="BA108" s="122"/>
      <c r="BB108" s="122"/>
      <c r="BC108" s="122"/>
      <c r="BD108" s="122"/>
      <c r="BE108" s="125">
        <f t="shared" si="0"/>
        <v>0</v>
      </c>
      <c r="BF108" s="125">
        <f t="shared" si="1"/>
        <v>0</v>
      </c>
      <c r="BG108" s="125">
        <f t="shared" si="2"/>
        <v>0</v>
      </c>
      <c r="BH108" s="125">
        <f t="shared" si="3"/>
        <v>0</v>
      </c>
      <c r="BI108" s="125">
        <f t="shared" si="4"/>
        <v>0</v>
      </c>
      <c r="BJ108" s="124" t="s">
        <v>106</v>
      </c>
      <c r="BK108" s="122"/>
      <c r="BL108" s="122"/>
      <c r="BM108" s="122"/>
    </row>
    <row r="109" spans="1:65" s="2" customFormat="1" ht="18" hidden="1" customHeight="1">
      <c r="A109" s="29"/>
      <c r="B109" s="117"/>
      <c r="C109" s="118"/>
      <c r="D109" s="226" t="s">
        <v>108</v>
      </c>
      <c r="E109" s="227"/>
      <c r="F109" s="227"/>
      <c r="G109" s="118"/>
      <c r="H109" s="118"/>
      <c r="I109" s="118"/>
      <c r="J109" s="120">
        <v>0</v>
      </c>
      <c r="K109" s="118"/>
      <c r="L109" s="121"/>
      <c r="M109" s="122"/>
      <c r="N109" s="123" t="s">
        <v>42</v>
      </c>
      <c r="O109" s="122"/>
      <c r="P109" s="122"/>
      <c r="Q109" s="122"/>
      <c r="R109" s="122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4" t="s">
        <v>105</v>
      </c>
      <c r="AZ109" s="122"/>
      <c r="BA109" s="122"/>
      <c r="BB109" s="122"/>
      <c r="BC109" s="122"/>
      <c r="BD109" s="122"/>
      <c r="BE109" s="125">
        <f t="shared" si="0"/>
        <v>0</v>
      </c>
      <c r="BF109" s="125">
        <f t="shared" si="1"/>
        <v>0</v>
      </c>
      <c r="BG109" s="125">
        <f t="shared" si="2"/>
        <v>0</v>
      </c>
      <c r="BH109" s="125">
        <f t="shared" si="3"/>
        <v>0</v>
      </c>
      <c r="BI109" s="125">
        <f t="shared" si="4"/>
        <v>0</v>
      </c>
      <c r="BJ109" s="124" t="s">
        <v>106</v>
      </c>
      <c r="BK109" s="122"/>
      <c r="BL109" s="122"/>
      <c r="BM109" s="122"/>
    </row>
    <row r="110" spans="1:65" s="2" customFormat="1" ht="18" hidden="1" customHeight="1">
      <c r="A110" s="29"/>
      <c r="B110" s="117"/>
      <c r="C110" s="118"/>
      <c r="D110" s="226" t="s">
        <v>109</v>
      </c>
      <c r="E110" s="227"/>
      <c r="F110" s="227"/>
      <c r="G110" s="118"/>
      <c r="H110" s="118"/>
      <c r="I110" s="118"/>
      <c r="J110" s="120">
        <v>0</v>
      </c>
      <c r="K110" s="118"/>
      <c r="L110" s="121"/>
      <c r="M110" s="122"/>
      <c r="N110" s="123" t="s">
        <v>42</v>
      </c>
      <c r="O110" s="122"/>
      <c r="P110" s="122"/>
      <c r="Q110" s="122"/>
      <c r="R110" s="122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4" t="s">
        <v>105</v>
      </c>
      <c r="AZ110" s="122"/>
      <c r="BA110" s="122"/>
      <c r="BB110" s="122"/>
      <c r="BC110" s="122"/>
      <c r="BD110" s="122"/>
      <c r="BE110" s="125">
        <f t="shared" si="0"/>
        <v>0</v>
      </c>
      <c r="BF110" s="125">
        <f t="shared" si="1"/>
        <v>0</v>
      </c>
      <c r="BG110" s="125">
        <f t="shared" si="2"/>
        <v>0</v>
      </c>
      <c r="BH110" s="125">
        <f t="shared" si="3"/>
        <v>0</v>
      </c>
      <c r="BI110" s="125">
        <f t="shared" si="4"/>
        <v>0</v>
      </c>
      <c r="BJ110" s="124" t="s">
        <v>106</v>
      </c>
      <c r="BK110" s="122"/>
      <c r="BL110" s="122"/>
      <c r="BM110" s="122"/>
    </row>
    <row r="111" spans="1:65" s="2" customFormat="1" ht="18" hidden="1" customHeight="1">
      <c r="A111" s="29"/>
      <c r="B111" s="117"/>
      <c r="C111" s="118"/>
      <c r="D111" s="226" t="s">
        <v>110</v>
      </c>
      <c r="E111" s="227"/>
      <c r="F111" s="227"/>
      <c r="G111" s="118"/>
      <c r="H111" s="118"/>
      <c r="I111" s="118"/>
      <c r="J111" s="120">
        <v>0</v>
      </c>
      <c r="K111" s="118"/>
      <c r="L111" s="121"/>
      <c r="M111" s="122"/>
      <c r="N111" s="123" t="s">
        <v>42</v>
      </c>
      <c r="O111" s="122"/>
      <c r="P111" s="122"/>
      <c r="Q111" s="122"/>
      <c r="R111" s="122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4" t="s">
        <v>105</v>
      </c>
      <c r="AZ111" s="122"/>
      <c r="BA111" s="122"/>
      <c r="BB111" s="122"/>
      <c r="BC111" s="122"/>
      <c r="BD111" s="122"/>
      <c r="BE111" s="125">
        <f t="shared" si="0"/>
        <v>0</v>
      </c>
      <c r="BF111" s="125">
        <f t="shared" si="1"/>
        <v>0</v>
      </c>
      <c r="BG111" s="125">
        <f t="shared" si="2"/>
        <v>0</v>
      </c>
      <c r="BH111" s="125">
        <f t="shared" si="3"/>
        <v>0</v>
      </c>
      <c r="BI111" s="125">
        <f t="shared" si="4"/>
        <v>0</v>
      </c>
      <c r="BJ111" s="124" t="s">
        <v>106</v>
      </c>
      <c r="BK111" s="122"/>
      <c r="BL111" s="122"/>
      <c r="BM111" s="122"/>
    </row>
    <row r="112" spans="1:65" s="2" customFormat="1" ht="18" hidden="1" customHeight="1">
      <c r="A112" s="29"/>
      <c r="B112" s="117"/>
      <c r="C112" s="118"/>
      <c r="D112" s="119" t="s">
        <v>111</v>
      </c>
      <c r="E112" s="118"/>
      <c r="F112" s="118"/>
      <c r="G112" s="118"/>
      <c r="H112" s="118"/>
      <c r="I112" s="118"/>
      <c r="J112" s="120">
        <f>ROUND(J30*T112,2)</f>
        <v>0</v>
      </c>
      <c r="K112" s="118"/>
      <c r="L112" s="121"/>
      <c r="M112" s="122"/>
      <c r="N112" s="123" t="s">
        <v>42</v>
      </c>
      <c r="O112" s="122"/>
      <c r="P112" s="122"/>
      <c r="Q112" s="122"/>
      <c r="R112" s="122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4" t="s">
        <v>112</v>
      </c>
      <c r="AZ112" s="122"/>
      <c r="BA112" s="122"/>
      <c r="BB112" s="122"/>
      <c r="BC112" s="122"/>
      <c r="BD112" s="122"/>
      <c r="BE112" s="125">
        <f t="shared" si="0"/>
        <v>0</v>
      </c>
      <c r="BF112" s="125">
        <f t="shared" si="1"/>
        <v>0</v>
      </c>
      <c r="BG112" s="125">
        <f t="shared" si="2"/>
        <v>0</v>
      </c>
      <c r="BH112" s="125">
        <f t="shared" si="3"/>
        <v>0</v>
      </c>
      <c r="BI112" s="125">
        <f t="shared" si="4"/>
        <v>0</v>
      </c>
      <c r="BJ112" s="124" t="s">
        <v>106</v>
      </c>
      <c r="BK112" s="122"/>
      <c r="BL112" s="122"/>
      <c r="BM112" s="122"/>
    </row>
    <row r="113" spans="1:31" s="2" customFormat="1" ht="11.25" hidden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hidden="1" customHeight="1">
      <c r="A114" s="29"/>
      <c r="B114" s="30"/>
      <c r="C114" s="126" t="s">
        <v>113</v>
      </c>
      <c r="D114" s="96"/>
      <c r="E114" s="96"/>
      <c r="F114" s="96"/>
      <c r="G114" s="96"/>
      <c r="H114" s="96"/>
      <c r="I114" s="96"/>
      <c r="J114" s="127">
        <f>ROUND(J96+J106,2)</f>
        <v>0</v>
      </c>
      <c r="K114" s="96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hidden="1" customHeight="1">
      <c r="A115" s="29"/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ht="11.25" hidden="1"/>
    <row r="117" spans="1:31" ht="11.25" hidden="1"/>
    <row r="118" spans="1:31" ht="11.25" hidden="1"/>
    <row r="119" spans="1:31" s="2" customFormat="1" ht="6.95" customHeight="1">
      <c r="A119" s="29"/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114</v>
      </c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16</v>
      </c>
      <c r="D122" s="29"/>
      <c r="E122" s="29"/>
      <c r="F122" s="29"/>
      <c r="G122" s="29"/>
      <c r="H122" s="2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22" t="str">
        <f>E7</f>
        <v>BYTOVÝ DŮM VRCHLABÍ, NERUDOVA 1187-1189, VÝMĚNA VNITŘNÍCH ROZVODŮ VODY</v>
      </c>
      <c r="F123" s="223"/>
      <c r="G123" s="223"/>
      <c r="H123" s="223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87</v>
      </c>
      <c r="D124" s="29"/>
      <c r="E124" s="29"/>
      <c r="F124" s="29"/>
      <c r="G124" s="29"/>
      <c r="H124" s="29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202" t="str">
        <f>E9</f>
        <v>a - ZDRAVOTNÍ TECHNIKA</v>
      </c>
      <c r="F125" s="224"/>
      <c r="G125" s="224"/>
      <c r="H125" s="224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20</v>
      </c>
      <c r="D127" s="29"/>
      <c r="E127" s="29"/>
      <c r="F127" s="22" t="str">
        <f>F12</f>
        <v>VRCHLABÍ</v>
      </c>
      <c r="G127" s="29"/>
      <c r="H127" s="29"/>
      <c r="I127" s="24" t="s">
        <v>22</v>
      </c>
      <c r="J127" s="52" t="str">
        <f>IF(J12="","",J12)</f>
        <v>17. 2. 2026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25.7" customHeight="1">
      <c r="A129" s="29"/>
      <c r="B129" s="30"/>
      <c r="C129" s="24" t="s">
        <v>24</v>
      </c>
      <c r="D129" s="29"/>
      <c r="E129" s="29"/>
      <c r="F129" s="22" t="str">
        <f>E15</f>
        <v>Město Vrchlabí, Zámek č.p.1, Vrchlabí 543 01</v>
      </c>
      <c r="G129" s="29"/>
      <c r="H129" s="29"/>
      <c r="I129" s="24" t="s">
        <v>30</v>
      </c>
      <c r="J129" s="27" t="str">
        <f>E21</f>
        <v>Andrea Junková, Trutnov</v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28</v>
      </c>
      <c r="D130" s="29"/>
      <c r="E130" s="29"/>
      <c r="F130" s="22" t="str">
        <f>IF(E18="","",E18)</f>
        <v>Vyplň údaj</v>
      </c>
      <c r="G130" s="29"/>
      <c r="H130" s="29"/>
      <c r="I130" s="24" t="s">
        <v>33</v>
      </c>
      <c r="J130" s="27" t="str">
        <f>E24</f>
        <v xml:space="preserve"> </v>
      </c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28"/>
      <c r="B132" s="129"/>
      <c r="C132" s="130" t="s">
        <v>115</v>
      </c>
      <c r="D132" s="131" t="s">
        <v>61</v>
      </c>
      <c r="E132" s="131" t="s">
        <v>57</v>
      </c>
      <c r="F132" s="131" t="s">
        <v>58</v>
      </c>
      <c r="G132" s="131" t="s">
        <v>116</v>
      </c>
      <c r="H132" s="131" t="s">
        <v>117</v>
      </c>
      <c r="I132" s="131" t="s">
        <v>118</v>
      </c>
      <c r="J132" s="132" t="s">
        <v>93</v>
      </c>
      <c r="K132" s="133" t="s">
        <v>119</v>
      </c>
      <c r="L132" s="134"/>
      <c r="M132" s="59" t="s">
        <v>1</v>
      </c>
      <c r="N132" s="60" t="s">
        <v>40</v>
      </c>
      <c r="O132" s="60" t="s">
        <v>120</v>
      </c>
      <c r="P132" s="60" t="s">
        <v>121</v>
      </c>
      <c r="Q132" s="60" t="s">
        <v>122</v>
      </c>
      <c r="R132" s="60" t="s">
        <v>123</v>
      </c>
      <c r="S132" s="60" t="s">
        <v>124</v>
      </c>
      <c r="T132" s="61" t="s">
        <v>125</v>
      </c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</row>
    <row r="133" spans="1:65" s="2" customFormat="1" ht="22.9" customHeight="1">
      <c r="A133" s="29"/>
      <c r="B133" s="30"/>
      <c r="C133" s="66" t="s">
        <v>126</v>
      </c>
      <c r="D133" s="29"/>
      <c r="E133" s="29"/>
      <c r="F133" s="29"/>
      <c r="G133" s="29"/>
      <c r="H133" s="29"/>
      <c r="I133" s="29"/>
      <c r="J133" s="135">
        <f>BK133</f>
        <v>0</v>
      </c>
      <c r="K133" s="29"/>
      <c r="L133" s="30"/>
      <c r="M133" s="62"/>
      <c r="N133" s="53"/>
      <c r="O133" s="63"/>
      <c r="P133" s="136">
        <f>P134+P198</f>
        <v>0</v>
      </c>
      <c r="Q133" s="63"/>
      <c r="R133" s="136">
        <f>R134+R198</f>
        <v>1.7127999999999999</v>
      </c>
      <c r="S133" s="63"/>
      <c r="T133" s="137">
        <f>T134+T198</f>
        <v>1.14378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75</v>
      </c>
      <c r="AU133" s="14" t="s">
        <v>95</v>
      </c>
      <c r="BK133" s="138">
        <f>BK134+BK198</f>
        <v>0</v>
      </c>
    </row>
    <row r="134" spans="1:65" s="12" customFormat="1" ht="25.9" customHeight="1">
      <c r="B134" s="139"/>
      <c r="D134" s="140" t="s">
        <v>75</v>
      </c>
      <c r="E134" s="141" t="s">
        <v>127</v>
      </c>
      <c r="F134" s="141" t="s">
        <v>128</v>
      </c>
      <c r="I134" s="142"/>
      <c r="J134" s="143">
        <f>BK134</f>
        <v>0</v>
      </c>
      <c r="L134" s="139"/>
      <c r="M134" s="144"/>
      <c r="N134" s="145"/>
      <c r="O134" s="145"/>
      <c r="P134" s="146">
        <f>P135+P144+P175+P187+P195</f>
        <v>0</v>
      </c>
      <c r="Q134" s="145"/>
      <c r="R134" s="146">
        <f>R135+R144+R175+R187+R195</f>
        <v>1.7127999999999999</v>
      </c>
      <c r="S134" s="145"/>
      <c r="T134" s="147">
        <f>T135+T144+T175+T187+T195</f>
        <v>1.14378</v>
      </c>
      <c r="AR134" s="140" t="s">
        <v>106</v>
      </c>
      <c r="AT134" s="148" t="s">
        <v>75</v>
      </c>
      <c r="AU134" s="148" t="s">
        <v>76</v>
      </c>
      <c r="AY134" s="140" t="s">
        <v>129</v>
      </c>
      <c r="BK134" s="149">
        <f>BK135+BK144+BK175+BK187+BK195</f>
        <v>0</v>
      </c>
    </row>
    <row r="135" spans="1:65" s="12" customFormat="1" ht="22.9" customHeight="1">
      <c r="B135" s="139"/>
      <c r="D135" s="140" t="s">
        <v>75</v>
      </c>
      <c r="E135" s="150" t="s">
        <v>130</v>
      </c>
      <c r="F135" s="150" t="s">
        <v>131</v>
      </c>
      <c r="I135" s="142"/>
      <c r="J135" s="151">
        <f>BK135</f>
        <v>0</v>
      </c>
      <c r="L135" s="139"/>
      <c r="M135" s="144"/>
      <c r="N135" s="145"/>
      <c r="O135" s="145"/>
      <c r="P135" s="146">
        <f>SUM(P136:P143)</f>
        <v>0</v>
      </c>
      <c r="Q135" s="145"/>
      <c r="R135" s="146">
        <f>SUM(R136:R143)</f>
        <v>0.15472000000000002</v>
      </c>
      <c r="S135" s="145"/>
      <c r="T135" s="147">
        <f>SUM(T136:T143)</f>
        <v>0</v>
      </c>
      <c r="AR135" s="140" t="s">
        <v>106</v>
      </c>
      <c r="AT135" s="148" t="s">
        <v>75</v>
      </c>
      <c r="AU135" s="148" t="s">
        <v>84</v>
      </c>
      <c r="AY135" s="140" t="s">
        <v>129</v>
      </c>
      <c r="BK135" s="149">
        <f>SUM(BK136:BK143)</f>
        <v>0</v>
      </c>
    </row>
    <row r="136" spans="1:65" s="2" customFormat="1" ht="21.75" customHeight="1">
      <c r="A136" s="29"/>
      <c r="B136" s="117"/>
      <c r="C136" s="152" t="s">
        <v>84</v>
      </c>
      <c r="D136" s="152" t="s">
        <v>132</v>
      </c>
      <c r="E136" s="153" t="s">
        <v>133</v>
      </c>
      <c r="F136" s="154" t="s">
        <v>134</v>
      </c>
      <c r="G136" s="155" t="s">
        <v>135</v>
      </c>
      <c r="H136" s="156">
        <v>208</v>
      </c>
      <c r="I136" s="157"/>
      <c r="J136" s="158">
        <f t="shared" ref="J136:J143" si="5">ROUND(I136*H136,2)</f>
        <v>0</v>
      </c>
      <c r="K136" s="159"/>
      <c r="L136" s="30"/>
      <c r="M136" s="160" t="s">
        <v>1</v>
      </c>
      <c r="N136" s="161" t="s">
        <v>42</v>
      </c>
      <c r="O136" s="55"/>
      <c r="P136" s="162">
        <f t="shared" ref="P136:P143" si="6">O136*H136</f>
        <v>0</v>
      </c>
      <c r="Q136" s="162">
        <v>1.9000000000000001E-4</v>
      </c>
      <c r="R136" s="162">
        <f t="shared" ref="R136:R143" si="7">Q136*H136</f>
        <v>3.952E-2</v>
      </c>
      <c r="S136" s="162">
        <v>0</v>
      </c>
      <c r="T136" s="163">
        <f t="shared" ref="T136:T143" si="8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4" t="s">
        <v>136</v>
      </c>
      <c r="AT136" s="164" t="s">
        <v>132</v>
      </c>
      <c r="AU136" s="164" t="s">
        <v>106</v>
      </c>
      <c r="AY136" s="14" t="s">
        <v>129</v>
      </c>
      <c r="BE136" s="165">
        <f t="shared" ref="BE136:BE143" si="9">IF(N136="základní",J136,0)</f>
        <v>0</v>
      </c>
      <c r="BF136" s="165">
        <f t="shared" ref="BF136:BF143" si="10">IF(N136="snížená",J136,0)</f>
        <v>0</v>
      </c>
      <c r="BG136" s="165">
        <f t="shared" ref="BG136:BG143" si="11">IF(N136="zákl. přenesená",J136,0)</f>
        <v>0</v>
      </c>
      <c r="BH136" s="165">
        <f t="shared" ref="BH136:BH143" si="12">IF(N136="sníž. přenesená",J136,0)</f>
        <v>0</v>
      </c>
      <c r="BI136" s="165">
        <f t="shared" ref="BI136:BI143" si="13">IF(N136="nulová",J136,0)</f>
        <v>0</v>
      </c>
      <c r="BJ136" s="14" t="s">
        <v>106</v>
      </c>
      <c r="BK136" s="165">
        <f t="shared" ref="BK136:BK143" si="14">ROUND(I136*H136,2)</f>
        <v>0</v>
      </c>
      <c r="BL136" s="14" t="s">
        <v>136</v>
      </c>
      <c r="BM136" s="164" t="s">
        <v>137</v>
      </c>
    </row>
    <row r="137" spans="1:65" s="2" customFormat="1" ht="16.5" customHeight="1">
      <c r="A137" s="29"/>
      <c r="B137" s="117"/>
      <c r="C137" s="166" t="s">
        <v>106</v>
      </c>
      <c r="D137" s="166" t="s">
        <v>138</v>
      </c>
      <c r="E137" s="167" t="s">
        <v>139</v>
      </c>
      <c r="F137" s="168" t="s">
        <v>140</v>
      </c>
      <c r="G137" s="169" t="s">
        <v>135</v>
      </c>
      <c r="H137" s="170">
        <v>43</v>
      </c>
      <c r="I137" s="171"/>
      <c r="J137" s="172">
        <f t="shared" si="5"/>
        <v>0</v>
      </c>
      <c r="K137" s="173"/>
      <c r="L137" s="174"/>
      <c r="M137" s="175" t="s">
        <v>1</v>
      </c>
      <c r="N137" s="176" t="s">
        <v>42</v>
      </c>
      <c r="O137" s="55"/>
      <c r="P137" s="162">
        <f t="shared" si="6"/>
        <v>0</v>
      </c>
      <c r="Q137" s="162">
        <v>2.9E-4</v>
      </c>
      <c r="R137" s="162">
        <f t="shared" si="7"/>
        <v>1.247E-2</v>
      </c>
      <c r="S137" s="162">
        <v>0</v>
      </c>
      <c r="T137" s="16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4" t="s">
        <v>141</v>
      </c>
      <c r="AT137" s="164" t="s">
        <v>138</v>
      </c>
      <c r="AU137" s="164" t="s">
        <v>106</v>
      </c>
      <c r="AY137" s="14" t="s">
        <v>129</v>
      </c>
      <c r="BE137" s="165">
        <f t="shared" si="9"/>
        <v>0</v>
      </c>
      <c r="BF137" s="165">
        <f t="shared" si="10"/>
        <v>0</v>
      </c>
      <c r="BG137" s="165">
        <f t="shared" si="11"/>
        <v>0</v>
      </c>
      <c r="BH137" s="165">
        <f t="shared" si="12"/>
        <v>0</v>
      </c>
      <c r="BI137" s="165">
        <f t="shared" si="13"/>
        <v>0</v>
      </c>
      <c r="BJ137" s="14" t="s">
        <v>106</v>
      </c>
      <c r="BK137" s="165">
        <f t="shared" si="14"/>
        <v>0</v>
      </c>
      <c r="BL137" s="14" t="s">
        <v>136</v>
      </c>
      <c r="BM137" s="164" t="s">
        <v>142</v>
      </c>
    </row>
    <row r="138" spans="1:65" s="2" customFormat="1" ht="16.5" customHeight="1">
      <c r="A138" s="29"/>
      <c r="B138" s="117"/>
      <c r="C138" s="166" t="s">
        <v>143</v>
      </c>
      <c r="D138" s="166" t="s">
        <v>138</v>
      </c>
      <c r="E138" s="167" t="s">
        <v>144</v>
      </c>
      <c r="F138" s="168" t="s">
        <v>145</v>
      </c>
      <c r="G138" s="169" t="s">
        <v>135</v>
      </c>
      <c r="H138" s="170">
        <v>47</v>
      </c>
      <c r="I138" s="171"/>
      <c r="J138" s="172">
        <f t="shared" si="5"/>
        <v>0</v>
      </c>
      <c r="K138" s="173"/>
      <c r="L138" s="174"/>
      <c r="M138" s="175" t="s">
        <v>1</v>
      </c>
      <c r="N138" s="176" t="s">
        <v>42</v>
      </c>
      <c r="O138" s="55"/>
      <c r="P138" s="162">
        <f t="shared" si="6"/>
        <v>0</v>
      </c>
      <c r="Q138" s="162">
        <v>3.2000000000000003E-4</v>
      </c>
      <c r="R138" s="162">
        <f t="shared" si="7"/>
        <v>1.5040000000000001E-2</v>
      </c>
      <c r="S138" s="162">
        <v>0</v>
      </c>
      <c r="T138" s="16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4" t="s">
        <v>141</v>
      </c>
      <c r="AT138" s="164" t="s">
        <v>138</v>
      </c>
      <c r="AU138" s="164" t="s">
        <v>106</v>
      </c>
      <c r="AY138" s="14" t="s">
        <v>129</v>
      </c>
      <c r="BE138" s="165">
        <f t="shared" si="9"/>
        <v>0</v>
      </c>
      <c r="BF138" s="165">
        <f t="shared" si="10"/>
        <v>0</v>
      </c>
      <c r="BG138" s="165">
        <f t="shared" si="11"/>
        <v>0</v>
      </c>
      <c r="BH138" s="165">
        <f t="shared" si="12"/>
        <v>0</v>
      </c>
      <c r="BI138" s="165">
        <f t="shared" si="13"/>
        <v>0</v>
      </c>
      <c r="BJ138" s="14" t="s">
        <v>106</v>
      </c>
      <c r="BK138" s="165">
        <f t="shared" si="14"/>
        <v>0</v>
      </c>
      <c r="BL138" s="14" t="s">
        <v>136</v>
      </c>
      <c r="BM138" s="164" t="s">
        <v>146</v>
      </c>
    </row>
    <row r="139" spans="1:65" s="2" customFormat="1" ht="16.5" customHeight="1">
      <c r="A139" s="29"/>
      <c r="B139" s="117"/>
      <c r="C139" s="166" t="s">
        <v>147</v>
      </c>
      <c r="D139" s="166" t="s">
        <v>138</v>
      </c>
      <c r="E139" s="167" t="s">
        <v>148</v>
      </c>
      <c r="F139" s="168" t="s">
        <v>149</v>
      </c>
      <c r="G139" s="169" t="s">
        <v>135</v>
      </c>
      <c r="H139" s="170">
        <v>115</v>
      </c>
      <c r="I139" s="171"/>
      <c r="J139" s="172">
        <f t="shared" si="5"/>
        <v>0</v>
      </c>
      <c r="K139" s="173"/>
      <c r="L139" s="174"/>
      <c r="M139" s="175" t="s">
        <v>1</v>
      </c>
      <c r="N139" s="176" t="s">
        <v>42</v>
      </c>
      <c r="O139" s="55"/>
      <c r="P139" s="162">
        <f t="shared" si="6"/>
        <v>0</v>
      </c>
      <c r="Q139" s="162">
        <v>3.6999999999999999E-4</v>
      </c>
      <c r="R139" s="162">
        <f t="shared" si="7"/>
        <v>4.2549999999999998E-2</v>
      </c>
      <c r="S139" s="162">
        <v>0</v>
      </c>
      <c r="T139" s="16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4" t="s">
        <v>141</v>
      </c>
      <c r="AT139" s="164" t="s">
        <v>138</v>
      </c>
      <c r="AU139" s="164" t="s">
        <v>106</v>
      </c>
      <c r="AY139" s="14" t="s">
        <v>129</v>
      </c>
      <c r="BE139" s="165">
        <f t="shared" si="9"/>
        <v>0</v>
      </c>
      <c r="BF139" s="165">
        <f t="shared" si="10"/>
        <v>0</v>
      </c>
      <c r="BG139" s="165">
        <f t="shared" si="11"/>
        <v>0</v>
      </c>
      <c r="BH139" s="165">
        <f t="shared" si="12"/>
        <v>0</v>
      </c>
      <c r="BI139" s="165">
        <f t="shared" si="13"/>
        <v>0</v>
      </c>
      <c r="BJ139" s="14" t="s">
        <v>106</v>
      </c>
      <c r="BK139" s="165">
        <f t="shared" si="14"/>
        <v>0</v>
      </c>
      <c r="BL139" s="14" t="s">
        <v>136</v>
      </c>
      <c r="BM139" s="164" t="s">
        <v>150</v>
      </c>
    </row>
    <row r="140" spans="1:65" s="2" customFormat="1" ht="21.75" customHeight="1">
      <c r="A140" s="29"/>
      <c r="B140" s="117"/>
      <c r="C140" s="152" t="s">
        <v>151</v>
      </c>
      <c r="D140" s="152" t="s">
        <v>132</v>
      </c>
      <c r="E140" s="153" t="s">
        <v>152</v>
      </c>
      <c r="F140" s="154" t="s">
        <v>153</v>
      </c>
      <c r="G140" s="155" t="s">
        <v>135</v>
      </c>
      <c r="H140" s="156">
        <v>62</v>
      </c>
      <c r="I140" s="157"/>
      <c r="J140" s="158">
        <f t="shared" si="5"/>
        <v>0</v>
      </c>
      <c r="K140" s="159"/>
      <c r="L140" s="30"/>
      <c r="M140" s="160" t="s">
        <v>1</v>
      </c>
      <c r="N140" s="161" t="s">
        <v>42</v>
      </c>
      <c r="O140" s="55"/>
      <c r="P140" s="162">
        <f t="shared" si="6"/>
        <v>0</v>
      </c>
      <c r="Q140" s="162">
        <v>2.7E-4</v>
      </c>
      <c r="R140" s="162">
        <f t="shared" si="7"/>
        <v>1.6740000000000001E-2</v>
      </c>
      <c r="S140" s="162">
        <v>0</v>
      </c>
      <c r="T140" s="16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4" t="s">
        <v>136</v>
      </c>
      <c r="AT140" s="164" t="s">
        <v>132</v>
      </c>
      <c r="AU140" s="164" t="s">
        <v>106</v>
      </c>
      <c r="AY140" s="14" t="s">
        <v>129</v>
      </c>
      <c r="BE140" s="165">
        <f t="shared" si="9"/>
        <v>0</v>
      </c>
      <c r="BF140" s="165">
        <f t="shared" si="10"/>
        <v>0</v>
      </c>
      <c r="BG140" s="165">
        <f t="shared" si="11"/>
        <v>0</v>
      </c>
      <c r="BH140" s="165">
        <f t="shared" si="12"/>
        <v>0</v>
      </c>
      <c r="BI140" s="165">
        <f t="shared" si="13"/>
        <v>0</v>
      </c>
      <c r="BJ140" s="14" t="s">
        <v>106</v>
      </c>
      <c r="BK140" s="165">
        <f t="shared" si="14"/>
        <v>0</v>
      </c>
      <c r="BL140" s="14" t="s">
        <v>136</v>
      </c>
      <c r="BM140" s="164" t="s">
        <v>154</v>
      </c>
    </row>
    <row r="141" spans="1:65" s="2" customFormat="1" ht="16.5" customHeight="1">
      <c r="A141" s="29"/>
      <c r="B141" s="117"/>
      <c r="C141" s="166" t="s">
        <v>155</v>
      </c>
      <c r="D141" s="166" t="s">
        <v>138</v>
      </c>
      <c r="E141" s="167" t="s">
        <v>156</v>
      </c>
      <c r="F141" s="168" t="s">
        <v>157</v>
      </c>
      <c r="G141" s="169" t="s">
        <v>135</v>
      </c>
      <c r="H141" s="170">
        <v>52</v>
      </c>
      <c r="I141" s="171"/>
      <c r="J141" s="172">
        <f t="shared" si="5"/>
        <v>0</v>
      </c>
      <c r="K141" s="173"/>
      <c r="L141" s="174"/>
      <c r="M141" s="175" t="s">
        <v>1</v>
      </c>
      <c r="N141" s="176" t="s">
        <v>42</v>
      </c>
      <c r="O141" s="55"/>
      <c r="P141" s="162">
        <f t="shared" si="6"/>
        <v>0</v>
      </c>
      <c r="Q141" s="162">
        <v>4.4999999999999999E-4</v>
      </c>
      <c r="R141" s="162">
        <f t="shared" si="7"/>
        <v>2.3400000000000001E-2</v>
      </c>
      <c r="S141" s="162">
        <v>0</v>
      </c>
      <c r="T141" s="16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4" t="s">
        <v>141</v>
      </c>
      <c r="AT141" s="164" t="s">
        <v>138</v>
      </c>
      <c r="AU141" s="164" t="s">
        <v>106</v>
      </c>
      <c r="AY141" s="14" t="s">
        <v>129</v>
      </c>
      <c r="BE141" s="165">
        <f t="shared" si="9"/>
        <v>0</v>
      </c>
      <c r="BF141" s="165">
        <f t="shared" si="10"/>
        <v>0</v>
      </c>
      <c r="BG141" s="165">
        <f t="shared" si="11"/>
        <v>0</v>
      </c>
      <c r="BH141" s="165">
        <f t="shared" si="12"/>
        <v>0</v>
      </c>
      <c r="BI141" s="165">
        <f t="shared" si="13"/>
        <v>0</v>
      </c>
      <c r="BJ141" s="14" t="s">
        <v>106</v>
      </c>
      <c r="BK141" s="165">
        <f t="shared" si="14"/>
        <v>0</v>
      </c>
      <c r="BL141" s="14" t="s">
        <v>136</v>
      </c>
      <c r="BM141" s="164" t="s">
        <v>158</v>
      </c>
    </row>
    <row r="142" spans="1:65" s="2" customFormat="1" ht="16.5" customHeight="1">
      <c r="A142" s="29"/>
      <c r="B142" s="117"/>
      <c r="C142" s="166" t="s">
        <v>159</v>
      </c>
      <c r="D142" s="166" t="s">
        <v>138</v>
      </c>
      <c r="E142" s="167" t="s">
        <v>160</v>
      </c>
      <c r="F142" s="168" t="s">
        <v>161</v>
      </c>
      <c r="G142" s="169" t="s">
        <v>135</v>
      </c>
      <c r="H142" s="170">
        <v>10</v>
      </c>
      <c r="I142" s="171"/>
      <c r="J142" s="172">
        <f t="shared" si="5"/>
        <v>0</v>
      </c>
      <c r="K142" s="173"/>
      <c r="L142" s="174"/>
      <c r="M142" s="175" t="s">
        <v>1</v>
      </c>
      <c r="N142" s="176" t="s">
        <v>42</v>
      </c>
      <c r="O142" s="55"/>
      <c r="P142" s="162">
        <f t="shared" si="6"/>
        <v>0</v>
      </c>
      <c r="Q142" s="162">
        <v>5.0000000000000001E-4</v>
      </c>
      <c r="R142" s="162">
        <f t="shared" si="7"/>
        <v>5.0000000000000001E-3</v>
      </c>
      <c r="S142" s="162">
        <v>0</v>
      </c>
      <c r="T142" s="16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4" t="s">
        <v>141</v>
      </c>
      <c r="AT142" s="164" t="s">
        <v>138</v>
      </c>
      <c r="AU142" s="164" t="s">
        <v>106</v>
      </c>
      <c r="AY142" s="14" t="s">
        <v>129</v>
      </c>
      <c r="BE142" s="165">
        <f t="shared" si="9"/>
        <v>0</v>
      </c>
      <c r="BF142" s="165">
        <f t="shared" si="10"/>
        <v>0</v>
      </c>
      <c r="BG142" s="165">
        <f t="shared" si="11"/>
        <v>0</v>
      </c>
      <c r="BH142" s="165">
        <f t="shared" si="12"/>
        <v>0</v>
      </c>
      <c r="BI142" s="165">
        <f t="shared" si="13"/>
        <v>0</v>
      </c>
      <c r="BJ142" s="14" t="s">
        <v>106</v>
      </c>
      <c r="BK142" s="165">
        <f t="shared" si="14"/>
        <v>0</v>
      </c>
      <c r="BL142" s="14" t="s">
        <v>136</v>
      </c>
      <c r="BM142" s="164" t="s">
        <v>162</v>
      </c>
    </row>
    <row r="143" spans="1:65" s="2" customFormat="1" ht="16.5" customHeight="1">
      <c r="A143" s="29"/>
      <c r="B143" s="117"/>
      <c r="C143" s="152" t="s">
        <v>163</v>
      </c>
      <c r="D143" s="152" t="s">
        <v>132</v>
      </c>
      <c r="E143" s="153" t="s">
        <v>164</v>
      </c>
      <c r="F143" s="154" t="s">
        <v>165</v>
      </c>
      <c r="G143" s="155" t="s">
        <v>166</v>
      </c>
      <c r="H143" s="177"/>
      <c r="I143" s="157"/>
      <c r="J143" s="158">
        <f t="shared" si="5"/>
        <v>0</v>
      </c>
      <c r="K143" s="159"/>
      <c r="L143" s="30"/>
      <c r="M143" s="160" t="s">
        <v>1</v>
      </c>
      <c r="N143" s="161" t="s">
        <v>42</v>
      </c>
      <c r="O143" s="55"/>
      <c r="P143" s="162">
        <f t="shared" si="6"/>
        <v>0</v>
      </c>
      <c r="Q143" s="162">
        <v>0</v>
      </c>
      <c r="R143" s="162">
        <f t="shared" si="7"/>
        <v>0</v>
      </c>
      <c r="S143" s="162">
        <v>0</v>
      </c>
      <c r="T143" s="16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4" t="s">
        <v>136</v>
      </c>
      <c r="AT143" s="164" t="s">
        <v>132</v>
      </c>
      <c r="AU143" s="164" t="s">
        <v>106</v>
      </c>
      <c r="AY143" s="14" t="s">
        <v>129</v>
      </c>
      <c r="BE143" s="165">
        <f t="shared" si="9"/>
        <v>0</v>
      </c>
      <c r="BF143" s="165">
        <f t="shared" si="10"/>
        <v>0</v>
      </c>
      <c r="BG143" s="165">
        <f t="shared" si="11"/>
        <v>0</v>
      </c>
      <c r="BH143" s="165">
        <f t="shared" si="12"/>
        <v>0</v>
      </c>
      <c r="BI143" s="165">
        <f t="shared" si="13"/>
        <v>0</v>
      </c>
      <c r="BJ143" s="14" t="s">
        <v>106</v>
      </c>
      <c r="BK143" s="165">
        <f t="shared" si="14"/>
        <v>0</v>
      </c>
      <c r="BL143" s="14" t="s">
        <v>136</v>
      </c>
      <c r="BM143" s="164" t="s">
        <v>167</v>
      </c>
    </row>
    <row r="144" spans="1:65" s="12" customFormat="1" ht="22.9" customHeight="1">
      <c r="B144" s="139"/>
      <c r="D144" s="140" t="s">
        <v>75</v>
      </c>
      <c r="E144" s="150" t="s">
        <v>168</v>
      </c>
      <c r="F144" s="150" t="s">
        <v>169</v>
      </c>
      <c r="I144" s="142"/>
      <c r="J144" s="151">
        <f>BK144</f>
        <v>0</v>
      </c>
      <c r="L144" s="139"/>
      <c r="M144" s="144"/>
      <c r="N144" s="145"/>
      <c r="O144" s="145"/>
      <c r="P144" s="146">
        <f>SUM(P145:P174)</f>
        <v>0</v>
      </c>
      <c r="Q144" s="145"/>
      <c r="R144" s="146">
        <f>SUM(R145:R174)</f>
        <v>1.53505</v>
      </c>
      <c r="S144" s="145"/>
      <c r="T144" s="147">
        <f>SUM(T145:T174)</f>
        <v>1.1244499999999999</v>
      </c>
      <c r="AR144" s="140" t="s">
        <v>106</v>
      </c>
      <c r="AT144" s="148" t="s">
        <v>75</v>
      </c>
      <c r="AU144" s="148" t="s">
        <v>84</v>
      </c>
      <c r="AY144" s="140" t="s">
        <v>129</v>
      </c>
      <c r="BK144" s="149">
        <f>SUM(BK145:BK174)</f>
        <v>0</v>
      </c>
    </row>
    <row r="145" spans="1:65" s="2" customFormat="1" ht="16.5" customHeight="1">
      <c r="A145" s="29"/>
      <c r="B145" s="117"/>
      <c r="C145" s="152" t="s">
        <v>170</v>
      </c>
      <c r="D145" s="152" t="s">
        <v>132</v>
      </c>
      <c r="E145" s="153" t="s">
        <v>171</v>
      </c>
      <c r="F145" s="154" t="s">
        <v>172</v>
      </c>
      <c r="G145" s="155" t="s">
        <v>135</v>
      </c>
      <c r="H145" s="156">
        <v>822</v>
      </c>
      <c r="I145" s="157"/>
      <c r="J145" s="158">
        <f t="shared" ref="J145:J174" si="15">ROUND(I145*H145,2)</f>
        <v>0</v>
      </c>
      <c r="K145" s="159"/>
      <c r="L145" s="30"/>
      <c r="M145" s="160" t="s">
        <v>1</v>
      </c>
      <c r="N145" s="161" t="s">
        <v>42</v>
      </c>
      <c r="O145" s="55"/>
      <c r="P145" s="162">
        <f t="shared" ref="P145:P174" si="16">O145*H145</f>
        <v>0</v>
      </c>
      <c r="Q145" s="162">
        <v>0</v>
      </c>
      <c r="R145" s="162">
        <f t="shared" ref="R145:R174" si="17">Q145*H145</f>
        <v>0</v>
      </c>
      <c r="S145" s="162">
        <v>2.9E-4</v>
      </c>
      <c r="T145" s="163">
        <f t="shared" ref="T145:T174" si="18">S145*H145</f>
        <v>0.23838000000000001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4" t="s">
        <v>136</v>
      </c>
      <c r="AT145" s="164" t="s">
        <v>132</v>
      </c>
      <c r="AU145" s="164" t="s">
        <v>106</v>
      </c>
      <c r="AY145" s="14" t="s">
        <v>129</v>
      </c>
      <c r="BE145" s="165">
        <f t="shared" ref="BE145:BE174" si="19">IF(N145="základní",J145,0)</f>
        <v>0</v>
      </c>
      <c r="BF145" s="165">
        <f t="shared" ref="BF145:BF174" si="20">IF(N145="snížená",J145,0)</f>
        <v>0</v>
      </c>
      <c r="BG145" s="165">
        <f t="shared" ref="BG145:BG174" si="21">IF(N145="zákl. přenesená",J145,0)</f>
        <v>0</v>
      </c>
      <c r="BH145" s="165">
        <f t="shared" ref="BH145:BH174" si="22">IF(N145="sníž. přenesená",J145,0)</f>
        <v>0</v>
      </c>
      <c r="BI145" s="165">
        <f t="shared" ref="BI145:BI174" si="23">IF(N145="nulová",J145,0)</f>
        <v>0</v>
      </c>
      <c r="BJ145" s="14" t="s">
        <v>106</v>
      </c>
      <c r="BK145" s="165">
        <f t="shared" ref="BK145:BK174" si="24">ROUND(I145*H145,2)</f>
        <v>0</v>
      </c>
      <c r="BL145" s="14" t="s">
        <v>136</v>
      </c>
      <c r="BM145" s="164" t="s">
        <v>173</v>
      </c>
    </row>
    <row r="146" spans="1:65" s="2" customFormat="1" ht="16.5" customHeight="1">
      <c r="A146" s="29"/>
      <c r="B146" s="117"/>
      <c r="C146" s="152" t="s">
        <v>174</v>
      </c>
      <c r="D146" s="152" t="s">
        <v>132</v>
      </c>
      <c r="E146" s="153" t="s">
        <v>175</v>
      </c>
      <c r="F146" s="154" t="s">
        <v>176</v>
      </c>
      <c r="G146" s="155" t="s">
        <v>135</v>
      </c>
      <c r="H146" s="156">
        <v>10</v>
      </c>
      <c r="I146" s="157"/>
      <c r="J146" s="158">
        <f t="shared" si="15"/>
        <v>0</v>
      </c>
      <c r="K146" s="159"/>
      <c r="L146" s="30"/>
      <c r="M146" s="160" t="s">
        <v>1</v>
      </c>
      <c r="N146" s="161" t="s">
        <v>42</v>
      </c>
      <c r="O146" s="55"/>
      <c r="P146" s="162">
        <f t="shared" si="16"/>
        <v>0</v>
      </c>
      <c r="Q146" s="162">
        <v>0</v>
      </c>
      <c r="R146" s="162">
        <f t="shared" si="17"/>
        <v>0</v>
      </c>
      <c r="S146" s="162">
        <v>3.2000000000000003E-4</v>
      </c>
      <c r="T146" s="163">
        <f t="shared" si="18"/>
        <v>3.2000000000000002E-3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4" t="s">
        <v>136</v>
      </c>
      <c r="AT146" s="164" t="s">
        <v>132</v>
      </c>
      <c r="AU146" s="164" t="s">
        <v>106</v>
      </c>
      <c r="AY146" s="14" t="s">
        <v>129</v>
      </c>
      <c r="BE146" s="165">
        <f t="shared" si="19"/>
        <v>0</v>
      </c>
      <c r="BF146" s="165">
        <f t="shared" si="20"/>
        <v>0</v>
      </c>
      <c r="BG146" s="165">
        <f t="shared" si="21"/>
        <v>0</v>
      </c>
      <c r="BH146" s="165">
        <f t="shared" si="22"/>
        <v>0</v>
      </c>
      <c r="BI146" s="165">
        <f t="shared" si="23"/>
        <v>0</v>
      </c>
      <c r="BJ146" s="14" t="s">
        <v>106</v>
      </c>
      <c r="BK146" s="165">
        <f t="shared" si="24"/>
        <v>0</v>
      </c>
      <c r="BL146" s="14" t="s">
        <v>136</v>
      </c>
      <c r="BM146" s="164" t="s">
        <v>177</v>
      </c>
    </row>
    <row r="147" spans="1:65" s="2" customFormat="1" ht="16.5" customHeight="1">
      <c r="A147" s="29"/>
      <c r="B147" s="117"/>
      <c r="C147" s="152" t="s">
        <v>178</v>
      </c>
      <c r="D147" s="152" t="s">
        <v>132</v>
      </c>
      <c r="E147" s="153" t="s">
        <v>179</v>
      </c>
      <c r="F147" s="154" t="s">
        <v>180</v>
      </c>
      <c r="G147" s="155" t="s">
        <v>181</v>
      </c>
      <c r="H147" s="156">
        <v>96</v>
      </c>
      <c r="I147" s="157"/>
      <c r="J147" s="158">
        <f t="shared" si="15"/>
        <v>0</v>
      </c>
      <c r="K147" s="159"/>
      <c r="L147" s="30"/>
      <c r="M147" s="160" t="s">
        <v>1</v>
      </c>
      <c r="N147" s="161" t="s">
        <v>42</v>
      </c>
      <c r="O147" s="55"/>
      <c r="P147" s="162">
        <f t="shared" si="16"/>
        <v>0</v>
      </c>
      <c r="Q147" s="162">
        <v>3.0000000000000001E-5</v>
      </c>
      <c r="R147" s="162">
        <f t="shared" si="17"/>
        <v>2.8800000000000002E-3</v>
      </c>
      <c r="S147" s="162">
        <v>5.1999999999999995E-4</v>
      </c>
      <c r="T147" s="163">
        <f t="shared" si="18"/>
        <v>4.9919999999999992E-2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4" t="s">
        <v>136</v>
      </c>
      <c r="AT147" s="164" t="s">
        <v>132</v>
      </c>
      <c r="AU147" s="164" t="s">
        <v>106</v>
      </c>
      <c r="AY147" s="14" t="s">
        <v>129</v>
      </c>
      <c r="BE147" s="165">
        <f t="shared" si="19"/>
        <v>0</v>
      </c>
      <c r="BF147" s="165">
        <f t="shared" si="20"/>
        <v>0</v>
      </c>
      <c r="BG147" s="165">
        <f t="shared" si="21"/>
        <v>0</v>
      </c>
      <c r="BH147" s="165">
        <f t="shared" si="22"/>
        <v>0</v>
      </c>
      <c r="BI147" s="165">
        <f t="shared" si="23"/>
        <v>0</v>
      </c>
      <c r="BJ147" s="14" t="s">
        <v>106</v>
      </c>
      <c r="BK147" s="165">
        <f t="shared" si="24"/>
        <v>0</v>
      </c>
      <c r="BL147" s="14" t="s">
        <v>136</v>
      </c>
      <c r="BM147" s="164" t="s">
        <v>182</v>
      </c>
    </row>
    <row r="148" spans="1:65" s="2" customFormat="1" ht="16.5" customHeight="1">
      <c r="A148" s="29"/>
      <c r="B148" s="117"/>
      <c r="C148" s="152" t="s">
        <v>8</v>
      </c>
      <c r="D148" s="152" t="s">
        <v>132</v>
      </c>
      <c r="E148" s="153" t="s">
        <v>183</v>
      </c>
      <c r="F148" s="154" t="s">
        <v>184</v>
      </c>
      <c r="G148" s="155" t="s">
        <v>181</v>
      </c>
      <c r="H148" s="156">
        <v>5</v>
      </c>
      <c r="I148" s="157"/>
      <c r="J148" s="158">
        <f t="shared" si="15"/>
        <v>0</v>
      </c>
      <c r="K148" s="159"/>
      <c r="L148" s="30"/>
      <c r="M148" s="160" t="s">
        <v>1</v>
      </c>
      <c r="N148" s="161" t="s">
        <v>42</v>
      </c>
      <c r="O148" s="55"/>
      <c r="P148" s="162">
        <f t="shared" si="16"/>
        <v>0</v>
      </c>
      <c r="Q148" s="162">
        <v>4.0000000000000003E-5</v>
      </c>
      <c r="R148" s="162">
        <f t="shared" si="17"/>
        <v>2.0000000000000001E-4</v>
      </c>
      <c r="S148" s="162">
        <v>1.09E-3</v>
      </c>
      <c r="T148" s="163">
        <f t="shared" si="18"/>
        <v>5.45E-3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4" t="s">
        <v>136</v>
      </c>
      <c r="AT148" s="164" t="s">
        <v>132</v>
      </c>
      <c r="AU148" s="164" t="s">
        <v>106</v>
      </c>
      <c r="AY148" s="14" t="s">
        <v>129</v>
      </c>
      <c r="BE148" s="165">
        <f t="shared" si="19"/>
        <v>0</v>
      </c>
      <c r="BF148" s="165">
        <f t="shared" si="20"/>
        <v>0</v>
      </c>
      <c r="BG148" s="165">
        <f t="shared" si="21"/>
        <v>0</v>
      </c>
      <c r="BH148" s="165">
        <f t="shared" si="22"/>
        <v>0</v>
      </c>
      <c r="BI148" s="165">
        <f t="shared" si="23"/>
        <v>0</v>
      </c>
      <c r="BJ148" s="14" t="s">
        <v>106</v>
      </c>
      <c r="BK148" s="165">
        <f t="shared" si="24"/>
        <v>0</v>
      </c>
      <c r="BL148" s="14" t="s">
        <v>136</v>
      </c>
      <c r="BM148" s="164" t="s">
        <v>185</v>
      </c>
    </row>
    <row r="149" spans="1:65" s="2" customFormat="1" ht="16.5" customHeight="1">
      <c r="A149" s="29"/>
      <c r="B149" s="117"/>
      <c r="C149" s="152" t="s">
        <v>186</v>
      </c>
      <c r="D149" s="152" t="s">
        <v>132</v>
      </c>
      <c r="E149" s="153" t="s">
        <v>187</v>
      </c>
      <c r="F149" s="154" t="s">
        <v>188</v>
      </c>
      <c r="G149" s="155" t="s">
        <v>181</v>
      </c>
      <c r="H149" s="156">
        <v>1</v>
      </c>
      <c r="I149" s="157"/>
      <c r="J149" s="158">
        <f t="shared" si="15"/>
        <v>0</v>
      </c>
      <c r="K149" s="159"/>
      <c r="L149" s="30"/>
      <c r="M149" s="160" t="s">
        <v>1</v>
      </c>
      <c r="N149" s="161" t="s">
        <v>42</v>
      </c>
      <c r="O149" s="55"/>
      <c r="P149" s="162">
        <f t="shared" si="16"/>
        <v>0</v>
      </c>
      <c r="Q149" s="162">
        <v>3.0000000000000001E-5</v>
      </c>
      <c r="R149" s="162">
        <f t="shared" si="17"/>
        <v>3.0000000000000001E-5</v>
      </c>
      <c r="S149" s="162">
        <v>1.72E-3</v>
      </c>
      <c r="T149" s="163">
        <f t="shared" si="18"/>
        <v>1.72E-3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4" t="s">
        <v>136</v>
      </c>
      <c r="AT149" s="164" t="s">
        <v>132</v>
      </c>
      <c r="AU149" s="164" t="s">
        <v>106</v>
      </c>
      <c r="AY149" s="14" t="s">
        <v>129</v>
      </c>
      <c r="BE149" s="165">
        <f t="shared" si="19"/>
        <v>0</v>
      </c>
      <c r="BF149" s="165">
        <f t="shared" si="20"/>
        <v>0</v>
      </c>
      <c r="BG149" s="165">
        <f t="shared" si="21"/>
        <v>0</v>
      </c>
      <c r="BH149" s="165">
        <f t="shared" si="22"/>
        <v>0</v>
      </c>
      <c r="BI149" s="165">
        <f t="shared" si="23"/>
        <v>0</v>
      </c>
      <c r="BJ149" s="14" t="s">
        <v>106</v>
      </c>
      <c r="BK149" s="165">
        <f t="shared" si="24"/>
        <v>0</v>
      </c>
      <c r="BL149" s="14" t="s">
        <v>136</v>
      </c>
      <c r="BM149" s="164" t="s">
        <v>189</v>
      </c>
    </row>
    <row r="150" spans="1:65" s="2" customFormat="1" ht="24.2" customHeight="1">
      <c r="A150" s="29"/>
      <c r="B150" s="117"/>
      <c r="C150" s="152" t="s">
        <v>190</v>
      </c>
      <c r="D150" s="152" t="s">
        <v>132</v>
      </c>
      <c r="E150" s="153" t="s">
        <v>191</v>
      </c>
      <c r="F150" s="154" t="s">
        <v>192</v>
      </c>
      <c r="G150" s="155" t="s">
        <v>135</v>
      </c>
      <c r="H150" s="156">
        <v>20</v>
      </c>
      <c r="I150" s="157"/>
      <c r="J150" s="158">
        <f t="shared" si="15"/>
        <v>0</v>
      </c>
      <c r="K150" s="159"/>
      <c r="L150" s="30"/>
      <c r="M150" s="160" t="s">
        <v>1</v>
      </c>
      <c r="N150" s="161" t="s">
        <v>42</v>
      </c>
      <c r="O150" s="55"/>
      <c r="P150" s="162">
        <f t="shared" si="16"/>
        <v>0</v>
      </c>
      <c r="Q150" s="162">
        <v>5.4000000000000001E-4</v>
      </c>
      <c r="R150" s="162">
        <f t="shared" si="17"/>
        <v>1.0800000000000001E-2</v>
      </c>
      <c r="S150" s="162">
        <v>0</v>
      </c>
      <c r="T150" s="163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4" t="s">
        <v>136</v>
      </c>
      <c r="AT150" s="164" t="s">
        <v>132</v>
      </c>
      <c r="AU150" s="164" t="s">
        <v>106</v>
      </c>
      <c r="AY150" s="14" t="s">
        <v>129</v>
      </c>
      <c r="BE150" s="165">
        <f t="shared" si="19"/>
        <v>0</v>
      </c>
      <c r="BF150" s="165">
        <f t="shared" si="20"/>
        <v>0</v>
      </c>
      <c r="BG150" s="165">
        <f t="shared" si="21"/>
        <v>0</v>
      </c>
      <c r="BH150" s="165">
        <f t="shared" si="22"/>
        <v>0</v>
      </c>
      <c r="BI150" s="165">
        <f t="shared" si="23"/>
        <v>0</v>
      </c>
      <c r="BJ150" s="14" t="s">
        <v>106</v>
      </c>
      <c r="BK150" s="165">
        <f t="shared" si="24"/>
        <v>0</v>
      </c>
      <c r="BL150" s="14" t="s">
        <v>136</v>
      </c>
      <c r="BM150" s="164" t="s">
        <v>193</v>
      </c>
    </row>
    <row r="151" spans="1:65" s="2" customFormat="1" ht="24.2" customHeight="1">
      <c r="A151" s="29"/>
      <c r="B151" s="117"/>
      <c r="C151" s="152" t="s">
        <v>194</v>
      </c>
      <c r="D151" s="152" t="s">
        <v>132</v>
      </c>
      <c r="E151" s="153" t="s">
        <v>195</v>
      </c>
      <c r="F151" s="154" t="s">
        <v>196</v>
      </c>
      <c r="G151" s="155" t="s">
        <v>135</v>
      </c>
      <c r="H151" s="156">
        <v>350</v>
      </c>
      <c r="I151" s="157"/>
      <c r="J151" s="158">
        <f t="shared" si="15"/>
        <v>0</v>
      </c>
      <c r="K151" s="159"/>
      <c r="L151" s="30"/>
      <c r="M151" s="160" t="s">
        <v>1</v>
      </c>
      <c r="N151" s="161" t="s">
        <v>42</v>
      </c>
      <c r="O151" s="55"/>
      <c r="P151" s="162">
        <f t="shared" si="16"/>
        <v>0</v>
      </c>
      <c r="Q151" s="162">
        <v>9.8999999999999999E-4</v>
      </c>
      <c r="R151" s="162">
        <f t="shared" si="17"/>
        <v>0.34649999999999997</v>
      </c>
      <c r="S151" s="162">
        <v>0</v>
      </c>
      <c r="T151" s="163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4" t="s">
        <v>136</v>
      </c>
      <c r="AT151" s="164" t="s">
        <v>132</v>
      </c>
      <c r="AU151" s="164" t="s">
        <v>106</v>
      </c>
      <c r="AY151" s="14" t="s">
        <v>129</v>
      </c>
      <c r="BE151" s="165">
        <f t="shared" si="19"/>
        <v>0</v>
      </c>
      <c r="BF151" s="165">
        <f t="shared" si="20"/>
        <v>0</v>
      </c>
      <c r="BG151" s="165">
        <f t="shared" si="21"/>
        <v>0</v>
      </c>
      <c r="BH151" s="165">
        <f t="shared" si="22"/>
        <v>0</v>
      </c>
      <c r="BI151" s="165">
        <f t="shared" si="23"/>
        <v>0</v>
      </c>
      <c r="BJ151" s="14" t="s">
        <v>106</v>
      </c>
      <c r="BK151" s="165">
        <f t="shared" si="24"/>
        <v>0</v>
      </c>
      <c r="BL151" s="14" t="s">
        <v>136</v>
      </c>
      <c r="BM151" s="164" t="s">
        <v>197</v>
      </c>
    </row>
    <row r="152" spans="1:65" s="2" customFormat="1" ht="24.2" customHeight="1">
      <c r="A152" s="29"/>
      <c r="B152" s="117"/>
      <c r="C152" s="152" t="s">
        <v>136</v>
      </c>
      <c r="D152" s="152" t="s">
        <v>132</v>
      </c>
      <c r="E152" s="153" t="s">
        <v>198</v>
      </c>
      <c r="F152" s="154" t="s">
        <v>199</v>
      </c>
      <c r="G152" s="155" t="s">
        <v>135</v>
      </c>
      <c r="H152" s="156">
        <v>175</v>
      </c>
      <c r="I152" s="157"/>
      <c r="J152" s="158">
        <f t="shared" si="15"/>
        <v>0</v>
      </c>
      <c r="K152" s="159"/>
      <c r="L152" s="30"/>
      <c r="M152" s="160" t="s">
        <v>1</v>
      </c>
      <c r="N152" s="161" t="s">
        <v>42</v>
      </c>
      <c r="O152" s="55"/>
      <c r="P152" s="162">
        <f t="shared" si="16"/>
        <v>0</v>
      </c>
      <c r="Q152" s="162">
        <v>1.1999999999999999E-3</v>
      </c>
      <c r="R152" s="162">
        <f t="shared" si="17"/>
        <v>0.21</v>
      </c>
      <c r="S152" s="162">
        <v>0</v>
      </c>
      <c r="T152" s="163">
        <f t="shared" si="1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4" t="s">
        <v>136</v>
      </c>
      <c r="AT152" s="164" t="s">
        <v>132</v>
      </c>
      <c r="AU152" s="164" t="s">
        <v>106</v>
      </c>
      <c r="AY152" s="14" t="s">
        <v>129</v>
      </c>
      <c r="BE152" s="165">
        <f t="shared" si="19"/>
        <v>0</v>
      </c>
      <c r="BF152" s="165">
        <f t="shared" si="20"/>
        <v>0</v>
      </c>
      <c r="BG152" s="165">
        <f t="shared" si="21"/>
        <v>0</v>
      </c>
      <c r="BH152" s="165">
        <f t="shared" si="22"/>
        <v>0</v>
      </c>
      <c r="BI152" s="165">
        <f t="shared" si="23"/>
        <v>0</v>
      </c>
      <c r="BJ152" s="14" t="s">
        <v>106</v>
      </c>
      <c r="BK152" s="165">
        <f t="shared" si="24"/>
        <v>0</v>
      </c>
      <c r="BL152" s="14" t="s">
        <v>136</v>
      </c>
      <c r="BM152" s="164" t="s">
        <v>200</v>
      </c>
    </row>
    <row r="153" spans="1:65" s="2" customFormat="1" ht="24.2" customHeight="1">
      <c r="A153" s="29"/>
      <c r="B153" s="117"/>
      <c r="C153" s="152" t="s">
        <v>201</v>
      </c>
      <c r="D153" s="152" t="s">
        <v>132</v>
      </c>
      <c r="E153" s="153" t="s">
        <v>202</v>
      </c>
      <c r="F153" s="154" t="s">
        <v>203</v>
      </c>
      <c r="G153" s="155" t="s">
        <v>135</v>
      </c>
      <c r="H153" s="156">
        <v>225</v>
      </c>
      <c r="I153" s="157"/>
      <c r="J153" s="158">
        <f t="shared" si="15"/>
        <v>0</v>
      </c>
      <c r="K153" s="159"/>
      <c r="L153" s="30"/>
      <c r="M153" s="160" t="s">
        <v>1</v>
      </c>
      <c r="N153" s="161" t="s">
        <v>42</v>
      </c>
      <c r="O153" s="55"/>
      <c r="P153" s="162">
        <f t="shared" si="16"/>
        <v>0</v>
      </c>
      <c r="Q153" s="162">
        <v>2.4299999999999999E-3</v>
      </c>
      <c r="R153" s="162">
        <f t="shared" si="17"/>
        <v>0.54674999999999996</v>
      </c>
      <c r="S153" s="162">
        <v>0</v>
      </c>
      <c r="T153" s="163">
        <f t="shared" si="1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4" t="s">
        <v>136</v>
      </c>
      <c r="AT153" s="164" t="s">
        <v>132</v>
      </c>
      <c r="AU153" s="164" t="s">
        <v>106</v>
      </c>
      <c r="AY153" s="14" t="s">
        <v>129</v>
      </c>
      <c r="BE153" s="165">
        <f t="shared" si="19"/>
        <v>0</v>
      </c>
      <c r="BF153" s="165">
        <f t="shared" si="20"/>
        <v>0</v>
      </c>
      <c r="BG153" s="165">
        <f t="shared" si="21"/>
        <v>0</v>
      </c>
      <c r="BH153" s="165">
        <f t="shared" si="22"/>
        <v>0</v>
      </c>
      <c r="BI153" s="165">
        <f t="shared" si="23"/>
        <v>0</v>
      </c>
      <c r="BJ153" s="14" t="s">
        <v>106</v>
      </c>
      <c r="BK153" s="165">
        <f t="shared" si="24"/>
        <v>0</v>
      </c>
      <c r="BL153" s="14" t="s">
        <v>136</v>
      </c>
      <c r="BM153" s="164" t="s">
        <v>204</v>
      </c>
    </row>
    <row r="154" spans="1:65" s="2" customFormat="1" ht="24.2" customHeight="1">
      <c r="A154" s="29"/>
      <c r="B154" s="117"/>
      <c r="C154" s="152" t="s">
        <v>205</v>
      </c>
      <c r="D154" s="152" t="s">
        <v>132</v>
      </c>
      <c r="E154" s="153" t="s">
        <v>206</v>
      </c>
      <c r="F154" s="154" t="s">
        <v>207</v>
      </c>
      <c r="G154" s="155" t="s">
        <v>135</v>
      </c>
      <c r="H154" s="156">
        <v>52</v>
      </c>
      <c r="I154" s="157"/>
      <c r="J154" s="158">
        <f t="shared" si="15"/>
        <v>0</v>
      </c>
      <c r="K154" s="159"/>
      <c r="L154" s="30"/>
      <c r="M154" s="160" t="s">
        <v>1</v>
      </c>
      <c r="N154" s="161" t="s">
        <v>42</v>
      </c>
      <c r="O154" s="55"/>
      <c r="P154" s="162">
        <f t="shared" si="16"/>
        <v>0</v>
      </c>
      <c r="Q154" s="162">
        <v>3.7200000000000002E-3</v>
      </c>
      <c r="R154" s="162">
        <f t="shared" si="17"/>
        <v>0.19344</v>
      </c>
      <c r="S154" s="162">
        <v>0</v>
      </c>
      <c r="T154" s="163">
        <f t="shared" si="1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4" t="s">
        <v>136</v>
      </c>
      <c r="AT154" s="164" t="s">
        <v>132</v>
      </c>
      <c r="AU154" s="164" t="s">
        <v>106</v>
      </c>
      <c r="AY154" s="14" t="s">
        <v>129</v>
      </c>
      <c r="BE154" s="165">
        <f t="shared" si="19"/>
        <v>0</v>
      </c>
      <c r="BF154" s="165">
        <f t="shared" si="20"/>
        <v>0</v>
      </c>
      <c r="BG154" s="165">
        <f t="shared" si="21"/>
        <v>0</v>
      </c>
      <c r="BH154" s="165">
        <f t="shared" si="22"/>
        <v>0</v>
      </c>
      <c r="BI154" s="165">
        <f t="shared" si="23"/>
        <v>0</v>
      </c>
      <c r="BJ154" s="14" t="s">
        <v>106</v>
      </c>
      <c r="BK154" s="165">
        <f t="shared" si="24"/>
        <v>0</v>
      </c>
      <c r="BL154" s="14" t="s">
        <v>136</v>
      </c>
      <c r="BM154" s="164" t="s">
        <v>208</v>
      </c>
    </row>
    <row r="155" spans="1:65" s="2" customFormat="1" ht="24.2" customHeight="1">
      <c r="A155" s="29"/>
      <c r="B155" s="117"/>
      <c r="C155" s="152" t="s">
        <v>209</v>
      </c>
      <c r="D155" s="152" t="s">
        <v>132</v>
      </c>
      <c r="E155" s="153" t="s">
        <v>210</v>
      </c>
      <c r="F155" s="154" t="s">
        <v>211</v>
      </c>
      <c r="G155" s="155" t="s">
        <v>135</v>
      </c>
      <c r="H155" s="156">
        <v>10</v>
      </c>
      <c r="I155" s="157"/>
      <c r="J155" s="158">
        <f t="shared" si="15"/>
        <v>0</v>
      </c>
      <c r="K155" s="159"/>
      <c r="L155" s="30"/>
      <c r="M155" s="160" t="s">
        <v>1</v>
      </c>
      <c r="N155" s="161" t="s">
        <v>42</v>
      </c>
      <c r="O155" s="55"/>
      <c r="P155" s="162">
        <f t="shared" si="16"/>
        <v>0</v>
      </c>
      <c r="Q155" s="162">
        <v>6.1500000000000001E-3</v>
      </c>
      <c r="R155" s="162">
        <f t="shared" si="17"/>
        <v>6.1499999999999999E-2</v>
      </c>
      <c r="S155" s="162">
        <v>0</v>
      </c>
      <c r="T155" s="163">
        <f t="shared" si="1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4" t="s">
        <v>136</v>
      </c>
      <c r="AT155" s="164" t="s">
        <v>132</v>
      </c>
      <c r="AU155" s="164" t="s">
        <v>106</v>
      </c>
      <c r="AY155" s="14" t="s">
        <v>129</v>
      </c>
      <c r="BE155" s="165">
        <f t="shared" si="19"/>
        <v>0</v>
      </c>
      <c r="BF155" s="165">
        <f t="shared" si="20"/>
        <v>0</v>
      </c>
      <c r="BG155" s="165">
        <f t="shared" si="21"/>
        <v>0</v>
      </c>
      <c r="BH155" s="165">
        <f t="shared" si="22"/>
        <v>0</v>
      </c>
      <c r="BI155" s="165">
        <f t="shared" si="23"/>
        <v>0</v>
      </c>
      <c r="BJ155" s="14" t="s">
        <v>106</v>
      </c>
      <c r="BK155" s="165">
        <f t="shared" si="24"/>
        <v>0</v>
      </c>
      <c r="BL155" s="14" t="s">
        <v>136</v>
      </c>
      <c r="BM155" s="164" t="s">
        <v>212</v>
      </c>
    </row>
    <row r="156" spans="1:65" s="2" customFormat="1" ht="21.75" customHeight="1">
      <c r="A156" s="29"/>
      <c r="B156" s="117"/>
      <c r="C156" s="152" t="s">
        <v>213</v>
      </c>
      <c r="D156" s="152" t="s">
        <v>132</v>
      </c>
      <c r="E156" s="153" t="s">
        <v>214</v>
      </c>
      <c r="F156" s="154" t="s">
        <v>215</v>
      </c>
      <c r="G156" s="155" t="s">
        <v>135</v>
      </c>
      <c r="H156" s="156">
        <v>20</v>
      </c>
      <c r="I156" s="157"/>
      <c r="J156" s="158">
        <f t="shared" si="15"/>
        <v>0</v>
      </c>
      <c r="K156" s="159"/>
      <c r="L156" s="30"/>
      <c r="M156" s="160" t="s">
        <v>1</v>
      </c>
      <c r="N156" s="161" t="s">
        <v>42</v>
      </c>
      <c r="O156" s="55"/>
      <c r="P156" s="162">
        <f t="shared" si="16"/>
        <v>0</v>
      </c>
      <c r="Q156" s="162">
        <v>2.0000000000000001E-4</v>
      </c>
      <c r="R156" s="162">
        <f t="shared" si="17"/>
        <v>4.0000000000000001E-3</v>
      </c>
      <c r="S156" s="162">
        <v>0</v>
      </c>
      <c r="T156" s="163">
        <f t="shared" si="1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4" t="s">
        <v>136</v>
      </c>
      <c r="AT156" s="164" t="s">
        <v>132</v>
      </c>
      <c r="AU156" s="164" t="s">
        <v>106</v>
      </c>
      <c r="AY156" s="14" t="s">
        <v>129</v>
      </c>
      <c r="BE156" s="165">
        <f t="shared" si="19"/>
        <v>0</v>
      </c>
      <c r="BF156" s="165">
        <f t="shared" si="20"/>
        <v>0</v>
      </c>
      <c r="BG156" s="165">
        <f t="shared" si="21"/>
        <v>0</v>
      </c>
      <c r="BH156" s="165">
        <f t="shared" si="22"/>
        <v>0</v>
      </c>
      <c r="BI156" s="165">
        <f t="shared" si="23"/>
        <v>0</v>
      </c>
      <c r="BJ156" s="14" t="s">
        <v>106</v>
      </c>
      <c r="BK156" s="165">
        <f t="shared" si="24"/>
        <v>0</v>
      </c>
      <c r="BL156" s="14" t="s">
        <v>136</v>
      </c>
      <c r="BM156" s="164" t="s">
        <v>216</v>
      </c>
    </row>
    <row r="157" spans="1:65" s="2" customFormat="1" ht="24.2" customHeight="1">
      <c r="A157" s="29"/>
      <c r="B157" s="117"/>
      <c r="C157" s="152" t="s">
        <v>7</v>
      </c>
      <c r="D157" s="152" t="s">
        <v>132</v>
      </c>
      <c r="E157" s="153" t="s">
        <v>217</v>
      </c>
      <c r="F157" s="154" t="s">
        <v>218</v>
      </c>
      <c r="G157" s="155" t="s">
        <v>135</v>
      </c>
      <c r="H157" s="156">
        <v>273</v>
      </c>
      <c r="I157" s="157"/>
      <c r="J157" s="158">
        <f t="shared" si="15"/>
        <v>0</v>
      </c>
      <c r="K157" s="159"/>
      <c r="L157" s="30"/>
      <c r="M157" s="160" t="s">
        <v>1</v>
      </c>
      <c r="N157" s="161" t="s">
        <v>42</v>
      </c>
      <c r="O157" s="55"/>
      <c r="P157" s="162">
        <f t="shared" si="16"/>
        <v>0</v>
      </c>
      <c r="Q157" s="162">
        <v>2.4000000000000001E-4</v>
      </c>
      <c r="R157" s="162">
        <f t="shared" si="17"/>
        <v>6.5519999999999995E-2</v>
      </c>
      <c r="S157" s="162">
        <v>0</v>
      </c>
      <c r="T157" s="163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4" t="s">
        <v>136</v>
      </c>
      <c r="AT157" s="164" t="s">
        <v>132</v>
      </c>
      <c r="AU157" s="164" t="s">
        <v>106</v>
      </c>
      <c r="AY157" s="14" t="s">
        <v>129</v>
      </c>
      <c r="BE157" s="165">
        <f t="shared" si="19"/>
        <v>0</v>
      </c>
      <c r="BF157" s="165">
        <f t="shared" si="20"/>
        <v>0</v>
      </c>
      <c r="BG157" s="165">
        <f t="shared" si="21"/>
        <v>0</v>
      </c>
      <c r="BH157" s="165">
        <f t="shared" si="22"/>
        <v>0</v>
      </c>
      <c r="BI157" s="165">
        <f t="shared" si="23"/>
        <v>0</v>
      </c>
      <c r="BJ157" s="14" t="s">
        <v>106</v>
      </c>
      <c r="BK157" s="165">
        <f t="shared" si="24"/>
        <v>0</v>
      </c>
      <c r="BL157" s="14" t="s">
        <v>136</v>
      </c>
      <c r="BM157" s="164" t="s">
        <v>219</v>
      </c>
    </row>
    <row r="158" spans="1:65" s="2" customFormat="1" ht="24.2" customHeight="1">
      <c r="A158" s="29"/>
      <c r="B158" s="117"/>
      <c r="C158" s="152" t="s">
        <v>220</v>
      </c>
      <c r="D158" s="152" t="s">
        <v>132</v>
      </c>
      <c r="E158" s="153" t="s">
        <v>221</v>
      </c>
      <c r="F158" s="154" t="s">
        <v>222</v>
      </c>
      <c r="G158" s="155" t="s">
        <v>135</v>
      </c>
      <c r="H158" s="156">
        <v>770</v>
      </c>
      <c r="I158" s="157"/>
      <c r="J158" s="158">
        <f t="shared" si="15"/>
        <v>0</v>
      </c>
      <c r="K158" s="159"/>
      <c r="L158" s="30"/>
      <c r="M158" s="160" t="s">
        <v>1</v>
      </c>
      <c r="N158" s="161" t="s">
        <v>42</v>
      </c>
      <c r="O158" s="55"/>
      <c r="P158" s="162">
        <f t="shared" si="16"/>
        <v>0</v>
      </c>
      <c r="Q158" s="162">
        <v>0</v>
      </c>
      <c r="R158" s="162">
        <f t="shared" si="17"/>
        <v>0</v>
      </c>
      <c r="S158" s="162">
        <v>2.4000000000000001E-4</v>
      </c>
      <c r="T158" s="163">
        <f t="shared" si="18"/>
        <v>0.18479999999999999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4" t="s">
        <v>136</v>
      </c>
      <c r="AT158" s="164" t="s">
        <v>132</v>
      </c>
      <c r="AU158" s="164" t="s">
        <v>106</v>
      </c>
      <c r="AY158" s="14" t="s">
        <v>129</v>
      </c>
      <c r="BE158" s="165">
        <f t="shared" si="19"/>
        <v>0</v>
      </c>
      <c r="BF158" s="165">
        <f t="shared" si="20"/>
        <v>0</v>
      </c>
      <c r="BG158" s="165">
        <f t="shared" si="21"/>
        <v>0</v>
      </c>
      <c r="BH158" s="165">
        <f t="shared" si="22"/>
        <v>0</v>
      </c>
      <c r="BI158" s="165">
        <f t="shared" si="23"/>
        <v>0</v>
      </c>
      <c r="BJ158" s="14" t="s">
        <v>106</v>
      </c>
      <c r="BK158" s="165">
        <f t="shared" si="24"/>
        <v>0</v>
      </c>
      <c r="BL158" s="14" t="s">
        <v>136</v>
      </c>
      <c r="BM158" s="164" t="s">
        <v>223</v>
      </c>
    </row>
    <row r="159" spans="1:65" s="2" customFormat="1" ht="24.2" customHeight="1">
      <c r="A159" s="29"/>
      <c r="B159" s="117"/>
      <c r="C159" s="152" t="s">
        <v>224</v>
      </c>
      <c r="D159" s="152" t="s">
        <v>132</v>
      </c>
      <c r="E159" s="153" t="s">
        <v>225</v>
      </c>
      <c r="F159" s="154" t="s">
        <v>226</v>
      </c>
      <c r="G159" s="155" t="s">
        <v>135</v>
      </c>
      <c r="H159" s="156">
        <v>62</v>
      </c>
      <c r="I159" s="157"/>
      <c r="J159" s="158">
        <f t="shared" si="15"/>
        <v>0</v>
      </c>
      <c r="K159" s="159"/>
      <c r="L159" s="30"/>
      <c r="M159" s="160" t="s">
        <v>1</v>
      </c>
      <c r="N159" s="161" t="s">
        <v>42</v>
      </c>
      <c r="O159" s="55"/>
      <c r="P159" s="162">
        <f t="shared" si="16"/>
        <v>0</v>
      </c>
      <c r="Q159" s="162">
        <v>0</v>
      </c>
      <c r="R159" s="162">
        <f t="shared" si="17"/>
        <v>0</v>
      </c>
      <c r="S159" s="162">
        <v>3.4000000000000002E-4</v>
      </c>
      <c r="T159" s="163">
        <f t="shared" si="18"/>
        <v>2.1080000000000002E-2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4" t="s">
        <v>136</v>
      </c>
      <c r="AT159" s="164" t="s">
        <v>132</v>
      </c>
      <c r="AU159" s="164" t="s">
        <v>106</v>
      </c>
      <c r="AY159" s="14" t="s">
        <v>129</v>
      </c>
      <c r="BE159" s="165">
        <f t="shared" si="19"/>
        <v>0</v>
      </c>
      <c r="BF159" s="165">
        <f t="shared" si="20"/>
        <v>0</v>
      </c>
      <c r="BG159" s="165">
        <f t="shared" si="21"/>
        <v>0</v>
      </c>
      <c r="BH159" s="165">
        <f t="shared" si="22"/>
        <v>0</v>
      </c>
      <c r="BI159" s="165">
        <f t="shared" si="23"/>
        <v>0</v>
      </c>
      <c r="BJ159" s="14" t="s">
        <v>106</v>
      </c>
      <c r="BK159" s="165">
        <f t="shared" si="24"/>
        <v>0</v>
      </c>
      <c r="BL159" s="14" t="s">
        <v>136</v>
      </c>
      <c r="BM159" s="164" t="s">
        <v>227</v>
      </c>
    </row>
    <row r="160" spans="1:65" s="2" customFormat="1" ht="16.5" customHeight="1">
      <c r="A160" s="29"/>
      <c r="B160" s="117"/>
      <c r="C160" s="152" t="s">
        <v>228</v>
      </c>
      <c r="D160" s="152" t="s">
        <v>132</v>
      </c>
      <c r="E160" s="153" t="s">
        <v>229</v>
      </c>
      <c r="F160" s="154" t="s">
        <v>230</v>
      </c>
      <c r="G160" s="155" t="s">
        <v>135</v>
      </c>
      <c r="H160" s="156">
        <v>12</v>
      </c>
      <c r="I160" s="157"/>
      <c r="J160" s="158">
        <f t="shared" si="15"/>
        <v>0</v>
      </c>
      <c r="K160" s="159"/>
      <c r="L160" s="30"/>
      <c r="M160" s="160" t="s">
        <v>1</v>
      </c>
      <c r="N160" s="161" t="s">
        <v>42</v>
      </c>
      <c r="O160" s="55"/>
      <c r="P160" s="162">
        <f t="shared" si="16"/>
        <v>0</v>
      </c>
      <c r="Q160" s="162">
        <v>3.8000000000000002E-4</v>
      </c>
      <c r="R160" s="162">
        <f t="shared" si="17"/>
        <v>4.5599999999999998E-3</v>
      </c>
      <c r="S160" s="162">
        <v>0</v>
      </c>
      <c r="T160" s="163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4" t="s">
        <v>136</v>
      </c>
      <c r="AT160" s="164" t="s">
        <v>132</v>
      </c>
      <c r="AU160" s="164" t="s">
        <v>106</v>
      </c>
      <c r="AY160" s="14" t="s">
        <v>129</v>
      </c>
      <c r="BE160" s="165">
        <f t="shared" si="19"/>
        <v>0</v>
      </c>
      <c r="BF160" s="165">
        <f t="shared" si="20"/>
        <v>0</v>
      </c>
      <c r="BG160" s="165">
        <f t="shared" si="21"/>
        <v>0</v>
      </c>
      <c r="BH160" s="165">
        <f t="shared" si="22"/>
        <v>0</v>
      </c>
      <c r="BI160" s="165">
        <f t="shared" si="23"/>
        <v>0</v>
      </c>
      <c r="BJ160" s="14" t="s">
        <v>106</v>
      </c>
      <c r="BK160" s="165">
        <f t="shared" si="24"/>
        <v>0</v>
      </c>
      <c r="BL160" s="14" t="s">
        <v>136</v>
      </c>
      <c r="BM160" s="164" t="s">
        <v>231</v>
      </c>
    </row>
    <row r="161" spans="1:65" s="2" customFormat="1" ht="16.5" customHeight="1">
      <c r="A161" s="29"/>
      <c r="B161" s="117"/>
      <c r="C161" s="152" t="s">
        <v>232</v>
      </c>
      <c r="D161" s="152" t="s">
        <v>132</v>
      </c>
      <c r="E161" s="153" t="s">
        <v>233</v>
      </c>
      <c r="F161" s="154" t="s">
        <v>234</v>
      </c>
      <c r="G161" s="155" t="s">
        <v>181</v>
      </c>
      <c r="H161" s="156">
        <v>3</v>
      </c>
      <c r="I161" s="157"/>
      <c r="J161" s="158">
        <f t="shared" si="15"/>
        <v>0</v>
      </c>
      <c r="K161" s="159"/>
      <c r="L161" s="30"/>
      <c r="M161" s="160" t="s">
        <v>1</v>
      </c>
      <c r="N161" s="161" t="s">
        <v>42</v>
      </c>
      <c r="O161" s="55"/>
      <c r="P161" s="162">
        <f t="shared" si="16"/>
        <v>0</v>
      </c>
      <c r="Q161" s="162">
        <v>1.2999999999999999E-4</v>
      </c>
      <c r="R161" s="162">
        <f t="shared" si="17"/>
        <v>3.8999999999999994E-4</v>
      </c>
      <c r="S161" s="162">
        <v>0</v>
      </c>
      <c r="T161" s="16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4" t="s">
        <v>136</v>
      </c>
      <c r="AT161" s="164" t="s">
        <v>132</v>
      </c>
      <c r="AU161" s="164" t="s">
        <v>106</v>
      </c>
      <c r="AY161" s="14" t="s">
        <v>129</v>
      </c>
      <c r="BE161" s="165">
        <f t="shared" si="19"/>
        <v>0</v>
      </c>
      <c r="BF161" s="165">
        <f t="shared" si="20"/>
        <v>0</v>
      </c>
      <c r="BG161" s="165">
        <f t="shared" si="21"/>
        <v>0</v>
      </c>
      <c r="BH161" s="165">
        <f t="shared" si="22"/>
        <v>0</v>
      </c>
      <c r="BI161" s="165">
        <f t="shared" si="23"/>
        <v>0</v>
      </c>
      <c r="BJ161" s="14" t="s">
        <v>106</v>
      </c>
      <c r="BK161" s="165">
        <f t="shared" si="24"/>
        <v>0</v>
      </c>
      <c r="BL161" s="14" t="s">
        <v>136</v>
      </c>
      <c r="BM161" s="164" t="s">
        <v>235</v>
      </c>
    </row>
    <row r="162" spans="1:65" s="2" customFormat="1" ht="16.5" customHeight="1">
      <c r="A162" s="29"/>
      <c r="B162" s="117"/>
      <c r="C162" s="152" t="s">
        <v>236</v>
      </c>
      <c r="D162" s="152" t="s">
        <v>132</v>
      </c>
      <c r="E162" s="153" t="s">
        <v>237</v>
      </c>
      <c r="F162" s="154" t="s">
        <v>238</v>
      </c>
      <c r="G162" s="155" t="s">
        <v>239</v>
      </c>
      <c r="H162" s="156">
        <v>2</v>
      </c>
      <c r="I162" s="157"/>
      <c r="J162" s="158">
        <f t="shared" si="15"/>
        <v>0</v>
      </c>
      <c r="K162" s="159"/>
      <c r="L162" s="30"/>
      <c r="M162" s="160" t="s">
        <v>1</v>
      </c>
      <c r="N162" s="161" t="s">
        <v>42</v>
      </c>
      <c r="O162" s="55"/>
      <c r="P162" s="162">
        <f t="shared" si="16"/>
        <v>0</v>
      </c>
      <c r="Q162" s="162">
        <v>2.5000000000000001E-4</v>
      </c>
      <c r="R162" s="162">
        <f t="shared" si="17"/>
        <v>5.0000000000000001E-4</v>
      </c>
      <c r="S162" s="162">
        <v>0</v>
      </c>
      <c r="T162" s="16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4" t="s">
        <v>136</v>
      </c>
      <c r="AT162" s="164" t="s">
        <v>132</v>
      </c>
      <c r="AU162" s="164" t="s">
        <v>106</v>
      </c>
      <c r="AY162" s="14" t="s">
        <v>129</v>
      </c>
      <c r="BE162" s="165">
        <f t="shared" si="19"/>
        <v>0</v>
      </c>
      <c r="BF162" s="165">
        <f t="shared" si="20"/>
        <v>0</v>
      </c>
      <c r="BG162" s="165">
        <f t="shared" si="21"/>
        <v>0</v>
      </c>
      <c r="BH162" s="165">
        <f t="shared" si="22"/>
        <v>0</v>
      </c>
      <c r="BI162" s="165">
        <f t="shared" si="23"/>
        <v>0</v>
      </c>
      <c r="BJ162" s="14" t="s">
        <v>106</v>
      </c>
      <c r="BK162" s="165">
        <f t="shared" si="24"/>
        <v>0</v>
      </c>
      <c r="BL162" s="14" t="s">
        <v>136</v>
      </c>
      <c r="BM162" s="164" t="s">
        <v>240</v>
      </c>
    </row>
    <row r="163" spans="1:65" s="2" customFormat="1" ht="16.5" customHeight="1">
      <c r="A163" s="29"/>
      <c r="B163" s="117"/>
      <c r="C163" s="152" t="s">
        <v>241</v>
      </c>
      <c r="D163" s="152" t="s">
        <v>132</v>
      </c>
      <c r="E163" s="153" t="s">
        <v>242</v>
      </c>
      <c r="F163" s="154" t="s">
        <v>243</v>
      </c>
      <c r="G163" s="155" t="s">
        <v>181</v>
      </c>
      <c r="H163" s="156">
        <v>107</v>
      </c>
      <c r="I163" s="157"/>
      <c r="J163" s="158">
        <f t="shared" si="15"/>
        <v>0</v>
      </c>
      <c r="K163" s="159"/>
      <c r="L163" s="30"/>
      <c r="M163" s="160" t="s">
        <v>1</v>
      </c>
      <c r="N163" s="161" t="s">
        <v>42</v>
      </c>
      <c r="O163" s="55"/>
      <c r="P163" s="162">
        <f t="shared" si="16"/>
        <v>0</v>
      </c>
      <c r="Q163" s="162">
        <v>0</v>
      </c>
      <c r="R163" s="162">
        <f t="shared" si="17"/>
        <v>0</v>
      </c>
      <c r="S163" s="162">
        <v>5.2999999999999998E-4</v>
      </c>
      <c r="T163" s="163">
        <f t="shared" si="18"/>
        <v>5.6709999999999997E-2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4" t="s">
        <v>136</v>
      </c>
      <c r="AT163" s="164" t="s">
        <v>132</v>
      </c>
      <c r="AU163" s="164" t="s">
        <v>106</v>
      </c>
      <c r="AY163" s="14" t="s">
        <v>129</v>
      </c>
      <c r="BE163" s="165">
        <f t="shared" si="19"/>
        <v>0</v>
      </c>
      <c r="BF163" s="165">
        <f t="shared" si="20"/>
        <v>0</v>
      </c>
      <c r="BG163" s="165">
        <f t="shared" si="21"/>
        <v>0</v>
      </c>
      <c r="BH163" s="165">
        <f t="shared" si="22"/>
        <v>0</v>
      </c>
      <c r="BI163" s="165">
        <f t="shared" si="23"/>
        <v>0</v>
      </c>
      <c r="BJ163" s="14" t="s">
        <v>106</v>
      </c>
      <c r="BK163" s="165">
        <f t="shared" si="24"/>
        <v>0</v>
      </c>
      <c r="BL163" s="14" t="s">
        <v>136</v>
      </c>
      <c r="BM163" s="164" t="s">
        <v>244</v>
      </c>
    </row>
    <row r="164" spans="1:65" s="2" customFormat="1" ht="16.5" customHeight="1">
      <c r="A164" s="29"/>
      <c r="B164" s="117"/>
      <c r="C164" s="152" t="s">
        <v>245</v>
      </c>
      <c r="D164" s="152" t="s">
        <v>132</v>
      </c>
      <c r="E164" s="153" t="s">
        <v>246</v>
      </c>
      <c r="F164" s="154" t="s">
        <v>247</v>
      </c>
      <c r="G164" s="155" t="s">
        <v>181</v>
      </c>
      <c r="H164" s="156">
        <v>16</v>
      </c>
      <c r="I164" s="157"/>
      <c r="J164" s="158">
        <f t="shared" si="15"/>
        <v>0</v>
      </c>
      <c r="K164" s="159"/>
      <c r="L164" s="30"/>
      <c r="M164" s="160" t="s">
        <v>1</v>
      </c>
      <c r="N164" s="161" t="s">
        <v>42</v>
      </c>
      <c r="O164" s="55"/>
      <c r="P164" s="162">
        <f t="shared" si="16"/>
        <v>0</v>
      </c>
      <c r="Q164" s="162">
        <v>0</v>
      </c>
      <c r="R164" s="162">
        <f t="shared" si="17"/>
        <v>0</v>
      </c>
      <c r="S164" s="162">
        <v>1.23E-3</v>
      </c>
      <c r="T164" s="163">
        <f t="shared" si="18"/>
        <v>1.968E-2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4" t="s">
        <v>136</v>
      </c>
      <c r="AT164" s="164" t="s">
        <v>132</v>
      </c>
      <c r="AU164" s="164" t="s">
        <v>106</v>
      </c>
      <c r="AY164" s="14" t="s">
        <v>129</v>
      </c>
      <c r="BE164" s="165">
        <f t="shared" si="19"/>
        <v>0</v>
      </c>
      <c r="BF164" s="165">
        <f t="shared" si="20"/>
        <v>0</v>
      </c>
      <c r="BG164" s="165">
        <f t="shared" si="21"/>
        <v>0</v>
      </c>
      <c r="BH164" s="165">
        <f t="shared" si="22"/>
        <v>0</v>
      </c>
      <c r="BI164" s="165">
        <f t="shared" si="23"/>
        <v>0</v>
      </c>
      <c r="BJ164" s="14" t="s">
        <v>106</v>
      </c>
      <c r="BK164" s="165">
        <f t="shared" si="24"/>
        <v>0</v>
      </c>
      <c r="BL164" s="14" t="s">
        <v>136</v>
      </c>
      <c r="BM164" s="164" t="s">
        <v>248</v>
      </c>
    </row>
    <row r="165" spans="1:65" s="2" customFormat="1" ht="16.5" customHeight="1">
      <c r="A165" s="29"/>
      <c r="B165" s="117"/>
      <c r="C165" s="152" t="s">
        <v>249</v>
      </c>
      <c r="D165" s="152" t="s">
        <v>132</v>
      </c>
      <c r="E165" s="153" t="s">
        <v>250</v>
      </c>
      <c r="F165" s="154" t="s">
        <v>251</v>
      </c>
      <c r="G165" s="155" t="s">
        <v>181</v>
      </c>
      <c r="H165" s="156">
        <v>1</v>
      </c>
      <c r="I165" s="157"/>
      <c r="J165" s="158">
        <f t="shared" si="15"/>
        <v>0</v>
      </c>
      <c r="K165" s="159"/>
      <c r="L165" s="30"/>
      <c r="M165" s="160" t="s">
        <v>1</v>
      </c>
      <c r="N165" s="161" t="s">
        <v>42</v>
      </c>
      <c r="O165" s="55"/>
      <c r="P165" s="162">
        <f t="shared" si="16"/>
        <v>0</v>
      </c>
      <c r="Q165" s="162">
        <v>3.4499999999999999E-3</v>
      </c>
      <c r="R165" s="162">
        <f t="shared" si="17"/>
        <v>3.4499999999999999E-3</v>
      </c>
      <c r="S165" s="162">
        <v>0</v>
      </c>
      <c r="T165" s="16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4" t="s">
        <v>136</v>
      </c>
      <c r="AT165" s="164" t="s">
        <v>132</v>
      </c>
      <c r="AU165" s="164" t="s">
        <v>106</v>
      </c>
      <c r="AY165" s="14" t="s">
        <v>129</v>
      </c>
      <c r="BE165" s="165">
        <f t="shared" si="19"/>
        <v>0</v>
      </c>
      <c r="BF165" s="165">
        <f t="shared" si="20"/>
        <v>0</v>
      </c>
      <c r="BG165" s="165">
        <f t="shared" si="21"/>
        <v>0</v>
      </c>
      <c r="BH165" s="165">
        <f t="shared" si="22"/>
        <v>0</v>
      </c>
      <c r="BI165" s="165">
        <f t="shared" si="23"/>
        <v>0</v>
      </c>
      <c r="BJ165" s="14" t="s">
        <v>106</v>
      </c>
      <c r="BK165" s="165">
        <f t="shared" si="24"/>
        <v>0</v>
      </c>
      <c r="BL165" s="14" t="s">
        <v>136</v>
      </c>
      <c r="BM165" s="164" t="s">
        <v>252</v>
      </c>
    </row>
    <row r="166" spans="1:65" s="2" customFormat="1" ht="16.5" customHeight="1">
      <c r="A166" s="29"/>
      <c r="B166" s="117"/>
      <c r="C166" s="152" t="s">
        <v>253</v>
      </c>
      <c r="D166" s="152" t="s">
        <v>132</v>
      </c>
      <c r="E166" s="153" t="s">
        <v>254</v>
      </c>
      <c r="F166" s="154" t="s">
        <v>255</v>
      </c>
      <c r="G166" s="155" t="s">
        <v>181</v>
      </c>
      <c r="H166" s="156">
        <v>16</v>
      </c>
      <c r="I166" s="157"/>
      <c r="J166" s="158">
        <f t="shared" si="15"/>
        <v>0</v>
      </c>
      <c r="K166" s="159"/>
      <c r="L166" s="30"/>
      <c r="M166" s="160" t="s">
        <v>1</v>
      </c>
      <c r="N166" s="161" t="s">
        <v>42</v>
      </c>
      <c r="O166" s="55"/>
      <c r="P166" s="162">
        <f t="shared" si="16"/>
        <v>0</v>
      </c>
      <c r="Q166" s="162">
        <v>1.1999999999999999E-3</v>
      </c>
      <c r="R166" s="162">
        <f t="shared" si="17"/>
        <v>1.9199999999999998E-2</v>
      </c>
      <c r="S166" s="162">
        <v>0</v>
      </c>
      <c r="T166" s="16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4" t="s">
        <v>136</v>
      </c>
      <c r="AT166" s="164" t="s">
        <v>132</v>
      </c>
      <c r="AU166" s="164" t="s">
        <v>106</v>
      </c>
      <c r="AY166" s="14" t="s">
        <v>129</v>
      </c>
      <c r="BE166" s="165">
        <f t="shared" si="19"/>
        <v>0</v>
      </c>
      <c r="BF166" s="165">
        <f t="shared" si="20"/>
        <v>0</v>
      </c>
      <c r="BG166" s="165">
        <f t="shared" si="21"/>
        <v>0</v>
      </c>
      <c r="BH166" s="165">
        <f t="shared" si="22"/>
        <v>0</v>
      </c>
      <c r="BI166" s="165">
        <f t="shared" si="23"/>
        <v>0</v>
      </c>
      <c r="BJ166" s="14" t="s">
        <v>106</v>
      </c>
      <c r="BK166" s="165">
        <f t="shared" si="24"/>
        <v>0</v>
      </c>
      <c r="BL166" s="14" t="s">
        <v>136</v>
      </c>
      <c r="BM166" s="164" t="s">
        <v>256</v>
      </c>
    </row>
    <row r="167" spans="1:65" s="2" customFormat="1" ht="21.75" customHeight="1">
      <c r="A167" s="29"/>
      <c r="B167" s="117"/>
      <c r="C167" s="152" t="s">
        <v>257</v>
      </c>
      <c r="D167" s="152" t="s">
        <v>132</v>
      </c>
      <c r="E167" s="153" t="s">
        <v>258</v>
      </c>
      <c r="F167" s="154" t="s">
        <v>259</v>
      </c>
      <c r="G167" s="155" t="s">
        <v>181</v>
      </c>
      <c r="H167" s="156">
        <v>104</v>
      </c>
      <c r="I167" s="157"/>
      <c r="J167" s="158">
        <f t="shared" si="15"/>
        <v>0</v>
      </c>
      <c r="K167" s="159"/>
      <c r="L167" s="30"/>
      <c r="M167" s="160" t="s">
        <v>1</v>
      </c>
      <c r="N167" s="161" t="s">
        <v>42</v>
      </c>
      <c r="O167" s="55"/>
      <c r="P167" s="162">
        <f t="shared" si="16"/>
        <v>0</v>
      </c>
      <c r="Q167" s="162">
        <v>3.5E-4</v>
      </c>
      <c r="R167" s="162">
        <f t="shared" si="17"/>
        <v>3.6400000000000002E-2</v>
      </c>
      <c r="S167" s="162">
        <v>0</v>
      </c>
      <c r="T167" s="16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4" t="s">
        <v>136</v>
      </c>
      <c r="AT167" s="164" t="s">
        <v>132</v>
      </c>
      <c r="AU167" s="164" t="s">
        <v>106</v>
      </c>
      <c r="AY167" s="14" t="s">
        <v>129</v>
      </c>
      <c r="BE167" s="165">
        <f t="shared" si="19"/>
        <v>0</v>
      </c>
      <c r="BF167" s="165">
        <f t="shared" si="20"/>
        <v>0</v>
      </c>
      <c r="BG167" s="165">
        <f t="shared" si="21"/>
        <v>0</v>
      </c>
      <c r="BH167" s="165">
        <f t="shared" si="22"/>
        <v>0</v>
      </c>
      <c r="BI167" s="165">
        <f t="shared" si="23"/>
        <v>0</v>
      </c>
      <c r="BJ167" s="14" t="s">
        <v>106</v>
      </c>
      <c r="BK167" s="165">
        <f t="shared" si="24"/>
        <v>0</v>
      </c>
      <c r="BL167" s="14" t="s">
        <v>136</v>
      </c>
      <c r="BM167" s="164" t="s">
        <v>260</v>
      </c>
    </row>
    <row r="168" spans="1:65" s="2" customFormat="1" ht="21.75" customHeight="1">
      <c r="A168" s="29"/>
      <c r="B168" s="117"/>
      <c r="C168" s="152" t="s">
        <v>141</v>
      </c>
      <c r="D168" s="152" t="s">
        <v>132</v>
      </c>
      <c r="E168" s="153" t="s">
        <v>261</v>
      </c>
      <c r="F168" s="154" t="s">
        <v>262</v>
      </c>
      <c r="G168" s="155" t="s">
        <v>181</v>
      </c>
      <c r="H168" s="156">
        <v>1</v>
      </c>
      <c r="I168" s="157"/>
      <c r="J168" s="158">
        <f t="shared" si="15"/>
        <v>0</v>
      </c>
      <c r="K168" s="159"/>
      <c r="L168" s="30"/>
      <c r="M168" s="160" t="s">
        <v>1</v>
      </c>
      <c r="N168" s="161" t="s">
        <v>42</v>
      </c>
      <c r="O168" s="55"/>
      <c r="P168" s="162">
        <f t="shared" si="16"/>
        <v>0</v>
      </c>
      <c r="Q168" s="162">
        <v>7.6000000000000004E-4</v>
      </c>
      <c r="R168" s="162">
        <f t="shared" si="17"/>
        <v>7.6000000000000004E-4</v>
      </c>
      <c r="S168" s="162">
        <v>0</v>
      </c>
      <c r="T168" s="16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4" t="s">
        <v>136</v>
      </c>
      <c r="AT168" s="164" t="s">
        <v>132</v>
      </c>
      <c r="AU168" s="164" t="s">
        <v>106</v>
      </c>
      <c r="AY168" s="14" t="s">
        <v>129</v>
      </c>
      <c r="BE168" s="165">
        <f t="shared" si="19"/>
        <v>0</v>
      </c>
      <c r="BF168" s="165">
        <f t="shared" si="20"/>
        <v>0</v>
      </c>
      <c r="BG168" s="165">
        <f t="shared" si="21"/>
        <v>0</v>
      </c>
      <c r="BH168" s="165">
        <f t="shared" si="22"/>
        <v>0</v>
      </c>
      <c r="BI168" s="165">
        <f t="shared" si="23"/>
        <v>0</v>
      </c>
      <c r="BJ168" s="14" t="s">
        <v>106</v>
      </c>
      <c r="BK168" s="165">
        <f t="shared" si="24"/>
        <v>0</v>
      </c>
      <c r="BL168" s="14" t="s">
        <v>136</v>
      </c>
      <c r="BM168" s="164" t="s">
        <v>263</v>
      </c>
    </row>
    <row r="169" spans="1:65" s="2" customFormat="1" ht="16.5" customHeight="1">
      <c r="A169" s="29"/>
      <c r="B169" s="117"/>
      <c r="C169" s="152" t="s">
        <v>264</v>
      </c>
      <c r="D169" s="152" t="s">
        <v>132</v>
      </c>
      <c r="E169" s="153" t="s">
        <v>265</v>
      </c>
      <c r="F169" s="154" t="s">
        <v>266</v>
      </c>
      <c r="G169" s="155" t="s">
        <v>181</v>
      </c>
      <c r="H169" s="156">
        <v>99</v>
      </c>
      <c r="I169" s="157"/>
      <c r="J169" s="158">
        <f t="shared" si="15"/>
        <v>0</v>
      </c>
      <c r="K169" s="159"/>
      <c r="L169" s="30"/>
      <c r="M169" s="160" t="s">
        <v>1</v>
      </c>
      <c r="N169" s="161" t="s">
        <v>42</v>
      </c>
      <c r="O169" s="55"/>
      <c r="P169" s="162">
        <f t="shared" si="16"/>
        <v>0</v>
      </c>
      <c r="Q169" s="162">
        <v>0</v>
      </c>
      <c r="R169" s="162">
        <f t="shared" si="17"/>
        <v>0</v>
      </c>
      <c r="S169" s="162">
        <v>5.4900000000000001E-3</v>
      </c>
      <c r="T169" s="163">
        <f t="shared" si="18"/>
        <v>0.54351000000000005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4" t="s">
        <v>136</v>
      </c>
      <c r="AT169" s="164" t="s">
        <v>132</v>
      </c>
      <c r="AU169" s="164" t="s">
        <v>106</v>
      </c>
      <c r="AY169" s="14" t="s">
        <v>129</v>
      </c>
      <c r="BE169" s="165">
        <f t="shared" si="19"/>
        <v>0</v>
      </c>
      <c r="BF169" s="165">
        <f t="shared" si="20"/>
        <v>0</v>
      </c>
      <c r="BG169" s="165">
        <f t="shared" si="21"/>
        <v>0</v>
      </c>
      <c r="BH169" s="165">
        <f t="shared" si="22"/>
        <v>0</v>
      </c>
      <c r="BI169" s="165">
        <f t="shared" si="23"/>
        <v>0</v>
      </c>
      <c r="BJ169" s="14" t="s">
        <v>106</v>
      </c>
      <c r="BK169" s="165">
        <f t="shared" si="24"/>
        <v>0</v>
      </c>
      <c r="BL169" s="14" t="s">
        <v>136</v>
      </c>
      <c r="BM169" s="164" t="s">
        <v>267</v>
      </c>
    </row>
    <row r="170" spans="1:65" s="2" customFormat="1" ht="21.75" customHeight="1">
      <c r="A170" s="29"/>
      <c r="B170" s="117"/>
      <c r="C170" s="152" t="s">
        <v>268</v>
      </c>
      <c r="D170" s="152" t="s">
        <v>132</v>
      </c>
      <c r="E170" s="153" t="s">
        <v>269</v>
      </c>
      <c r="F170" s="154" t="s">
        <v>270</v>
      </c>
      <c r="G170" s="155" t="s">
        <v>181</v>
      </c>
      <c r="H170" s="156">
        <v>1</v>
      </c>
      <c r="I170" s="157"/>
      <c r="J170" s="158">
        <f t="shared" si="15"/>
        <v>0</v>
      </c>
      <c r="K170" s="159"/>
      <c r="L170" s="30"/>
      <c r="M170" s="160" t="s">
        <v>1</v>
      </c>
      <c r="N170" s="161" t="s">
        <v>42</v>
      </c>
      <c r="O170" s="55"/>
      <c r="P170" s="162">
        <f t="shared" si="16"/>
        <v>0</v>
      </c>
      <c r="Q170" s="162">
        <v>7.2999999999999996E-4</v>
      </c>
      <c r="R170" s="162">
        <f t="shared" si="17"/>
        <v>7.2999999999999996E-4</v>
      </c>
      <c r="S170" s="162">
        <v>0</v>
      </c>
      <c r="T170" s="16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4" t="s">
        <v>136</v>
      </c>
      <c r="AT170" s="164" t="s">
        <v>132</v>
      </c>
      <c r="AU170" s="164" t="s">
        <v>106</v>
      </c>
      <c r="AY170" s="14" t="s">
        <v>129</v>
      </c>
      <c r="BE170" s="165">
        <f t="shared" si="19"/>
        <v>0</v>
      </c>
      <c r="BF170" s="165">
        <f t="shared" si="20"/>
        <v>0</v>
      </c>
      <c r="BG170" s="165">
        <f t="shared" si="21"/>
        <v>0</v>
      </c>
      <c r="BH170" s="165">
        <f t="shared" si="22"/>
        <v>0</v>
      </c>
      <c r="BI170" s="165">
        <f t="shared" si="23"/>
        <v>0</v>
      </c>
      <c r="BJ170" s="14" t="s">
        <v>106</v>
      </c>
      <c r="BK170" s="165">
        <f t="shared" si="24"/>
        <v>0</v>
      </c>
      <c r="BL170" s="14" t="s">
        <v>136</v>
      </c>
      <c r="BM170" s="164" t="s">
        <v>271</v>
      </c>
    </row>
    <row r="171" spans="1:65" s="2" customFormat="1" ht="16.5" customHeight="1">
      <c r="A171" s="29"/>
      <c r="B171" s="117"/>
      <c r="C171" s="152" t="s">
        <v>272</v>
      </c>
      <c r="D171" s="152" t="s">
        <v>132</v>
      </c>
      <c r="E171" s="153" t="s">
        <v>273</v>
      </c>
      <c r="F171" s="154" t="s">
        <v>274</v>
      </c>
      <c r="G171" s="155" t="s">
        <v>135</v>
      </c>
      <c r="H171" s="156">
        <v>832</v>
      </c>
      <c r="I171" s="157"/>
      <c r="J171" s="158">
        <f t="shared" si="15"/>
        <v>0</v>
      </c>
      <c r="K171" s="159"/>
      <c r="L171" s="30"/>
      <c r="M171" s="160" t="s">
        <v>1</v>
      </c>
      <c r="N171" s="161" t="s">
        <v>42</v>
      </c>
      <c r="O171" s="55"/>
      <c r="P171" s="162">
        <f t="shared" si="16"/>
        <v>0</v>
      </c>
      <c r="Q171" s="162">
        <v>1.0000000000000001E-5</v>
      </c>
      <c r="R171" s="162">
        <f t="shared" si="17"/>
        <v>8.320000000000001E-3</v>
      </c>
      <c r="S171" s="162">
        <v>0</v>
      </c>
      <c r="T171" s="16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4" t="s">
        <v>136</v>
      </c>
      <c r="AT171" s="164" t="s">
        <v>132</v>
      </c>
      <c r="AU171" s="164" t="s">
        <v>106</v>
      </c>
      <c r="AY171" s="14" t="s">
        <v>129</v>
      </c>
      <c r="BE171" s="165">
        <f t="shared" si="19"/>
        <v>0</v>
      </c>
      <c r="BF171" s="165">
        <f t="shared" si="20"/>
        <v>0</v>
      </c>
      <c r="BG171" s="165">
        <f t="shared" si="21"/>
        <v>0</v>
      </c>
      <c r="BH171" s="165">
        <f t="shared" si="22"/>
        <v>0</v>
      </c>
      <c r="BI171" s="165">
        <f t="shared" si="23"/>
        <v>0</v>
      </c>
      <c r="BJ171" s="14" t="s">
        <v>106</v>
      </c>
      <c r="BK171" s="165">
        <f t="shared" si="24"/>
        <v>0</v>
      </c>
      <c r="BL171" s="14" t="s">
        <v>136</v>
      </c>
      <c r="BM171" s="164" t="s">
        <v>275</v>
      </c>
    </row>
    <row r="172" spans="1:65" s="2" customFormat="1" ht="16.5" customHeight="1">
      <c r="A172" s="29"/>
      <c r="B172" s="117"/>
      <c r="C172" s="152" t="s">
        <v>276</v>
      </c>
      <c r="D172" s="152" t="s">
        <v>132</v>
      </c>
      <c r="E172" s="153" t="s">
        <v>277</v>
      </c>
      <c r="F172" s="154" t="s">
        <v>278</v>
      </c>
      <c r="G172" s="155" t="s">
        <v>135</v>
      </c>
      <c r="H172" s="156">
        <v>770</v>
      </c>
      <c r="I172" s="157"/>
      <c r="J172" s="158">
        <f t="shared" si="15"/>
        <v>0</v>
      </c>
      <c r="K172" s="159"/>
      <c r="L172" s="30"/>
      <c r="M172" s="160" t="s">
        <v>1</v>
      </c>
      <c r="N172" s="161" t="s">
        <v>42</v>
      </c>
      <c r="O172" s="55"/>
      <c r="P172" s="162">
        <f t="shared" si="16"/>
        <v>0</v>
      </c>
      <c r="Q172" s="162">
        <v>2.0000000000000002E-5</v>
      </c>
      <c r="R172" s="162">
        <f t="shared" si="17"/>
        <v>1.54E-2</v>
      </c>
      <c r="S172" s="162">
        <v>0</v>
      </c>
      <c r="T172" s="16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4" t="s">
        <v>136</v>
      </c>
      <c r="AT172" s="164" t="s">
        <v>132</v>
      </c>
      <c r="AU172" s="164" t="s">
        <v>106</v>
      </c>
      <c r="AY172" s="14" t="s">
        <v>129</v>
      </c>
      <c r="BE172" s="165">
        <f t="shared" si="19"/>
        <v>0</v>
      </c>
      <c r="BF172" s="165">
        <f t="shared" si="20"/>
        <v>0</v>
      </c>
      <c r="BG172" s="165">
        <f t="shared" si="21"/>
        <v>0</v>
      </c>
      <c r="BH172" s="165">
        <f t="shared" si="22"/>
        <v>0</v>
      </c>
      <c r="BI172" s="165">
        <f t="shared" si="23"/>
        <v>0</v>
      </c>
      <c r="BJ172" s="14" t="s">
        <v>106</v>
      </c>
      <c r="BK172" s="165">
        <f t="shared" si="24"/>
        <v>0</v>
      </c>
      <c r="BL172" s="14" t="s">
        <v>136</v>
      </c>
      <c r="BM172" s="164" t="s">
        <v>279</v>
      </c>
    </row>
    <row r="173" spans="1:65" s="2" customFormat="1" ht="16.5" customHeight="1">
      <c r="A173" s="29"/>
      <c r="B173" s="117"/>
      <c r="C173" s="152" t="s">
        <v>280</v>
      </c>
      <c r="D173" s="152" t="s">
        <v>132</v>
      </c>
      <c r="E173" s="153" t="s">
        <v>281</v>
      </c>
      <c r="F173" s="154" t="s">
        <v>282</v>
      </c>
      <c r="G173" s="155" t="s">
        <v>135</v>
      </c>
      <c r="H173" s="156">
        <v>62</v>
      </c>
      <c r="I173" s="157"/>
      <c r="J173" s="158">
        <f t="shared" si="15"/>
        <v>0</v>
      </c>
      <c r="K173" s="159"/>
      <c r="L173" s="30"/>
      <c r="M173" s="160" t="s">
        <v>1</v>
      </c>
      <c r="N173" s="161" t="s">
        <v>42</v>
      </c>
      <c r="O173" s="55"/>
      <c r="P173" s="162">
        <f t="shared" si="16"/>
        <v>0</v>
      </c>
      <c r="Q173" s="162">
        <v>6.0000000000000002E-5</v>
      </c>
      <c r="R173" s="162">
        <f t="shared" si="17"/>
        <v>3.7200000000000002E-3</v>
      </c>
      <c r="S173" s="162">
        <v>0</v>
      </c>
      <c r="T173" s="16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4" t="s">
        <v>136</v>
      </c>
      <c r="AT173" s="164" t="s">
        <v>132</v>
      </c>
      <c r="AU173" s="164" t="s">
        <v>106</v>
      </c>
      <c r="AY173" s="14" t="s">
        <v>129</v>
      </c>
      <c r="BE173" s="165">
        <f t="shared" si="19"/>
        <v>0</v>
      </c>
      <c r="BF173" s="165">
        <f t="shared" si="20"/>
        <v>0</v>
      </c>
      <c r="BG173" s="165">
        <f t="shared" si="21"/>
        <v>0</v>
      </c>
      <c r="BH173" s="165">
        <f t="shared" si="22"/>
        <v>0</v>
      </c>
      <c r="BI173" s="165">
        <f t="shared" si="23"/>
        <v>0</v>
      </c>
      <c r="BJ173" s="14" t="s">
        <v>106</v>
      </c>
      <c r="BK173" s="165">
        <f t="shared" si="24"/>
        <v>0</v>
      </c>
      <c r="BL173" s="14" t="s">
        <v>136</v>
      </c>
      <c r="BM173" s="164" t="s">
        <v>283</v>
      </c>
    </row>
    <row r="174" spans="1:65" s="2" customFormat="1" ht="16.5" customHeight="1">
      <c r="A174" s="29"/>
      <c r="B174" s="117"/>
      <c r="C174" s="152" t="s">
        <v>284</v>
      </c>
      <c r="D174" s="152" t="s">
        <v>132</v>
      </c>
      <c r="E174" s="153" t="s">
        <v>285</v>
      </c>
      <c r="F174" s="154" t="s">
        <v>286</v>
      </c>
      <c r="G174" s="155" t="s">
        <v>166</v>
      </c>
      <c r="H174" s="177"/>
      <c r="I174" s="157"/>
      <c r="J174" s="158">
        <f t="shared" si="15"/>
        <v>0</v>
      </c>
      <c r="K174" s="159"/>
      <c r="L174" s="30"/>
      <c r="M174" s="160" t="s">
        <v>1</v>
      </c>
      <c r="N174" s="161" t="s">
        <v>42</v>
      </c>
      <c r="O174" s="55"/>
      <c r="P174" s="162">
        <f t="shared" si="16"/>
        <v>0</v>
      </c>
      <c r="Q174" s="162">
        <v>0</v>
      </c>
      <c r="R174" s="162">
        <f t="shared" si="17"/>
        <v>0</v>
      </c>
      <c r="S174" s="162">
        <v>0</v>
      </c>
      <c r="T174" s="16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4" t="s">
        <v>136</v>
      </c>
      <c r="AT174" s="164" t="s">
        <v>132</v>
      </c>
      <c r="AU174" s="164" t="s">
        <v>106</v>
      </c>
      <c r="AY174" s="14" t="s">
        <v>129</v>
      </c>
      <c r="BE174" s="165">
        <f t="shared" si="19"/>
        <v>0</v>
      </c>
      <c r="BF174" s="165">
        <f t="shared" si="20"/>
        <v>0</v>
      </c>
      <c r="BG174" s="165">
        <f t="shared" si="21"/>
        <v>0</v>
      </c>
      <c r="BH174" s="165">
        <f t="shared" si="22"/>
        <v>0</v>
      </c>
      <c r="BI174" s="165">
        <f t="shared" si="23"/>
        <v>0</v>
      </c>
      <c r="BJ174" s="14" t="s">
        <v>106</v>
      </c>
      <c r="BK174" s="165">
        <f t="shared" si="24"/>
        <v>0</v>
      </c>
      <c r="BL174" s="14" t="s">
        <v>136</v>
      </c>
      <c r="BM174" s="164" t="s">
        <v>287</v>
      </c>
    </row>
    <row r="175" spans="1:65" s="12" customFormat="1" ht="22.9" customHeight="1">
      <c r="B175" s="139"/>
      <c r="D175" s="140" t="s">
        <v>75</v>
      </c>
      <c r="E175" s="150" t="s">
        <v>288</v>
      </c>
      <c r="F175" s="150" t="s">
        <v>289</v>
      </c>
      <c r="I175" s="142"/>
      <c r="J175" s="151">
        <f>BK175</f>
        <v>0</v>
      </c>
      <c r="L175" s="139"/>
      <c r="M175" s="144"/>
      <c r="N175" s="145"/>
      <c r="O175" s="145"/>
      <c r="P175" s="146">
        <f>SUM(P176:P186)</f>
        <v>0</v>
      </c>
      <c r="Q175" s="145"/>
      <c r="R175" s="146">
        <f>SUM(R176:R186)</f>
        <v>1.4390000000000002E-2</v>
      </c>
      <c r="S175" s="145"/>
      <c r="T175" s="147">
        <f>SUM(T176:T186)</f>
        <v>1.933E-2</v>
      </c>
      <c r="AR175" s="140" t="s">
        <v>106</v>
      </c>
      <c r="AT175" s="148" t="s">
        <v>75</v>
      </c>
      <c r="AU175" s="148" t="s">
        <v>84</v>
      </c>
      <c r="AY175" s="140" t="s">
        <v>129</v>
      </c>
      <c r="BK175" s="149">
        <f>SUM(BK176:BK186)</f>
        <v>0</v>
      </c>
    </row>
    <row r="176" spans="1:65" s="2" customFormat="1" ht="16.5" customHeight="1">
      <c r="A176" s="29"/>
      <c r="B176" s="117"/>
      <c r="C176" s="152" t="s">
        <v>290</v>
      </c>
      <c r="D176" s="152" t="s">
        <v>132</v>
      </c>
      <c r="E176" s="153" t="s">
        <v>291</v>
      </c>
      <c r="F176" s="154" t="s">
        <v>292</v>
      </c>
      <c r="G176" s="155" t="s">
        <v>293</v>
      </c>
      <c r="H176" s="156">
        <v>1</v>
      </c>
      <c r="I176" s="157"/>
      <c r="J176" s="158">
        <f t="shared" ref="J176:J186" si="25">ROUND(I176*H176,2)</f>
        <v>0</v>
      </c>
      <c r="K176" s="159"/>
      <c r="L176" s="30"/>
      <c r="M176" s="160" t="s">
        <v>1</v>
      </c>
      <c r="N176" s="161" t="s">
        <v>42</v>
      </c>
      <c r="O176" s="55"/>
      <c r="P176" s="162">
        <f t="shared" ref="P176:P186" si="26">O176*H176</f>
        <v>0</v>
      </c>
      <c r="Q176" s="162">
        <v>0</v>
      </c>
      <c r="R176" s="162">
        <f t="shared" ref="R176:R186" si="27">Q176*H176</f>
        <v>0</v>
      </c>
      <c r="S176" s="162">
        <v>1.933E-2</v>
      </c>
      <c r="T176" s="163">
        <f t="shared" ref="T176:T186" si="28">S176*H176</f>
        <v>1.933E-2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4" t="s">
        <v>136</v>
      </c>
      <c r="AT176" s="164" t="s">
        <v>132</v>
      </c>
      <c r="AU176" s="164" t="s">
        <v>106</v>
      </c>
      <c r="AY176" s="14" t="s">
        <v>129</v>
      </c>
      <c r="BE176" s="165">
        <f t="shared" ref="BE176:BE186" si="29">IF(N176="základní",J176,0)</f>
        <v>0</v>
      </c>
      <c r="BF176" s="165">
        <f t="shared" ref="BF176:BF186" si="30">IF(N176="snížená",J176,0)</f>
        <v>0</v>
      </c>
      <c r="BG176" s="165">
        <f t="shared" ref="BG176:BG186" si="31">IF(N176="zákl. přenesená",J176,0)</f>
        <v>0</v>
      </c>
      <c r="BH176" s="165">
        <f t="shared" ref="BH176:BH186" si="32">IF(N176="sníž. přenesená",J176,0)</f>
        <v>0</v>
      </c>
      <c r="BI176" s="165">
        <f t="shared" ref="BI176:BI186" si="33">IF(N176="nulová",J176,0)</f>
        <v>0</v>
      </c>
      <c r="BJ176" s="14" t="s">
        <v>106</v>
      </c>
      <c r="BK176" s="165">
        <f t="shared" ref="BK176:BK186" si="34">ROUND(I176*H176,2)</f>
        <v>0</v>
      </c>
      <c r="BL176" s="14" t="s">
        <v>136</v>
      </c>
      <c r="BM176" s="164" t="s">
        <v>294</v>
      </c>
    </row>
    <row r="177" spans="1:65" s="2" customFormat="1" ht="16.5" customHeight="1">
      <c r="A177" s="29"/>
      <c r="B177" s="117"/>
      <c r="C177" s="152" t="s">
        <v>295</v>
      </c>
      <c r="D177" s="152" t="s">
        <v>132</v>
      </c>
      <c r="E177" s="153" t="s">
        <v>296</v>
      </c>
      <c r="F177" s="154" t="s">
        <v>297</v>
      </c>
      <c r="G177" s="155" t="s">
        <v>293</v>
      </c>
      <c r="H177" s="156">
        <v>1</v>
      </c>
      <c r="I177" s="157"/>
      <c r="J177" s="158">
        <f t="shared" si="25"/>
        <v>0</v>
      </c>
      <c r="K177" s="159"/>
      <c r="L177" s="30"/>
      <c r="M177" s="160" t="s">
        <v>1</v>
      </c>
      <c r="N177" s="161" t="s">
        <v>42</v>
      </c>
      <c r="O177" s="55"/>
      <c r="P177" s="162">
        <f t="shared" si="26"/>
        <v>0</v>
      </c>
      <c r="Q177" s="162">
        <v>3.7000000000000002E-3</v>
      </c>
      <c r="R177" s="162">
        <f t="shared" si="27"/>
        <v>3.7000000000000002E-3</v>
      </c>
      <c r="S177" s="162">
        <v>0</v>
      </c>
      <c r="T177" s="163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4" t="s">
        <v>136</v>
      </c>
      <c r="AT177" s="164" t="s">
        <v>132</v>
      </c>
      <c r="AU177" s="164" t="s">
        <v>106</v>
      </c>
      <c r="AY177" s="14" t="s">
        <v>129</v>
      </c>
      <c r="BE177" s="165">
        <f t="shared" si="29"/>
        <v>0</v>
      </c>
      <c r="BF177" s="165">
        <f t="shared" si="30"/>
        <v>0</v>
      </c>
      <c r="BG177" s="165">
        <f t="shared" si="31"/>
        <v>0</v>
      </c>
      <c r="BH177" s="165">
        <f t="shared" si="32"/>
        <v>0</v>
      </c>
      <c r="BI177" s="165">
        <f t="shared" si="33"/>
        <v>0</v>
      </c>
      <c r="BJ177" s="14" t="s">
        <v>106</v>
      </c>
      <c r="BK177" s="165">
        <f t="shared" si="34"/>
        <v>0</v>
      </c>
      <c r="BL177" s="14" t="s">
        <v>136</v>
      </c>
      <c r="BM177" s="164" t="s">
        <v>298</v>
      </c>
    </row>
    <row r="178" spans="1:65" s="2" customFormat="1" ht="16.5" customHeight="1">
      <c r="A178" s="29"/>
      <c r="B178" s="117"/>
      <c r="C178" s="152" t="s">
        <v>299</v>
      </c>
      <c r="D178" s="152" t="s">
        <v>132</v>
      </c>
      <c r="E178" s="153" t="s">
        <v>300</v>
      </c>
      <c r="F178" s="154" t="s">
        <v>301</v>
      </c>
      <c r="G178" s="155" t="s">
        <v>293</v>
      </c>
      <c r="H178" s="156">
        <v>1</v>
      </c>
      <c r="I178" s="157"/>
      <c r="J178" s="158">
        <f t="shared" si="25"/>
        <v>0</v>
      </c>
      <c r="K178" s="159"/>
      <c r="L178" s="30"/>
      <c r="M178" s="160" t="s">
        <v>1</v>
      </c>
      <c r="N178" s="161" t="s">
        <v>42</v>
      </c>
      <c r="O178" s="55"/>
      <c r="P178" s="162">
        <f t="shared" si="26"/>
        <v>0</v>
      </c>
      <c r="Q178" s="162">
        <v>3.7000000000000002E-3</v>
      </c>
      <c r="R178" s="162">
        <f t="shared" si="27"/>
        <v>3.7000000000000002E-3</v>
      </c>
      <c r="S178" s="162">
        <v>0</v>
      </c>
      <c r="T178" s="163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4" t="s">
        <v>136</v>
      </c>
      <c r="AT178" s="164" t="s">
        <v>132</v>
      </c>
      <c r="AU178" s="164" t="s">
        <v>106</v>
      </c>
      <c r="AY178" s="14" t="s">
        <v>129</v>
      </c>
      <c r="BE178" s="165">
        <f t="shared" si="29"/>
        <v>0</v>
      </c>
      <c r="BF178" s="165">
        <f t="shared" si="30"/>
        <v>0</v>
      </c>
      <c r="BG178" s="165">
        <f t="shared" si="31"/>
        <v>0</v>
      </c>
      <c r="BH178" s="165">
        <f t="shared" si="32"/>
        <v>0</v>
      </c>
      <c r="BI178" s="165">
        <f t="shared" si="33"/>
        <v>0</v>
      </c>
      <c r="BJ178" s="14" t="s">
        <v>106</v>
      </c>
      <c r="BK178" s="165">
        <f t="shared" si="34"/>
        <v>0</v>
      </c>
      <c r="BL178" s="14" t="s">
        <v>136</v>
      </c>
      <c r="BM178" s="164" t="s">
        <v>302</v>
      </c>
    </row>
    <row r="179" spans="1:65" s="2" customFormat="1" ht="16.5" customHeight="1">
      <c r="A179" s="29"/>
      <c r="B179" s="117"/>
      <c r="C179" s="152" t="s">
        <v>303</v>
      </c>
      <c r="D179" s="152" t="s">
        <v>132</v>
      </c>
      <c r="E179" s="153" t="s">
        <v>304</v>
      </c>
      <c r="F179" s="154" t="s">
        <v>305</v>
      </c>
      <c r="G179" s="155" t="s">
        <v>181</v>
      </c>
      <c r="H179" s="156">
        <v>2</v>
      </c>
      <c r="I179" s="157"/>
      <c r="J179" s="158">
        <f t="shared" si="25"/>
        <v>0</v>
      </c>
      <c r="K179" s="159"/>
      <c r="L179" s="30"/>
      <c r="M179" s="160" t="s">
        <v>1</v>
      </c>
      <c r="N179" s="161" t="s">
        <v>42</v>
      </c>
      <c r="O179" s="55"/>
      <c r="P179" s="162">
        <f t="shared" si="26"/>
        <v>0</v>
      </c>
      <c r="Q179" s="162">
        <v>1.1000000000000001E-3</v>
      </c>
      <c r="R179" s="162">
        <f t="shared" si="27"/>
        <v>2.2000000000000001E-3</v>
      </c>
      <c r="S179" s="162">
        <v>0</v>
      </c>
      <c r="T179" s="16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4" t="s">
        <v>136</v>
      </c>
      <c r="AT179" s="164" t="s">
        <v>132</v>
      </c>
      <c r="AU179" s="164" t="s">
        <v>106</v>
      </c>
      <c r="AY179" s="14" t="s">
        <v>129</v>
      </c>
      <c r="BE179" s="165">
        <f t="shared" si="29"/>
        <v>0</v>
      </c>
      <c r="BF179" s="165">
        <f t="shared" si="30"/>
        <v>0</v>
      </c>
      <c r="BG179" s="165">
        <f t="shared" si="31"/>
        <v>0</v>
      </c>
      <c r="BH179" s="165">
        <f t="shared" si="32"/>
        <v>0</v>
      </c>
      <c r="BI179" s="165">
        <f t="shared" si="33"/>
        <v>0</v>
      </c>
      <c r="BJ179" s="14" t="s">
        <v>106</v>
      </c>
      <c r="BK179" s="165">
        <f t="shared" si="34"/>
        <v>0</v>
      </c>
      <c r="BL179" s="14" t="s">
        <v>136</v>
      </c>
      <c r="BM179" s="164" t="s">
        <v>306</v>
      </c>
    </row>
    <row r="180" spans="1:65" s="2" customFormat="1" ht="16.5" customHeight="1">
      <c r="A180" s="29"/>
      <c r="B180" s="117"/>
      <c r="C180" s="152" t="s">
        <v>307</v>
      </c>
      <c r="D180" s="152" t="s">
        <v>132</v>
      </c>
      <c r="E180" s="153" t="s">
        <v>308</v>
      </c>
      <c r="F180" s="154" t="s">
        <v>309</v>
      </c>
      <c r="G180" s="155" t="s">
        <v>181</v>
      </c>
      <c r="H180" s="156">
        <v>1</v>
      </c>
      <c r="I180" s="157"/>
      <c r="J180" s="158">
        <f t="shared" si="25"/>
        <v>0</v>
      </c>
      <c r="K180" s="159"/>
      <c r="L180" s="30"/>
      <c r="M180" s="160" t="s">
        <v>1</v>
      </c>
      <c r="N180" s="161" t="s">
        <v>42</v>
      </c>
      <c r="O180" s="55"/>
      <c r="P180" s="162">
        <f t="shared" si="26"/>
        <v>0</v>
      </c>
      <c r="Q180" s="162">
        <v>5.9999999999999995E-4</v>
      </c>
      <c r="R180" s="162">
        <f t="shared" si="27"/>
        <v>5.9999999999999995E-4</v>
      </c>
      <c r="S180" s="162">
        <v>0</v>
      </c>
      <c r="T180" s="16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4" t="s">
        <v>136</v>
      </c>
      <c r="AT180" s="164" t="s">
        <v>132</v>
      </c>
      <c r="AU180" s="164" t="s">
        <v>106</v>
      </c>
      <c r="AY180" s="14" t="s">
        <v>129</v>
      </c>
      <c r="BE180" s="165">
        <f t="shared" si="29"/>
        <v>0</v>
      </c>
      <c r="BF180" s="165">
        <f t="shared" si="30"/>
        <v>0</v>
      </c>
      <c r="BG180" s="165">
        <f t="shared" si="31"/>
        <v>0</v>
      </c>
      <c r="BH180" s="165">
        <f t="shared" si="32"/>
        <v>0</v>
      </c>
      <c r="BI180" s="165">
        <f t="shared" si="33"/>
        <v>0</v>
      </c>
      <c r="BJ180" s="14" t="s">
        <v>106</v>
      </c>
      <c r="BK180" s="165">
        <f t="shared" si="34"/>
        <v>0</v>
      </c>
      <c r="BL180" s="14" t="s">
        <v>136</v>
      </c>
      <c r="BM180" s="164" t="s">
        <v>310</v>
      </c>
    </row>
    <row r="181" spans="1:65" s="2" customFormat="1" ht="16.5" customHeight="1">
      <c r="A181" s="29"/>
      <c r="B181" s="117"/>
      <c r="C181" s="152" t="s">
        <v>311</v>
      </c>
      <c r="D181" s="152" t="s">
        <v>132</v>
      </c>
      <c r="E181" s="153" t="s">
        <v>312</v>
      </c>
      <c r="F181" s="154" t="s">
        <v>313</v>
      </c>
      <c r="G181" s="155" t="s">
        <v>293</v>
      </c>
      <c r="H181" s="156">
        <v>1</v>
      </c>
      <c r="I181" s="157"/>
      <c r="J181" s="158">
        <f t="shared" si="25"/>
        <v>0</v>
      </c>
      <c r="K181" s="159"/>
      <c r="L181" s="30"/>
      <c r="M181" s="160" t="s">
        <v>1</v>
      </c>
      <c r="N181" s="161" t="s">
        <v>42</v>
      </c>
      <c r="O181" s="55"/>
      <c r="P181" s="162">
        <f t="shared" si="26"/>
        <v>0</v>
      </c>
      <c r="Q181" s="162">
        <v>1E-4</v>
      </c>
      <c r="R181" s="162">
        <f t="shared" si="27"/>
        <v>1E-4</v>
      </c>
      <c r="S181" s="162">
        <v>0</v>
      </c>
      <c r="T181" s="16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4" t="s">
        <v>136</v>
      </c>
      <c r="AT181" s="164" t="s">
        <v>132</v>
      </c>
      <c r="AU181" s="164" t="s">
        <v>106</v>
      </c>
      <c r="AY181" s="14" t="s">
        <v>129</v>
      </c>
      <c r="BE181" s="165">
        <f t="shared" si="29"/>
        <v>0</v>
      </c>
      <c r="BF181" s="165">
        <f t="shared" si="30"/>
        <v>0</v>
      </c>
      <c r="BG181" s="165">
        <f t="shared" si="31"/>
        <v>0</v>
      </c>
      <c r="BH181" s="165">
        <f t="shared" si="32"/>
        <v>0</v>
      </c>
      <c r="BI181" s="165">
        <f t="shared" si="33"/>
        <v>0</v>
      </c>
      <c r="BJ181" s="14" t="s">
        <v>106</v>
      </c>
      <c r="BK181" s="165">
        <f t="shared" si="34"/>
        <v>0</v>
      </c>
      <c r="BL181" s="14" t="s">
        <v>136</v>
      </c>
      <c r="BM181" s="164" t="s">
        <v>314</v>
      </c>
    </row>
    <row r="182" spans="1:65" s="2" customFormat="1" ht="16.5" customHeight="1">
      <c r="A182" s="29"/>
      <c r="B182" s="117"/>
      <c r="C182" s="166" t="s">
        <v>315</v>
      </c>
      <c r="D182" s="166" t="s">
        <v>138</v>
      </c>
      <c r="E182" s="167" t="s">
        <v>316</v>
      </c>
      <c r="F182" s="168" t="s">
        <v>317</v>
      </c>
      <c r="G182" s="169" t="s">
        <v>181</v>
      </c>
      <c r="H182" s="170">
        <v>1</v>
      </c>
      <c r="I182" s="171"/>
      <c r="J182" s="172">
        <f t="shared" si="25"/>
        <v>0</v>
      </c>
      <c r="K182" s="173"/>
      <c r="L182" s="174"/>
      <c r="M182" s="175" t="s">
        <v>1</v>
      </c>
      <c r="N182" s="176" t="s">
        <v>42</v>
      </c>
      <c r="O182" s="55"/>
      <c r="P182" s="162">
        <f t="shared" si="26"/>
        <v>0</v>
      </c>
      <c r="Q182" s="162">
        <v>1.4999999999999999E-4</v>
      </c>
      <c r="R182" s="162">
        <f t="shared" si="27"/>
        <v>1.4999999999999999E-4</v>
      </c>
      <c r="S182" s="162">
        <v>0</v>
      </c>
      <c r="T182" s="16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4" t="s">
        <v>141</v>
      </c>
      <c r="AT182" s="164" t="s">
        <v>138</v>
      </c>
      <c r="AU182" s="164" t="s">
        <v>106</v>
      </c>
      <c r="AY182" s="14" t="s">
        <v>129</v>
      </c>
      <c r="BE182" s="165">
        <f t="shared" si="29"/>
        <v>0</v>
      </c>
      <c r="BF182" s="165">
        <f t="shared" si="30"/>
        <v>0</v>
      </c>
      <c r="BG182" s="165">
        <f t="shared" si="31"/>
        <v>0</v>
      </c>
      <c r="BH182" s="165">
        <f t="shared" si="32"/>
        <v>0</v>
      </c>
      <c r="BI182" s="165">
        <f t="shared" si="33"/>
        <v>0</v>
      </c>
      <c r="BJ182" s="14" t="s">
        <v>106</v>
      </c>
      <c r="BK182" s="165">
        <f t="shared" si="34"/>
        <v>0</v>
      </c>
      <c r="BL182" s="14" t="s">
        <v>136</v>
      </c>
      <c r="BM182" s="164" t="s">
        <v>318</v>
      </c>
    </row>
    <row r="183" spans="1:65" s="2" customFormat="1" ht="21.75" customHeight="1">
      <c r="A183" s="29"/>
      <c r="B183" s="117"/>
      <c r="C183" s="152" t="s">
        <v>319</v>
      </c>
      <c r="D183" s="152" t="s">
        <v>132</v>
      </c>
      <c r="E183" s="153" t="s">
        <v>320</v>
      </c>
      <c r="F183" s="154" t="s">
        <v>321</v>
      </c>
      <c r="G183" s="155" t="s">
        <v>293</v>
      </c>
      <c r="H183" s="156">
        <v>1</v>
      </c>
      <c r="I183" s="157"/>
      <c r="J183" s="158">
        <f t="shared" si="25"/>
        <v>0</v>
      </c>
      <c r="K183" s="159"/>
      <c r="L183" s="30"/>
      <c r="M183" s="160" t="s">
        <v>1</v>
      </c>
      <c r="N183" s="161" t="s">
        <v>42</v>
      </c>
      <c r="O183" s="55"/>
      <c r="P183" s="162">
        <f t="shared" si="26"/>
        <v>0</v>
      </c>
      <c r="Q183" s="162">
        <v>1.3799999999999999E-3</v>
      </c>
      <c r="R183" s="162">
        <f t="shared" si="27"/>
        <v>1.3799999999999999E-3</v>
      </c>
      <c r="S183" s="162">
        <v>0</v>
      </c>
      <c r="T183" s="16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4" t="s">
        <v>136</v>
      </c>
      <c r="AT183" s="164" t="s">
        <v>132</v>
      </c>
      <c r="AU183" s="164" t="s">
        <v>106</v>
      </c>
      <c r="AY183" s="14" t="s">
        <v>129</v>
      </c>
      <c r="BE183" s="165">
        <f t="shared" si="29"/>
        <v>0</v>
      </c>
      <c r="BF183" s="165">
        <f t="shared" si="30"/>
        <v>0</v>
      </c>
      <c r="BG183" s="165">
        <f t="shared" si="31"/>
        <v>0</v>
      </c>
      <c r="BH183" s="165">
        <f t="shared" si="32"/>
        <v>0</v>
      </c>
      <c r="BI183" s="165">
        <f t="shared" si="33"/>
        <v>0</v>
      </c>
      <c r="BJ183" s="14" t="s">
        <v>106</v>
      </c>
      <c r="BK183" s="165">
        <f t="shared" si="34"/>
        <v>0</v>
      </c>
      <c r="BL183" s="14" t="s">
        <v>136</v>
      </c>
      <c r="BM183" s="164" t="s">
        <v>322</v>
      </c>
    </row>
    <row r="184" spans="1:65" s="2" customFormat="1" ht="21.75" customHeight="1">
      <c r="A184" s="29"/>
      <c r="B184" s="117"/>
      <c r="C184" s="152" t="s">
        <v>323</v>
      </c>
      <c r="D184" s="152" t="s">
        <v>132</v>
      </c>
      <c r="E184" s="153" t="s">
        <v>324</v>
      </c>
      <c r="F184" s="154" t="s">
        <v>325</v>
      </c>
      <c r="G184" s="155" t="s">
        <v>293</v>
      </c>
      <c r="H184" s="156">
        <v>1</v>
      </c>
      <c r="I184" s="157"/>
      <c r="J184" s="158">
        <f t="shared" si="25"/>
        <v>0</v>
      </c>
      <c r="K184" s="159"/>
      <c r="L184" s="30"/>
      <c r="M184" s="160" t="s">
        <v>1</v>
      </c>
      <c r="N184" s="161" t="s">
        <v>42</v>
      </c>
      <c r="O184" s="55"/>
      <c r="P184" s="162">
        <f t="shared" si="26"/>
        <v>0</v>
      </c>
      <c r="Q184" s="162">
        <v>1.9400000000000001E-3</v>
      </c>
      <c r="R184" s="162">
        <f t="shared" si="27"/>
        <v>1.9400000000000001E-3</v>
      </c>
      <c r="S184" s="162">
        <v>0</v>
      </c>
      <c r="T184" s="16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4" t="s">
        <v>136</v>
      </c>
      <c r="AT184" s="164" t="s">
        <v>132</v>
      </c>
      <c r="AU184" s="164" t="s">
        <v>106</v>
      </c>
      <c r="AY184" s="14" t="s">
        <v>129</v>
      </c>
      <c r="BE184" s="165">
        <f t="shared" si="29"/>
        <v>0</v>
      </c>
      <c r="BF184" s="165">
        <f t="shared" si="30"/>
        <v>0</v>
      </c>
      <c r="BG184" s="165">
        <f t="shared" si="31"/>
        <v>0</v>
      </c>
      <c r="BH184" s="165">
        <f t="shared" si="32"/>
        <v>0</v>
      </c>
      <c r="BI184" s="165">
        <f t="shared" si="33"/>
        <v>0</v>
      </c>
      <c r="BJ184" s="14" t="s">
        <v>106</v>
      </c>
      <c r="BK184" s="165">
        <f t="shared" si="34"/>
        <v>0</v>
      </c>
      <c r="BL184" s="14" t="s">
        <v>136</v>
      </c>
      <c r="BM184" s="164" t="s">
        <v>326</v>
      </c>
    </row>
    <row r="185" spans="1:65" s="2" customFormat="1" ht="16.5" customHeight="1">
      <c r="A185" s="29"/>
      <c r="B185" s="117"/>
      <c r="C185" s="152" t="s">
        <v>327</v>
      </c>
      <c r="D185" s="152" t="s">
        <v>132</v>
      </c>
      <c r="E185" s="153" t="s">
        <v>328</v>
      </c>
      <c r="F185" s="154" t="s">
        <v>329</v>
      </c>
      <c r="G185" s="155" t="s">
        <v>181</v>
      </c>
      <c r="H185" s="156">
        <v>2</v>
      </c>
      <c r="I185" s="157"/>
      <c r="J185" s="158">
        <f t="shared" si="25"/>
        <v>0</v>
      </c>
      <c r="K185" s="159"/>
      <c r="L185" s="30"/>
      <c r="M185" s="160" t="s">
        <v>1</v>
      </c>
      <c r="N185" s="161" t="s">
        <v>42</v>
      </c>
      <c r="O185" s="55"/>
      <c r="P185" s="162">
        <f t="shared" si="26"/>
        <v>0</v>
      </c>
      <c r="Q185" s="162">
        <v>3.1E-4</v>
      </c>
      <c r="R185" s="162">
        <f t="shared" si="27"/>
        <v>6.2E-4</v>
      </c>
      <c r="S185" s="162">
        <v>0</v>
      </c>
      <c r="T185" s="16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4" t="s">
        <v>136</v>
      </c>
      <c r="AT185" s="164" t="s">
        <v>132</v>
      </c>
      <c r="AU185" s="164" t="s">
        <v>106</v>
      </c>
      <c r="AY185" s="14" t="s">
        <v>129</v>
      </c>
      <c r="BE185" s="165">
        <f t="shared" si="29"/>
        <v>0</v>
      </c>
      <c r="BF185" s="165">
        <f t="shared" si="30"/>
        <v>0</v>
      </c>
      <c r="BG185" s="165">
        <f t="shared" si="31"/>
        <v>0</v>
      </c>
      <c r="BH185" s="165">
        <f t="shared" si="32"/>
        <v>0</v>
      </c>
      <c r="BI185" s="165">
        <f t="shared" si="33"/>
        <v>0</v>
      </c>
      <c r="BJ185" s="14" t="s">
        <v>106</v>
      </c>
      <c r="BK185" s="165">
        <f t="shared" si="34"/>
        <v>0</v>
      </c>
      <c r="BL185" s="14" t="s">
        <v>136</v>
      </c>
      <c r="BM185" s="164" t="s">
        <v>330</v>
      </c>
    </row>
    <row r="186" spans="1:65" s="2" customFormat="1" ht="16.5" customHeight="1">
      <c r="A186" s="29"/>
      <c r="B186" s="117"/>
      <c r="C186" s="152" t="s">
        <v>331</v>
      </c>
      <c r="D186" s="152" t="s">
        <v>132</v>
      </c>
      <c r="E186" s="153" t="s">
        <v>332</v>
      </c>
      <c r="F186" s="154" t="s">
        <v>333</v>
      </c>
      <c r="G186" s="155" t="s">
        <v>166</v>
      </c>
      <c r="H186" s="177"/>
      <c r="I186" s="157"/>
      <c r="J186" s="158">
        <f t="shared" si="25"/>
        <v>0</v>
      </c>
      <c r="K186" s="159"/>
      <c r="L186" s="30"/>
      <c r="M186" s="160" t="s">
        <v>1</v>
      </c>
      <c r="N186" s="161" t="s">
        <v>42</v>
      </c>
      <c r="O186" s="55"/>
      <c r="P186" s="162">
        <f t="shared" si="26"/>
        <v>0</v>
      </c>
      <c r="Q186" s="162">
        <v>0</v>
      </c>
      <c r="R186" s="162">
        <f t="shared" si="27"/>
        <v>0</v>
      </c>
      <c r="S186" s="162">
        <v>0</v>
      </c>
      <c r="T186" s="16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4" t="s">
        <v>136</v>
      </c>
      <c r="AT186" s="164" t="s">
        <v>132</v>
      </c>
      <c r="AU186" s="164" t="s">
        <v>106</v>
      </c>
      <c r="AY186" s="14" t="s">
        <v>129</v>
      </c>
      <c r="BE186" s="165">
        <f t="shared" si="29"/>
        <v>0</v>
      </c>
      <c r="BF186" s="165">
        <f t="shared" si="30"/>
        <v>0</v>
      </c>
      <c r="BG186" s="165">
        <f t="shared" si="31"/>
        <v>0</v>
      </c>
      <c r="BH186" s="165">
        <f t="shared" si="32"/>
        <v>0</v>
      </c>
      <c r="BI186" s="165">
        <f t="shared" si="33"/>
        <v>0</v>
      </c>
      <c r="BJ186" s="14" t="s">
        <v>106</v>
      </c>
      <c r="BK186" s="165">
        <f t="shared" si="34"/>
        <v>0</v>
      </c>
      <c r="BL186" s="14" t="s">
        <v>136</v>
      </c>
      <c r="BM186" s="164" t="s">
        <v>334</v>
      </c>
    </row>
    <row r="187" spans="1:65" s="12" customFormat="1" ht="22.9" customHeight="1">
      <c r="B187" s="139"/>
      <c r="D187" s="140" t="s">
        <v>75</v>
      </c>
      <c r="E187" s="150" t="s">
        <v>335</v>
      </c>
      <c r="F187" s="150" t="s">
        <v>336</v>
      </c>
      <c r="I187" s="142"/>
      <c r="J187" s="151">
        <f>BK187</f>
        <v>0</v>
      </c>
      <c r="L187" s="139"/>
      <c r="M187" s="144"/>
      <c r="N187" s="145"/>
      <c r="O187" s="145"/>
      <c r="P187" s="146">
        <f>SUM(P188:P194)</f>
        <v>0</v>
      </c>
      <c r="Q187" s="145"/>
      <c r="R187" s="146">
        <f>SUM(R188:R194)</f>
        <v>2.48E-3</v>
      </c>
      <c r="S187" s="145"/>
      <c r="T187" s="147">
        <f>SUM(T188:T194)</f>
        <v>0</v>
      </c>
      <c r="AR187" s="140" t="s">
        <v>106</v>
      </c>
      <c r="AT187" s="148" t="s">
        <v>75</v>
      </c>
      <c r="AU187" s="148" t="s">
        <v>84</v>
      </c>
      <c r="AY187" s="140" t="s">
        <v>129</v>
      </c>
      <c r="BK187" s="149">
        <f>SUM(BK188:BK194)</f>
        <v>0</v>
      </c>
    </row>
    <row r="188" spans="1:65" s="2" customFormat="1" ht="21.75" customHeight="1">
      <c r="A188" s="29"/>
      <c r="B188" s="117"/>
      <c r="C188" s="152" t="s">
        <v>337</v>
      </c>
      <c r="D188" s="152" t="s">
        <v>132</v>
      </c>
      <c r="E188" s="153" t="s">
        <v>338</v>
      </c>
      <c r="F188" s="154" t="s">
        <v>339</v>
      </c>
      <c r="G188" s="155" t="s">
        <v>181</v>
      </c>
      <c r="H188" s="156">
        <v>6</v>
      </c>
      <c r="I188" s="157"/>
      <c r="J188" s="158">
        <f t="shared" ref="J188:J194" si="35">ROUND(I188*H188,2)</f>
        <v>0</v>
      </c>
      <c r="K188" s="159"/>
      <c r="L188" s="30"/>
      <c r="M188" s="160" t="s">
        <v>1</v>
      </c>
      <c r="N188" s="161" t="s">
        <v>42</v>
      </c>
      <c r="O188" s="55"/>
      <c r="P188" s="162">
        <f t="shared" ref="P188:P194" si="36">O188*H188</f>
        <v>0</v>
      </c>
      <c r="Q188" s="162">
        <v>1.0000000000000001E-5</v>
      </c>
      <c r="R188" s="162">
        <f t="shared" ref="R188:R194" si="37">Q188*H188</f>
        <v>6.0000000000000008E-5</v>
      </c>
      <c r="S188" s="162">
        <v>0</v>
      </c>
      <c r="T188" s="163">
        <f t="shared" ref="T188:T194" si="3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4" t="s">
        <v>136</v>
      </c>
      <c r="AT188" s="164" t="s">
        <v>132</v>
      </c>
      <c r="AU188" s="164" t="s">
        <v>106</v>
      </c>
      <c r="AY188" s="14" t="s">
        <v>129</v>
      </c>
      <c r="BE188" s="165">
        <f t="shared" ref="BE188:BE194" si="39">IF(N188="základní",J188,0)</f>
        <v>0</v>
      </c>
      <c r="BF188" s="165">
        <f t="shared" ref="BF188:BF194" si="40">IF(N188="snížená",J188,0)</f>
        <v>0</v>
      </c>
      <c r="BG188" s="165">
        <f t="shared" ref="BG188:BG194" si="41">IF(N188="zákl. přenesená",J188,0)</f>
        <v>0</v>
      </c>
      <c r="BH188" s="165">
        <f t="shared" ref="BH188:BH194" si="42">IF(N188="sníž. přenesená",J188,0)</f>
        <v>0</v>
      </c>
      <c r="BI188" s="165">
        <f t="shared" ref="BI188:BI194" si="43">IF(N188="nulová",J188,0)</f>
        <v>0</v>
      </c>
      <c r="BJ188" s="14" t="s">
        <v>106</v>
      </c>
      <c r="BK188" s="165">
        <f t="shared" ref="BK188:BK194" si="44">ROUND(I188*H188,2)</f>
        <v>0</v>
      </c>
      <c r="BL188" s="14" t="s">
        <v>136</v>
      </c>
      <c r="BM188" s="164" t="s">
        <v>340</v>
      </c>
    </row>
    <row r="189" spans="1:65" s="2" customFormat="1" ht="21.75" customHeight="1">
      <c r="A189" s="29"/>
      <c r="B189" s="117"/>
      <c r="C189" s="152" t="s">
        <v>341</v>
      </c>
      <c r="D189" s="152" t="s">
        <v>132</v>
      </c>
      <c r="E189" s="153" t="s">
        <v>342</v>
      </c>
      <c r="F189" s="154" t="s">
        <v>343</v>
      </c>
      <c r="G189" s="155" t="s">
        <v>181</v>
      </c>
      <c r="H189" s="156">
        <v>14</v>
      </c>
      <c r="I189" s="157"/>
      <c r="J189" s="158">
        <f t="shared" si="35"/>
        <v>0</v>
      </c>
      <c r="K189" s="159"/>
      <c r="L189" s="30"/>
      <c r="M189" s="160" t="s">
        <v>1</v>
      </c>
      <c r="N189" s="161" t="s">
        <v>42</v>
      </c>
      <c r="O189" s="55"/>
      <c r="P189" s="162">
        <f t="shared" si="36"/>
        <v>0</v>
      </c>
      <c r="Q189" s="162">
        <v>2.0000000000000002E-5</v>
      </c>
      <c r="R189" s="162">
        <f t="shared" si="37"/>
        <v>2.8000000000000003E-4</v>
      </c>
      <c r="S189" s="162">
        <v>0</v>
      </c>
      <c r="T189" s="163">
        <f t="shared" si="3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4" t="s">
        <v>136</v>
      </c>
      <c r="AT189" s="164" t="s">
        <v>132</v>
      </c>
      <c r="AU189" s="164" t="s">
        <v>106</v>
      </c>
      <c r="AY189" s="14" t="s">
        <v>129</v>
      </c>
      <c r="BE189" s="165">
        <f t="shared" si="39"/>
        <v>0</v>
      </c>
      <c r="BF189" s="165">
        <f t="shared" si="40"/>
        <v>0</v>
      </c>
      <c r="BG189" s="165">
        <f t="shared" si="41"/>
        <v>0</v>
      </c>
      <c r="BH189" s="165">
        <f t="shared" si="42"/>
        <v>0</v>
      </c>
      <c r="BI189" s="165">
        <f t="shared" si="43"/>
        <v>0</v>
      </c>
      <c r="BJ189" s="14" t="s">
        <v>106</v>
      </c>
      <c r="BK189" s="165">
        <f t="shared" si="44"/>
        <v>0</v>
      </c>
      <c r="BL189" s="14" t="s">
        <v>136</v>
      </c>
      <c r="BM189" s="164" t="s">
        <v>344</v>
      </c>
    </row>
    <row r="190" spans="1:65" s="2" customFormat="1" ht="21.75" customHeight="1">
      <c r="A190" s="29"/>
      <c r="B190" s="117"/>
      <c r="C190" s="152" t="s">
        <v>345</v>
      </c>
      <c r="D190" s="152" t="s">
        <v>132</v>
      </c>
      <c r="E190" s="153" t="s">
        <v>346</v>
      </c>
      <c r="F190" s="154" t="s">
        <v>347</v>
      </c>
      <c r="G190" s="155" t="s">
        <v>181</v>
      </c>
      <c r="H190" s="156">
        <v>10</v>
      </c>
      <c r="I190" s="157"/>
      <c r="J190" s="158">
        <f t="shared" si="35"/>
        <v>0</v>
      </c>
      <c r="K190" s="159"/>
      <c r="L190" s="30"/>
      <c r="M190" s="160" t="s">
        <v>1</v>
      </c>
      <c r="N190" s="161" t="s">
        <v>42</v>
      </c>
      <c r="O190" s="55"/>
      <c r="P190" s="162">
        <f t="shared" si="36"/>
        <v>0</v>
      </c>
      <c r="Q190" s="162">
        <v>3.0000000000000001E-5</v>
      </c>
      <c r="R190" s="162">
        <f t="shared" si="37"/>
        <v>3.0000000000000003E-4</v>
      </c>
      <c r="S190" s="162">
        <v>0</v>
      </c>
      <c r="T190" s="163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4" t="s">
        <v>136</v>
      </c>
      <c r="AT190" s="164" t="s">
        <v>132</v>
      </c>
      <c r="AU190" s="164" t="s">
        <v>106</v>
      </c>
      <c r="AY190" s="14" t="s">
        <v>129</v>
      </c>
      <c r="BE190" s="165">
        <f t="shared" si="39"/>
        <v>0</v>
      </c>
      <c r="BF190" s="165">
        <f t="shared" si="40"/>
        <v>0</v>
      </c>
      <c r="BG190" s="165">
        <f t="shared" si="41"/>
        <v>0</v>
      </c>
      <c r="BH190" s="165">
        <f t="shared" si="42"/>
        <v>0</v>
      </c>
      <c r="BI190" s="165">
        <f t="shared" si="43"/>
        <v>0</v>
      </c>
      <c r="BJ190" s="14" t="s">
        <v>106</v>
      </c>
      <c r="BK190" s="165">
        <f t="shared" si="44"/>
        <v>0</v>
      </c>
      <c r="BL190" s="14" t="s">
        <v>136</v>
      </c>
      <c r="BM190" s="164" t="s">
        <v>348</v>
      </c>
    </row>
    <row r="191" spans="1:65" s="2" customFormat="1" ht="24.2" customHeight="1">
      <c r="A191" s="29"/>
      <c r="B191" s="117"/>
      <c r="C191" s="152" t="s">
        <v>349</v>
      </c>
      <c r="D191" s="152" t="s">
        <v>132</v>
      </c>
      <c r="E191" s="153" t="s">
        <v>350</v>
      </c>
      <c r="F191" s="154" t="s">
        <v>351</v>
      </c>
      <c r="G191" s="155" t="s">
        <v>181</v>
      </c>
      <c r="H191" s="156">
        <v>64</v>
      </c>
      <c r="I191" s="157"/>
      <c r="J191" s="158">
        <f t="shared" si="35"/>
        <v>0</v>
      </c>
      <c r="K191" s="159"/>
      <c r="L191" s="30"/>
      <c r="M191" s="160" t="s">
        <v>1</v>
      </c>
      <c r="N191" s="161" t="s">
        <v>42</v>
      </c>
      <c r="O191" s="55"/>
      <c r="P191" s="162">
        <f t="shared" si="36"/>
        <v>0</v>
      </c>
      <c r="Q191" s="162">
        <v>1.0000000000000001E-5</v>
      </c>
      <c r="R191" s="162">
        <f t="shared" si="37"/>
        <v>6.4000000000000005E-4</v>
      </c>
      <c r="S191" s="162">
        <v>0</v>
      </c>
      <c r="T191" s="163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4" t="s">
        <v>136</v>
      </c>
      <c r="AT191" s="164" t="s">
        <v>132</v>
      </c>
      <c r="AU191" s="164" t="s">
        <v>106</v>
      </c>
      <c r="AY191" s="14" t="s">
        <v>129</v>
      </c>
      <c r="BE191" s="165">
        <f t="shared" si="39"/>
        <v>0</v>
      </c>
      <c r="BF191" s="165">
        <f t="shared" si="40"/>
        <v>0</v>
      </c>
      <c r="BG191" s="165">
        <f t="shared" si="41"/>
        <v>0</v>
      </c>
      <c r="BH191" s="165">
        <f t="shared" si="42"/>
        <v>0</v>
      </c>
      <c r="BI191" s="165">
        <f t="shared" si="43"/>
        <v>0</v>
      </c>
      <c r="BJ191" s="14" t="s">
        <v>106</v>
      </c>
      <c r="BK191" s="165">
        <f t="shared" si="44"/>
        <v>0</v>
      </c>
      <c r="BL191" s="14" t="s">
        <v>136</v>
      </c>
      <c r="BM191" s="164" t="s">
        <v>352</v>
      </c>
    </row>
    <row r="192" spans="1:65" s="2" customFormat="1" ht="24.2" customHeight="1">
      <c r="A192" s="29"/>
      <c r="B192" s="117"/>
      <c r="C192" s="152" t="s">
        <v>353</v>
      </c>
      <c r="D192" s="152" t="s">
        <v>132</v>
      </c>
      <c r="E192" s="153" t="s">
        <v>354</v>
      </c>
      <c r="F192" s="154" t="s">
        <v>355</v>
      </c>
      <c r="G192" s="155" t="s">
        <v>181</v>
      </c>
      <c r="H192" s="156">
        <v>40</v>
      </c>
      <c r="I192" s="157"/>
      <c r="J192" s="158">
        <f t="shared" si="35"/>
        <v>0</v>
      </c>
      <c r="K192" s="159"/>
      <c r="L192" s="30"/>
      <c r="M192" s="160" t="s">
        <v>1</v>
      </c>
      <c r="N192" s="161" t="s">
        <v>42</v>
      </c>
      <c r="O192" s="55"/>
      <c r="P192" s="162">
        <f t="shared" si="36"/>
        <v>0</v>
      </c>
      <c r="Q192" s="162">
        <v>1.0000000000000001E-5</v>
      </c>
      <c r="R192" s="162">
        <f t="shared" si="37"/>
        <v>4.0000000000000002E-4</v>
      </c>
      <c r="S192" s="162">
        <v>0</v>
      </c>
      <c r="T192" s="163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4" t="s">
        <v>136</v>
      </c>
      <c r="AT192" s="164" t="s">
        <v>132</v>
      </c>
      <c r="AU192" s="164" t="s">
        <v>106</v>
      </c>
      <c r="AY192" s="14" t="s">
        <v>129</v>
      </c>
      <c r="BE192" s="165">
        <f t="shared" si="39"/>
        <v>0</v>
      </c>
      <c r="BF192" s="165">
        <f t="shared" si="40"/>
        <v>0</v>
      </c>
      <c r="BG192" s="165">
        <f t="shared" si="41"/>
        <v>0</v>
      </c>
      <c r="BH192" s="165">
        <f t="shared" si="42"/>
        <v>0</v>
      </c>
      <c r="BI192" s="165">
        <f t="shared" si="43"/>
        <v>0</v>
      </c>
      <c r="BJ192" s="14" t="s">
        <v>106</v>
      </c>
      <c r="BK192" s="165">
        <f t="shared" si="44"/>
        <v>0</v>
      </c>
      <c r="BL192" s="14" t="s">
        <v>136</v>
      </c>
      <c r="BM192" s="164" t="s">
        <v>356</v>
      </c>
    </row>
    <row r="193" spans="1:65" s="2" customFormat="1" ht="24.2" customHeight="1">
      <c r="A193" s="29"/>
      <c r="B193" s="117"/>
      <c r="C193" s="152" t="s">
        <v>357</v>
      </c>
      <c r="D193" s="152" t="s">
        <v>132</v>
      </c>
      <c r="E193" s="153" t="s">
        <v>358</v>
      </c>
      <c r="F193" s="154" t="s">
        <v>359</v>
      </c>
      <c r="G193" s="155" t="s">
        <v>181</v>
      </c>
      <c r="H193" s="156">
        <v>40</v>
      </c>
      <c r="I193" s="157"/>
      <c r="J193" s="158">
        <f t="shared" si="35"/>
        <v>0</v>
      </c>
      <c r="K193" s="159"/>
      <c r="L193" s="30"/>
      <c r="M193" s="160" t="s">
        <v>1</v>
      </c>
      <c r="N193" s="161" t="s">
        <v>42</v>
      </c>
      <c r="O193" s="55"/>
      <c r="P193" s="162">
        <f t="shared" si="36"/>
        <v>0</v>
      </c>
      <c r="Q193" s="162">
        <v>2.0000000000000002E-5</v>
      </c>
      <c r="R193" s="162">
        <f t="shared" si="37"/>
        <v>8.0000000000000004E-4</v>
      </c>
      <c r="S193" s="162">
        <v>0</v>
      </c>
      <c r="T193" s="163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4" t="s">
        <v>136</v>
      </c>
      <c r="AT193" s="164" t="s">
        <v>132</v>
      </c>
      <c r="AU193" s="164" t="s">
        <v>106</v>
      </c>
      <c r="AY193" s="14" t="s">
        <v>129</v>
      </c>
      <c r="BE193" s="165">
        <f t="shared" si="39"/>
        <v>0</v>
      </c>
      <c r="BF193" s="165">
        <f t="shared" si="40"/>
        <v>0</v>
      </c>
      <c r="BG193" s="165">
        <f t="shared" si="41"/>
        <v>0</v>
      </c>
      <c r="BH193" s="165">
        <f t="shared" si="42"/>
        <v>0</v>
      </c>
      <c r="BI193" s="165">
        <f t="shared" si="43"/>
        <v>0</v>
      </c>
      <c r="BJ193" s="14" t="s">
        <v>106</v>
      </c>
      <c r="BK193" s="165">
        <f t="shared" si="44"/>
        <v>0</v>
      </c>
      <c r="BL193" s="14" t="s">
        <v>136</v>
      </c>
      <c r="BM193" s="164" t="s">
        <v>360</v>
      </c>
    </row>
    <row r="194" spans="1:65" s="2" customFormat="1" ht="16.5" customHeight="1">
      <c r="A194" s="29"/>
      <c r="B194" s="117"/>
      <c r="C194" s="152" t="s">
        <v>361</v>
      </c>
      <c r="D194" s="152" t="s">
        <v>132</v>
      </c>
      <c r="E194" s="153" t="s">
        <v>362</v>
      </c>
      <c r="F194" s="154" t="s">
        <v>363</v>
      </c>
      <c r="G194" s="155" t="s">
        <v>166</v>
      </c>
      <c r="H194" s="177"/>
      <c r="I194" s="157"/>
      <c r="J194" s="158">
        <f t="shared" si="35"/>
        <v>0</v>
      </c>
      <c r="K194" s="159"/>
      <c r="L194" s="30"/>
      <c r="M194" s="160" t="s">
        <v>1</v>
      </c>
      <c r="N194" s="161" t="s">
        <v>42</v>
      </c>
      <c r="O194" s="55"/>
      <c r="P194" s="162">
        <f t="shared" si="36"/>
        <v>0</v>
      </c>
      <c r="Q194" s="162">
        <v>0</v>
      </c>
      <c r="R194" s="162">
        <f t="shared" si="37"/>
        <v>0</v>
      </c>
      <c r="S194" s="162">
        <v>0</v>
      </c>
      <c r="T194" s="163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4" t="s">
        <v>136</v>
      </c>
      <c r="AT194" s="164" t="s">
        <v>132</v>
      </c>
      <c r="AU194" s="164" t="s">
        <v>106</v>
      </c>
      <c r="AY194" s="14" t="s">
        <v>129</v>
      </c>
      <c r="BE194" s="165">
        <f t="shared" si="39"/>
        <v>0</v>
      </c>
      <c r="BF194" s="165">
        <f t="shared" si="40"/>
        <v>0</v>
      </c>
      <c r="BG194" s="165">
        <f t="shared" si="41"/>
        <v>0</v>
      </c>
      <c r="BH194" s="165">
        <f t="shared" si="42"/>
        <v>0</v>
      </c>
      <c r="BI194" s="165">
        <f t="shared" si="43"/>
        <v>0</v>
      </c>
      <c r="BJ194" s="14" t="s">
        <v>106</v>
      </c>
      <c r="BK194" s="165">
        <f t="shared" si="44"/>
        <v>0</v>
      </c>
      <c r="BL194" s="14" t="s">
        <v>136</v>
      </c>
      <c r="BM194" s="164" t="s">
        <v>364</v>
      </c>
    </row>
    <row r="195" spans="1:65" s="12" customFormat="1" ht="22.9" customHeight="1">
      <c r="B195" s="139"/>
      <c r="D195" s="140" t="s">
        <v>75</v>
      </c>
      <c r="E195" s="150" t="s">
        <v>365</v>
      </c>
      <c r="F195" s="150" t="s">
        <v>366</v>
      </c>
      <c r="I195" s="142"/>
      <c r="J195" s="151">
        <f>BK195</f>
        <v>0</v>
      </c>
      <c r="L195" s="139"/>
      <c r="M195" s="144"/>
      <c r="N195" s="145"/>
      <c r="O195" s="145"/>
      <c r="P195" s="146">
        <f>SUM(P196:P197)</f>
        <v>0</v>
      </c>
      <c r="Q195" s="145"/>
      <c r="R195" s="146">
        <f>SUM(R196:R197)</f>
        <v>6.1599999999999997E-3</v>
      </c>
      <c r="S195" s="145"/>
      <c r="T195" s="147">
        <f>SUM(T196:T197)</f>
        <v>0</v>
      </c>
      <c r="AR195" s="140" t="s">
        <v>106</v>
      </c>
      <c r="AT195" s="148" t="s">
        <v>75</v>
      </c>
      <c r="AU195" s="148" t="s">
        <v>84</v>
      </c>
      <c r="AY195" s="140" t="s">
        <v>129</v>
      </c>
      <c r="BK195" s="149">
        <f>SUM(BK196:BK197)</f>
        <v>0</v>
      </c>
    </row>
    <row r="196" spans="1:65" s="2" customFormat="1" ht="16.5" customHeight="1">
      <c r="A196" s="29"/>
      <c r="B196" s="117"/>
      <c r="C196" s="152" t="s">
        <v>367</v>
      </c>
      <c r="D196" s="152" t="s">
        <v>132</v>
      </c>
      <c r="E196" s="153" t="s">
        <v>368</v>
      </c>
      <c r="F196" s="154" t="s">
        <v>369</v>
      </c>
      <c r="G196" s="155" t="s">
        <v>181</v>
      </c>
      <c r="H196" s="156">
        <v>8</v>
      </c>
      <c r="I196" s="157"/>
      <c r="J196" s="158">
        <f>ROUND(I196*H196,2)</f>
        <v>0</v>
      </c>
      <c r="K196" s="159"/>
      <c r="L196" s="30"/>
      <c r="M196" s="160" t="s">
        <v>1</v>
      </c>
      <c r="N196" s="161" t="s">
        <v>42</v>
      </c>
      <c r="O196" s="55"/>
      <c r="P196" s="162">
        <f>O196*H196</f>
        <v>0</v>
      </c>
      <c r="Q196" s="162">
        <v>7.6999999999999996E-4</v>
      </c>
      <c r="R196" s="162">
        <f>Q196*H196</f>
        <v>6.1599999999999997E-3</v>
      </c>
      <c r="S196" s="162">
        <v>0</v>
      </c>
      <c r="T196" s="163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4" t="s">
        <v>136</v>
      </c>
      <c r="AT196" s="164" t="s">
        <v>132</v>
      </c>
      <c r="AU196" s="164" t="s">
        <v>106</v>
      </c>
      <c r="AY196" s="14" t="s">
        <v>129</v>
      </c>
      <c r="BE196" s="165">
        <f>IF(N196="základní",J196,0)</f>
        <v>0</v>
      </c>
      <c r="BF196" s="165">
        <f>IF(N196="snížená",J196,0)</f>
        <v>0</v>
      </c>
      <c r="BG196" s="165">
        <f>IF(N196="zákl. přenesená",J196,0)</f>
        <v>0</v>
      </c>
      <c r="BH196" s="165">
        <f>IF(N196="sníž. přenesená",J196,0)</f>
        <v>0</v>
      </c>
      <c r="BI196" s="165">
        <f>IF(N196="nulová",J196,0)</f>
        <v>0</v>
      </c>
      <c r="BJ196" s="14" t="s">
        <v>106</v>
      </c>
      <c r="BK196" s="165">
        <f>ROUND(I196*H196,2)</f>
        <v>0</v>
      </c>
      <c r="BL196" s="14" t="s">
        <v>136</v>
      </c>
      <c r="BM196" s="164" t="s">
        <v>370</v>
      </c>
    </row>
    <row r="197" spans="1:65" s="2" customFormat="1" ht="16.5" customHeight="1">
      <c r="A197" s="29"/>
      <c r="B197" s="117"/>
      <c r="C197" s="152" t="s">
        <v>371</v>
      </c>
      <c r="D197" s="152" t="s">
        <v>132</v>
      </c>
      <c r="E197" s="153" t="s">
        <v>372</v>
      </c>
      <c r="F197" s="154" t="s">
        <v>373</v>
      </c>
      <c r="G197" s="155" t="s">
        <v>166</v>
      </c>
      <c r="H197" s="177"/>
      <c r="I197" s="157"/>
      <c r="J197" s="158">
        <f>ROUND(I197*H197,2)</f>
        <v>0</v>
      </c>
      <c r="K197" s="159"/>
      <c r="L197" s="30"/>
      <c r="M197" s="160" t="s">
        <v>1</v>
      </c>
      <c r="N197" s="161" t="s">
        <v>42</v>
      </c>
      <c r="O197" s="55"/>
      <c r="P197" s="162">
        <f>O197*H197</f>
        <v>0</v>
      </c>
      <c r="Q197" s="162">
        <v>0</v>
      </c>
      <c r="R197" s="162">
        <f>Q197*H197</f>
        <v>0</v>
      </c>
      <c r="S197" s="162">
        <v>0</v>
      </c>
      <c r="T197" s="163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4" t="s">
        <v>136</v>
      </c>
      <c r="AT197" s="164" t="s">
        <v>132</v>
      </c>
      <c r="AU197" s="164" t="s">
        <v>106</v>
      </c>
      <c r="AY197" s="14" t="s">
        <v>129</v>
      </c>
      <c r="BE197" s="165">
        <f>IF(N197="základní",J197,0)</f>
        <v>0</v>
      </c>
      <c r="BF197" s="165">
        <f>IF(N197="snížená",J197,0)</f>
        <v>0</v>
      </c>
      <c r="BG197" s="165">
        <f>IF(N197="zákl. přenesená",J197,0)</f>
        <v>0</v>
      </c>
      <c r="BH197" s="165">
        <f>IF(N197="sníž. přenesená",J197,0)</f>
        <v>0</v>
      </c>
      <c r="BI197" s="165">
        <f>IF(N197="nulová",J197,0)</f>
        <v>0</v>
      </c>
      <c r="BJ197" s="14" t="s">
        <v>106</v>
      </c>
      <c r="BK197" s="165">
        <f>ROUND(I197*H197,2)</f>
        <v>0</v>
      </c>
      <c r="BL197" s="14" t="s">
        <v>136</v>
      </c>
      <c r="BM197" s="164" t="s">
        <v>374</v>
      </c>
    </row>
    <row r="198" spans="1:65" s="12" customFormat="1" ht="25.9" customHeight="1">
      <c r="B198" s="139"/>
      <c r="D198" s="140" t="s">
        <v>75</v>
      </c>
      <c r="E198" s="141" t="s">
        <v>375</v>
      </c>
      <c r="F198" s="141" t="s">
        <v>376</v>
      </c>
      <c r="I198" s="142"/>
      <c r="J198" s="143">
        <f>BK198</f>
        <v>0</v>
      </c>
      <c r="L198" s="139"/>
      <c r="M198" s="144"/>
      <c r="N198" s="145"/>
      <c r="O198" s="145"/>
      <c r="P198" s="146">
        <f>SUM(P199:P200)</f>
        <v>0</v>
      </c>
      <c r="Q198" s="145"/>
      <c r="R198" s="146">
        <f>SUM(R199:R200)</f>
        <v>0</v>
      </c>
      <c r="S198" s="145"/>
      <c r="T198" s="147">
        <f>SUM(T199:T200)</f>
        <v>0</v>
      </c>
      <c r="AR198" s="140" t="s">
        <v>147</v>
      </c>
      <c r="AT198" s="148" t="s">
        <v>75</v>
      </c>
      <c r="AU198" s="148" t="s">
        <v>76</v>
      </c>
      <c r="AY198" s="140" t="s">
        <v>129</v>
      </c>
      <c r="BK198" s="149">
        <f>SUM(BK199:BK200)</f>
        <v>0</v>
      </c>
    </row>
    <row r="199" spans="1:65" s="2" customFormat="1" ht="24.2" customHeight="1">
      <c r="A199" s="29"/>
      <c r="B199" s="117"/>
      <c r="C199" s="152" t="s">
        <v>377</v>
      </c>
      <c r="D199" s="152" t="s">
        <v>132</v>
      </c>
      <c r="E199" s="153" t="s">
        <v>378</v>
      </c>
      <c r="F199" s="154" t="s">
        <v>379</v>
      </c>
      <c r="G199" s="155" t="s">
        <v>380</v>
      </c>
      <c r="H199" s="156">
        <v>3</v>
      </c>
      <c r="I199" s="157"/>
      <c r="J199" s="158">
        <f>ROUND(I199*H199,2)</f>
        <v>0</v>
      </c>
      <c r="K199" s="159"/>
      <c r="L199" s="30"/>
      <c r="M199" s="160" t="s">
        <v>1</v>
      </c>
      <c r="N199" s="161" t="s">
        <v>42</v>
      </c>
      <c r="O199" s="55"/>
      <c r="P199" s="162">
        <f>O199*H199</f>
        <v>0</v>
      </c>
      <c r="Q199" s="162">
        <v>0</v>
      </c>
      <c r="R199" s="162">
        <f>Q199*H199</f>
        <v>0</v>
      </c>
      <c r="S199" s="162">
        <v>0</v>
      </c>
      <c r="T199" s="163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4" t="s">
        <v>381</v>
      </c>
      <c r="AT199" s="164" t="s">
        <v>132</v>
      </c>
      <c r="AU199" s="164" t="s">
        <v>84</v>
      </c>
      <c r="AY199" s="14" t="s">
        <v>129</v>
      </c>
      <c r="BE199" s="165">
        <f>IF(N199="základní",J199,0)</f>
        <v>0</v>
      </c>
      <c r="BF199" s="165">
        <f>IF(N199="snížená",J199,0)</f>
        <v>0</v>
      </c>
      <c r="BG199" s="165">
        <f>IF(N199="zákl. přenesená",J199,0)</f>
        <v>0</v>
      </c>
      <c r="BH199" s="165">
        <f>IF(N199="sníž. přenesená",J199,0)</f>
        <v>0</v>
      </c>
      <c r="BI199" s="165">
        <f>IF(N199="nulová",J199,0)</f>
        <v>0</v>
      </c>
      <c r="BJ199" s="14" t="s">
        <v>106</v>
      </c>
      <c r="BK199" s="165">
        <f>ROUND(I199*H199,2)</f>
        <v>0</v>
      </c>
      <c r="BL199" s="14" t="s">
        <v>381</v>
      </c>
      <c r="BM199" s="164" t="s">
        <v>382</v>
      </c>
    </row>
    <row r="200" spans="1:65" s="2" customFormat="1" ht="16.5" customHeight="1">
      <c r="A200" s="29"/>
      <c r="B200" s="117"/>
      <c r="C200" s="152" t="s">
        <v>383</v>
      </c>
      <c r="D200" s="152" t="s">
        <v>132</v>
      </c>
      <c r="E200" s="153" t="s">
        <v>384</v>
      </c>
      <c r="F200" s="154" t="s">
        <v>385</v>
      </c>
      <c r="G200" s="155" t="s">
        <v>380</v>
      </c>
      <c r="H200" s="156">
        <v>1</v>
      </c>
      <c r="I200" s="157"/>
      <c r="J200" s="158">
        <f>ROUND(I200*H200,2)</f>
        <v>0</v>
      </c>
      <c r="K200" s="159"/>
      <c r="L200" s="30"/>
      <c r="M200" s="178" t="s">
        <v>1</v>
      </c>
      <c r="N200" s="179" t="s">
        <v>42</v>
      </c>
      <c r="O200" s="180"/>
      <c r="P200" s="181">
        <f>O200*H200</f>
        <v>0</v>
      </c>
      <c r="Q200" s="181">
        <v>0</v>
      </c>
      <c r="R200" s="181">
        <f>Q200*H200</f>
        <v>0</v>
      </c>
      <c r="S200" s="181">
        <v>0</v>
      </c>
      <c r="T200" s="182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4" t="s">
        <v>381</v>
      </c>
      <c r="AT200" s="164" t="s">
        <v>132</v>
      </c>
      <c r="AU200" s="164" t="s">
        <v>84</v>
      </c>
      <c r="AY200" s="14" t="s">
        <v>129</v>
      </c>
      <c r="BE200" s="165">
        <f>IF(N200="základní",J200,0)</f>
        <v>0</v>
      </c>
      <c r="BF200" s="165">
        <f>IF(N200="snížená",J200,0)</f>
        <v>0</v>
      </c>
      <c r="BG200" s="165">
        <f>IF(N200="zákl. přenesená",J200,0)</f>
        <v>0</v>
      </c>
      <c r="BH200" s="165">
        <f>IF(N200="sníž. přenesená",J200,0)</f>
        <v>0</v>
      </c>
      <c r="BI200" s="165">
        <f>IF(N200="nulová",J200,0)</f>
        <v>0</v>
      </c>
      <c r="BJ200" s="14" t="s">
        <v>106</v>
      </c>
      <c r="BK200" s="165">
        <f>ROUND(I200*H200,2)</f>
        <v>0</v>
      </c>
      <c r="BL200" s="14" t="s">
        <v>381</v>
      </c>
      <c r="BM200" s="164" t="s">
        <v>386</v>
      </c>
    </row>
    <row r="201" spans="1:65" s="2" customFormat="1" ht="6.95" customHeight="1">
      <c r="A201" s="29"/>
      <c r="B201" s="44"/>
      <c r="C201" s="45"/>
      <c r="D201" s="45"/>
      <c r="E201" s="45"/>
      <c r="F201" s="45"/>
      <c r="G201" s="45"/>
      <c r="H201" s="45"/>
      <c r="I201" s="45"/>
      <c r="J201" s="45"/>
      <c r="K201" s="45"/>
      <c r="L201" s="30"/>
      <c r="M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</row>
  </sheetData>
  <autoFilter ref="C132:K200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4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a - ZDRAVOTNÍ TECHNIKA</vt:lpstr>
      <vt:lpstr>'a - ZDRAVOTNÍ TECHNIKA'!Názvy_tisku</vt:lpstr>
      <vt:lpstr>'Rekapitulace stavby'!Názvy_tisku</vt:lpstr>
      <vt:lpstr>'a - ZDRAVOTNÍ TECHNIKA'!Oblast_tisku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Junková</dc:creator>
  <cp:lastModifiedBy>Andrea Junková</cp:lastModifiedBy>
  <cp:lastPrinted>2026-03-05T12:48:21Z</cp:lastPrinted>
  <dcterms:created xsi:type="dcterms:W3CDTF">2026-02-19T12:45:54Z</dcterms:created>
  <dcterms:modified xsi:type="dcterms:W3CDTF">2026-03-05T13:06:07Z</dcterms:modified>
</cp:coreProperties>
</file>