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package/2006/relationships/metadata/core-properties" Target="docProps/core.xml"/><Relationship  Id="rId2" Type="http://schemas.openxmlformats.org/officeDocument/2006/relationships/extended-properties" Target="docProps/app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Rekapitulace stavby" sheetId="1" state="visible" r:id="rId1"/>
    <sheet name="20250518 - Oprava střechy..." sheetId="2" state="visible" r:id="rId2"/>
  </sheets>
  <definedNames>
    <definedName name="_xlnm.Print_Area" localSheetId="0">'Rekapitulace stavby'!$D$4:$AO$76,'Rekapitulace stavby'!$C$82:$AQ$96</definedName>
    <definedName name="Print_Titles" localSheetId="0">'Rekapitulace stavby'!$92:$92</definedName>
    <definedName name="_xlnm._FilterDatabase" localSheetId="1" hidden="1">'20250518 - Oprava střechy...'!$C$123:$K$244</definedName>
    <definedName name="_xlnm.Print_Area" localSheetId="1">'20250518 - Oprava střechy...'!$C$4:$J$76,'20250518 - Oprava střechy...'!$C$82:$J$107,'20250518 - Oprava střechy...'!$C$113:$K$244</definedName>
    <definedName name="Print_Titles" localSheetId="1">'20250518 - Oprava střechy...'!$123:$123</definedName>
    <definedName name="_xlnm._FilterDatabase" localSheetId="1" hidden="1">'20250518 - Oprava střechy...'!$C$123:$K$244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<sst xmlns="http://schemas.openxmlformats.org/spreadsheetml/2006/main" count="439" uniqueCount="439">
  <si>
    <t xml:space="preserve">Export Komplet</t>
  </si>
  <si>
    <t/>
  </si>
  <si>
    <t>2.0</t>
  </si>
  <si>
    <t>ZAMOK</t>
  </si>
  <si>
    <t>False</t>
  </si>
  <si>
    <t>{3b94619b-e017-4387-943e-a362aabd0f1c}</t>
  </si>
  <si>
    <t>0,01</t>
  </si>
  <si>
    <t>21</t>
  </si>
  <si>
    <t>1</t>
  </si>
  <si>
    <t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</si>
  <si>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</si>
  <si>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</si>
  <si>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</si>
  <si>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>Kód:</t>
  </si>
  <si>
    <t>20250518</t>
  </si>
  <si>
    <t xml:space="preserve">Měnit lze pouze buňky se žlutým podbarvením!
1) na prvním listu Rekapitulace stavby vyplňte v sestavě
    a) Souhrnný list
       - údaje o Uchazeči
         (přenesou se do ostatních sestav i v jiných listech)
    b) Rekapitulace objektů
       - potřebné Ostatní náklady
2) na vybraných listech vyplňte v sestavě
    a) Krycí list
       - údaje o Uchazeči, pokud se liší od údajů o Uchazeči na Souhrnném listu
         (údaje se přenesou do ostatních sestav v daném listu)
    b) Rekapitulace rozpočtu
       - potřebné Ostatní náklady
    c) Celkové náklady za stavbu
       - ceny u položek
       - množství, pokud má žluté podbarvení
       - a v případě potřeby poznámku (ta je ve skrytém sloupci)</t>
  </si>
  <si>
    <t>Stavba:</t>
  </si>
  <si>
    <t xml:space="preserve">Oprava střechy Vrchlabí, Letná 670</t>
  </si>
  <si>
    <t>KSO:</t>
  </si>
  <si>
    <t>CC-CZ:</t>
  </si>
  <si>
    <t>Místo:</t>
  </si>
  <si>
    <t xml:space="preserve"> </t>
  </si>
  <si>
    <t>Datum:</t>
  </si>
  <si>
    <t xml:space="preserve">18. 5. 2025</t>
  </si>
  <si>
    <t>Zadavatel:</t>
  </si>
  <si>
    <t>IČ:</t>
  </si>
  <si>
    <t>0,1</t>
  </si>
  <si>
    <t>DIČ:</t>
  </si>
  <si>
    <t>Uchazeč:</t>
  </si>
  <si>
    <t xml:space="preserve">Vyplň údaj</t>
  </si>
  <si>
    <t>Projektant:</t>
  </si>
  <si>
    <t xml:space="preserve">Ing.arch. Michael Hobza</t>
  </si>
  <si>
    <t>True</t>
  </si>
  <si>
    <t>Zpracovatel:</t>
  </si>
  <si>
    <t xml:space="preserve">Ing. Roman Charvát</t>
  </si>
  <si>
    <t>Poznámka:</t>
  </si>
  <si>
    <t xml:space="preserve">Cena bez DPH</t>
  </si>
  <si>
    <t xml:space="preserve">Sazba daně</t>
  </si>
  <si>
    <t xml:space="preserve">Základ daně</t>
  </si>
  <si>
    <t xml:space="preserve">Výše daně</t>
  </si>
  <si>
    <t>DPH</t>
  </si>
  <si>
    <t>základní</t>
  </si>
  <si>
    <t>snížená</t>
  </si>
  <si>
    <t xml:space="preserve">zákl. přenesená</t>
  </si>
  <si>
    <t xml:space="preserve">sníž. přenesená</t>
  </si>
  <si>
    <t>nulová</t>
  </si>
  <si>
    <t xml:space="preserve">Cena s DPH</t>
  </si>
  <si>
    <t>v</t>
  </si>
  <si>
    <t>CZK</t>
  </si>
  <si>
    <t>Projektant</t>
  </si>
  <si>
    <t>Zpracovatel</t>
  </si>
  <si>
    <t xml:space="preserve">Datum a podpis:</t>
  </si>
  <si>
    <t>Razítko</t>
  </si>
  <si>
    <t>Objednavatel</t>
  </si>
  <si>
    <t>Uchazeč</t>
  </si>
  <si>
    <t xml:space="preserve">REKAPITULACE OBJEKTŮ STAVBY A SOUPISŮ PRACÍ</t>
  </si>
  <si>
    <t xml:space="preserve">Informatívní údaje z listů zakázek</t>
  </si>
  <si>
    <t>Kód</t>
  </si>
  <si>
    <t>Popis</t>
  </si>
  <si>
    <t xml:space="preserve">Cena bez DPH [CZK]</t>
  </si>
  <si>
    <t xml:space="preserve">Cena s DPH [CZK]</t>
  </si>
  <si>
    <t>Typ</t>
  </si>
  <si>
    <t xml:space="preserve">z toho Ostat.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</si>
  <si>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</si>
  <si>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</si>
  <si>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</si>
  <si>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</si>
  <si>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
[CZK]</t>
  </si>
  <si>
    <t xml:space="preserve">DPH snížená přenesená
[CZK]</t>
  </si>
  <si>
    <t xml:space="preserve">Základna
DPH základní</t>
  </si>
  <si>
    <t xml:space="preserve">Základna
DPH snížená</t>
  </si>
  <si>
    <t xml:space="preserve">Základna
DPH zákl. přenesená</t>
  </si>
  <si>
    <t xml:space="preserve">Základna
DPH sníž. přenesená</t>
  </si>
  <si>
    <t xml:space="preserve">Základna
DPH nulová</t>
  </si>
  <si>
    <t xml:space="preserve"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</si>
  <si>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</si>
  <si>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</si>
  <si>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</si>
  <si>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</si>
  <si>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</si>
  <si>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</si>
  <si>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</si>
  <si>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 xml:space="preserve">KRYCÍ LIST SOUPISU PRACÍ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</si>
  <si>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</si>
  <si>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</si>
  <si>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</si>
  <si>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</si>
  <si>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>-1</t>
  </si>
  <si>
    <t xml:space="preserve">HSV - Práce a dodávky HSV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</si>
  <si>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</si>
  <si>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</si>
  <si>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</si>
  <si>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</si>
  <si>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</si>
  <si>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</si>
  <si>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</si>
  <si>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</si>
  <si>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</si>
  <si>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M - Práce a dodávky M</t>
  </si>
  <si>
    <t xml:space="preserve">    21-M - Elektromontáže</t>
  </si>
  <si>
    <t xml:space="preserve">SOUPIS PRACÍ</t>
  </si>
  <si>
    <t>PČ</t>
  </si>
  <si>
    <t>MJ</t>
  </si>
  <si>
    <t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</si>
  <si>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</si>
  <si>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</si>
  <si>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</si>
  <si>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</si>
  <si>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</si>
  <si>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</si>
  <si>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</si>
  <si>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</si>
  <si>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</si>
  <si>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>HSV</t>
  </si>
  <si>
    <t xml:space="preserve">Práce a dodávky HSV</t>
  </si>
  <si>
    <t>ROZPOCET</t>
  </si>
  <si>
    <t>3</t>
  </si>
  <si>
    <t xml:space="preserve">Svislé a kompletní konstrukce</t>
  </si>
  <si>
    <t>K</t>
  </si>
  <si>
    <t>314232134</t>
  </si>
  <si>
    <t xml:space="preserve">Obezdívka komínů nad střechou z cihel lícových plných dl 240 mm na MVC včetně spárování</t>
  </si>
  <si>
    <t>m3</t>
  </si>
  <si>
    <t xml:space="preserve">CS ÚRS 2024 02</t>
  </si>
  <si>
    <t>4</t>
  </si>
  <si>
    <t>2</t>
  </si>
  <si>
    <t>-1393058386</t>
  </si>
  <si>
    <t>VV</t>
  </si>
  <si>
    <t xml:space="preserve">"komíny nad střechou" 1,4*0,6*4*1,5+0,8*0,6*2*1,5+1,5*0,6*4*2</t>
  </si>
  <si>
    <t>316381116</t>
  </si>
  <si>
    <t xml:space="preserve">Komínové krycí desky tl přes 80 do 100 mm z betonu tř. C 12/15 až C 16/20 s přesahy do 70 mm</t>
  </si>
  <si>
    <t>m2</t>
  </si>
  <si>
    <t>1138332483</t>
  </si>
  <si>
    <t xml:space="preserve"> 1,4*0,6*4+0,8*0,6*2*+0,6*4*2</t>
  </si>
  <si>
    <t>9</t>
  </si>
  <si>
    <t xml:space="preserve">Ostatní konstrukce a práce, bourání</t>
  </si>
  <si>
    <t>941111131</t>
  </si>
  <si>
    <t xml:space="preserve">Montáž lešení řadového trubkového lehkého s podlahami zatížení do 200 kg/m2 š od 1,2 do 1,5 m v do 10 m</t>
  </si>
  <si>
    <t>-691037329</t>
  </si>
  <si>
    <t>12*(42*2)+10*13+12*13</t>
  </si>
  <si>
    <t>941111231</t>
  </si>
  <si>
    <t xml:space="preserve">Příplatek k lešení řadovému trubkovému lehkému s podlahami do 200 kg/m2 š od 1,2 do 1,5 m v do 10 m za každý den použití</t>
  </si>
  <si>
    <t>1932488244</t>
  </si>
  <si>
    <t>1294,00*60</t>
  </si>
  <si>
    <t>5</t>
  </si>
  <si>
    <t>941111831</t>
  </si>
  <si>
    <t xml:space="preserve">Demontáž lešení řadového trubkového lehkého s podlahami zatížení do 200 kg/m2 š od 1,2 do 1,5 m v do 10 m</t>
  </si>
  <si>
    <t>848364589</t>
  </si>
  <si>
    <t>6</t>
  </si>
  <si>
    <t>962032641</t>
  </si>
  <si>
    <t xml:space="preserve">Bourání zdiva komínového z cihel z cihel pálených, šamotových nebo vápenopískových na MC</t>
  </si>
  <si>
    <t>-674014250</t>
  </si>
  <si>
    <t>997</t>
  </si>
  <si>
    <t xml:space="preserve">Přesun sutě</t>
  </si>
  <si>
    <t>7</t>
  </si>
  <si>
    <t>997006002</t>
  </si>
  <si>
    <t xml:space="preserve">Strojové třídění stavebního odpadu</t>
  </si>
  <si>
    <t>t</t>
  </si>
  <si>
    <t>1911428538</t>
  </si>
  <si>
    <t>8</t>
  </si>
  <si>
    <t>997013212</t>
  </si>
  <si>
    <t xml:space="preserve">Vnitrostaveništní doprava suti a vybouraných hmot pro budovy v přes 6 do 9 m ručně</t>
  </si>
  <si>
    <t>-1542564737</t>
  </si>
  <si>
    <t>997013501</t>
  </si>
  <si>
    <t xml:space="preserve">Odvoz suti a vybouraných hmot na skládku nebo meziskládku do 1 km se složením</t>
  </si>
  <si>
    <t>-1824021493</t>
  </si>
  <si>
    <t>10</t>
  </si>
  <si>
    <t>997013509</t>
  </si>
  <si>
    <t xml:space="preserve">Příplatek k odvozu suti a vybouraných hmot na skládku ZKD 1 km přes 1 km</t>
  </si>
  <si>
    <t>1469097067</t>
  </si>
  <si>
    <t xml:space="preserve">28*10 'Přepočtené koeficientem množství</t>
  </si>
  <si>
    <t>11</t>
  </si>
  <si>
    <t>997013511</t>
  </si>
  <si>
    <t xml:space="preserve">Odvoz suti a vybouraných hmot z meziskládky na skládku do 1 km s naložením a se složením</t>
  </si>
  <si>
    <t>745833433</t>
  </si>
  <si>
    <t>997013631</t>
  </si>
  <si>
    <t xml:space="preserve">Poplatek za uložení na skládce (skládkovné) stavebního odpadu směsného kód odpadu 17 09 04</t>
  </si>
  <si>
    <t>249978201</t>
  </si>
  <si>
    <t>998</t>
  </si>
  <si>
    <t xml:space="preserve">Přesun hmot</t>
  </si>
  <si>
    <t>13</t>
  </si>
  <si>
    <t>998011009</t>
  </si>
  <si>
    <t xml:space="preserve">Přesun hmot pro budovy zděné s omezením mechanizace pro budovy v přes 6 do 12 m</t>
  </si>
  <si>
    <t>841990635</t>
  </si>
  <si>
    <t>PSV</t>
  </si>
  <si>
    <t xml:space="preserve">Práce a dodávky PSV</t>
  </si>
  <si>
    <t>712</t>
  </si>
  <si>
    <t xml:space="preserve">Povlakové krytiny</t>
  </si>
  <si>
    <t>14</t>
  </si>
  <si>
    <t>712431801</t>
  </si>
  <si>
    <t xml:space="preserve">Odstranění povlakové krytiny střech přes 10° do 30° z pásů uložených na sucho AIP nebo NAIP</t>
  </si>
  <si>
    <t>16</t>
  </si>
  <si>
    <t>1493963619</t>
  </si>
  <si>
    <t>1,15*38,7*11,2</t>
  </si>
  <si>
    <t>762</t>
  </si>
  <si>
    <t xml:space="preserve">Konstrukce tesařské</t>
  </si>
  <si>
    <t>15</t>
  </si>
  <si>
    <t>762341931</t>
  </si>
  <si>
    <t xml:space="preserve">Vyřezání části bednění střech z prken tl do 32 mm pl jednotlivě do 1 m2</t>
  </si>
  <si>
    <t>1204725251</t>
  </si>
  <si>
    <t xml:space="preserve">"výměna bednění 10% plochy" 1,15*38,7*11,2*0,1</t>
  </si>
  <si>
    <t>762343912</t>
  </si>
  <si>
    <t xml:space="preserve">Zabednění otvorů ve střeše prkny tl do 32 mm pl jednotlivě přes 1 do 4 m2</t>
  </si>
  <si>
    <t>-1008465954</t>
  </si>
  <si>
    <t>17</t>
  </si>
  <si>
    <t>998762122</t>
  </si>
  <si>
    <t xml:space="preserve">Přesun hmot tonážní pro kce tesařské ruční v objektech v přes 6 do 12 m</t>
  </si>
  <si>
    <t>1530065133</t>
  </si>
  <si>
    <t>764</t>
  </si>
  <si>
    <t xml:space="preserve">Konstrukce klempířské</t>
  </si>
  <si>
    <t>18</t>
  </si>
  <si>
    <t>764001821</t>
  </si>
  <si>
    <t xml:space="preserve">Demontáž krytiny ze svitků nebo tabulí do suti</t>
  </si>
  <si>
    <t>110927006</t>
  </si>
  <si>
    <t>1,5*37,8*2-5,8*2+1,5*11,2*2+6,5*1,15*5,8*2</t>
  </si>
  <si>
    <t>19</t>
  </si>
  <si>
    <t>764001831</t>
  </si>
  <si>
    <t xml:space="preserve">Demontáž krytiny z taškových tabulí do suti</t>
  </si>
  <si>
    <t>-1545184520</t>
  </si>
  <si>
    <t>4,5*36*1,15*2-6*4*2*1,15</t>
  </si>
  <si>
    <t>20</t>
  </si>
  <si>
    <t>764001861</t>
  </si>
  <si>
    <t xml:space="preserve">Demontáž hřebene z hřebenáčů do suti</t>
  </si>
  <si>
    <t>m</t>
  </si>
  <si>
    <t>1516093794</t>
  </si>
  <si>
    <t>764001871</t>
  </si>
  <si>
    <t xml:space="preserve">Demontáž nároží s větrací mřížkou nebo nárožním plechem do suti</t>
  </si>
  <si>
    <t>-677502160</t>
  </si>
  <si>
    <t>6*4*1,15</t>
  </si>
  <si>
    <t>22</t>
  </si>
  <si>
    <t>764002801</t>
  </si>
  <si>
    <t xml:space="preserve">Demontáž závětrné lišty do suti</t>
  </si>
  <si>
    <t>-1852401758</t>
  </si>
  <si>
    <t>6,5*1,15*4</t>
  </si>
  <si>
    <t>23</t>
  </si>
  <si>
    <t>764002812</t>
  </si>
  <si>
    <t xml:space="preserve">Demontáž okapového plechu do suti v krytině skládané</t>
  </si>
  <si>
    <t>-1793437883</t>
  </si>
  <si>
    <t>38,7*2+11,2*2</t>
  </si>
  <si>
    <t>24</t>
  </si>
  <si>
    <t>764002821</t>
  </si>
  <si>
    <t xml:space="preserve">Demontáž střešního výlezu do suti</t>
  </si>
  <si>
    <t>kus</t>
  </si>
  <si>
    <t>-1234190943</t>
  </si>
  <si>
    <t>25</t>
  </si>
  <si>
    <t>764002871</t>
  </si>
  <si>
    <t xml:space="preserve">Demontáž lemování zdí do suti</t>
  </si>
  <si>
    <t>-1615248677</t>
  </si>
  <si>
    <t>5,5*4</t>
  </si>
  <si>
    <t>26</t>
  </si>
  <si>
    <t>764002881</t>
  </si>
  <si>
    <t xml:space="preserve">Demontáž lemování střešních prostupů do suti</t>
  </si>
  <si>
    <t>1765145831</t>
  </si>
  <si>
    <t>1*(3,5*4+1,5*2+3,5*2)</t>
  </si>
  <si>
    <t>0,8*8</t>
  </si>
  <si>
    <t>Součet</t>
  </si>
  <si>
    <t>27</t>
  </si>
  <si>
    <t>764004801</t>
  </si>
  <si>
    <t xml:space="preserve">Demontáž podokapního žlabu do suti</t>
  </si>
  <si>
    <t>843837476</t>
  </si>
  <si>
    <t>28</t>
  </si>
  <si>
    <t>764004861</t>
  </si>
  <si>
    <t xml:space="preserve">Demontáž svodu do suti</t>
  </si>
  <si>
    <t>457458391</t>
  </si>
  <si>
    <t>8*12+2*3</t>
  </si>
  <si>
    <t>29</t>
  </si>
  <si>
    <t>764021403</t>
  </si>
  <si>
    <t xml:space="preserve">Podkladní plech z Al plechu rš 250 mm</t>
  </si>
  <si>
    <t>-1384409061</t>
  </si>
  <si>
    <t>30</t>
  </si>
  <si>
    <t>764121401</t>
  </si>
  <si>
    <t xml:space="preserve">Krytina střechy rovné drážkováním ze svitků z Al plechu rš 500 mm sklonu do 30°</t>
  </si>
  <si>
    <t>207644957</t>
  </si>
  <si>
    <t>31</t>
  </si>
  <si>
    <t>764121452</t>
  </si>
  <si>
    <t xml:space="preserve">Krytina střechy rovné ze šablon z Al plechu do 10 ks/m2 sklonu do 30°</t>
  </si>
  <si>
    <t>-983876747</t>
  </si>
  <si>
    <t>32</t>
  </si>
  <si>
    <t>764221405</t>
  </si>
  <si>
    <t xml:space="preserve">Oplechování větraného hřebene s větrací mřížkou z Al plechu rš 400 mm</t>
  </si>
  <si>
    <t>364081188</t>
  </si>
  <si>
    <t>33</t>
  </si>
  <si>
    <t>764221435</t>
  </si>
  <si>
    <t xml:space="preserve">Oplechování větraného nároží s větrací mřížkou z Al plechu rš 400 mm</t>
  </si>
  <si>
    <t>560972188</t>
  </si>
  <si>
    <t>34</t>
  </si>
  <si>
    <t>764222402</t>
  </si>
  <si>
    <t xml:space="preserve">Oplechování štítu závětrnou lištou z Al plechu rš 200 mm</t>
  </si>
  <si>
    <t>-1584839498</t>
  </si>
  <si>
    <t>35</t>
  </si>
  <si>
    <t>764222432</t>
  </si>
  <si>
    <t xml:space="preserve">Oplechování rovné okapové hrany z Al plechu rš 200 mm</t>
  </si>
  <si>
    <t>2009088924</t>
  </si>
  <si>
    <t>36</t>
  </si>
  <si>
    <t>764223451</t>
  </si>
  <si>
    <t xml:space="preserve">Střešní výlez pro krytinu prejzovou nebo vlnitou z Al plechu</t>
  </si>
  <si>
    <t>-994823132</t>
  </si>
  <si>
    <t>37</t>
  </si>
  <si>
    <t>764223458</t>
  </si>
  <si>
    <t xml:space="preserve">Sněhový hák krytiny z Al plechu pro falcované tašky, šindele nebo šablony</t>
  </si>
  <si>
    <t>-220597102</t>
  </si>
  <si>
    <t xml:space="preserve">"4 kusy/m2" 317*4</t>
  </si>
  <si>
    <t>38</t>
  </si>
  <si>
    <t>764306142</t>
  </si>
  <si>
    <t xml:space="preserve">Montáž ventilačních nástavců na skládané nebo plechové krytině průměru do 350 mm</t>
  </si>
  <si>
    <t>221149648</t>
  </si>
  <si>
    <t>39</t>
  </si>
  <si>
    <t>M</t>
  </si>
  <si>
    <t>PLB.AVNAH00</t>
  </si>
  <si>
    <t xml:space="preserve">Ventilační nástavec do hrdla 110</t>
  </si>
  <si>
    <t>-985703390</t>
  </si>
  <si>
    <t>40</t>
  </si>
  <si>
    <t>764321417</t>
  </si>
  <si>
    <t xml:space="preserve">Lemování rovných zdí střech s krytinou skládanou z Al plechu rš 670 mm</t>
  </si>
  <si>
    <t>235451077</t>
  </si>
  <si>
    <t>41</t>
  </si>
  <si>
    <t>764324412</t>
  </si>
  <si>
    <t xml:space="preserve">Lemování prostupů střech s krytinou skládanou nebo plechovou bez lišty z Al plechu</t>
  </si>
  <si>
    <t>-1153019351</t>
  </si>
  <si>
    <t>42</t>
  </si>
  <si>
    <t>764325423</t>
  </si>
  <si>
    <t xml:space="preserve">Lemování trub, konzol nebo držáků z Al plechu střech s krytinou skládanou D přes 100 do 150 mm</t>
  </si>
  <si>
    <t>1548871883</t>
  </si>
  <si>
    <t>43</t>
  </si>
  <si>
    <t>764326423</t>
  </si>
  <si>
    <t xml:space="preserve">Lemování ventilačních nástavců z Al plechu na skládané krytině D přes 100 do 150 mm</t>
  </si>
  <si>
    <t>1691568193</t>
  </si>
  <si>
    <t>44</t>
  </si>
  <si>
    <t>764521404</t>
  </si>
  <si>
    <t xml:space="preserve">Žlab podokapní půlkruhový z Al plechu rš 330 mm</t>
  </si>
  <si>
    <t>1959583233</t>
  </si>
  <si>
    <t>5,8*2</t>
  </si>
  <si>
    <t>45</t>
  </si>
  <si>
    <t>764521424</t>
  </si>
  <si>
    <t xml:space="preserve">Roh nebo kout půlkruhového podokapního žlabu z Al plechu rš 330 mm</t>
  </si>
  <si>
    <t>-2058269259</t>
  </si>
  <si>
    <t>46</t>
  </si>
  <si>
    <t>764521444</t>
  </si>
  <si>
    <t xml:space="preserve">Kotlík oválný (trychtýřový) pro podokapní žlaby z Al plechu 330/100 mm</t>
  </si>
  <si>
    <t>1528030774</t>
  </si>
  <si>
    <t>47</t>
  </si>
  <si>
    <t>764523407</t>
  </si>
  <si>
    <t xml:space="preserve">Žlaby nadokapní (nástřešní ) oblého tvaru včetně háků, čel a hrdel z Al plechu rš 670 mm</t>
  </si>
  <si>
    <t>-762548917</t>
  </si>
  <si>
    <t>38,7*2+11,2*2-5,8*2</t>
  </si>
  <si>
    <t>48</t>
  </si>
  <si>
    <t>764523427</t>
  </si>
  <si>
    <t xml:space="preserve">Příplatek k cenám nadokapního žlabu za provedení rohu nebo koutu z Al plechu rš 670 mm</t>
  </si>
  <si>
    <t>1394172025</t>
  </si>
  <si>
    <t>49</t>
  </si>
  <si>
    <t>764528422</t>
  </si>
  <si>
    <t xml:space="preserve">Svody kruhové včetně objímek, kolen, odskoků z Al plechu průměru 100 mm</t>
  </si>
  <si>
    <t>-678194599</t>
  </si>
  <si>
    <t>50</t>
  </si>
  <si>
    <t>998764122</t>
  </si>
  <si>
    <t xml:space="preserve">Přesun hmot tonážní pro konstrukce klempířské ruční v objektech v přes 6 do 12 m</t>
  </si>
  <si>
    <t>1426790171</t>
  </si>
  <si>
    <t>765</t>
  </si>
  <si>
    <t xml:space="preserve">Krytina skládaná</t>
  </si>
  <si>
    <t>51</t>
  </si>
  <si>
    <t>765191021</t>
  </si>
  <si>
    <t xml:space="preserve">Montáž pojistné hydroizolační nebo parotěsné fólie kladené ve sklonu přes 20° s lepenými spoji na krokve</t>
  </si>
  <si>
    <t>1942519306</t>
  </si>
  <si>
    <t>52</t>
  </si>
  <si>
    <t>28329030</t>
  </si>
  <si>
    <t xml:space="preserve">fólie kontaktní difuzně propustná pro doplňkovou hydroizolační vrstvu, monolitická třívrstvá PES/PP 150-160g/m2, integrovaná samolepící páska</t>
  </si>
  <si>
    <t>1588466834</t>
  </si>
  <si>
    <t>498,46*1,2</t>
  </si>
  <si>
    <t>53</t>
  </si>
  <si>
    <t>998765122</t>
  </si>
  <si>
    <t xml:space="preserve">Přesun hmot tonážní pro krytiny skládané ruční v objektech v přes 6 do 12 m</t>
  </si>
  <si>
    <t>45811316</t>
  </si>
  <si>
    <t xml:space="preserve">Práce a dodávky M</t>
  </si>
  <si>
    <t>21-M</t>
  </si>
  <si>
    <t>Elektromontáže</t>
  </si>
  <si>
    <t>54</t>
  </si>
  <si>
    <t>218220102</t>
  </si>
  <si>
    <t xml:space="preserve">Demontáž hromosvodného vedení svodových vodičů s podpěrami průměru přes 10 mm</t>
  </si>
  <si>
    <t>64</t>
  </si>
  <si>
    <t>998507153</t>
  </si>
  <si>
    <t xml:space="preserve">"odhad" 100</t>
  </si>
  <si>
    <t>55</t>
  </si>
  <si>
    <t xml:space="preserve">210 881 101</t>
  </si>
  <si>
    <t xml:space="preserve">Svorka zemnící SR03  na pásek - drát</t>
  </si>
  <si>
    <t>-125736754</t>
  </si>
  <si>
    <t>56</t>
  </si>
  <si>
    <t xml:space="preserve">210 881 102</t>
  </si>
  <si>
    <t xml:space="preserve">Svorka univerzální SU uni</t>
  </si>
  <si>
    <t>1090545759</t>
  </si>
  <si>
    <t>57</t>
  </si>
  <si>
    <t xml:space="preserve">210 881 103</t>
  </si>
  <si>
    <t xml:space="preserve">Zemnící páska FeZn 30/4</t>
  </si>
  <si>
    <t>kg</t>
  </si>
  <si>
    <t>80181408</t>
  </si>
  <si>
    <t>58</t>
  </si>
  <si>
    <t xml:space="preserve">210 881 104</t>
  </si>
  <si>
    <t xml:space="preserve">zemnící drát FeZn - průměr 10 mm PVC Tremis</t>
  </si>
  <si>
    <t>1915470035</t>
  </si>
  <si>
    <t>59</t>
  </si>
  <si>
    <t xml:space="preserve">210 881 105</t>
  </si>
  <si>
    <t xml:space="preserve">Jímač JR 1,5</t>
  </si>
  <si>
    <t>-2045415415</t>
  </si>
  <si>
    <t>60</t>
  </si>
  <si>
    <t xml:space="preserve">210 881 106</t>
  </si>
  <si>
    <t xml:space="preserve">svorka k jímací tyči SJ 01</t>
  </si>
  <si>
    <t>-1185331223</t>
  </si>
  <si>
    <t>61</t>
  </si>
  <si>
    <t xml:space="preserve">210 881 107</t>
  </si>
  <si>
    <t xml:space="preserve">Svorka yna okapové žlaby SO velká</t>
  </si>
  <si>
    <t>-2047453492</t>
  </si>
  <si>
    <t>62</t>
  </si>
  <si>
    <t xml:space="preserve">210 881 108</t>
  </si>
  <si>
    <t>-623763184</t>
  </si>
  <si>
    <t>63</t>
  </si>
  <si>
    <t xml:space="preserve">210 881 109</t>
  </si>
  <si>
    <t xml:space="preserve">podpěra vedení na vrcholu PV15</t>
  </si>
  <si>
    <t>-265377454</t>
  </si>
  <si>
    <t xml:space="preserve">210 881 110</t>
  </si>
  <si>
    <t xml:space="preserve">Svorka zkušební SZ UNI</t>
  </si>
  <si>
    <t>2132145498</t>
  </si>
  <si>
    <t>65</t>
  </si>
  <si>
    <t xml:space="preserve">210 881 111</t>
  </si>
  <si>
    <t xml:space="preserve">svorka na okapové roury ST 01 UNIVERZÁL</t>
  </si>
  <si>
    <t>-1857859767</t>
  </si>
  <si>
    <t>66</t>
  </si>
  <si>
    <t xml:space="preserve">210 881 112</t>
  </si>
  <si>
    <t xml:space="preserve">Ochranná trubka - OT 1,7</t>
  </si>
  <si>
    <t>1959030680</t>
  </si>
  <si>
    <t>67</t>
  </si>
  <si>
    <t xml:space="preserve">210 881 113</t>
  </si>
  <si>
    <t xml:space="preserve">držák ochranné trubky a jímače DOT UNI</t>
  </si>
  <si>
    <t>-1902443425</t>
  </si>
  <si>
    <t>68</t>
  </si>
  <si>
    <t xml:space="preserve">210 881 114</t>
  </si>
  <si>
    <t xml:space="preserve">Zemnící drát AlMgSi 8 T/4 měký</t>
  </si>
  <si>
    <t>-1283747961</t>
  </si>
  <si>
    <t>69</t>
  </si>
  <si>
    <t xml:space="preserve">210 881 115</t>
  </si>
  <si>
    <t xml:space="preserve">ostatní pomocný materiál (podpěry,držáky jímacích tyčí,svorky apod.)</t>
  </si>
  <si>
    <t>97367325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</si>
</sst>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00"/>
  </numFmts>
  <fonts count="36">
    <font>
      <sz val="8.000000"/>
      <color theme="1"/>
      <name val="Arial CE"/>
    </font>
    <font>
      <u/>
      <sz val="11.000000"/>
      <color theme="10"/>
      <name val="Calibri"/>
      <scheme val="minor"/>
    </font>
    <font>
      <sz val="8.000000"/>
      <color indexed="65"/>
      <name val="Arial CE"/>
    </font>
    <font>
      <b/>
      <sz val="14.000000"/>
      <name val="Arial CE"/>
    </font>
    <font>
      <sz val="8.000000"/>
      <color indexed="48"/>
      <name val="Arial CE"/>
    </font>
    <font>
      <b/>
      <sz val="12.000000"/>
      <color indexed="55"/>
      <name val="Arial CE"/>
    </font>
    <font>
      <sz val="10.000000"/>
      <color indexed="55"/>
      <name val="Arial CE"/>
    </font>
    <font>
      <sz val="10.000000"/>
      <name val="Arial CE"/>
    </font>
    <font>
      <b/>
      <sz val="8.000000"/>
      <color indexed="55"/>
      <name val="Arial CE"/>
    </font>
    <font>
      <b/>
      <sz val="11.000000"/>
      <name val="Arial CE"/>
    </font>
    <font>
      <b/>
      <sz val="10.000000"/>
      <name val="Arial CE"/>
    </font>
    <font>
      <b/>
      <sz val="10.000000"/>
      <color indexed="55"/>
      <name val="Arial CE"/>
    </font>
    <font>
      <b/>
      <sz val="12.000000"/>
      <name val="Arial CE"/>
    </font>
    <font>
      <b/>
      <sz val="10.000000"/>
      <color rgb="FF464646"/>
      <name val="Arial CE"/>
    </font>
    <font>
      <sz val="12.000000"/>
      <color indexed="55"/>
      <name val="Arial CE"/>
    </font>
    <font>
      <sz val="8.000000"/>
      <color indexed="55"/>
      <name val="Arial CE"/>
    </font>
    <font>
      <sz val="9.000000"/>
      <name val="Arial CE"/>
    </font>
    <font>
      <sz val="9.000000"/>
      <color indexed="55"/>
      <name val="Arial CE"/>
    </font>
    <font>
      <b/>
      <sz val="12.000000"/>
      <color rgb="FF960000"/>
      <name val="Arial CE"/>
    </font>
    <font>
      <sz val="11.000000"/>
      <name val="Arial CE"/>
    </font>
    <font>
      <sz val="18.000000"/>
      <color theme="10"/>
      <name val="Wingdings 2"/>
    </font>
    <font>
      <b/>
      <sz val="11.000000"/>
      <color indexed="56"/>
      <name val="Arial CE"/>
    </font>
    <font>
      <sz val="11.000000"/>
      <color indexed="56"/>
      <name val="Arial CE"/>
    </font>
    <font>
      <sz val="11.000000"/>
      <color indexed="55"/>
      <name val="Arial CE"/>
    </font>
    <font>
      <sz val="10.000000"/>
      <color indexed="48"/>
      <name val="Arial CE"/>
    </font>
    <font>
      <b/>
      <sz val="12.000000"/>
      <color indexed="16"/>
      <name val="Arial CE"/>
    </font>
    <font>
      <sz val="12.000000"/>
      <color indexed="56"/>
      <name val="Arial CE"/>
    </font>
    <font>
      <sz val="10.000000"/>
      <color indexed="56"/>
      <name val="Arial CE"/>
    </font>
    <font>
      <sz val="8.000000"/>
      <color rgb="FF960000"/>
      <name val="Arial CE"/>
    </font>
    <font>
      <b/>
      <sz val="8.000000"/>
      <name val="Arial CE"/>
    </font>
    <font>
      <sz val="8.000000"/>
      <color indexed="56"/>
      <name val="Arial CE"/>
    </font>
    <font>
      <sz val="8.000000"/>
      <color rgb="FF505050"/>
      <name val="Arial CE"/>
    </font>
    <font>
      <sz val="7.000000"/>
      <color indexed="55"/>
      <name val="Arial CE"/>
    </font>
    <font>
      <sz val="8.000000"/>
      <color indexed="2"/>
      <name val="Arial CE"/>
    </font>
    <font>
      <i/>
      <sz val="9.000000"/>
      <color indexed="4"/>
      <name val="Arial CE"/>
    </font>
    <font>
      <i/>
      <sz val="8.000000"/>
      <color indexed="4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none"/>
      <right style="none"/>
      <top style="hair">
        <color indexed="64"/>
      </top>
      <bottom style="none"/>
      <diagonal style="none"/>
    </border>
    <border>
      <left style="none"/>
      <right style="none"/>
      <top style="none"/>
      <bottom style="hair">
        <color indexed="64"/>
      </bottom>
      <diagonal style="none"/>
    </border>
    <border>
      <left style="hair">
        <color indexed="64"/>
      </left>
      <right style="none"/>
      <top style="hair">
        <color indexed="64"/>
      </top>
      <bottom style="hair">
        <color indexed="64"/>
      </bottom>
      <diagonal style="none"/>
    </border>
    <border>
      <left style="none"/>
      <right style="none"/>
      <top style="hair">
        <color indexed="64"/>
      </top>
      <bottom style="hair">
        <color indexed="64"/>
      </bottom>
      <diagonal style="none"/>
    </border>
    <border>
      <left style="none"/>
      <right style="hair">
        <color indexed="64"/>
      </right>
      <top style="hair">
        <color indexed="64"/>
      </top>
      <bottom style="hair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hair">
        <color indexed="55"/>
      </left>
      <right style="none"/>
      <top style="hair">
        <color indexed="55"/>
      </top>
      <bottom style="none"/>
      <diagonal style="none"/>
    </border>
    <border>
      <left style="none"/>
      <right style="none"/>
      <top style="hair">
        <color indexed="55"/>
      </top>
      <bottom style="none"/>
      <diagonal style="none"/>
    </border>
    <border>
      <left style="none"/>
      <right style="hair">
        <color indexed="55"/>
      </right>
      <top style="hair">
        <color indexed="55"/>
      </top>
      <bottom style="none"/>
      <diagonal style="none"/>
    </border>
    <border>
      <left style="hair">
        <color indexed="55"/>
      </left>
      <right style="none"/>
      <top style="none"/>
      <bottom style="none"/>
      <diagonal style="none"/>
    </border>
    <border>
      <left style="none"/>
      <right style="hair">
        <color indexed="55"/>
      </right>
      <top style="none"/>
      <bottom style="none"/>
      <diagonal style="none"/>
    </border>
    <border>
      <left style="hair">
        <color indexed="55"/>
      </left>
      <right style="none"/>
      <top style="hair">
        <color indexed="55"/>
      </top>
      <bottom style="hair">
        <color indexed="55"/>
      </bottom>
      <diagonal style="none"/>
    </border>
    <border>
      <left style="none"/>
      <right style="none"/>
      <top style="hair">
        <color indexed="55"/>
      </top>
      <bottom style="hair">
        <color indexed="55"/>
      </bottom>
      <diagonal style="none"/>
    </border>
    <border>
      <left style="none"/>
      <right style="hair">
        <color indexed="55"/>
      </right>
      <top style="hair">
        <color indexed="55"/>
      </top>
      <bottom style="hair">
        <color indexed="55"/>
      </bottom>
      <diagonal style="none"/>
    </border>
    <border>
      <left style="hair">
        <color indexed="55"/>
      </left>
      <right style="none"/>
      <top style="none"/>
      <bottom style="hair">
        <color indexed="55"/>
      </bottom>
      <diagonal style="none"/>
    </border>
    <border>
      <left style="none"/>
      <right style="none"/>
      <top style="none"/>
      <bottom style="hair">
        <color indexed="55"/>
      </bottom>
      <diagonal style="none"/>
    </border>
    <border>
      <left style="none"/>
      <right style="hair">
        <color indexed="55"/>
      </right>
      <top style="none"/>
      <bottom style="hair">
        <color indexed="55"/>
      </bottom>
      <diagonal style="none"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242">
    <xf fontId="0" fillId="0" borderId="0" numFmtId="0" xfId="0"/>
    <xf fontId="0" fillId="0" borderId="0" numFmtId="0" xfId="0"/>
    <xf fontId="2" fillId="0" borderId="0" numFmtId="0" xfId="0" applyFont="1" applyAlignment="1">
      <alignment horizontal="left" vertical="center"/>
    </xf>
    <xf fontId="0" fillId="0" borderId="0" numFmtId="0" xfId="0" applyAlignment="1">
      <alignment horizontal="left" vertical="center"/>
    </xf>
    <xf fontId="0" fillId="0" borderId="1" numFmtId="0" xfId="0" applyBorder="1" applyProtection="1"/>
    <xf fontId="0" fillId="0" borderId="2" numFmtId="0" xfId="0" applyBorder="1" applyProtection="1"/>
    <xf fontId="0" fillId="0" borderId="3" numFmtId="0" xfId="0" applyBorder="1"/>
    <xf fontId="0" fillId="0" borderId="3" numFmtId="0" xfId="0" applyBorder="1" applyProtection="1"/>
    <xf fontId="0" fillId="0" borderId="0" numFmtId="0" xfId="0" applyProtection="1"/>
    <xf fontId="3" fillId="0" borderId="0" numFmtId="0" xfId="0" applyFont="1" applyAlignment="1" applyProtection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6" fillId="0" borderId="0" numFmtId="0" xfId="0" applyFont="1" applyAlignment="1" applyProtection="1">
      <alignment horizontal="left" vertical="top"/>
    </xf>
    <xf fontId="7" fillId="0" borderId="0" numFmtId="0" xfId="0" applyFont="1" applyAlignment="1" applyProtection="1">
      <alignment horizontal="left" vertical="center"/>
    </xf>
    <xf fontId="8" fillId="0" borderId="0" numFmtId="0" xfId="0" applyFont="1" applyAlignment="1">
      <alignment horizontal="left" vertical="top" wrapText="1"/>
    </xf>
    <xf fontId="9" fillId="0" borderId="0" numFmtId="0" xfId="0" applyFont="1" applyAlignment="1" applyProtection="1">
      <alignment horizontal="left" vertical="top"/>
    </xf>
    <xf fontId="9" fillId="0" borderId="0" numFmtId="0" xfId="0" applyFont="1" applyAlignment="1" applyProtection="1">
      <alignment horizontal="left" vertical="top" wrapText="1"/>
    </xf>
    <xf fontId="8" fillId="0" borderId="0" numFmtId="0" xfId="0" applyFont="1" applyAlignment="1">
      <alignment horizontal="left" vertical="center"/>
    </xf>
    <xf fontId="6" fillId="0" borderId="0" numFmtId="0" xfId="0" applyFont="1" applyAlignment="1" applyProtection="1">
      <alignment horizontal="left" vertical="center"/>
    </xf>
    <xf fontId="7" fillId="2" borderId="0" numFmtId="0" xfId="0" applyFont="1" applyFill="1" applyAlignment="1" applyProtection="1">
      <alignment horizontal="left" vertical="center"/>
      <protection locked="0"/>
    </xf>
    <xf fontId="7" fillId="2" borderId="0" numFmtId="49" xfId="0" applyNumberFormat="1" applyFont="1" applyFill="1" applyAlignment="1" applyProtection="1">
      <alignment horizontal="left" vertical="center"/>
      <protection locked="0"/>
    </xf>
    <xf fontId="7" fillId="0" borderId="0" numFmtId="49" xfId="0" applyNumberFormat="1" applyFont="1" applyAlignment="1" applyProtection="1">
      <alignment horizontal="left" vertical="center"/>
    </xf>
    <xf fontId="7" fillId="0" borderId="0" numFmtId="0" xfId="0" applyFont="1" applyAlignment="1" applyProtection="1">
      <alignment horizontal="left" vertical="center" wrapText="1"/>
    </xf>
    <xf fontId="0" fillId="0" borderId="4" numFmtId="0" xfId="0" applyBorder="1" applyProtection="1"/>
    <xf fontId="0" fillId="0" borderId="0" numFmtId="0" xfId="0" applyAlignment="1">
      <alignment vertical="center"/>
    </xf>
    <xf fontId="0" fillId="0" borderId="3" numFmtId="0" xfId="0" applyBorder="1" applyAlignment="1" applyProtection="1">
      <alignment vertical="center"/>
    </xf>
    <xf fontId="0" fillId="0" borderId="0" numFmtId="0" xfId="0" applyAlignment="1" applyProtection="1">
      <alignment vertical="center"/>
    </xf>
    <xf fontId="10" fillId="0" borderId="5" numFmtId="0" xfId="0" applyFont="1" applyBorder="1" applyAlignment="1" applyProtection="1">
      <alignment horizontal="left" vertical="center"/>
    </xf>
    <xf fontId="0" fillId="0" borderId="5" numFmtId="0" xfId="0" applyBorder="1" applyAlignment="1" applyProtection="1">
      <alignment vertical="center"/>
    </xf>
    <xf fontId="10" fillId="0" borderId="5" numFmtId="4" xfId="0" applyNumberFormat="1" applyFont="1" applyBorder="1" applyAlignment="1" applyProtection="1">
      <alignment vertical="center"/>
    </xf>
    <xf fontId="0" fillId="0" borderId="3" numFmtId="0" xfId="0" applyBorder="1" applyAlignment="1">
      <alignment vertical="center"/>
    </xf>
    <xf fontId="6" fillId="0" borderId="0" numFmtId="0" xfId="0" applyFont="1" applyAlignment="1" applyProtection="1">
      <alignment horizontal="right" vertical="center"/>
    </xf>
    <xf fontId="6" fillId="0" borderId="0" numFmtId="0" xfId="0" applyFont="1" applyAlignment="1">
      <alignment vertical="center"/>
    </xf>
    <xf fontId="6" fillId="0" borderId="3" numFmtId="0" xfId="0" applyFont="1" applyBorder="1" applyAlignment="1" applyProtection="1">
      <alignment vertical="center"/>
    </xf>
    <xf fontId="6" fillId="0" borderId="0" numFmtId="0" xfId="0" applyFont="1" applyAlignment="1" applyProtection="1">
      <alignment vertical="center"/>
    </xf>
    <xf fontId="6" fillId="0" borderId="0" numFmtId="164" xfId="0" applyNumberFormat="1" applyFont="1" applyAlignment="1" applyProtection="1">
      <alignment horizontal="left" vertical="center"/>
    </xf>
    <xf fontId="11" fillId="0" borderId="0" numFmtId="4" xfId="0" applyNumberFormat="1" applyFont="1" applyAlignment="1" applyProtection="1">
      <alignment vertical="center"/>
    </xf>
    <xf fontId="6" fillId="0" borderId="3" numFmtId="0" xfId="0" applyFont="1" applyBorder="1" applyAlignment="1">
      <alignment vertical="center"/>
    </xf>
    <xf fontId="11" fillId="0" borderId="0" numFmtId="0" xfId="0" applyFont="1" applyAlignment="1">
      <alignment horizontal="left" vertical="center"/>
    </xf>
    <xf fontId="0" fillId="3" borderId="0" numFmtId="0" xfId="0" applyFill="1" applyAlignment="1" applyProtection="1">
      <alignment vertical="center"/>
    </xf>
    <xf fontId="12" fillId="3" borderId="6" numFmtId="0" xfId="0" applyFont="1" applyFill="1" applyBorder="1" applyAlignment="1" applyProtection="1">
      <alignment horizontal="left" vertical="center"/>
    </xf>
    <xf fontId="0" fillId="3" borderId="7" numFmtId="0" xfId="0" applyFill="1" applyBorder="1" applyAlignment="1" applyProtection="1">
      <alignment vertical="center"/>
    </xf>
    <xf fontId="12" fillId="3" borderId="7" numFmtId="0" xfId="0" applyFont="1" applyFill="1" applyBorder="1" applyAlignment="1" applyProtection="1">
      <alignment horizontal="center" vertical="center"/>
    </xf>
    <xf fontId="12" fillId="3" borderId="7" numFmtId="0" xfId="0" applyFont="1" applyFill="1" applyBorder="1" applyAlignment="1" applyProtection="1">
      <alignment horizontal="left" vertical="center"/>
    </xf>
    <xf fontId="12" fillId="3" borderId="7" numFmtId="4" xfId="0" applyNumberFormat="1" applyFont="1" applyFill="1" applyBorder="1" applyAlignment="1" applyProtection="1">
      <alignment vertical="center"/>
    </xf>
    <xf fontId="0" fillId="3" borderId="8" numFmtId="0" xfId="0" applyFill="1" applyBorder="1" applyAlignment="1" applyProtection="1">
      <alignment vertical="center"/>
    </xf>
    <xf fontId="13" fillId="0" borderId="4" numFmtId="0" xfId="0" applyFont="1" applyBorder="1" applyAlignment="1" applyProtection="1">
      <alignment horizontal="left" vertical="center"/>
    </xf>
    <xf fontId="0" fillId="0" borderId="4" numFmtId="0" xfId="0" applyBorder="1" applyAlignment="1" applyProtection="1">
      <alignment vertical="center"/>
    </xf>
    <xf fontId="6" fillId="0" borderId="5" numFmtId="0" xfId="0" applyFont="1" applyBorder="1" applyAlignment="1" applyProtection="1">
      <alignment horizontal="left" vertical="center"/>
    </xf>
    <xf fontId="0" fillId="0" borderId="9" numFmtId="0" xfId="0" applyBorder="1" applyAlignment="1" applyProtection="1">
      <alignment vertical="center"/>
    </xf>
    <xf fontId="0" fillId="0" borderId="10" numFmtId="0" xfId="0" applyBorder="1" applyAlignment="1" applyProtection="1">
      <alignment vertical="center"/>
    </xf>
    <xf fontId="0" fillId="0" borderId="1" numFmtId="0" xfId="0" applyBorder="1" applyAlignment="1" applyProtection="1">
      <alignment vertical="center"/>
    </xf>
    <xf fontId="0" fillId="0" borderId="2" numFmtId="0" xfId="0" applyBorder="1" applyAlignment="1" applyProtection="1">
      <alignment vertical="center"/>
    </xf>
    <xf fontId="7" fillId="0" borderId="0" numFmtId="0" xfId="0" applyFont="1" applyAlignment="1">
      <alignment vertical="center"/>
    </xf>
    <xf fontId="7" fillId="0" borderId="3" numFmtId="0" xfId="0" applyFont="1" applyBorder="1" applyAlignment="1" applyProtection="1">
      <alignment vertical="center"/>
    </xf>
    <xf fontId="7" fillId="0" borderId="0" numFmtId="0" xfId="0" applyFont="1" applyAlignment="1" applyProtection="1">
      <alignment vertical="center"/>
    </xf>
    <xf fontId="7" fillId="0" borderId="3" numFmtId="0" xfId="0" applyFont="1" applyBorder="1" applyAlignment="1">
      <alignment vertical="center"/>
    </xf>
    <xf fontId="9" fillId="0" borderId="0" numFmtId="0" xfId="0" applyFont="1" applyAlignment="1">
      <alignment vertical="center"/>
    </xf>
    <xf fontId="9" fillId="0" borderId="3" numFmtId="0" xfId="0" applyFont="1" applyBorder="1" applyAlignment="1" applyProtection="1">
      <alignment vertical="center"/>
    </xf>
    <xf fontId="9" fillId="0" borderId="0" numFmtId="0" xfId="0" applyFont="1" applyAlignment="1" applyProtection="1">
      <alignment horizontal="left" vertical="center"/>
    </xf>
    <xf fontId="9" fillId="0" borderId="0" numFmtId="0" xfId="0" applyFont="1" applyAlignment="1" applyProtection="1">
      <alignment vertical="center"/>
    </xf>
    <xf fontId="9" fillId="0" borderId="0" numFmtId="0" xfId="0" applyFont="1" applyAlignment="1" applyProtection="1">
      <alignment horizontal="left" vertical="center" wrapText="1"/>
    </xf>
    <xf fontId="9" fillId="0" borderId="3" numFmtId="0" xfId="0" applyFont="1" applyBorder="1" applyAlignment="1">
      <alignment vertical="center"/>
    </xf>
    <xf fontId="10" fillId="0" borderId="0" numFmtId="0" xfId="0" applyFont="1" applyAlignment="1" applyProtection="1">
      <alignment vertical="center"/>
    </xf>
    <xf fontId="7" fillId="0" borderId="0" numFmtId="165" xfId="0" applyNumberFormat="1" applyFont="1" applyAlignment="1" applyProtection="1">
      <alignment horizontal="left" vertical="center"/>
    </xf>
    <xf fontId="7" fillId="0" borderId="0" numFmtId="0" xfId="0" applyFont="1" applyAlignment="1" applyProtection="1">
      <alignment vertical="center" wrapText="1"/>
    </xf>
    <xf fontId="14" fillId="0" borderId="11" numFmtId="0" xfId="0" applyFont="1" applyBorder="1" applyAlignment="1">
      <alignment horizontal="center" vertical="center"/>
    </xf>
    <xf fontId="14" fillId="0" borderId="12" numFmtId="0" xfId="0" applyFont="1" applyBorder="1" applyAlignment="1">
      <alignment horizontal="left" vertical="center"/>
    </xf>
    <xf fontId="0" fillId="0" borderId="12" numFmtId="0" xfId="0" applyBorder="1" applyAlignment="1">
      <alignment vertical="center"/>
    </xf>
    <xf fontId="0" fillId="0" borderId="13" numFmtId="0" xfId="0" applyBorder="1" applyAlignment="1">
      <alignment vertical="center"/>
    </xf>
    <xf fontId="15" fillId="0" borderId="14" numFmtId="0" xfId="0" applyFont="1" applyBorder="1" applyAlignment="1">
      <alignment horizontal="left" vertical="center"/>
    </xf>
    <xf fontId="15" fillId="0" borderId="0" numFmtId="0" xfId="0" applyFont="1" applyAlignment="1">
      <alignment horizontal="left" vertical="center"/>
    </xf>
    <xf fontId="0" fillId="0" borderId="15" numFmtId="0" xfId="0" applyBorder="1" applyAlignment="1">
      <alignment vertical="center"/>
    </xf>
    <xf fontId="15" fillId="0" borderId="14" numFmtId="0" xfId="0" applyFont="1" applyBorder="1" applyAlignment="1" applyProtection="1">
      <alignment horizontal="left" vertical="center"/>
    </xf>
    <xf fontId="15" fillId="0" borderId="0" numFmtId="0" xfId="0" applyFont="1" applyAlignment="1" applyProtection="1">
      <alignment horizontal="left" vertical="center"/>
    </xf>
    <xf fontId="0" fillId="0" borderId="15" numFmtId="0" xfId="0" applyBorder="1" applyAlignment="1" applyProtection="1">
      <alignment vertical="center"/>
    </xf>
    <xf fontId="16" fillId="4" borderId="6" numFmtId="0" xfId="0" applyFont="1" applyFill="1" applyBorder="1" applyAlignment="1" applyProtection="1">
      <alignment horizontal="center" vertical="center"/>
    </xf>
    <xf fontId="16" fillId="4" borderId="7" numFmtId="0" xfId="0" applyFont="1" applyFill="1" applyBorder="1" applyAlignment="1" applyProtection="1">
      <alignment horizontal="left" vertical="center"/>
    </xf>
    <xf fontId="0" fillId="4" borderId="7" numFmtId="0" xfId="0" applyFill="1" applyBorder="1" applyAlignment="1" applyProtection="1">
      <alignment vertical="center"/>
    </xf>
    <xf fontId="16" fillId="4" borderId="7" numFmtId="0" xfId="0" applyFont="1" applyFill="1" applyBorder="1" applyAlignment="1" applyProtection="1">
      <alignment horizontal="center" vertical="center"/>
    </xf>
    <xf fontId="16" fillId="4" borderId="7" numFmtId="0" xfId="0" applyFont="1" applyFill="1" applyBorder="1" applyAlignment="1" applyProtection="1">
      <alignment horizontal="right" vertical="center"/>
    </xf>
    <xf fontId="16" fillId="4" borderId="8" numFmtId="0" xfId="0" applyFont="1" applyFill="1" applyBorder="1" applyAlignment="1" applyProtection="1">
      <alignment horizontal="left" vertical="center"/>
    </xf>
    <xf fontId="16" fillId="4" borderId="0" numFmtId="0" xfId="0" applyFont="1" applyFill="1" applyAlignment="1" applyProtection="1">
      <alignment horizontal="center" vertical="center"/>
    </xf>
    <xf fontId="17" fillId="0" borderId="16" numFmtId="0" xfId="0" applyFont="1" applyBorder="1" applyAlignment="1" applyProtection="1">
      <alignment horizontal="center" vertical="center" wrapText="1"/>
    </xf>
    <xf fontId="17" fillId="0" borderId="17" numFmtId="0" xfId="0" applyFont="1" applyBorder="1" applyAlignment="1" applyProtection="1">
      <alignment horizontal="center" vertical="center" wrapText="1"/>
    </xf>
    <xf fontId="17" fillId="0" borderId="18" numFmtId="0" xfId="0" applyFont="1" applyBorder="1" applyAlignment="1" applyProtection="1">
      <alignment horizontal="center" vertical="center" wrapText="1"/>
    </xf>
    <xf fontId="0" fillId="0" borderId="11" numFmtId="0" xfId="0" applyBorder="1" applyAlignment="1" applyProtection="1">
      <alignment vertical="center"/>
    </xf>
    <xf fontId="0" fillId="0" borderId="12" numFmtId="0" xfId="0" applyBorder="1" applyAlignment="1" applyProtection="1">
      <alignment vertical="center"/>
    </xf>
    <xf fontId="0" fillId="0" borderId="13" numFmtId="0" xfId="0" applyBorder="1" applyAlignment="1" applyProtection="1">
      <alignment vertical="center"/>
    </xf>
    <xf fontId="12" fillId="0" borderId="0" numFmtId="0" xfId="0" applyFont="1" applyAlignment="1">
      <alignment vertical="center"/>
    </xf>
    <xf fontId="12" fillId="0" borderId="3" numFmtId="0" xfId="0" applyFont="1" applyBorder="1" applyAlignment="1" applyProtection="1">
      <alignment vertical="center"/>
    </xf>
    <xf fontId="18" fillId="0" borderId="0" numFmtId="0" xfId="0" applyFont="1" applyAlignment="1" applyProtection="1">
      <alignment horizontal="left" vertical="center"/>
    </xf>
    <xf fontId="18" fillId="0" borderId="0" numFmtId="0" xfId="0" applyFont="1" applyAlignment="1" applyProtection="1">
      <alignment vertical="center"/>
    </xf>
    <xf fontId="18" fillId="0" borderId="0" numFmtId="4" xfId="0" applyNumberFormat="1" applyFont="1" applyAlignment="1" applyProtection="1">
      <alignment horizontal="right" vertical="center"/>
    </xf>
    <xf fontId="18" fillId="0" borderId="0" numFmtId="4" xfId="0" applyNumberFormat="1" applyFont="1" applyAlignment="1" applyProtection="1">
      <alignment vertical="center"/>
    </xf>
    <xf fontId="12" fillId="0" borderId="0" numFmtId="0" xfId="0" applyFont="1" applyAlignment="1" applyProtection="1">
      <alignment horizontal="center" vertical="center"/>
    </xf>
    <xf fontId="12" fillId="0" borderId="3" numFmtId="0" xfId="0" applyFont="1" applyBorder="1" applyAlignment="1">
      <alignment vertical="center"/>
    </xf>
    <xf fontId="14" fillId="0" borderId="14" numFmtId="4" xfId="0" applyNumberFormat="1" applyFont="1" applyBorder="1" applyAlignment="1" applyProtection="1">
      <alignment vertical="center"/>
    </xf>
    <xf fontId="14" fillId="0" borderId="0" numFmtId="4" xfId="0" applyNumberFormat="1" applyFont="1" applyAlignment="1" applyProtection="1">
      <alignment vertical="center"/>
    </xf>
    <xf fontId="14" fillId="0" borderId="0" numFmtId="166" xfId="0" applyNumberFormat="1" applyFont="1" applyAlignment="1" applyProtection="1">
      <alignment vertical="center"/>
    </xf>
    <xf fontId="14" fillId="0" borderId="15" numFmtId="4" xfId="0" applyNumberFormat="1" applyFont="1" applyBorder="1" applyAlignment="1" applyProtection="1">
      <alignment vertical="center"/>
    </xf>
    <xf fontId="12" fillId="0" borderId="0" numFmtId="0" xfId="0" applyFont="1" applyAlignment="1">
      <alignment horizontal="left" vertical="center"/>
    </xf>
    <xf fontId="19" fillId="0" borderId="0" numFmtId="0" xfId="0" applyFont="1" applyAlignment="1">
      <alignment vertical="center"/>
    </xf>
    <xf fontId="20" fillId="0" borderId="0" numFmtId="0" xfId="1" applyFont="1" applyAlignment="1">
      <alignment horizontal="center" vertical="center"/>
    </xf>
    <xf fontId="19" fillId="0" borderId="3" numFmtId="0" xfId="0" applyFont="1" applyBorder="1" applyAlignment="1" applyProtection="1">
      <alignment vertical="center"/>
    </xf>
    <xf fontId="21" fillId="0" borderId="0" numFmtId="0" xfId="0" applyFont="1" applyAlignment="1" applyProtection="1">
      <alignment vertical="center"/>
    </xf>
    <xf fontId="21" fillId="0" borderId="0" numFmtId="0" xfId="0" applyFont="1" applyAlignment="1" applyProtection="1">
      <alignment horizontal="left" vertical="center" wrapText="1"/>
    </xf>
    <xf fontId="22" fillId="0" borderId="0" numFmtId="0" xfId="0" applyFont="1" applyAlignment="1" applyProtection="1">
      <alignment vertical="center"/>
    </xf>
    <xf fontId="22" fillId="0" borderId="0" numFmtId="4" xfId="0" applyNumberFormat="1" applyFont="1" applyAlignment="1" applyProtection="1">
      <alignment vertical="center"/>
    </xf>
    <xf fontId="9" fillId="0" borderId="0" numFmtId="0" xfId="0" applyFont="1" applyAlignment="1" applyProtection="1">
      <alignment horizontal="center" vertical="center"/>
    </xf>
    <xf fontId="19" fillId="0" borderId="3" numFmtId="0" xfId="0" applyFont="1" applyBorder="1" applyAlignment="1">
      <alignment vertical="center"/>
    </xf>
    <xf fontId="23" fillId="0" borderId="19" numFmtId="4" xfId="0" applyNumberFormat="1" applyFont="1" applyBorder="1" applyAlignment="1" applyProtection="1">
      <alignment vertical="center"/>
    </xf>
    <xf fontId="23" fillId="0" borderId="20" numFmtId="4" xfId="0" applyNumberFormat="1" applyFont="1" applyBorder="1" applyAlignment="1" applyProtection="1">
      <alignment vertical="center"/>
    </xf>
    <xf fontId="23" fillId="0" borderId="20" numFmtId="166" xfId="0" applyNumberFormat="1" applyFont="1" applyBorder="1" applyAlignment="1" applyProtection="1">
      <alignment vertical="center"/>
    </xf>
    <xf fontId="23" fillId="0" borderId="21" numFmtId="4" xfId="0" applyNumberFormat="1" applyFont="1" applyBorder="1" applyAlignment="1" applyProtection="1">
      <alignment vertical="center"/>
    </xf>
    <xf fontId="19" fillId="0" borderId="0" numFmtId="0" xfId="0" applyFont="1" applyAlignment="1">
      <alignment horizontal="left" vertical="center"/>
    </xf>
    <xf fontId="0" fillId="0" borderId="1" numFmtId="0" xfId="0" applyBorder="1"/>
    <xf fontId="0" fillId="0" borderId="2" numFmtId="0" xfId="0" applyBorder="1"/>
    <xf fontId="3" fillId="0" borderId="0" numFmtId="0" xfId="0" applyFont="1" applyAlignment="1">
      <alignment horizontal="left" vertical="center"/>
    </xf>
    <xf fontId="24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vertical="center"/>
    </xf>
    <xf fontId="9" fillId="0" borderId="0" numFmtId="0" xfId="0" applyFont="1" applyAlignment="1">
      <alignment horizontal="left" vertical="center" wrapText="1"/>
    </xf>
    <xf fontId="7" fillId="0" borderId="0" numFmtId="0" xfId="0" applyFont="1" applyAlignment="1">
      <alignment horizontal="left" vertical="center"/>
    </xf>
    <xf fontId="7" fillId="0" borderId="0" numFmtId="165" xfId="0" applyNumberFormat="1" applyFont="1" applyAlignment="1">
      <alignment horizontal="left" vertical="center"/>
    </xf>
    <xf fontId="0" fillId="0" borderId="0" numFmtId="0" xfId="0" applyAlignment="1">
      <alignment vertical="center" wrapText="1"/>
    </xf>
    <xf fontId="0" fillId="0" borderId="3" numFmtId="0" xfId="0" applyBorder="1" applyAlignment="1">
      <alignment vertical="center" wrapText="1"/>
    </xf>
    <xf fontId="7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left" vertical="center"/>
    </xf>
    <xf fontId="18" fillId="0" borderId="0" numFmtId="4" xfId="0" applyNumberFormat="1" applyFont="1" applyAlignment="1">
      <alignment vertical="center"/>
    </xf>
    <xf fontId="6" fillId="0" borderId="0" numFmtId="0" xfId="0" applyFont="1" applyAlignment="1">
      <alignment horizontal="right" vertical="center"/>
    </xf>
    <xf fontId="6" fillId="0" borderId="0" numFmtId="4" xfId="0" applyNumberFormat="1" applyFont="1" applyAlignment="1">
      <alignment vertical="center"/>
    </xf>
    <xf fontId="6" fillId="0" borderId="0" numFmtId="164" xfId="0" applyNumberFormat="1" applyFont="1" applyAlignment="1">
      <alignment horizontal="right" vertical="center"/>
    </xf>
    <xf fontId="0" fillId="4" borderId="0" numFmtId="0" xfId="0" applyFill="1" applyAlignment="1">
      <alignment vertical="center"/>
    </xf>
    <xf fontId="12" fillId="4" borderId="6" numFmtId="0" xfId="0" applyFont="1" applyFill="1" applyBorder="1" applyAlignment="1">
      <alignment horizontal="left" vertical="center"/>
    </xf>
    <xf fontId="0" fillId="4" borderId="7" numFmtId="0" xfId="0" applyFill="1" applyBorder="1" applyAlignment="1">
      <alignment vertical="center"/>
    </xf>
    <xf fontId="12" fillId="4" borderId="7" numFmtId="0" xfId="0" applyFont="1" applyFill="1" applyBorder="1" applyAlignment="1">
      <alignment horizontal="right" vertical="center"/>
    </xf>
    <xf fontId="12" fillId="4" borderId="7" numFmtId="0" xfId="0" applyFont="1" applyFill="1" applyBorder="1" applyAlignment="1">
      <alignment horizontal="center" vertical="center"/>
    </xf>
    <xf fontId="12" fillId="4" borderId="7" numFmtId="4" xfId="0" applyNumberFormat="1" applyFont="1" applyFill="1" applyBorder="1" applyAlignment="1">
      <alignment vertical="center"/>
    </xf>
    <xf fontId="0" fillId="4" borderId="8" numFmtId="0" xfId="0" applyFill="1" applyBorder="1" applyAlignment="1">
      <alignment vertical="center"/>
    </xf>
    <xf fontId="13" fillId="0" borderId="4" numFmtId="0" xfId="0" applyFont="1" applyBorder="1" applyAlignment="1">
      <alignment horizontal="left" vertical="center"/>
    </xf>
    <xf fontId="0" fillId="0" borderId="4" numFmtId="0" xfId="0" applyBorder="1" applyAlignment="1">
      <alignment vertical="center"/>
    </xf>
    <xf fontId="6" fillId="0" borderId="5" numFmtId="0" xfId="0" applyFont="1" applyBorder="1" applyAlignment="1">
      <alignment horizontal="left" vertical="center"/>
    </xf>
    <xf fontId="0" fillId="0" borderId="5" numFmtId="0" xfId="0" applyBorder="1" applyAlignment="1">
      <alignment vertical="center"/>
    </xf>
    <xf fontId="6" fillId="0" borderId="5" numFmtId="0" xfId="0" applyFont="1" applyBorder="1" applyAlignment="1">
      <alignment horizontal="center" vertical="center"/>
    </xf>
    <xf fontId="6" fillId="0" borderId="5" numFmtId="0" xfId="0" applyFont="1" applyBorder="1" applyAlignment="1">
      <alignment horizontal="right" vertical="center"/>
    </xf>
    <xf fontId="0" fillId="0" borderId="9" numFmtId="0" xfId="0" applyBorder="1" applyAlignment="1">
      <alignment vertical="center"/>
    </xf>
    <xf fontId="0" fillId="0" borderId="10" numFmtId="0" xfId="0" applyBorder="1" applyAlignment="1">
      <alignment vertical="center"/>
    </xf>
    <xf fontId="0" fillId="0" borderId="1" numFmtId="0" xfId="0" applyBorder="1" applyAlignment="1">
      <alignment vertical="center"/>
    </xf>
    <xf fontId="0" fillId="0" borderId="2" numFmtId="0" xfId="0" applyBorder="1" applyAlignment="1">
      <alignment vertical="center"/>
    </xf>
    <xf fontId="16" fillId="4" borderId="0" numFmtId="0" xfId="0" applyFont="1" applyFill="1" applyAlignment="1" applyProtection="1">
      <alignment horizontal="left" vertical="center"/>
    </xf>
    <xf fontId="0" fillId="4" borderId="0" numFmtId="0" xfId="0" applyFill="1" applyAlignment="1" applyProtection="1">
      <alignment vertical="center"/>
    </xf>
    <xf fontId="16" fillId="4" borderId="0" numFmtId="0" xfId="0" applyFont="1" applyFill="1" applyAlignment="1" applyProtection="1">
      <alignment horizontal="right" vertical="center"/>
    </xf>
    <xf fontId="25" fillId="0" borderId="0" numFmtId="0" xfId="0" applyFont="1" applyAlignment="1" applyProtection="1">
      <alignment horizontal="left" vertical="center"/>
    </xf>
    <xf fontId="26" fillId="0" borderId="0" numFmtId="0" xfId="0" applyFont="1" applyAlignment="1">
      <alignment vertical="center"/>
    </xf>
    <xf fontId="26" fillId="0" borderId="3" numFmtId="0" xfId="0" applyFont="1" applyBorder="1" applyAlignment="1" applyProtection="1">
      <alignment vertical="center"/>
    </xf>
    <xf fontId="26" fillId="0" borderId="0" numFmtId="0" xfId="0" applyFont="1" applyAlignment="1" applyProtection="1">
      <alignment vertical="center"/>
    </xf>
    <xf fontId="26" fillId="0" borderId="20" numFmtId="0" xfId="0" applyFont="1" applyBorder="1" applyAlignment="1" applyProtection="1">
      <alignment horizontal="left" vertical="center"/>
    </xf>
    <xf fontId="26" fillId="0" borderId="20" numFmtId="0" xfId="0" applyFont="1" applyBorder="1" applyAlignment="1" applyProtection="1">
      <alignment vertical="center"/>
    </xf>
    <xf fontId="26" fillId="0" borderId="20" numFmtId="4" xfId="0" applyNumberFormat="1" applyFont="1" applyBorder="1" applyAlignment="1" applyProtection="1">
      <alignment vertical="center"/>
    </xf>
    <xf fontId="26" fillId="0" borderId="3" numFmtId="0" xfId="0" applyFont="1" applyBorder="1" applyAlignment="1">
      <alignment vertical="center"/>
    </xf>
    <xf fontId="27" fillId="0" borderId="0" numFmtId="0" xfId="0" applyFont="1" applyAlignment="1">
      <alignment vertical="center"/>
    </xf>
    <xf fontId="27" fillId="0" borderId="3" numFmtId="0" xfId="0" applyFont="1" applyBorder="1" applyAlignment="1" applyProtection="1">
      <alignment vertical="center"/>
    </xf>
    <xf fontId="27" fillId="0" borderId="0" numFmtId="0" xfId="0" applyFont="1" applyAlignment="1" applyProtection="1">
      <alignment vertical="center"/>
    </xf>
    <xf fontId="27" fillId="0" borderId="20" numFmtId="0" xfId="0" applyFont="1" applyBorder="1" applyAlignment="1" applyProtection="1">
      <alignment horizontal="left" vertical="center"/>
    </xf>
    <xf fontId="27" fillId="0" borderId="20" numFmtId="0" xfId="0" applyFont="1" applyBorder="1" applyAlignment="1" applyProtection="1">
      <alignment vertical="center"/>
    </xf>
    <xf fontId="27" fillId="0" borderId="20" numFmtId="4" xfId="0" applyNumberFormat="1" applyFont="1" applyBorder="1" applyAlignment="1" applyProtection="1">
      <alignment vertical="center"/>
    </xf>
    <xf fontId="27" fillId="0" borderId="3" numFmtId="0" xfId="0" applyFont="1" applyBorder="1" applyAlignment="1">
      <alignment vertical="center"/>
    </xf>
    <xf fontId="0" fillId="0" borderId="0" numFmtId="0" xfId="0" applyAlignment="1">
      <alignment horizontal="center" vertical="center" wrapText="1"/>
    </xf>
    <xf fontId="0" fillId="0" borderId="3" numFmtId="0" xfId="0" applyBorder="1" applyAlignment="1" applyProtection="1">
      <alignment horizontal="center" vertical="center" wrapText="1"/>
    </xf>
    <xf fontId="16" fillId="4" borderId="16" numFmtId="0" xfId="0" applyFont="1" applyFill="1" applyBorder="1" applyAlignment="1" applyProtection="1">
      <alignment horizontal="center" vertical="center" wrapText="1"/>
    </xf>
    <xf fontId="16" fillId="4" borderId="17" numFmtId="0" xfId="0" applyFont="1" applyFill="1" applyBorder="1" applyAlignment="1" applyProtection="1">
      <alignment horizontal="center" vertical="center" wrapText="1"/>
    </xf>
    <xf fontId="16" fillId="4" borderId="18" numFmtId="0" xfId="0" applyFont="1" applyFill="1" applyBorder="1" applyAlignment="1" applyProtection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18" fillId="0" borderId="0" numFmtId="4" xfId="0" applyNumberFormat="1" applyFont="1" applyProtection="1"/>
    <xf fontId="28" fillId="0" borderId="12" numFmtId="166" xfId="0" applyNumberFormat="1" applyFont="1" applyBorder="1" applyProtection="1"/>
    <xf fontId="28" fillId="0" borderId="13" numFmtId="166" xfId="0" applyNumberFormat="1" applyFont="1" applyBorder="1" applyProtection="1"/>
    <xf fontId="29" fillId="0" borderId="0" numFmtId="4" xfId="0" applyNumberFormat="1" applyFont="1" applyAlignment="1">
      <alignment vertical="center"/>
    </xf>
    <xf fontId="30" fillId="0" borderId="0" numFmtId="0" xfId="0" applyFont="1"/>
    <xf fontId="30" fillId="0" borderId="3" numFmtId="0" xfId="0" applyFont="1" applyBorder="1" applyProtection="1"/>
    <xf fontId="30" fillId="0" borderId="0" numFmtId="0" xfId="0" applyFont="1" applyProtection="1"/>
    <xf fontId="30" fillId="0" borderId="0" numFmtId="0" xfId="0" applyFont="1" applyAlignment="1" applyProtection="1">
      <alignment horizontal="left"/>
    </xf>
    <xf fontId="26" fillId="0" borderId="0" numFmtId="0" xfId="0" applyFont="1" applyAlignment="1" applyProtection="1">
      <alignment horizontal="left"/>
    </xf>
    <xf fontId="30" fillId="0" borderId="0" numFmtId="0" xfId="0" applyFont="1" applyProtection="1">
      <protection locked="0"/>
    </xf>
    <xf fontId="26" fillId="0" borderId="0" numFmtId="4" xfId="0" applyNumberFormat="1" applyFont="1" applyProtection="1"/>
    <xf fontId="30" fillId="0" borderId="3" numFmtId="0" xfId="0" applyFont="1" applyBorder="1"/>
    <xf fontId="30" fillId="0" borderId="14" numFmtId="0" xfId="0" applyFont="1" applyBorder="1" applyProtection="1"/>
    <xf fontId="30" fillId="0" borderId="0" numFmtId="166" xfId="0" applyNumberFormat="1" applyFont="1" applyProtection="1"/>
    <xf fontId="30" fillId="0" borderId="15" numFmtId="166" xfId="0" applyNumberFormat="1" applyFont="1" applyBorder="1" applyProtection="1"/>
    <xf fontId="30" fillId="0" borderId="0" numFmtId="0" xfId="0" applyFont="1" applyAlignment="1">
      <alignment horizontal="left"/>
    </xf>
    <xf fontId="30" fillId="0" borderId="0" numFmtId="0" xfId="0" applyFont="1" applyAlignment="1">
      <alignment horizontal="center"/>
    </xf>
    <xf fontId="30" fillId="0" borderId="0" numFmtId="4" xfId="0" applyNumberFormat="1" applyFont="1" applyAlignment="1">
      <alignment vertical="center"/>
    </xf>
    <xf fontId="27" fillId="0" borderId="0" numFmtId="0" xfId="0" applyFont="1" applyAlignment="1" applyProtection="1">
      <alignment horizontal="left"/>
    </xf>
    <xf fontId="27" fillId="0" borderId="0" numFmtId="4" xfId="0" applyNumberFormat="1" applyFont="1" applyProtection="1"/>
    <xf fontId="16" fillId="0" borderId="22" numFmtId="0" xfId="0" applyFont="1" applyBorder="1" applyAlignment="1" applyProtection="1">
      <alignment horizontal="center" vertical="center"/>
    </xf>
    <xf fontId="16" fillId="0" borderId="22" numFmtId="49" xfId="0" applyNumberFormat="1" applyFont="1" applyBorder="1" applyAlignment="1" applyProtection="1">
      <alignment horizontal="left" vertical="center" wrapText="1"/>
    </xf>
    <xf fontId="16" fillId="0" borderId="22" numFmtId="0" xfId="0" applyFont="1" applyBorder="1" applyAlignment="1" applyProtection="1">
      <alignment horizontal="left" vertical="center" wrapText="1"/>
    </xf>
    <xf fontId="16" fillId="0" borderId="22" numFmtId="0" xfId="0" applyFont="1" applyBorder="1" applyAlignment="1" applyProtection="1">
      <alignment horizontal="center" vertical="center" wrapText="1"/>
    </xf>
    <xf fontId="16" fillId="0" borderId="22" numFmtId="4" xfId="0" applyNumberFormat="1" applyFont="1" applyBorder="1" applyAlignment="1" applyProtection="1">
      <alignment vertical="center"/>
    </xf>
    <xf fontId="16" fillId="2" borderId="22" numFmtId="4" xfId="0" applyNumberFormat="1" applyFont="1" applyFill="1" applyBorder="1" applyAlignment="1" applyProtection="1">
      <alignment vertical="center"/>
      <protection locked="0"/>
    </xf>
    <xf fontId="17" fillId="2" borderId="14" numFmtId="0" xfId="0" applyFont="1" applyFill="1" applyBorder="1" applyAlignment="1" applyProtection="1">
      <alignment horizontal="left" vertical="center"/>
      <protection locked="0"/>
    </xf>
    <xf fontId="17" fillId="0" borderId="0" numFmtId="0" xfId="0" applyFont="1" applyAlignment="1" applyProtection="1">
      <alignment horizontal="center" vertical="center"/>
    </xf>
    <xf fontId="17" fillId="0" borderId="0" numFmtId="166" xfId="0" applyNumberFormat="1" applyFont="1" applyAlignment="1" applyProtection="1">
      <alignment vertical="center"/>
    </xf>
    <xf fontId="17" fillId="0" borderId="15" numFmtId="166" xfId="0" applyNumberFormat="1" applyFont="1" applyBorder="1" applyAlignment="1" applyProtection="1">
      <alignment vertical="center"/>
    </xf>
    <xf fontId="16" fillId="0" borderId="0" numFmtId="0" xfId="0" applyFont="1" applyAlignment="1">
      <alignment horizontal="left" vertical="center"/>
    </xf>
    <xf fontId="0" fillId="0" borderId="0" numFmtId="4" xfId="0" applyNumberFormat="1" applyAlignment="1">
      <alignment vertical="center"/>
    </xf>
    <xf fontId="31" fillId="0" borderId="0" numFmtId="0" xfId="0" applyFont="1" applyAlignment="1">
      <alignment vertical="center"/>
    </xf>
    <xf fontId="31" fillId="0" borderId="3" numFmtId="0" xfId="0" applyFont="1" applyBorder="1" applyAlignment="1" applyProtection="1">
      <alignment vertical="center"/>
    </xf>
    <xf fontId="31" fillId="0" borderId="0" numFmtId="0" xfId="0" applyFont="1" applyAlignment="1" applyProtection="1">
      <alignment vertical="center"/>
    </xf>
    <xf fontId="32" fillId="0" borderId="0" numFmtId="0" xfId="0" applyFont="1" applyAlignment="1" applyProtection="1">
      <alignment horizontal="left" vertical="center"/>
    </xf>
    <xf fontId="31" fillId="0" borderId="0" numFmtId="0" xfId="0" applyFont="1" applyAlignment="1" applyProtection="1">
      <alignment horizontal="left" vertical="center"/>
    </xf>
    <xf fontId="31" fillId="0" borderId="0" numFmtId="0" xfId="0" applyFont="1" applyAlignment="1" applyProtection="1">
      <alignment horizontal="left" vertical="center" wrapText="1"/>
    </xf>
    <xf fontId="31" fillId="0" borderId="0" numFmtId="4" xfId="0" applyNumberFormat="1" applyFont="1" applyAlignment="1" applyProtection="1">
      <alignment vertical="center"/>
    </xf>
    <xf fontId="31" fillId="0" borderId="0" numFmtId="0" xfId="0" applyFont="1" applyAlignment="1" applyProtection="1">
      <alignment vertical="center"/>
      <protection locked="0"/>
    </xf>
    <xf fontId="31" fillId="0" borderId="3" numFmtId="0" xfId="0" applyFont="1" applyBorder="1" applyAlignment="1">
      <alignment vertical="center"/>
    </xf>
    <xf fontId="31" fillId="0" borderId="14" numFmtId="0" xfId="0" applyFont="1" applyBorder="1" applyAlignment="1" applyProtection="1">
      <alignment vertical="center"/>
    </xf>
    <xf fontId="31" fillId="0" borderId="15" numFmtId="0" xfId="0" applyFont="1" applyBorder="1" applyAlignment="1" applyProtection="1">
      <alignment vertical="center"/>
    </xf>
    <xf fontId="31" fillId="0" borderId="0" numFmtId="0" xfId="0" applyFont="1" applyAlignment="1">
      <alignment horizontal="left" vertical="center"/>
    </xf>
    <xf fontId="33" fillId="0" borderId="0" numFmtId="0" xfId="0" applyFont="1" applyAlignment="1">
      <alignment vertical="center"/>
    </xf>
    <xf fontId="33" fillId="0" borderId="3" numFmtId="0" xfId="0" applyFont="1" applyBorder="1" applyAlignment="1" applyProtection="1">
      <alignment vertical="center"/>
    </xf>
    <xf fontId="33" fillId="0" borderId="0" numFmtId="0" xfId="0" applyFont="1" applyAlignment="1" applyProtection="1">
      <alignment vertical="center"/>
    </xf>
    <xf fontId="33" fillId="0" borderId="0" numFmtId="0" xfId="0" applyFont="1" applyAlignment="1" applyProtection="1">
      <alignment horizontal="left" vertical="center"/>
    </xf>
    <xf fontId="33" fillId="0" borderId="0" numFmtId="0" xfId="0" applyFont="1" applyAlignment="1" applyProtection="1">
      <alignment horizontal="left" vertical="center" wrapText="1"/>
    </xf>
    <xf fontId="33" fillId="0" borderId="0" numFmtId="4" xfId="0" applyNumberFormat="1" applyFont="1" applyAlignment="1" applyProtection="1">
      <alignment vertical="center"/>
    </xf>
    <xf fontId="33" fillId="0" borderId="0" numFmtId="0" xfId="0" applyFont="1" applyAlignment="1" applyProtection="1">
      <alignment vertical="center"/>
      <protection locked="0"/>
    </xf>
    <xf fontId="33" fillId="0" borderId="3" numFmtId="0" xfId="0" applyFont="1" applyBorder="1" applyAlignment="1">
      <alignment vertical="center"/>
    </xf>
    <xf fontId="33" fillId="0" borderId="14" numFmtId="0" xfId="0" applyFont="1" applyBorder="1" applyAlignment="1" applyProtection="1">
      <alignment vertical="center"/>
    </xf>
    <xf fontId="33" fillId="0" borderId="15" numFmtId="0" xfId="0" applyFont="1" applyBorder="1" applyAlignment="1" applyProtection="1">
      <alignment vertical="center"/>
    </xf>
    <xf fontId="33" fillId="0" borderId="0" numFmtId="0" xfId="0" applyFont="1" applyAlignment="1">
      <alignment horizontal="left" vertical="center"/>
    </xf>
    <xf fontId="34" fillId="0" borderId="22" numFmtId="0" xfId="0" applyFont="1" applyBorder="1" applyAlignment="1" applyProtection="1">
      <alignment horizontal="center" vertical="center"/>
    </xf>
    <xf fontId="34" fillId="0" borderId="22" numFmtId="49" xfId="0" applyNumberFormat="1" applyFont="1" applyBorder="1" applyAlignment="1" applyProtection="1">
      <alignment horizontal="left" vertical="center" wrapText="1"/>
    </xf>
    <xf fontId="34" fillId="0" borderId="22" numFmtId="0" xfId="0" applyFont="1" applyBorder="1" applyAlignment="1" applyProtection="1">
      <alignment horizontal="left" vertical="center" wrapText="1"/>
    </xf>
    <xf fontId="34" fillId="0" borderId="22" numFmtId="0" xfId="0" applyFont="1" applyBorder="1" applyAlignment="1" applyProtection="1">
      <alignment horizontal="center" vertical="center" wrapText="1"/>
    </xf>
    <xf fontId="34" fillId="0" borderId="22" numFmtId="4" xfId="0" applyNumberFormat="1" applyFont="1" applyBorder="1" applyAlignment="1" applyProtection="1">
      <alignment vertical="center"/>
    </xf>
    <xf fontId="34" fillId="2" borderId="22" numFmtId="4" xfId="0" applyNumberFormat="1" applyFont="1" applyFill="1" applyBorder="1" applyAlignment="1" applyProtection="1">
      <alignment vertical="center"/>
      <protection locked="0"/>
    </xf>
    <xf fontId="35" fillId="0" borderId="3" numFmtId="0" xfId="0" applyFont="1" applyBorder="1" applyAlignment="1">
      <alignment vertical="center"/>
    </xf>
    <xf fontId="34" fillId="2" borderId="14" numFmtId="0" xfId="0" applyFont="1" applyFill="1" applyBorder="1" applyAlignment="1" applyProtection="1">
      <alignment horizontal="left" vertical="center"/>
      <protection locked="0"/>
    </xf>
    <xf fontId="34" fillId="0" borderId="0" numFmtId="0" xfId="0" applyFont="1" applyAlignment="1" applyProtection="1">
      <alignment horizontal="center" vertical="center"/>
    </xf>
    <xf fontId="17" fillId="2" borderId="19" numFmtId="0" xfId="0" applyFont="1" applyFill="1" applyBorder="1" applyAlignment="1" applyProtection="1">
      <alignment horizontal="left" vertical="center"/>
      <protection locked="0"/>
    </xf>
    <xf fontId="17" fillId="0" borderId="20" numFmtId="0" xfId="0" applyFont="1" applyBorder="1" applyAlignment="1" applyProtection="1">
      <alignment horizontal="center" vertical="center"/>
    </xf>
    <xf fontId="0" fillId="0" borderId="20" numFmtId="0" xfId="0" applyBorder="1" applyAlignment="1" applyProtection="1">
      <alignment vertical="center"/>
    </xf>
    <xf fontId="17" fillId="0" borderId="20" numFmtId="166" xfId="0" applyNumberFormat="1" applyFont="1" applyBorder="1" applyAlignment="1" applyProtection="1">
      <alignment vertical="center"/>
    </xf>
    <xf fontId="17" fillId="0" borderId="21" numFmtId="166" xfId="0" applyNumberFormat="1" applyFont="1" applyBorder="1" applyAlignment="1" applyProtection="1">
      <alignment vertical="center"/>
    </xf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5"/>
  <cols>
    <col customWidth="1" min="1" max="1" style="1" width="8.3320310000000006"/>
    <col customWidth="1" min="2" max="2" style="1" width="1.667969"/>
    <col customWidth="1" min="3" max="3" style="1" width="4.1601559999999997"/>
    <col customWidth="1" min="4" max="33" style="1" width="2.6601560000000002"/>
    <col customWidth="1" min="34" max="34" style="1" width="3.3320310000000002"/>
    <col customWidth="1" min="35" max="35" style="1" width="31.660160000000001"/>
    <col customWidth="1" min="36" max="37" style="1" width="2.5"/>
    <col customWidth="1" min="38" max="38" style="1" width="8.3320310000000006"/>
    <col customWidth="1" min="39" max="39" style="1" width="3.3320310000000002"/>
    <col customWidth="1" min="40" max="40" style="1" width="13.33203"/>
    <col customWidth="1" min="41" max="41" style="1" width="7.5"/>
    <col customWidth="1" min="42" max="42" style="1" width="4.1601559999999997"/>
    <col customWidth="1" hidden="1" min="43" max="43" style="1" width="15.660159999999999"/>
    <col customWidth="1" min="44" max="44" style="1" width="13.660159999999999"/>
    <col customWidth="1" hidden="1" min="45" max="47" style="1" width="25.83203"/>
    <col customWidth="1" hidden="1" min="48" max="49" style="1" width="21.660160000000001"/>
    <col customWidth="1" hidden="1" min="50" max="51" style="1" width="25"/>
    <col customWidth="1" hidden="1" min="52" max="52" style="1" width="21.660160000000001"/>
    <col customWidth="1" hidden="1" min="53" max="53" style="1" width="19.160160000000001"/>
    <col customWidth="1" hidden="1" min="54" max="54" style="1" width="25"/>
    <col customWidth="1" hidden="1" min="55" max="55" style="1" width="21.660160000000001"/>
    <col customWidth="1" hidden="1" min="56" max="56" style="1" width="19.160160000000001"/>
    <col customWidth="1" min="57" max="57" style="1" width="66.5"/>
    <col hidden="1" min="71" max="91" style="1" width="9.3320310000000006"/>
  </cols>
  <sheetData>
    <row r="1">
      <c r="A1" s="2" t="s">
        <v>0</v>
      </c>
      <c r="AZ1" s="2" t="s">
        <v>1</v>
      </c>
      <c r="BA1" s="2" t="s">
        <v>2</v>
      </c>
      <c r="BB1" s="2" t="s">
        <v>3</v>
      </c>
      <c r="BT1" s="2" t="s">
        <v>4</v>
      </c>
      <c r="BU1" s="2" t="s">
        <v>4</v>
      </c>
      <c r="BV1" s="2" t="s">
        <v>5</v>
      </c>
    </row>
    <row r="2" s="1" customFormat="1" ht="36.950000000000003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3" t="s">
        <v>6</v>
      </c>
      <c r="BT2" s="3" t="s">
        <v>7</v>
      </c>
    </row>
    <row r="3" s="1" customFormat="1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8</v>
      </c>
      <c r="BT3" s="3" t="s">
        <v>9</v>
      </c>
    </row>
    <row r="4" s="1" customFormat="1" ht="24.949999999999999" customHeight="1">
      <c r="B4" s="7"/>
      <c r="C4" s="8"/>
      <c r="D4" s="9" t="s">
        <v>10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11</v>
      </c>
      <c r="BE4" s="11" t="s">
        <v>12</v>
      </c>
      <c r="BS4" s="3" t="s">
        <v>6</v>
      </c>
    </row>
    <row r="5" s="1" customFormat="1" ht="12" customHeight="1">
      <c r="B5" s="7"/>
      <c r="C5" s="8"/>
      <c r="D5" s="12" t="s">
        <v>13</v>
      </c>
      <c r="E5" s="8"/>
      <c r="F5" s="8"/>
      <c r="G5" s="8"/>
      <c r="H5" s="8"/>
      <c r="I5" s="8"/>
      <c r="J5" s="8"/>
      <c r="K5" s="13" t="s">
        <v>14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6"/>
      <c r="BE5" s="14" t="s">
        <v>15</v>
      </c>
      <c r="BS5" s="3" t="s">
        <v>6</v>
      </c>
    </row>
    <row r="6" s="1" customFormat="1" ht="36.950000000000003" customHeight="1">
      <c r="B6" s="7"/>
      <c r="C6" s="8"/>
      <c r="D6" s="15" t="s">
        <v>16</v>
      </c>
      <c r="E6" s="8"/>
      <c r="F6" s="8"/>
      <c r="G6" s="8"/>
      <c r="H6" s="8"/>
      <c r="I6" s="8"/>
      <c r="J6" s="8"/>
      <c r="K6" s="16" t="s">
        <v>17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6"/>
      <c r="BE6" s="17"/>
      <c r="BS6" s="3" t="s">
        <v>6</v>
      </c>
    </row>
    <row r="7" s="1" customFormat="1" ht="12" customHeight="1">
      <c r="B7" s="7"/>
      <c r="C7" s="8"/>
      <c r="D7" s="18" t="s">
        <v>18</v>
      </c>
      <c r="E7" s="8"/>
      <c r="F7" s="8"/>
      <c r="G7" s="8"/>
      <c r="H7" s="8"/>
      <c r="I7" s="8"/>
      <c r="J7" s="8"/>
      <c r="K7" s="13" t="s">
        <v>1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8" t="s">
        <v>19</v>
      </c>
      <c r="AL7" s="8"/>
      <c r="AM7" s="8"/>
      <c r="AN7" s="13" t="s">
        <v>1</v>
      </c>
      <c r="AO7" s="8"/>
      <c r="AP7" s="8"/>
      <c r="AQ7" s="8"/>
      <c r="AR7" s="6"/>
      <c r="BE7" s="17"/>
      <c r="BS7" s="3" t="s">
        <v>6</v>
      </c>
    </row>
    <row r="8" s="1" customFormat="1" ht="12" customHeight="1">
      <c r="B8" s="7"/>
      <c r="C8" s="8"/>
      <c r="D8" s="18" t="s">
        <v>20</v>
      </c>
      <c r="E8" s="8"/>
      <c r="F8" s="8"/>
      <c r="G8" s="8"/>
      <c r="H8" s="8"/>
      <c r="I8" s="8"/>
      <c r="J8" s="8"/>
      <c r="K8" s="13" t="s">
        <v>21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8" t="s">
        <v>22</v>
      </c>
      <c r="AL8" s="8"/>
      <c r="AM8" s="8"/>
      <c r="AN8" s="19" t="s">
        <v>23</v>
      </c>
      <c r="AO8" s="8"/>
      <c r="AP8" s="8"/>
      <c r="AQ8" s="8"/>
      <c r="AR8" s="6"/>
      <c r="BE8" s="17"/>
      <c r="BS8" s="3" t="s">
        <v>6</v>
      </c>
    </row>
    <row r="9" s="1" customFormat="1" ht="14.4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7"/>
      <c r="BS9" s="3" t="s">
        <v>6</v>
      </c>
    </row>
    <row r="10" s="1" customFormat="1" ht="12" customHeight="1">
      <c r="B10" s="7"/>
      <c r="C10" s="8"/>
      <c r="D10" s="18" t="s">
        <v>24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8" t="s">
        <v>25</v>
      </c>
      <c r="AL10" s="8"/>
      <c r="AM10" s="8"/>
      <c r="AN10" s="13" t="s">
        <v>1</v>
      </c>
      <c r="AO10" s="8"/>
      <c r="AP10" s="8"/>
      <c r="AQ10" s="8"/>
      <c r="AR10" s="6"/>
      <c r="BE10" s="17"/>
      <c r="BS10" s="3" t="s">
        <v>26</v>
      </c>
    </row>
    <row r="11" s="1" customFormat="1" ht="18.449999999999999" customHeight="1">
      <c r="B11" s="7"/>
      <c r="C11" s="8"/>
      <c r="D11" s="8"/>
      <c r="E11" s="13" t="s">
        <v>21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8" t="s">
        <v>27</v>
      </c>
      <c r="AL11" s="8"/>
      <c r="AM11" s="8"/>
      <c r="AN11" s="13" t="s">
        <v>1</v>
      </c>
      <c r="AO11" s="8"/>
      <c r="AP11" s="8"/>
      <c r="AQ11" s="8"/>
      <c r="AR11" s="6"/>
      <c r="BE11" s="17"/>
      <c r="BS11" s="3" t="s">
        <v>26</v>
      </c>
    </row>
    <row r="12" s="1" customFormat="1" ht="6.9500000000000002" customHeight="1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7"/>
      <c r="BS12" s="3" t="s">
        <v>26</v>
      </c>
    </row>
    <row r="13" s="1" customFormat="1" ht="12" customHeight="1">
      <c r="B13" s="7"/>
      <c r="C13" s="8"/>
      <c r="D13" s="18" t="s">
        <v>28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8" t="s">
        <v>25</v>
      </c>
      <c r="AL13" s="8"/>
      <c r="AM13" s="8"/>
      <c r="AN13" s="20" t="s">
        <v>29</v>
      </c>
      <c r="AO13" s="8"/>
      <c r="AP13" s="8"/>
      <c r="AQ13" s="8"/>
      <c r="AR13" s="6"/>
      <c r="BE13" s="17"/>
      <c r="BS13" s="3" t="s">
        <v>26</v>
      </c>
    </row>
    <row r="14" ht="12.5">
      <c r="B14" s="7"/>
      <c r="C14" s="8"/>
      <c r="D14" s="8"/>
      <c r="E14" s="20" t="s">
        <v>29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8" t="s">
        <v>27</v>
      </c>
      <c r="AL14" s="8"/>
      <c r="AM14" s="8"/>
      <c r="AN14" s="20" t="s">
        <v>29</v>
      </c>
      <c r="AO14" s="8"/>
      <c r="AP14" s="8"/>
      <c r="AQ14" s="8"/>
      <c r="AR14" s="6"/>
      <c r="BE14" s="17"/>
      <c r="BS14" s="3" t="s">
        <v>26</v>
      </c>
    </row>
    <row r="15" s="1" customFormat="1" ht="6.9500000000000002" customHeight="1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7"/>
      <c r="BS15" s="3" t="s">
        <v>4</v>
      </c>
    </row>
    <row r="16" s="1" customFormat="1" ht="12" customHeight="1">
      <c r="B16" s="7"/>
      <c r="C16" s="8"/>
      <c r="D16" s="18" t="s">
        <v>30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8" t="s">
        <v>25</v>
      </c>
      <c r="AL16" s="8"/>
      <c r="AM16" s="8"/>
      <c r="AN16" s="13" t="s">
        <v>1</v>
      </c>
      <c r="AO16" s="8"/>
      <c r="AP16" s="8"/>
      <c r="AQ16" s="8"/>
      <c r="AR16" s="6"/>
      <c r="BE16" s="17"/>
      <c r="BS16" s="3" t="s">
        <v>4</v>
      </c>
    </row>
    <row r="17" s="1" customFormat="1" ht="18.449999999999999" customHeight="1">
      <c r="B17" s="7"/>
      <c r="C17" s="8"/>
      <c r="D17" s="8"/>
      <c r="E17" s="13" t="s">
        <v>31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8" t="s">
        <v>27</v>
      </c>
      <c r="AL17" s="8"/>
      <c r="AM17" s="8"/>
      <c r="AN17" s="13" t="s">
        <v>1</v>
      </c>
      <c r="AO17" s="8"/>
      <c r="AP17" s="8"/>
      <c r="AQ17" s="8"/>
      <c r="AR17" s="6"/>
      <c r="BE17" s="17"/>
      <c r="BS17" s="3" t="s">
        <v>32</v>
      </c>
    </row>
    <row r="18" s="1" customFormat="1" ht="6.9500000000000002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7"/>
      <c r="BS18" s="3" t="s">
        <v>6</v>
      </c>
    </row>
    <row r="19" s="1" customFormat="1" ht="12" customHeight="1">
      <c r="B19" s="7"/>
      <c r="C19" s="8"/>
      <c r="D19" s="18" t="s">
        <v>33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8" t="s">
        <v>25</v>
      </c>
      <c r="AL19" s="8"/>
      <c r="AM19" s="8"/>
      <c r="AN19" s="13" t="s">
        <v>1</v>
      </c>
      <c r="AO19" s="8"/>
      <c r="AP19" s="8"/>
      <c r="AQ19" s="8"/>
      <c r="AR19" s="6"/>
      <c r="BE19" s="17"/>
      <c r="BS19" s="3" t="s">
        <v>6</v>
      </c>
    </row>
    <row r="20" s="1" customFormat="1" ht="18.449999999999999" customHeight="1">
      <c r="B20" s="7"/>
      <c r="C20" s="8"/>
      <c r="D20" s="8"/>
      <c r="E20" s="13" t="s">
        <v>34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8" t="s">
        <v>27</v>
      </c>
      <c r="AL20" s="8"/>
      <c r="AM20" s="8"/>
      <c r="AN20" s="13" t="s">
        <v>1</v>
      </c>
      <c r="AO20" s="8"/>
      <c r="AP20" s="8"/>
      <c r="AQ20" s="8"/>
      <c r="AR20" s="6"/>
      <c r="BE20" s="17"/>
      <c r="BS20" s="3" t="s">
        <v>32</v>
      </c>
    </row>
    <row r="21" s="1" customFormat="1" ht="6.9500000000000002" customHeight="1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7"/>
    </row>
    <row r="22" s="1" customFormat="1" ht="12" customHeight="1">
      <c r="B22" s="7"/>
      <c r="C22" s="8"/>
      <c r="D22" s="18" t="s">
        <v>35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7"/>
    </row>
    <row r="23" s="1" customFormat="1" ht="16.5" customHeight="1">
      <c r="B23" s="7"/>
      <c r="C23" s="8"/>
      <c r="D23" s="8"/>
      <c r="E23" s="22" t="s">
        <v>1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7"/>
    </row>
    <row r="24" s="1" customFormat="1" ht="6.9500000000000002" customHeight="1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7"/>
    </row>
    <row r="25" s="1" customFormat="1" ht="6.9500000000000002" customHeight="1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7"/>
    </row>
    <row r="26" s="24" customFormat="1" ht="25.899999999999999" customHeight="1">
      <c r="A26" s="24"/>
      <c r="B26" s="25"/>
      <c r="C26" s="26"/>
      <c r="D26" s="27" t="s">
        <v>36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>
        <f>ROUND(AG94,2)</f>
        <v>0</v>
      </c>
      <c r="AL26" s="28"/>
      <c r="AM26" s="28"/>
      <c r="AN26" s="28"/>
      <c r="AO26" s="28"/>
      <c r="AP26" s="26"/>
      <c r="AQ26" s="26"/>
      <c r="AR26" s="30"/>
      <c r="BE26" s="17"/>
    </row>
    <row r="27" s="24" customFormat="1" ht="6.9500000000000002" customHeight="1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30"/>
      <c r="BE27" s="17"/>
    </row>
    <row r="28" s="24" customFormat="1" ht="12.5">
      <c r="A28" s="24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31" t="s">
        <v>37</v>
      </c>
      <c r="M28" s="31"/>
      <c r="N28" s="31"/>
      <c r="O28" s="31"/>
      <c r="P28" s="31"/>
      <c r="Q28" s="26"/>
      <c r="R28" s="26"/>
      <c r="S28" s="26"/>
      <c r="T28" s="26"/>
      <c r="U28" s="26"/>
      <c r="V28" s="26"/>
      <c r="W28" s="31" t="s">
        <v>38</v>
      </c>
      <c r="X28" s="31"/>
      <c r="Y28" s="31"/>
      <c r="Z28" s="31"/>
      <c r="AA28" s="31"/>
      <c r="AB28" s="31"/>
      <c r="AC28" s="31"/>
      <c r="AD28" s="31"/>
      <c r="AE28" s="31"/>
      <c r="AF28" s="26"/>
      <c r="AG28" s="26"/>
      <c r="AH28" s="26"/>
      <c r="AI28" s="26"/>
      <c r="AJ28" s="26"/>
      <c r="AK28" s="31" t="s">
        <v>39</v>
      </c>
      <c r="AL28" s="31"/>
      <c r="AM28" s="31"/>
      <c r="AN28" s="31"/>
      <c r="AO28" s="31"/>
      <c r="AP28" s="26"/>
      <c r="AQ28" s="26"/>
      <c r="AR28" s="30"/>
      <c r="BE28" s="17"/>
    </row>
    <row r="29" s="32" customFormat="1" ht="14.4" customHeight="1">
      <c r="A29" s="32"/>
      <c r="B29" s="33"/>
      <c r="C29" s="34"/>
      <c r="D29" s="18" t="s">
        <v>40</v>
      </c>
      <c r="E29" s="34"/>
      <c r="F29" s="18" t="s">
        <v>41</v>
      </c>
      <c r="G29" s="34"/>
      <c r="H29" s="34"/>
      <c r="I29" s="34"/>
      <c r="J29" s="34"/>
      <c r="K29" s="34"/>
      <c r="L29" s="35">
        <v>0.20999999999999999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6">
        <f>ROUND(AZ94, 2)</f>
        <v>0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6">
        <f>ROUND(AV94, 2)</f>
        <v>0</v>
      </c>
      <c r="AL29" s="34"/>
      <c r="AM29" s="34"/>
      <c r="AN29" s="34"/>
      <c r="AO29" s="34"/>
      <c r="AP29" s="34"/>
      <c r="AQ29" s="34"/>
      <c r="AR29" s="37"/>
      <c r="BE29" s="38"/>
    </row>
    <row r="30" s="32" customFormat="1" ht="14.4" customHeight="1">
      <c r="A30" s="32"/>
      <c r="B30" s="33"/>
      <c r="C30" s="34"/>
      <c r="D30" s="34"/>
      <c r="E30" s="34"/>
      <c r="F30" s="18" t="s">
        <v>42</v>
      </c>
      <c r="G30" s="34"/>
      <c r="H30" s="34"/>
      <c r="I30" s="34"/>
      <c r="J30" s="34"/>
      <c r="K30" s="34"/>
      <c r="L30" s="35">
        <v>0.12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6">
        <f>ROUND(BA94, 2)</f>
        <v>0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6">
        <f>ROUND(AW94, 2)</f>
        <v>0</v>
      </c>
      <c r="AL30" s="34"/>
      <c r="AM30" s="34"/>
      <c r="AN30" s="34"/>
      <c r="AO30" s="34"/>
      <c r="AP30" s="34"/>
      <c r="AQ30" s="34"/>
      <c r="AR30" s="37"/>
      <c r="BE30" s="38"/>
    </row>
    <row r="31" s="32" customFormat="1" ht="14.4" hidden="1" customHeight="1">
      <c r="A31" s="32"/>
      <c r="B31" s="33"/>
      <c r="C31" s="34"/>
      <c r="D31" s="34"/>
      <c r="E31" s="34"/>
      <c r="F31" s="18" t="s">
        <v>43</v>
      </c>
      <c r="G31" s="34"/>
      <c r="H31" s="34"/>
      <c r="I31" s="34"/>
      <c r="J31" s="34"/>
      <c r="K31" s="34"/>
      <c r="L31" s="35">
        <v>0.20999999999999999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6">
        <f>ROUND(BB94, 2)</f>
        <v>0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6">
        <v>0</v>
      </c>
      <c r="AL31" s="34"/>
      <c r="AM31" s="34"/>
      <c r="AN31" s="34"/>
      <c r="AO31" s="34"/>
      <c r="AP31" s="34"/>
      <c r="AQ31" s="34"/>
      <c r="AR31" s="37"/>
      <c r="BE31" s="38"/>
    </row>
    <row r="32" s="32" customFormat="1" ht="14.4" hidden="1" customHeight="1">
      <c r="A32" s="32"/>
      <c r="B32" s="33"/>
      <c r="C32" s="34"/>
      <c r="D32" s="34"/>
      <c r="E32" s="34"/>
      <c r="F32" s="18" t="s">
        <v>44</v>
      </c>
      <c r="G32" s="34"/>
      <c r="H32" s="34"/>
      <c r="I32" s="34"/>
      <c r="J32" s="34"/>
      <c r="K32" s="34"/>
      <c r="L32" s="35">
        <v>0.12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6">
        <f>ROUND(BC94, 2)</f>
        <v>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6">
        <v>0</v>
      </c>
      <c r="AL32" s="34"/>
      <c r="AM32" s="34"/>
      <c r="AN32" s="34"/>
      <c r="AO32" s="34"/>
      <c r="AP32" s="34"/>
      <c r="AQ32" s="34"/>
      <c r="AR32" s="37"/>
      <c r="BE32" s="38"/>
    </row>
    <row r="33" s="32" customFormat="1" ht="14.4" hidden="1" customHeight="1">
      <c r="A33" s="32"/>
      <c r="B33" s="33"/>
      <c r="C33" s="34"/>
      <c r="D33" s="34"/>
      <c r="E33" s="34"/>
      <c r="F33" s="18" t="s">
        <v>45</v>
      </c>
      <c r="G33" s="34"/>
      <c r="H33" s="34"/>
      <c r="I33" s="34"/>
      <c r="J33" s="34"/>
      <c r="K33" s="34"/>
      <c r="L33" s="35">
        <v>0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6">
        <f>ROUND(BD94, 2)</f>
        <v>0</v>
      </c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6">
        <v>0</v>
      </c>
      <c r="AL33" s="34"/>
      <c r="AM33" s="34"/>
      <c r="AN33" s="34"/>
      <c r="AO33" s="34"/>
      <c r="AP33" s="34"/>
      <c r="AQ33" s="34"/>
      <c r="AR33" s="37"/>
      <c r="BE33" s="38"/>
    </row>
    <row r="34" s="24" customFormat="1" ht="6.9500000000000002" customHeight="1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0"/>
      <c r="BE34" s="17"/>
    </row>
    <row r="35" s="24" customFormat="1" ht="25.899999999999999" customHeight="1">
      <c r="A35" s="24"/>
      <c r="B35" s="25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43" t="s">
        <v>48</v>
      </c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4">
        <f>SUM(AK26:AK33)</f>
        <v>0</v>
      </c>
      <c r="AL35" s="41"/>
      <c r="AM35" s="41"/>
      <c r="AN35" s="41"/>
      <c r="AO35" s="45"/>
      <c r="AP35" s="39"/>
      <c r="AQ35" s="39"/>
      <c r="AR35" s="30"/>
      <c r="BE35" s="24"/>
    </row>
    <row r="36" s="24" customFormat="1" ht="6.9500000000000002" customHeight="1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0"/>
      <c r="BE36" s="24"/>
    </row>
    <row r="37" s="24" customFormat="1" ht="14.4" customHeight="1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30"/>
      <c r="BE37" s="24"/>
    </row>
    <row r="38" s="1" customFormat="1" ht="14.4" customHeight="1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6"/>
    </row>
    <row r="39" s="1" customFormat="1" ht="14.4" customHeight="1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6"/>
    </row>
    <row r="40" s="1" customFormat="1" ht="14.4" customHeight="1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6"/>
    </row>
    <row r="41" s="1" customFormat="1" ht="14.4" customHeight="1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6"/>
    </row>
    <row r="42" s="1" customFormat="1" ht="14.4" customHeight="1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6"/>
    </row>
    <row r="43" s="1" customFormat="1" ht="14.4" customHeight="1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6"/>
    </row>
    <row r="44" s="1" customFormat="1" ht="14.4" customHeight="1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6"/>
    </row>
    <row r="45" s="1" customFormat="1" ht="14.4" customHeight="1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6"/>
    </row>
    <row r="46" s="1" customFormat="1" ht="14.4" customHeight="1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</row>
    <row r="47" s="1" customFormat="1" ht="14.4" customHeight="1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6"/>
    </row>
    <row r="48" s="1" customFormat="1" ht="14.4" customHeight="1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6"/>
    </row>
    <row r="49" s="24" customFormat="1" ht="14.4" customHeight="1">
      <c r="B49" s="25"/>
      <c r="C49" s="26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50</v>
      </c>
      <c r="AI49" s="47"/>
      <c r="AJ49" s="47"/>
      <c r="AK49" s="47"/>
      <c r="AL49" s="47"/>
      <c r="AM49" s="47"/>
      <c r="AN49" s="47"/>
      <c r="AO49" s="47"/>
      <c r="AP49" s="26"/>
      <c r="AQ49" s="26"/>
      <c r="AR49" s="30"/>
    </row>
    <row r="50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"/>
    </row>
    <row r="51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</row>
    <row r="52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</row>
    <row r="53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6"/>
    </row>
    <row r="54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6"/>
    </row>
    <row r="55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6"/>
    </row>
    <row r="56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6"/>
    </row>
    <row r="57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6"/>
    </row>
    <row r="58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6"/>
    </row>
    <row r="59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6"/>
    </row>
    <row r="60" s="24" customFormat="1" ht="12.5">
      <c r="A60" s="24"/>
      <c r="B60" s="25"/>
      <c r="C60" s="26"/>
      <c r="D60" s="48" t="s">
        <v>51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48" t="s">
        <v>52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48" t="s">
        <v>51</v>
      </c>
      <c r="AI60" s="28"/>
      <c r="AJ60" s="28"/>
      <c r="AK60" s="28"/>
      <c r="AL60" s="28"/>
      <c r="AM60" s="48" t="s">
        <v>52</v>
      </c>
      <c r="AN60" s="28"/>
      <c r="AO60" s="28"/>
      <c r="AP60" s="26"/>
      <c r="AQ60" s="26"/>
      <c r="AR60" s="30"/>
      <c r="BE60" s="24"/>
    </row>
    <row r="61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6"/>
    </row>
    <row r="62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6"/>
    </row>
    <row r="63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="24" customFormat="1" ht="12.5">
      <c r="A64" s="24"/>
      <c r="B64" s="25"/>
      <c r="C64" s="26"/>
      <c r="D64" s="46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6" t="s">
        <v>54</v>
      </c>
      <c r="AI64" s="47"/>
      <c r="AJ64" s="47"/>
      <c r="AK64" s="47"/>
      <c r="AL64" s="47"/>
      <c r="AM64" s="47"/>
      <c r="AN64" s="47"/>
      <c r="AO64" s="47"/>
      <c r="AP64" s="26"/>
      <c r="AQ64" s="26"/>
      <c r="AR64" s="30"/>
      <c r="BE64" s="24"/>
    </row>
    <row r="6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6"/>
    </row>
    <row r="66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6"/>
    </row>
    <row r="68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6"/>
    </row>
    <row r="69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6"/>
    </row>
    <row r="70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6"/>
    </row>
    <row r="71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6"/>
    </row>
    <row r="74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6"/>
    </row>
    <row r="75" s="24" customFormat="1">
      <c r="A75" s="24"/>
      <c r="B75" s="25"/>
      <c r="C75" s="26"/>
      <c r="D75" s="48" t="s">
        <v>51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48" t="s">
        <v>52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8" t="s">
        <v>51</v>
      </c>
      <c r="AI75" s="28"/>
      <c r="AJ75" s="28"/>
      <c r="AK75" s="28"/>
      <c r="AL75" s="28"/>
      <c r="AM75" s="48" t="s">
        <v>52</v>
      </c>
      <c r="AN75" s="28"/>
      <c r="AO75" s="28"/>
      <c r="AP75" s="26"/>
      <c r="AQ75" s="26"/>
      <c r="AR75" s="30"/>
      <c r="BE75" s="24"/>
    </row>
    <row r="76" s="24" customFormat="1">
      <c r="A76" s="24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30"/>
      <c r="BE76" s="24"/>
    </row>
    <row r="77" s="24" customFormat="1" ht="6.9500000000000002" customHeight="1">
      <c r="A77" s="24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0"/>
      <c r="BE77" s="24"/>
    </row>
    <row r="81" s="24" customFormat="1" ht="6.9500000000000002" customHeight="1">
      <c r="A81" s="24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0"/>
      <c r="BE81" s="24"/>
    </row>
    <row r="82" s="24" customFormat="1" ht="24.949999999999999" customHeight="1">
      <c r="A82" s="24"/>
      <c r="B82" s="25"/>
      <c r="C82" s="9" t="s">
        <v>55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30"/>
      <c r="BE82" s="24"/>
    </row>
    <row r="83" s="24" customFormat="1" ht="6.9500000000000002" customHeight="1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30"/>
      <c r="BE83" s="24"/>
    </row>
    <row r="84" s="53" customFormat="1" ht="12" customHeight="1">
      <c r="A84" s="53"/>
      <c r="B84" s="54"/>
      <c r="C84" s="18" t="s">
        <v>13</v>
      </c>
      <c r="D84" s="55"/>
      <c r="E84" s="55"/>
      <c r="F84" s="55"/>
      <c r="G84" s="55"/>
      <c r="H84" s="55"/>
      <c r="I84" s="55"/>
      <c r="J84" s="55"/>
      <c r="K84" s="55"/>
      <c r="L84" s="55" t="str">
        <f t="shared" ref="L84:L85" si="0">K5</f>
        <v>20250518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6"/>
      <c r="BE84" s="53"/>
    </row>
    <row r="85" s="57" customFormat="1" ht="36.950000000000003" customHeight="1">
      <c r="A85" s="57"/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61" t="str">
        <f t="shared" si="0"/>
        <v xml:space="preserve">Oprava střechy Vrchlabí, Letná 670</v>
      </c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2"/>
      <c r="BE85" s="57"/>
    </row>
    <row r="86" s="24" customFormat="1" ht="6.9500000000000002" customHeight="1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30"/>
      <c r="BE86" s="24"/>
    </row>
    <row r="87" s="24" customFormat="1" ht="12" customHeight="1">
      <c r="A87" s="24"/>
      <c r="B87" s="25"/>
      <c r="C87" s="18" t="s">
        <v>20</v>
      </c>
      <c r="D87" s="26"/>
      <c r="E87" s="26"/>
      <c r="F87" s="26"/>
      <c r="G87" s="26"/>
      <c r="H87" s="26"/>
      <c r="I87" s="26"/>
      <c r="J87" s="26"/>
      <c r="K87" s="26"/>
      <c r="L87" s="63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18" t="s">
        <v>22</v>
      </c>
      <c r="AJ87" s="26"/>
      <c r="AK87" s="26"/>
      <c r="AL87" s="26"/>
      <c r="AM87" s="64" t="str">
        <f>IF(AN8= "","",AN8)</f>
        <v xml:space="preserve">18. 5. 2025</v>
      </c>
      <c r="AN87" s="64"/>
      <c r="AO87" s="26"/>
      <c r="AP87" s="26"/>
      <c r="AQ87" s="26"/>
      <c r="AR87" s="30"/>
      <c r="BE87" s="24"/>
    </row>
    <row r="88" s="24" customFormat="1" ht="6.9500000000000002" customHeight="1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30"/>
      <c r="BE88" s="24"/>
    </row>
    <row r="89" s="24" customFormat="1" ht="15.15" customHeight="1">
      <c r="A89" s="24"/>
      <c r="B89" s="25"/>
      <c r="C89" s="18" t="s">
        <v>24</v>
      </c>
      <c r="D89" s="26"/>
      <c r="E89" s="26"/>
      <c r="F89" s="26"/>
      <c r="G89" s="26"/>
      <c r="H89" s="26"/>
      <c r="I89" s="26"/>
      <c r="J89" s="26"/>
      <c r="K89" s="26"/>
      <c r="L89" s="55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18" t="s">
        <v>30</v>
      </c>
      <c r="AJ89" s="26"/>
      <c r="AK89" s="26"/>
      <c r="AL89" s="26"/>
      <c r="AM89" s="65" t="str">
        <f>IF(E17="","",E17)</f>
        <v xml:space="preserve">Ing.arch. Michael Hobza</v>
      </c>
      <c r="AN89" s="55"/>
      <c r="AO89" s="55"/>
      <c r="AP89" s="55"/>
      <c r="AQ89" s="26"/>
      <c r="AR89" s="30"/>
      <c r="AS89" s="66" t="s">
        <v>56</v>
      </c>
      <c r="AT89" s="6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24"/>
    </row>
    <row r="90" s="24" customFormat="1" ht="15.15" customHeight="1">
      <c r="A90" s="24"/>
      <c r="B90" s="25"/>
      <c r="C90" s="18" t="s">
        <v>28</v>
      </c>
      <c r="D90" s="26"/>
      <c r="E90" s="26"/>
      <c r="F90" s="26"/>
      <c r="G90" s="26"/>
      <c r="H90" s="26"/>
      <c r="I90" s="26"/>
      <c r="J90" s="26"/>
      <c r="K90" s="26"/>
      <c r="L90" s="55" t="str">
        <f>IF(E14= "Vyplň údaj","",E14)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18" t="s">
        <v>33</v>
      </c>
      <c r="AJ90" s="26"/>
      <c r="AK90" s="26"/>
      <c r="AL90" s="26"/>
      <c r="AM90" s="65" t="str">
        <f>IF(E20="","",E20)</f>
        <v xml:space="preserve">Ing. Roman Charvát</v>
      </c>
      <c r="AN90" s="55"/>
      <c r="AO90" s="55"/>
      <c r="AP90" s="55"/>
      <c r="AQ90" s="26"/>
      <c r="AR90" s="30"/>
      <c r="AS90" s="70"/>
      <c r="AT90" s="71"/>
      <c r="AU90" s="24"/>
      <c r="AV90" s="24"/>
      <c r="AW90" s="24"/>
      <c r="AX90" s="24"/>
      <c r="AY90" s="24"/>
      <c r="AZ90" s="24"/>
      <c r="BA90" s="24"/>
      <c r="BB90" s="24"/>
      <c r="BC90" s="24"/>
      <c r="BD90" s="72"/>
      <c r="BE90" s="24"/>
    </row>
    <row r="91" s="24" customFormat="1" ht="10.800000000000001" customHeight="1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30"/>
      <c r="AS91" s="73"/>
      <c r="AT91" s="74"/>
      <c r="AU91" s="26"/>
      <c r="AV91" s="26"/>
      <c r="AW91" s="26"/>
      <c r="AX91" s="26"/>
      <c r="AY91" s="26"/>
      <c r="AZ91" s="26"/>
      <c r="BA91" s="26"/>
      <c r="BB91" s="26"/>
      <c r="BC91" s="26"/>
      <c r="BD91" s="75"/>
      <c r="BE91" s="24"/>
    </row>
    <row r="92" s="24" customFormat="1" ht="29.25" customHeight="1">
      <c r="A92" s="24"/>
      <c r="B92" s="25"/>
      <c r="C92" s="76" t="s">
        <v>57</v>
      </c>
      <c r="D92" s="77"/>
      <c r="E92" s="77"/>
      <c r="F92" s="77"/>
      <c r="G92" s="77"/>
      <c r="H92" s="78"/>
      <c r="I92" s="79" t="s">
        <v>58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59</v>
      </c>
      <c r="AH92" s="77"/>
      <c r="AI92" s="77"/>
      <c r="AJ92" s="77"/>
      <c r="AK92" s="77"/>
      <c r="AL92" s="77"/>
      <c r="AM92" s="77"/>
      <c r="AN92" s="79" t="s">
        <v>60</v>
      </c>
      <c r="AO92" s="77"/>
      <c r="AP92" s="81"/>
      <c r="AQ92" s="82" t="s">
        <v>61</v>
      </c>
      <c r="AR92" s="30"/>
      <c r="AS92" s="83" t="s">
        <v>62</v>
      </c>
      <c r="AT92" s="84" t="s">
        <v>63</v>
      </c>
      <c r="AU92" s="84" t="s">
        <v>64</v>
      </c>
      <c r="AV92" s="84" t="s">
        <v>65</v>
      </c>
      <c r="AW92" s="84" t="s">
        <v>66</v>
      </c>
      <c r="AX92" s="84" t="s">
        <v>67</v>
      </c>
      <c r="AY92" s="84" t="s">
        <v>68</v>
      </c>
      <c r="AZ92" s="84" t="s">
        <v>69</v>
      </c>
      <c r="BA92" s="84" t="s">
        <v>70</v>
      </c>
      <c r="BB92" s="84" t="s">
        <v>71</v>
      </c>
      <c r="BC92" s="84" t="s">
        <v>72</v>
      </c>
      <c r="BD92" s="85" t="s">
        <v>73</v>
      </c>
      <c r="BE92" s="24"/>
    </row>
    <row r="93" s="24" customFormat="1" ht="10.800000000000001" customHeight="1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30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24"/>
    </row>
    <row r="94" s="89" customFormat="1" ht="32.399999999999999" customHeight="1">
      <c r="A94" s="89"/>
      <c r="B94" s="90"/>
      <c r="C94" s="91" t="s">
        <v>74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 t="shared" ref="AN94:AN95" si="1">SUM(AG94,AT94)</f>
        <v>0</v>
      </c>
      <c r="AO94" s="94"/>
      <c r="AP94" s="94"/>
      <c r="AQ94" s="95" t="s">
        <v>1</v>
      </c>
      <c r="AR94" s="96"/>
      <c r="AS94" s="97">
        <f>ROUND(AS95,2)</f>
        <v>0</v>
      </c>
      <c r="AT94" s="98">
        <f t="shared" ref="AT94:AT95" si="2"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89"/>
      <c r="BS94" s="101" t="s">
        <v>75</v>
      </c>
      <c r="BT94" s="101" t="s">
        <v>76</v>
      </c>
      <c r="BV94" s="101" t="s">
        <v>77</v>
      </c>
      <c r="BW94" s="101" t="s">
        <v>5</v>
      </c>
      <c r="BX94" s="101" t="s">
        <v>78</v>
      </c>
      <c r="CL94" s="101" t="s">
        <v>1</v>
      </c>
    </row>
    <row r="95" s="102" customFormat="1" ht="24.75" customHeight="1">
      <c r="A95" s="103" t="s">
        <v>79</v>
      </c>
      <c r="B95" s="104"/>
      <c r="C95" s="105"/>
      <c r="D95" s="106" t="s">
        <v>14</v>
      </c>
      <c r="E95" s="106"/>
      <c r="F95" s="106"/>
      <c r="G95" s="106"/>
      <c r="H95" s="106"/>
      <c r="I95" s="107"/>
      <c r="J95" s="106" t="s">
        <v>17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'20250518 - Oprava střechy...'!J28</f>
        <v>0</v>
      </c>
      <c r="AH95" s="107"/>
      <c r="AI95" s="107"/>
      <c r="AJ95" s="107"/>
      <c r="AK95" s="107"/>
      <c r="AL95" s="107"/>
      <c r="AM95" s="107"/>
      <c r="AN95" s="108">
        <f t="shared" si="1"/>
        <v>0</v>
      </c>
      <c r="AO95" s="107"/>
      <c r="AP95" s="107"/>
      <c r="AQ95" s="109" t="s">
        <v>80</v>
      </c>
      <c r="AR95" s="110"/>
      <c r="AS95" s="111">
        <v>0</v>
      </c>
      <c r="AT95" s="112">
        <f t="shared" si="2"/>
        <v>0</v>
      </c>
      <c r="AU95" s="113">
        <f>'20250518 - Oprava střechy...'!P124</f>
        <v>0</v>
      </c>
      <c r="AV95" s="112">
        <f>'20250518 - Oprava střechy...'!J31</f>
        <v>0</v>
      </c>
      <c r="AW95" s="112">
        <f>'20250518 - Oprava střechy...'!J32</f>
        <v>0</v>
      </c>
      <c r="AX95" s="112">
        <f>'20250518 - Oprava střechy...'!J33</f>
        <v>0</v>
      </c>
      <c r="AY95" s="112">
        <f>'20250518 - Oprava střechy...'!J34</f>
        <v>0</v>
      </c>
      <c r="AZ95" s="112">
        <f>'20250518 - Oprava střechy...'!F31</f>
        <v>0</v>
      </c>
      <c r="BA95" s="112">
        <f>'20250518 - Oprava střechy...'!F32</f>
        <v>0</v>
      </c>
      <c r="BB95" s="112">
        <f>'20250518 - Oprava střechy...'!F33</f>
        <v>0</v>
      </c>
      <c r="BC95" s="112">
        <f>'20250518 - Oprava střechy...'!F34</f>
        <v>0</v>
      </c>
      <c r="BD95" s="114">
        <f>'20250518 - Oprava střechy...'!F35</f>
        <v>0</v>
      </c>
      <c r="BE95" s="102"/>
      <c r="BT95" s="115" t="s">
        <v>8</v>
      </c>
      <c r="BU95" s="115" t="s">
        <v>81</v>
      </c>
      <c r="BV95" s="115" t="s">
        <v>77</v>
      </c>
      <c r="BW95" s="115" t="s">
        <v>5</v>
      </c>
      <c r="BX95" s="115" t="s">
        <v>78</v>
      </c>
      <c r="CL95" s="115" t="s">
        <v>1</v>
      </c>
    </row>
    <row r="96" s="24" customFormat="1" ht="30" customHeight="1">
      <c r="A96" s="24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30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="24" customFormat="1" ht="6.9500000000000002" customHeight="1">
      <c r="A97" s="24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30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</sheetData>
  <sheetProtection password="CC35" algorithmName="SHA-512" hashValue="9rLx55W4L3z23WWP4XYwE8GLPutK5SxXmUD9/OPaJ7o5oTvxNEazwHNzCD65iQYmu83bvMRD8zedw5jDcmBKXA==" saltValue="g9xL6yjWgtgJS6fBn3NP+EoIdShFlxb8NxYlqJ5AE+3xGwIUUcQq1Wowj3LOyb1uJCS5MzmONLWU7QeKxO/otg==" spinCount="100000" autoFilter="1" deleteColumns="1" deleteRows="1" formatCells="1" formatColumns="0" formatRows="0" insertColumns="1" insertHyperlinks="1" insertRows="1" objects="1" pivotTables="1" scenarios="1" selectLockedCells="0" selectUnlockedCells="0" sheet="1" sort="1"/>
  <mergeCells count="42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location="'20250518 - Oprava střechy...'!C2" ref="A95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portrait" usePrinterDefaults="1" blackAndWhite="1" draft="0" cellComments="none" useFirstPageNumber="0" errors="displayed" horizontalDpi="600" verticalDpi="600" copies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5"/>
  <cols>
    <col customWidth="1" min="1" max="1" style="1" width="8.3320310000000006"/>
    <col customWidth="1" min="2" max="2" style="1" width="1.171875"/>
    <col customWidth="1" min="3" max="3" style="1" width="4.1601559999999997"/>
    <col customWidth="1" min="4" max="4" style="1" width="4.3320309999999997"/>
    <col customWidth="1" min="5" max="5" style="1" width="17.160160000000001"/>
    <col customWidth="1" min="6" max="6" style="1" width="50.832030000000003"/>
    <col customWidth="1" min="7" max="7" style="1" width="7.5"/>
    <col customWidth="1" min="8" max="8" style="1" width="14"/>
    <col customWidth="1" min="9" max="9" style="1" width="15.83203"/>
    <col customWidth="1" min="10" max="11" style="1" width="22.33203"/>
    <col customWidth="1" min="12" max="12" style="1" width="9.3320310000000006"/>
    <col customWidth="1" hidden="1" min="13" max="13" style="1" width="10.83203"/>
    <col hidden="1" min="14" max="14" style="1" width="9.3320310000000006"/>
    <col customWidth="1" hidden="1" min="15" max="20" style="1" width="14.160159999999999"/>
    <col customWidth="1" hidden="1" min="21" max="21" style="1" width="16.33203"/>
    <col customWidth="1" min="22" max="22" style="1" width="12.33203"/>
    <col customWidth="1" min="23" max="23" style="1" width="16.33203"/>
    <col customWidth="1" min="24" max="24" style="1" width="12.33203"/>
    <col customWidth="1" min="25" max="25" style="1" width="15"/>
    <col customWidth="1" min="26" max="26" style="1" width="11"/>
    <col customWidth="1" min="27" max="27" style="1" width="15"/>
    <col customWidth="1" min="28" max="28" style="1" width="16.33203"/>
    <col customWidth="1" min="29" max="29" style="1" width="11"/>
    <col customWidth="1" min="30" max="30" style="1" width="15"/>
    <col customWidth="1" min="31" max="31" style="1" width="16.33203"/>
    <col hidden="1" min="44" max="65" style="1" width="9.3320310000000006"/>
  </cols>
  <sheetData>
    <row r="2" s="1" customFormat="1" ht="36.950000000000003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3" t="s">
        <v>5</v>
      </c>
    </row>
    <row r="3" s="1" customFormat="1" ht="6.9500000000000002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6"/>
      <c r="AT3" s="3" t="s">
        <v>8</v>
      </c>
    </row>
    <row r="4" s="1" customFormat="1" ht="24.949999999999999" customHeight="1">
      <c r="B4" s="6"/>
      <c r="D4" s="118" t="s">
        <v>82</v>
      </c>
      <c r="L4" s="6"/>
      <c r="M4" s="119" t="s">
        <v>11</v>
      </c>
      <c r="AT4" s="3" t="s">
        <v>4</v>
      </c>
    </row>
    <row r="5" s="1" customFormat="1" ht="6.9500000000000002" customHeight="1">
      <c r="B5" s="6"/>
      <c r="L5" s="6"/>
    </row>
    <row r="6" s="24" customFormat="1" ht="12" customHeight="1">
      <c r="A6" s="24"/>
      <c r="B6" s="30"/>
      <c r="C6" s="24"/>
      <c r="D6" s="120" t="s">
        <v>16</v>
      </c>
      <c r="E6" s="24"/>
      <c r="F6" s="24"/>
      <c r="G6" s="24"/>
      <c r="H6" s="24"/>
      <c r="I6" s="24"/>
      <c r="J6" s="24"/>
      <c r="K6" s="24"/>
      <c r="L6" s="30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="24" customFormat="1" ht="16.5" customHeight="1">
      <c r="A7" s="24"/>
      <c r="B7" s="30"/>
      <c r="C7" s="24"/>
      <c r="D7" s="24"/>
      <c r="E7" s="121" t="s">
        <v>17</v>
      </c>
      <c r="F7" s="24"/>
      <c r="G7" s="24"/>
      <c r="H7" s="24"/>
      <c r="I7" s="24"/>
      <c r="J7" s="24"/>
      <c r="K7" s="24"/>
      <c r="L7" s="30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="24" customFormat="1">
      <c r="A8" s="24"/>
      <c r="B8" s="30"/>
      <c r="C8" s="24"/>
      <c r="D8" s="24"/>
      <c r="E8" s="24"/>
      <c r="F8" s="24"/>
      <c r="G8" s="24"/>
      <c r="H8" s="24"/>
      <c r="I8" s="24"/>
      <c r="J8" s="24"/>
      <c r="K8" s="24"/>
      <c r="L8" s="30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24" customFormat="1" ht="12" customHeight="1">
      <c r="A9" s="24"/>
      <c r="B9" s="30"/>
      <c r="C9" s="24"/>
      <c r="D9" s="120" t="s">
        <v>18</v>
      </c>
      <c r="E9" s="24"/>
      <c r="F9" s="122" t="s">
        <v>1</v>
      </c>
      <c r="G9" s="24"/>
      <c r="H9" s="24"/>
      <c r="I9" s="120" t="s">
        <v>19</v>
      </c>
      <c r="J9" s="122" t="s">
        <v>1</v>
      </c>
      <c r="K9" s="24"/>
      <c r="L9" s="30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24" customFormat="1" ht="12" customHeight="1">
      <c r="A10" s="24"/>
      <c r="B10" s="30"/>
      <c r="C10" s="24"/>
      <c r="D10" s="120" t="s">
        <v>20</v>
      </c>
      <c r="E10" s="24"/>
      <c r="F10" s="122" t="s">
        <v>21</v>
      </c>
      <c r="G10" s="24"/>
      <c r="H10" s="24"/>
      <c r="I10" s="120" t="s">
        <v>22</v>
      </c>
      <c r="J10" s="123" t="str">
        <f>'Rekapitulace stavby'!AN8</f>
        <v xml:space="preserve">18. 5. 2025</v>
      </c>
      <c r="K10" s="24"/>
      <c r="L10" s="30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24" customFormat="1" ht="10.800000000000001" customHeight="1">
      <c r="A11" s="24"/>
      <c r="B11" s="30"/>
      <c r="C11" s="24"/>
      <c r="D11" s="24"/>
      <c r="E11" s="24"/>
      <c r="F11" s="24"/>
      <c r="G11" s="24"/>
      <c r="H11" s="24"/>
      <c r="I11" s="24"/>
      <c r="J11" s="24"/>
      <c r="K11" s="24"/>
      <c r="L11" s="30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24" customFormat="1" ht="12" customHeight="1">
      <c r="A12" s="24"/>
      <c r="B12" s="30"/>
      <c r="C12" s="24"/>
      <c r="D12" s="120" t="s">
        <v>24</v>
      </c>
      <c r="E12" s="24"/>
      <c r="F12" s="24"/>
      <c r="G12" s="24"/>
      <c r="H12" s="24"/>
      <c r="I12" s="120" t="s">
        <v>25</v>
      </c>
      <c r="J12" s="122" t="str">
        <f>IF('Rekapitulace stavby'!AN10="","",'Rekapitulace stavby'!AN10)</f>
        <v/>
      </c>
      <c r="K12" s="24"/>
      <c r="L12" s="30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24" customFormat="1" ht="18" customHeight="1">
      <c r="A13" s="24"/>
      <c r="B13" s="30"/>
      <c r="C13" s="24"/>
      <c r="D13" s="24"/>
      <c r="E13" s="122" t="str">
        <f>IF('Rekapitulace stavby'!E11="","",'Rekapitulace stavby'!E11)</f>
        <v xml:space="preserve"> </v>
      </c>
      <c r="F13" s="24"/>
      <c r="G13" s="24"/>
      <c r="H13" s="24"/>
      <c r="I13" s="120" t="s">
        <v>27</v>
      </c>
      <c r="J13" s="122" t="str">
        <f>IF('Rekapitulace stavby'!AN11="","",'Rekapitulace stavby'!AN11)</f>
        <v/>
      </c>
      <c r="K13" s="24"/>
      <c r="L13" s="30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24" customFormat="1" ht="6.9500000000000002" customHeight="1">
      <c r="A14" s="24"/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30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24" customFormat="1" ht="12" customHeight="1">
      <c r="A15" s="24"/>
      <c r="B15" s="30"/>
      <c r="C15" s="24"/>
      <c r="D15" s="120" t="s">
        <v>28</v>
      </c>
      <c r="E15" s="24"/>
      <c r="F15" s="24"/>
      <c r="G15" s="24"/>
      <c r="H15" s="24"/>
      <c r="I15" s="120" t="s">
        <v>25</v>
      </c>
      <c r="J15" s="19" t="str">
        <f>'Rekapitulace stavby'!AN13</f>
        <v xml:space="preserve">Vyplň údaj</v>
      </c>
      <c r="K15" s="24"/>
      <c r="L15" s="30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24" customFormat="1" ht="18" customHeight="1">
      <c r="A16" s="24"/>
      <c r="B16" s="30"/>
      <c r="C16" s="24"/>
      <c r="D16" s="24"/>
      <c r="E16" s="19" t="str">
        <f>'Rekapitulace stavby'!E14</f>
        <v xml:space="preserve">Vyplň údaj</v>
      </c>
      <c r="F16" s="122"/>
      <c r="G16" s="122"/>
      <c r="H16" s="122"/>
      <c r="I16" s="120" t="s">
        <v>27</v>
      </c>
      <c r="J16" s="19" t="str">
        <f>'Rekapitulace stavby'!AN14</f>
        <v xml:space="preserve">Vyplň údaj</v>
      </c>
      <c r="K16" s="24"/>
      <c r="L16" s="30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24" customFormat="1" ht="6.9500000000000002" customHeight="1">
      <c r="A17" s="24"/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3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24" customFormat="1" ht="12" customHeight="1">
      <c r="A18" s="24"/>
      <c r="B18" s="30"/>
      <c r="C18" s="24"/>
      <c r="D18" s="120" t="s">
        <v>30</v>
      </c>
      <c r="E18" s="24"/>
      <c r="F18" s="24"/>
      <c r="G18" s="24"/>
      <c r="H18" s="24"/>
      <c r="I18" s="120" t="s">
        <v>25</v>
      </c>
      <c r="J18" s="122" t="s">
        <v>1</v>
      </c>
      <c r="K18" s="24"/>
      <c r="L18" s="30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24" customFormat="1" ht="18" customHeight="1">
      <c r="A19" s="24"/>
      <c r="B19" s="30"/>
      <c r="C19" s="24"/>
      <c r="D19" s="24"/>
      <c r="E19" s="122" t="s">
        <v>31</v>
      </c>
      <c r="F19" s="24"/>
      <c r="G19" s="24"/>
      <c r="H19" s="24"/>
      <c r="I19" s="120" t="s">
        <v>27</v>
      </c>
      <c r="J19" s="122" t="s">
        <v>1</v>
      </c>
      <c r="K19" s="24"/>
      <c r="L19" s="30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24" customFormat="1" ht="6.9500000000000002" customHeight="1">
      <c r="A20" s="24"/>
      <c r="B20" s="30"/>
      <c r="C20" s="24"/>
      <c r="D20" s="24"/>
      <c r="E20" s="24"/>
      <c r="F20" s="24"/>
      <c r="G20" s="24"/>
      <c r="H20" s="24"/>
      <c r="I20" s="24"/>
      <c r="J20" s="24"/>
      <c r="K20" s="24"/>
      <c r="L20" s="30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24" customFormat="1" ht="12" customHeight="1">
      <c r="A21" s="24"/>
      <c r="B21" s="30"/>
      <c r="C21" s="24"/>
      <c r="D21" s="120" t="s">
        <v>33</v>
      </c>
      <c r="E21" s="24"/>
      <c r="F21" s="24"/>
      <c r="G21" s="24"/>
      <c r="H21" s="24"/>
      <c r="I21" s="120" t="s">
        <v>25</v>
      </c>
      <c r="J21" s="122" t="s">
        <v>1</v>
      </c>
      <c r="K21" s="24"/>
      <c r="L21" s="30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24" customFormat="1" ht="18" customHeight="1">
      <c r="A22" s="24"/>
      <c r="B22" s="30"/>
      <c r="C22" s="24"/>
      <c r="D22" s="24"/>
      <c r="E22" s="122" t="s">
        <v>34</v>
      </c>
      <c r="F22" s="24"/>
      <c r="G22" s="24"/>
      <c r="H22" s="24"/>
      <c r="I22" s="120" t="s">
        <v>27</v>
      </c>
      <c r="J22" s="122" t="s">
        <v>1</v>
      </c>
      <c r="K22" s="24"/>
      <c r="L22" s="30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24" customFormat="1" ht="6.9500000000000002" customHeight="1">
      <c r="A23" s="24"/>
      <c r="B23" s="30"/>
      <c r="C23" s="24"/>
      <c r="D23" s="24"/>
      <c r="E23" s="24"/>
      <c r="F23" s="24"/>
      <c r="G23" s="24"/>
      <c r="H23" s="24"/>
      <c r="I23" s="24"/>
      <c r="J23" s="24"/>
      <c r="K23" s="24"/>
      <c r="L23" s="30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24" customFormat="1" ht="12" customHeight="1">
      <c r="A24" s="24"/>
      <c r="B24" s="30"/>
      <c r="C24" s="24"/>
      <c r="D24" s="120" t="s">
        <v>35</v>
      </c>
      <c r="E24" s="24"/>
      <c r="F24" s="24"/>
      <c r="G24" s="24"/>
      <c r="H24" s="24"/>
      <c r="I24" s="24"/>
      <c r="J24" s="24"/>
      <c r="K24" s="24"/>
      <c r="L24" s="30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124" customFormat="1" ht="16.5" customHeight="1">
      <c r="A25" s="124"/>
      <c r="B25" s="125"/>
      <c r="C25" s="124"/>
      <c r="D25" s="124"/>
      <c r="E25" s="126" t="s">
        <v>1</v>
      </c>
      <c r="F25" s="126"/>
      <c r="G25" s="126"/>
      <c r="H25" s="126"/>
      <c r="I25" s="124"/>
      <c r="J25" s="124"/>
      <c r="K25" s="124"/>
      <c r="L25" s="125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</row>
    <row r="26" s="24" customFormat="1" ht="6.9500000000000002" customHeight="1">
      <c r="A26" s="24"/>
      <c r="B26" s="30"/>
      <c r="C26" s="24"/>
      <c r="D26" s="24"/>
      <c r="E26" s="24"/>
      <c r="F26" s="24"/>
      <c r="G26" s="24"/>
      <c r="H26" s="24"/>
      <c r="I26" s="24"/>
      <c r="J26" s="24"/>
      <c r="K26" s="24"/>
      <c r="L26" s="30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24" customFormat="1" ht="6.9500000000000002" customHeight="1">
      <c r="A27" s="24"/>
      <c r="B27" s="30"/>
      <c r="C27" s="24"/>
      <c r="D27" s="68"/>
      <c r="E27" s="68"/>
      <c r="F27" s="68"/>
      <c r="G27" s="68"/>
      <c r="H27" s="68"/>
      <c r="I27" s="68"/>
      <c r="J27" s="68"/>
      <c r="K27" s="68"/>
      <c r="L27" s="30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="24" customFormat="1" ht="25.399999999999999" customHeight="1">
      <c r="A28" s="24"/>
      <c r="B28" s="30"/>
      <c r="C28" s="24"/>
      <c r="D28" s="127" t="s">
        <v>36</v>
      </c>
      <c r="E28" s="24"/>
      <c r="F28" s="24"/>
      <c r="G28" s="24"/>
      <c r="H28" s="24"/>
      <c r="I28" s="24"/>
      <c r="J28" s="128">
        <f>ROUND(J124, 2)</f>
        <v>0</v>
      </c>
      <c r="K28" s="24"/>
      <c r="L28" s="30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24" customFormat="1" ht="6.9500000000000002" customHeight="1">
      <c r="A29" s="24"/>
      <c r="B29" s="30"/>
      <c r="C29" s="24"/>
      <c r="D29" s="68"/>
      <c r="E29" s="68"/>
      <c r="F29" s="68"/>
      <c r="G29" s="68"/>
      <c r="H29" s="68"/>
      <c r="I29" s="68"/>
      <c r="J29" s="68"/>
      <c r="K29" s="68"/>
      <c r="L29" s="30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24" customFormat="1" ht="14.4" customHeight="1">
      <c r="A30" s="24"/>
      <c r="B30" s="30"/>
      <c r="C30" s="24"/>
      <c r="D30" s="24"/>
      <c r="E30" s="24"/>
      <c r="F30" s="129" t="s">
        <v>38</v>
      </c>
      <c r="G30" s="24"/>
      <c r="H30" s="24"/>
      <c r="I30" s="129" t="s">
        <v>37</v>
      </c>
      <c r="J30" s="129" t="s">
        <v>39</v>
      </c>
      <c r="K30" s="24"/>
      <c r="L30" s="30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24" customFormat="1" ht="14.4" customHeight="1">
      <c r="A31" s="24"/>
      <c r="B31" s="30"/>
      <c r="C31" s="24"/>
      <c r="D31" s="71" t="s">
        <v>40</v>
      </c>
      <c r="E31" s="120" t="s">
        <v>41</v>
      </c>
      <c r="F31" s="130">
        <f>ROUND((SUM(BE124:BE244)),  2)</f>
        <v>0</v>
      </c>
      <c r="G31" s="24"/>
      <c r="H31" s="24"/>
      <c r="I31" s="131">
        <v>0.20999999999999999</v>
      </c>
      <c r="J31" s="130">
        <f>ROUND(((SUM(BE124:BE244))*I31),  2)</f>
        <v>0</v>
      </c>
      <c r="K31" s="24"/>
      <c r="L31" s="30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24" customFormat="1" ht="14.4" customHeight="1">
      <c r="A32" s="24"/>
      <c r="B32" s="30"/>
      <c r="C32" s="24"/>
      <c r="D32" s="24"/>
      <c r="E32" s="120" t="s">
        <v>42</v>
      </c>
      <c r="F32" s="130">
        <f>ROUND((SUM(BF124:BF244)),  2)</f>
        <v>0</v>
      </c>
      <c r="G32" s="24"/>
      <c r="H32" s="24"/>
      <c r="I32" s="131">
        <v>0.12</v>
      </c>
      <c r="J32" s="130">
        <f>ROUND(((SUM(BF124:BF244))*I32),  2)</f>
        <v>0</v>
      </c>
      <c r="K32" s="24"/>
      <c r="L32" s="30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24" customFormat="1" ht="14.4" hidden="1" customHeight="1">
      <c r="A33" s="24"/>
      <c r="B33" s="30"/>
      <c r="C33" s="24"/>
      <c r="D33" s="24"/>
      <c r="E33" s="120" t="s">
        <v>43</v>
      </c>
      <c r="F33" s="130">
        <f>ROUND((SUM(BG124:BG244)),  2)</f>
        <v>0</v>
      </c>
      <c r="G33" s="24"/>
      <c r="H33" s="24"/>
      <c r="I33" s="131">
        <v>0.20999999999999999</v>
      </c>
      <c r="J33" s="130">
        <f t="shared" ref="J33:J35" si="3">0</f>
        <v>0</v>
      </c>
      <c r="K33" s="24"/>
      <c r="L33" s="30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24" customFormat="1" ht="14.4" hidden="1" customHeight="1">
      <c r="A34" s="24"/>
      <c r="B34" s="30"/>
      <c r="C34" s="24"/>
      <c r="D34" s="24"/>
      <c r="E34" s="120" t="s">
        <v>44</v>
      </c>
      <c r="F34" s="130">
        <f>ROUND((SUM(BH124:BH244)),  2)</f>
        <v>0</v>
      </c>
      <c r="G34" s="24"/>
      <c r="H34" s="24"/>
      <c r="I34" s="131">
        <v>0.12</v>
      </c>
      <c r="J34" s="130">
        <f t="shared" si="3"/>
        <v>0</v>
      </c>
      <c r="K34" s="24"/>
      <c r="L34" s="30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24" customFormat="1" ht="14.4" hidden="1" customHeight="1">
      <c r="A35" s="24"/>
      <c r="B35" s="30"/>
      <c r="C35" s="24"/>
      <c r="D35" s="24"/>
      <c r="E35" s="120" t="s">
        <v>45</v>
      </c>
      <c r="F35" s="130">
        <f>ROUND((SUM(BI124:BI244)),  2)</f>
        <v>0</v>
      </c>
      <c r="G35" s="24"/>
      <c r="H35" s="24"/>
      <c r="I35" s="131">
        <v>0</v>
      </c>
      <c r="J35" s="130">
        <f t="shared" si="3"/>
        <v>0</v>
      </c>
      <c r="K35" s="24"/>
      <c r="L35" s="30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24" customFormat="1" ht="6.9500000000000002" customHeight="1">
      <c r="A36" s="24"/>
      <c r="B36" s="30"/>
      <c r="C36" s="24"/>
      <c r="D36" s="24"/>
      <c r="E36" s="24"/>
      <c r="F36" s="24"/>
      <c r="G36" s="24"/>
      <c r="H36" s="24"/>
      <c r="I36" s="24"/>
      <c r="J36" s="24"/>
      <c r="K36" s="24"/>
      <c r="L36" s="30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24" customFormat="1" ht="25.399999999999999" customHeight="1">
      <c r="A37" s="24"/>
      <c r="B37" s="30"/>
      <c r="C37" s="132"/>
      <c r="D37" s="133" t="s">
        <v>46</v>
      </c>
      <c r="E37" s="134"/>
      <c r="F37" s="134"/>
      <c r="G37" s="135" t="s">
        <v>47</v>
      </c>
      <c r="H37" s="136" t="s">
        <v>48</v>
      </c>
      <c r="I37" s="134"/>
      <c r="J37" s="137">
        <f>SUM(J28:J35)</f>
        <v>0</v>
      </c>
      <c r="K37" s="138"/>
      <c r="L37" s="30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24" customFormat="1" ht="14.4" customHeight="1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30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1" customFormat="1" ht="14.4" customHeight="1">
      <c r="B39" s="6"/>
      <c r="L39" s="6"/>
    </row>
    <row r="40" s="1" customFormat="1" ht="14.4" customHeight="1">
      <c r="B40" s="6"/>
      <c r="L40" s="6"/>
    </row>
    <row r="41" s="1" customFormat="1" ht="14.4" customHeight="1">
      <c r="B41" s="6"/>
      <c r="L41" s="6"/>
    </row>
    <row r="42" s="1" customFormat="1" ht="14.4" customHeight="1">
      <c r="B42" s="6"/>
      <c r="L42" s="6"/>
    </row>
    <row r="43" s="1" customFormat="1" ht="14.4" customHeight="1">
      <c r="B43" s="6"/>
      <c r="L43" s="6"/>
    </row>
    <row r="44" s="1" customFormat="1" ht="14.4" customHeight="1">
      <c r="B44" s="6"/>
      <c r="L44" s="6"/>
    </row>
    <row r="45" s="1" customFormat="1" ht="14.4" customHeight="1">
      <c r="B45" s="6"/>
      <c r="L45" s="6"/>
    </row>
    <row r="46" s="1" customFormat="1" ht="14.4" customHeight="1">
      <c r="B46" s="6"/>
      <c r="L46" s="6"/>
    </row>
    <row r="47" s="1" customFormat="1" ht="14.4" customHeight="1">
      <c r="B47" s="6"/>
      <c r="L47" s="6"/>
    </row>
    <row r="48" s="1" customFormat="1" ht="14.4" customHeight="1">
      <c r="B48" s="6"/>
      <c r="L48" s="6"/>
    </row>
    <row r="49" s="1" customFormat="1" ht="14.4" customHeight="1">
      <c r="B49" s="6"/>
      <c r="L49" s="6"/>
    </row>
    <row r="50" s="24" customFormat="1" ht="14.4" customHeight="1">
      <c r="B50" s="30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30"/>
    </row>
    <row r="51">
      <c r="B51" s="6"/>
      <c r="L51" s="6"/>
    </row>
    <row r="52">
      <c r="B52" s="6"/>
      <c r="L52" s="6"/>
    </row>
    <row r="53">
      <c r="B53" s="6"/>
      <c r="L53" s="6"/>
    </row>
    <row r="54">
      <c r="B54" s="6"/>
      <c r="L54" s="6"/>
    </row>
    <row r="55">
      <c r="B55" s="6"/>
      <c r="L55" s="6"/>
    </row>
    <row r="56">
      <c r="B56" s="6"/>
      <c r="L56" s="6"/>
    </row>
    <row r="57">
      <c r="B57" s="6"/>
      <c r="L57" s="6"/>
    </row>
    <row r="58">
      <c r="B58" s="6"/>
      <c r="L58" s="6"/>
    </row>
    <row r="59">
      <c r="B59" s="6"/>
      <c r="L59" s="6"/>
    </row>
    <row r="60">
      <c r="B60" s="6"/>
      <c r="L60" s="6"/>
    </row>
    <row r="61" s="24" customFormat="1">
      <c r="A61" s="24"/>
      <c r="B61" s="30"/>
      <c r="C61" s="24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30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>
      <c r="B62" s="6"/>
      <c r="L62" s="6"/>
    </row>
    <row r="63">
      <c r="B63" s="6"/>
      <c r="L63" s="6"/>
    </row>
    <row r="64">
      <c r="B64" s="6"/>
      <c r="L64" s="6"/>
    </row>
    <row r="65" s="24" customFormat="1">
      <c r="A65" s="24"/>
      <c r="B65" s="30"/>
      <c r="C65" s="24"/>
      <c r="D65" s="139" t="s">
        <v>53</v>
      </c>
      <c r="E65" s="140"/>
      <c r="F65" s="140"/>
      <c r="G65" s="139" t="s">
        <v>54</v>
      </c>
      <c r="H65" s="140"/>
      <c r="I65" s="140"/>
      <c r="J65" s="140"/>
      <c r="K65" s="140"/>
      <c r="L65" s="30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>
      <c r="B66" s="6"/>
      <c r="L66" s="6"/>
    </row>
    <row r="67">
      <c r="B67" s="6"/>
      <c r="L67" s="6"/>
    </row>
    <row r="68">
      <c r="B68" s="6"/>
      <c r="L68" s="6"/>
    </row>
    <row r="69">
      <c r="B69" s="6"/>
      <c r="L69" s="6"/>
    </row>
    <row r="70">
      <c r="B70" s="6"/>
      <c r="L70" s="6"/>
    </row>
    <row r="71">
      <c r="B71" s="6"/>
      <c r="L71" s="6"/>
    </row>
    <row r="72">
      <c r="B72" s="6"/>
      <c r="L72" s="6"/>
    </row>
    <row r="73">
      <c r="B73" s="6"/>
      <c r="L73" s="6"/>
    </row>
    <row r="74">
      <c r="B74" s="6"/>
      <c r="L74" s="6"/>
    </row>
    <row r="75">
      <c r="B75" s="6"/>
      <c r="L75" s="6"/>
    </row>
    <row r="76" s="24" customFormat="1">
      <c r="A76" s="24"/>
      <c r="B76" s="30"/>
      <c r="C76" s="24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30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24" customFormat="1" ht="14.4" customHeight="1">
      <c r="A77" s="2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30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81" s="24" customFormat="1" ht="6.9500000000000002" customHeight="1">
      <c r="A81" s="2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30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24" customFormat="1" ht="24.949999999999999" customHeight="1">
      <c r="A82" s="24"/>
      <c r="B82" s="25"/>
      <c r="C82" s="9" t="s">
        <v>83</v>
      </c>
      <c r="D82" s="26"/>
      <c r="E82" s="26"/>
      <c r="F82" s="26"/>
      <c r="G82" s="26"/>
      <c r="H82" s="26"/>
      <c r="I82" s="26"/>
      <c r="J82" s="26"/>
      <c r="K82" s="26"/>
      <c r="L82" s="30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24" customFormat="1" ht="6.9500000000000002" customHeight="1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30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24" customFormat="1" ht="12" customHeight="1">
      <c r="A84" s="24"/>
      <c r="B84" s="25"/>
      <c r="C84" s="18" t="s">
        <v>16</v>
      </c>
      <c r="D84" s="26"/>
      <c r="E84" s="26"/>
      <c r="F84" s="26"/>
      <c r="G84" s="26"/>
      <c r="H84" s="26"/>
      <c r="I84" s="26"/>
      <c r="J84" s="26"/>
      <c r="K84" s="26"/>
      <c r="L84" s="30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="24" customFormat="1" ht="16.5" customHeight="1">
      <c r="A85" s="24"/>
      <c r="B85" s="25"/>
      <c r="C85" s="26"/>
      <c r="D85" s="26"/>
      <c r="E85" s="61" t="str">
        <f>E7</f>
        <v xml:space="preserve">Oprava střechy Vrchlabí, Letná 670</v>
      </c>
      <c r="F85" s="26"/>
      <c r="G85" s="26"/>
      <c r="H85" s="26"/>
      <c r="I85" s="26"/>
      <c r="J85" s="26"/>
      <c r="K85" s="26"/>
      <c r="L85" s="30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="24" customFormat="1" ht="6.9500000000000002" customHeight="1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30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="24" customFormat="1" ht="12" customHeight="1">
      <c r="A87" s="24"/>
      <c r="B87" s="25"/>
      <c r="C87" s="18" t="s">
        <v>20</v>
      </c>
      <c r="D87" s="26"/>
      <c r="E87" s="26"/>
      <c r="F87" s="13" t="str">
        <f>F10</f>
        <v xml:space="preserve"> </v>
      </c>
      <c r="G87" s="26"/>
      <c r="H87" s="26"/>
      <c r="I87" s="18" t="s">
        <v>22</v>
      </c>
      <c r="J87" s="64" t="str">
        <f>IF(J10="","",J10)</f>
        <v xml:space="preserve">18. 5. 2025</v>
      </c>
      <c r="K87" s="26"/>
      <c r="L87" s="30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="24" customFormat="1" ht="6.9500000000000002" customHeight="1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30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="24" customFormat="1" ht="25.649999999999999" customHeight="1">
      <c r="A89" s="24"/>
      <c r="B89" s="25"/>
      <c r="C89" s="18" t="s">
        <v>24</v>
      </c>
      <c r="D89" s="26"/>
      <c r="E89" s="26"/>
      <c r="F89" s="13" t="str">
        <f>E13</f>
        <v xml:space="preserve"> </v>
      </c>
      <c r="G89" s="26"/>
      <c r="H89" s="26"/>
      <c r="I89" s="18" t="s">
        <v>30</v>
      </c>
      <c r="J89" s="22" t="str">
        <f>E19</f>
        <v xml:space="preserve">Ing.arch. Michael Hobza</v>
      </c>
      <c r="K89" s="26"/>
      <c r="L89" s="30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="24" customFormat="1" ht="15.15" customHeight="1">
      <c r="A90" s="24"/>
      <c r="B90" s="25"/>
      <c r="C90" s="18" t="s">
        <v>28</v>
      </c>
      <c r="D90" s="26"/>
      <c r="E90" s="26"/>
      <c r="F90" s="13" t="str">
        <f>IF(E16="","",E16)</f>
        <v xml:space="preserve">Vyplň údaj</v>
      </c>
      <c r="G90" s="26"/>
      <c r="H90" s="26"/>
      <c r="I90" s="18" t="s">
        <v>33</v>
      </c>
      <c r="J90" s="22" t="str">
        <f>E22</f>
        <v xml:space="preserve">Ing. Roman Charvát</v>
      </c>
      <c r="K90" s="26"/>
      <c r="L90" s="30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="24" customFormat="1" ht="10.300000000000001" customHeight="1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30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="24" customFormat="1" ht="29.25" customHeight="1">
      <c r="A92" s="24"/>
      <c r="B92" s="25"/>
      <c r="C92" s="149" t="s">
        <v>84</v>
      </c>
      <c r="D92" s="150"/>
      <c r="E92" s="150"/>
      <c r="F92" s="150"/>
      <c r="G92" s="150"/>
      <c r="H92" s="150"/>
      <c r="I92" s="150"/>
      <c r="J92" s="151" t="s">
        <v>85</v>
      </c>
      <c r="K92" s="150"/>
      <c r="L92" s="30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="24" customFormat="1" ht="10.300000000000001" customHeight="1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30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="24" customFormat="1" ht="22.800000000000001" customHeight="1">
      <c r="A94" s="24"/>
      <c r="B94" s="25"/>
      <c r="C94" s="152" t="s">
        <v>86</v>
      </c>
      <c r="D94" s="26"/>
      <c r="E94" s="26"/>
      <c r="F94" s="26"/>
      <c r="G94" s="26"/>
      <c r="H94" s="26"/>
      <c r="I94" s="26"/>
      <c r="J94" s="94">
        <f t="shared" ref="J94:J96" si="4">J124</f>
        <v>0</v>
      </c>
      <c r="K94" s="26"/>
      <c r="L94" s="30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U94" s="3" t="s">
        <v>87</v>
      </c>
    </row>
    <row r="95" s="153" customFormat="1" ht="24.949999999999999" customHeight="1">
      <c r="A95" s="153"/>
      <c r="B95" s="154"/>
      <c r="C95" s="155"/>
      <c r="D95" s="156" t="s">
        <v>88</v>
      </c>
      <c r="E95" s="157"/>
      <c r="F95" s="157"/>
      <c r="G95" s="157"/>
      <c r="H95" s="157"/>
      <c r="I95" s="157"/>
      <c r="J95" s="158">
        <f t="shared" si="4"/>
        <v>0</v>
      </c>
      <c r="K95" s="155"/>
      <c r="L95" s="159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</row>
    <row r="96" s="160" customFormat="1" ht="19.899999999999999" customHeight="1">
      <c r="A96" s="160"/>
      <c r="B96" s="161"/>
      <c r="C96" s="162"/>
      <c r="D96" s="163" t="s">
        <v>89</v>
      </c>
      <c r="E96" s="164"/>
      <c r="F96" s="164"/>
      <c r="G96" s="164"/>
      <c r="H96" s="164"/>
      <c r="I96" s="164"/>
      <c r="J96" s="165">
        <f t="shared" si="4"/>
        <v>0</v>
      </c>
      <c r="K96" s="162"/>
      <c r="L96" s="166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</row>
    <row r="97" s="160" customFormat="1" ht="19.899999999999999" customHeight="1">
      <c r="A97" s="160"/>
      <c r="B97" s="161"/>
      <c r="C97" s="162"/>
      <c r="D97" s="163" t="s">
        <v>90</v>
      </c>
      <c r="E97" s="164"/>
      <c r="F97" s="164"/>
      <c r="G97" s="164"/>
      <c r="H97" s="164"/>
      <c r="I97" s="164"/>
      <c r="J97" s="165">
        <f>J131</f>
        <v>0</v>
      </c>
      <c r="K97" s="162"/>
      <c r="L97" s="166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</row>
    <row r="98" s="160" customFormat="1" ht="19.899999999999999" customHeight="1">
      <c r="A98" s="160"/>
      <c r="B98" s="161"/>
      <c r="C98" s="162"/>
      <c r="D98" s="163" t="s">
        <v>91</v>
      </c>
      <c r="E98" s="164"/>
      <c r="F98" s="164"/>
      <c r="G98" s="164"/>
      <c r="H98" s="164"/>
      <c r="I98" s="164"/>
      <c r="J98" s="165">
        <f>J140</f>
        <v>0</v>
      </c>
      <c r="K98" s="162"/>
      <c r="L98" s="166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</row>
    <row r="99" s="160" customFormat="1" ht="19.899999999999999" customHeight="1">
      <c r="A99" s="160"/>
      <c r="B99" s="161"/>
      <c r="C99" s="162"/>
      <c r="D99" s="163" t="s">
        <v>92</v>
      </c>
      <c r="E99" s="164"/>
      <c r="F99" s="164"/>
      <c r="G99" s="164"/>
      <c r="H99" s="164"/>
      <c r="I99" s="164"/>
      <c r="J99" s="165">
        <f>J148</f>
        <v>0</v>
      </c>
      <c r="K99" s="162"/>
      <c r="L99" s="166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</row>
    <row r="100" s="153" customFormat="1" ht="24.949999999999999" customHeight="1">
      <c r="A100" s="153"/>
      <c r="B100" s="154"/>
      <c r="C100" s="155"/>
      <c r="D100" s="156" t="s">
        <v>93</v>
      </c>
      <c r="E100" s="157"/>
      <c r="F100" s="157"/>
      <c r="G100" s="157"/>
      <c r="H100" s="157"/>
      <c r="I100" s="157"/>
      <c r="J100" s="158">
        <f t="shared" ref="J100:J101" si="5">J150</f>
        <v>0</v>
      </c>
      <c r="K100" s="155"/>
      <c r="L100" s="159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</row>
    <row r="101" s="160" customFormat="1" ht="19.899999999999999" customHeight="1">
      <c r="A101" s="160"/>
      <c r="B101" s="161"/>
      <c r="C101" s="162"/>
      <c r="D101" s="163" t="s">
        <v>94</v>
      </c>
      <c r="E101" s="164"/>
      <c r="F101" s="164"/>
      <c r="G101" s="164"/>
      <c r="H101" s="164"/>
      <c r="I101" s="164"/>
      <c r="J101" s="165">
        <f t="shared" si="5"/>
        <v>0</v>
      </c>
      <c r="K101" s="162"/>
      <c r="L101" s="166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</row>
    <row r="102" s="160" customFormat="1" ht="19.899999999999999" customHeight="1">
      <c r="A102" s="160"/>
      <c r="B102" s="161"/>
      <c r="C102" s="162"/>
      <c r="D102" s="163" t="s">
        <v>95</v>
      </c>
      <c r="E102" s="164"/>
      <c r="F102" s="164"/>
      <c r="G102" s="164"/>
      <c r="H102" s="164"/>
      <c r="I102" s="164"/>
      <c r="J102" s="165">
        <f>J154</f>
        <v>0</v>
      </c>
      <c r="K102" s="162"/>
      <c r="L102" s="166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</row>
    <row r="103" s="160" customFormat="1" ht="19.899999999999999" customHeight="1">
      <c r="A103" s="160"/>
      <c r="B103" s="161"/>
      <c r="C103" s="162"/>
      <c r="D103" s="163" t="s">
        <v>96</v>
      </c>
      <c r="E103" s="164"/>
      <c r="F103" s="164"/>
      <c r="G103" s="164"/>
      <c r="H103" s="164"/>
      <c r="I103" s="164"/>
      <c r="J103" s="165">
        <f>J160</f>
        <v>0</v>
      </c>
      <c r="K103" s="162"/>
      <c r="L103" s="166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</row>
    <row r="104" s="160" customFormat="1" ht="19.899999999999999" customHeight="1">
      <c r="A104" s="160"/>
      <c r="B104" s="161"/>
      <c r="C104" s="162"/>
      <c r="D104" s="163" t="s">
        <v>97</v>
      </c>
      <c r="E104" s="164"/>
      <c r="F104" s="164"/>
      <c r="G104" s="164"/>
      <c r="H104" s="164"/>
      <c r="I104" s="164"/>
      <c r="J104" s="165">
        <f>J220</f>
        <v>0</v>
      </c>
      <c r="K104" s="162"/>
      <c r="L104" s="166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</row>
    <row r="105" s="153" customFormat="1" ht="24.949999999999999" customHeight="1">
      <c r="A105" s="153"/>
      <c r="B105" s="154"/>
      <c r="C105" s="155"/>
      <c r="D105" s="156" t="s">
        <v>98</v>
      </c>
      <c r="E105" s="157"/>
      <c r="F105" s="157"/>
      <c r="G105" s="157"/>
      <c r="H105" s="157"/>
      <c r="I105" s="157"/>
      <c r="J105" s="158">
        <f t="shared" ref="J105:J106" si="6">J226</f>
        <v>0</v>
      </c>
      <c r="K105" s="155"/>
      <c r="L105" s="159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</row>
    <row r="106" s="160" customFormat="1" ht="19.899999999999999" customHeight="1">
      <c r="A106" s="160"/>
      <c r="B106" s="161"/>
      <c r="C106" s="162"/>
      <c r="D106" s="163" t="s">
        <v>99</v>
      </c>
      <c r="E106" s="164"/>
      <c r="F106" s="164"/>
      <c r="G106" s="164"/>
      <c r="H106" s="164"/>
      <c r="I106" s="164"/>
      <c r="J106" s="165">
        <f t="shared" si="6"/>
        <v>0</v>
      </c>
      <c r="K106" s="162"/>
      <c r="L106" s="166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</row>
    <row r="107" s="24" customFormat="1" ht="21.800000000000001" customHeight="1">
      <c r="A107" s="24"/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30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="24" customFormat="1" ht="6.9500000000000002" customHeight="1">
      <c r="A108" s="24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0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12" s="24" customFormat="1" ht="6.9500000000000002" customHeight="1">
      <c r="A112" s="24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30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="24" customFormat="1" ht="24.949999999999999" customHeight="1">
      <c r="A113" s="24"/>
      <c r="B113" s="25"/>
      <c r="C113" s="9" t="s">
        <v>100</v>
      </c>
      <c r="D113" s="26"/>
      <c r="E113" s="26"/>
      <c r="F113" s="26"/>
      <c r="G113" s="26"/>
      <c r="H113" s="26"/>
      <c r="I113" s="26"/>
      <c r="J113" s="26"/>
      <c r="K113" s="26"/>
      <c r="L113" s="30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="24" customFormat="1" ht="6.9500000000000002" customHeight="1">
      <c r="A114" s="24"/>
      <c r="B114" s="25"/>
      <c r="C114" s="26"/>
      <c r="D114" s="26"/>
      <c r="E114" s="26"/>
      <c r="F114" s="26"/>
      <c r="G114" s="26"/>
      <c r="H114" s="26"/>
      <c r="I114" s="26"/>
      <c r="J114" s="26"/>
      <c r="K114" s="26"/>
      <c r="L114" s="30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="24" customFormat="1" ht="12" customHeight="1">
      <c r="A115" s="24"/>
      <c r="B115" s="25"/>
      <c r="C115" s="18" t="s">
        <v>16</v>
      </c>
      <c r="D115" s="26"/>
      <c r="E115" s="26"/>
      <c r="F115" s="26"/>
      <c r="G115" s="26"/>
      <c r="H115" s="26"/>
      <c r="I115" s="26"/>
      <c r="J115" s="26"/>
      <c r="K115" s="26"/>
      <c r="L115" s="30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="24" customFormat="1" ht="16.5" customHeight="1">
      <c r="A116" s="24"/>
      <c r="B116" s="25"/>
      <c r="C116" s="26"/>
      <c r="D116" s="26"/>
      <c r="E116" s="61" t="str">
        <f>E7</f>
        <v xml:space="preserve">Oprava střechy Vrchlabí, Letná 670</v>
      </c>
      <c r="F116" s="26"/>
      <c r="G116" s="26"/>
      <c r="H116" s="26"/>
      <c r="I116" s="26"/>
      <c r="J116" s="26"/>
      <c r="K116" s="26"/>
      <c r="L116" s="30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="24" customFormat="1" ht="6.9500000000000002" customHeight="1">
      <c r="A117" s="24"/>
      <c r="B117" s="25"/>
      <c r="C117" s="26"/>
      <c r="D117" s="26"/>
      <c r="E117" s="26"/>
      <c r="F117" s="26"/>
      <c r="G117" s="26"/>
      <c r="H117" s="26"/>
      <c r="I117" s="26"/>
      <c r="J117" s="26"/>
      <c r="K117" s="26"/>
      <c r="L117" s="30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="24" customFormat="1" ht="12" customHeight="1">
      <c r="A118" s="24"/>
      <c r="B118" s="25"/>
      <c r="C118" s="18" t="s">
        <v>20</v>
      </c>
      <c r="D118" s="26"/>
      <c r="E118" s="26"/>
      <c r="F118" s="13" t="str">
        <f>F10</f>
        <v xml:space="preserve"> </v>
      </c>
      <c r="G118" s="26"/>
      <c r="H118" s="26"/>
      <c r="I118" s="18" t="s">
        <v>22</v>
      </c>
      <c r="J118" s="64" t="str">
        <f>IF(J10="","",J10)</f>
        <v xml:space="preserve">18. 5. 2025</v>
      </c>
      <c r="K118" s="26"/>
      <c r="L118" s="30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="24" customFormat="1" ht="6.9500000000000002" customHeight="1">
      <c r="A119" s="24"/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30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="24" customFormat="1" ht="25.649999999999999" customHeight="1">
      <c r="A120" s="24"/>
      <c r="B120" s="25"/>
      <c r="C120" s="18" t="s">
        <v>24</v>
      </c>
      <c r="D120" s="26"/>
      <c r="E120" s="26"/>
      <c r="F120" s="13" t="str">
        <f>E13</f>
        <v xml:space="preserve"> </v>
      </c>
      <c r="G120" s="26"/>
      <c r="H120" s="26"/>
      <c r="I120" s="18" t="s">
        <v>30</v>
      </c>
      <c r="J120" s="22" t="str">
        <f>E19</f>
        <v xml:space="preserve">Ing.arch. Michael Hobza</v>
      </c>
      <c r="K120" s="26"/>
      <c r="L120" s="30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="24" customFormat="1" ht="15.15" customHeight="1">
      <c r="A121" s="24"/>
      <c r="B121" s="25"/>
      <c r="C121" s="18" t="s">
        <v>28</v>
      </c>
      <c r="D121" s="26"/>
      <c r="E121" s="26"/>
      <c r="F121" s="13" t="str">
        <f>IF(E16="","",E16)</f>
        <v xml:space="preserve">Vyplň údaj</v>
      </c>
      <c r="G121" s="26"/>
      <c r="H121" s="26"/>
      <c r="I121" s="18" t="s">
        <v>33</v>
      </c>
      <c r="J121" s="22" t="str">
        <f>E22</f>
        <v xml:space="preserve">Ing. Roman Charvát</v>
      </c>
      <c r="K121" s="26"/>
      <c r="L121" s="30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="24" customFormat="1" ht="10.300000000000001" customHeight="1">
      <c r="A122" s="24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30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="167" customFormat="1" ht="29.25" customHeight="1">
      <c r="A123" s="167"/>
      <c r="B123" s="168"/>
      <c r="C123" s="169" t="s">
        <v>101</v>
      </c>
      <c r="D123" s="170" t="s">
        <v>61</v>
      </c>
      <c r="E123" s="170" t="s">
        <v>57</v>
      </c>
      <c r="F123" s="170" t="s">
        <v>58</v>
      </c>
      <c r="G123" s="170" t="s">
        <v>102</v>
      </c>
      <c r="H123" s="170" t="s">
        <v>103</v>
      </c>
      <c r="I123" s="170" t="s">
        <v>104</v>
      </c>
      <c r="J123" s="170" t="s">
        <v>85</v>
      </c>
      <c r="K123" s="171" t="s">
        <v>105</v>
      </c>
      <c r="L123" s="172"/>
      <c r="M123" s="83" t="s">
        <v>1</v>
      </c>
      <c r="N123" s="84" t="s">
        <v>40</v>
      </c>
      <c r="O123" s="84" t="s">
        <v>106</v>
      </c>
      <c r="P123" s="84" t="s">
        <v>107</v>
      </c>
      <c r="Q123" s="84" t="s">
        <v>108</v>
      </c>
      <c r="R123" s="84" t="s">
        <v>109</v>
      </c>
      <c r="S123" s="84" t="s">
        <v>110</v>
      </c>
      <c r="T123" s="85" t="s">
        <v>111</v>
      </c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</row>
    <row r="124" s="24" customFormat="1" ht="22.800000000000001" customHeight="1">
      <c r="A124" s="24"/>
      <c r="B124" s="25"/>
      <c r="C124" s="91" t="s">
        <v>112</v>
      </c>
      <c r="D124" s="26"/>
      <c r="E124" s="26"/>
      <c r="F124" s="26"/>
      <c r="G124" s="26"/>
      <c r="H124" s="26"/>
      <c r="I124" s="26"/>
      <c r="J124" s="173">
        <f t="shared" ref="J124:J126" si="7">BK124</f>
        <v>0</v>
      </c>
      <c r="K124" s="26"/>
      <c r="L124" s="30"/>
      <c r="M124" s="86"/>
      <c r="N124" s="87"/>
      <c r="O124" s="87"/>
      <c r="P124" s="174">
        <f>P125+P150+P226</f>
        <v>0</v>
      </c>
      <c r="Q124" s="87"/>
      <c r="R124" s="174">
        <f>R125+R150+R226</f>
        <v>36.849764999999998</v>
      </c>
      <c r="S124" s="87"/>
      <c r="T124" s="175">
        <f>T125+T150+T226</f>
        <v>27.999811000000001</v>
      </c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T124" s="3" t="s">
        <v>75</v>
      </c>
      <c r="AU124" s="3" t="s">
        <v>87</v>
      </c>
      <c r="BK124" s="176">
        <f>BK125+BK150+BK226</f>
        <v>0</v>
      </c>
    </row>
    <row r="125" s="177" customFormat="1" ht="25.899999999999999" customHeight="1">
      <c r="A125" s="177"/>
      <c r="B125" s="178"/>
      <c r="C125" s="179"/>
      <c r="D125" s="180" t="s">
        <v>75</v>
      </c>
      <c r="E125" s="181" t="s">
        <v>113</v>
      </c>
      <c r="F125" s="181" t="s">
        <v>114</v>
      </c>
      <c r="G125" s="179"/>
      <c r="H125" s="179"/>
      <c r="I125" s="182"/>
      <c r="J125" s="183">
        <f t="shared" si="7"/>
        <v>0</v>
      </c>
      <c r="K125" s="179"/>
      <c r="L125" s="184"/>
      <c r="M125" s="185"/>
      <c r="N125" s="179"/>
      <c r="O125" s="179"/>
      <c r="P125" s="186">
        <f>P126+P131+P140+P148</f>
        <v>0</v>
      </c>
      <c r="Q125" s="179"/>
      <c r="R125" s="186">
        <f>R126+R131+R140+R148</f>
        <v>33.292773499999996</v>
      </c>
      <c r="S125" s="179"/>
      <c r="T125" s="187">
        <f>T126+T131+T140+T148</f>
        <v>22.859280000000002</v>
      </c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R125" s="188" t="s">
        <v>8</v>
      </c>
      <c r="AT125" s="189" t="s">
        <v>75</v>
      </c>
      <c r="AU125" s="189" t="s">
        <v>76</v>
      </c>
      <c r="AY125" s="188" t="s">
        <v>115</v>
      </c>
      <c r="BK125" s="190">
        <f>BK126+BK131+BK140+BK148</f>
        <v>0</v>
      </c>
    </row>
    <row r="126" s="177" customFormat="1" ht="22.800000000000001" customHeight="1">
      <c r="A126" s="177"/>
      <c r="B126" s="178"/>
      <c r="C126" s="179"/>
      <c r="D126" s="180" t="s">
        <v>75</v>
      </c>
      <c r="E126" s="191" t="s">
        <v>116</v>
      </c>
      <c r="F126" s="191" t="s">
        <v>117</v>
      </c>
      <c r="G126" s="179"/>
      <c r="H126" s="179"/>
      <c r="I126" s="182"/>
      <c r="J126" s="192">
        <f t="shared" si="7"/>
        <v>0</v>
      </c>
      <c r="K126" s="179"/>
      <c r="L126" s="184"/>
      <c r="M126" s="185"/>
      <c r="N126" s="179"/>
      <c r="O126" s="179"/>
      <c r="P126" s="186">
        <f>SUM(P127:P130)</f>
        <v>0</v>
      </c>
      <c r="Q126" s="179"/>
      <c r="R126" s="186">
        <f>SUM(R127:R130)</f>
        <v>33.292773499999996</v>
      </c>
      <c r="S126" s="179"/>
      <c r="T126" s="187">
        <f>SUM(T127:T130)</f>
        <v>0</v>
      </c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R126" s="188" t="s">
        <v>8</v>
      </c>
      <c r="AT126" s="189" t="s">
        <v>75</v>
      </c>
      <c r="AU126" s="189" t="s">
        <v>8</v>
      </c>
      <c r="AY126" s="188" t="s">
        <v>115</v>
      </c>
      <c r="BK126" s="190">
        <f>SUM(BK127:BK130)</f>
        <v>0</v>
      </c>
    </row>
    <row r="127" s="24" customFormat="1" ht="24.149999999999999" customHeight="1">
      <c r="A127" s="24"/>
      <c r="B127" s="25"/>
      <c r="C127" s="193" t="s">
        <v>8</v>
      </c>
      <c r="D127" s="193" t="s">
        <v>118</v>
      </c>
      <c r="E127" s="194" t="s">
        <v>119</v>
      </c>
      <c r="F127" s="195" t="s">
        <v>120</v>
      </c>
      <c r="G127" s="196" t="s">
        <v>121</v>
      </c>
      <c r="H127" s="197">
        <v>13.68</v>
      </c>
      <c r="I127" s="198"/>
      <c r="J127" s="197">
        <f>ROUND(I127*H127,0)</f>
        <v>0</v>
      </c>
      <c r="K127" s="195" t="s">
        <v>122</v>
      </c>
      <c r="L127" s="30"/>
      <c r="M127" s="199" t="s">
        <v>1</v>
      </c>
      <c r="N127" s="200" t="s">
        <v>42</v>
      </c>
      <c r="O127" s="26"/>
      <c r="P127" s="201">
        <f>O127*H127</f>
        <v>0</v>
      </c>
      <c r="Q127" s="201">
        <v>2.2833999999999999</v>
      </c>
      <c r="R127" s="201">
        <f>Q127*H127</f>
        <v>31.236911999999997</v>
      </c>
      <c r="S127" s="201">
        <v>0</v>
      </c>
      <c r="T127" s="202">
        <f>S127*H127</f>
        <v>0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R127" s="203" t="s">
        <v>123</v>
      </c>
      <c r="AT127" s="203" t="s">
        <v>118</v>
      </c>
      <c r="AU127" s="203" t="s">
        <v>124</v>
      </c>
      <c r="AY127" s="3" t="s">
        <v>115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3" t="s">
        <v>124</v>
      </c>
      <c r="BK127" s="204">
        <f>ROUND(I127*H127,0)</f>
        <v>0</v>
      </c>
      <c r="BL127" s="3" t="s">
        <v>123</v>
      </c>
      <c r="BM127" s="203" t="s">
        <v>125</v>
      </c>
    </row>
    <row r="128" s="205" customFormat="1">
      <c r="A128" s="205"/>
      <c r="B128" s="206"/>
      <c r="C128" s="207"/>
      <c r="D128" s="208" t="s">
        <v>126</v>
      </c>
      <c r="E128" s="209" t="s">
        <v>1</v>
      </c>
      <c r="F128" s="210" t="s">
        <v>127</v>
      </c>
      <c r="G128" s="207"/>
      <c r="H128" s="211">
        <v>13.68</v>
      </c>
      <c r="I128" s="212"/>
      <c r="J128" s="207"/>
      <c r="K128" s="207"/>
      <c r="L128" s="213"/>
      <c r="M128" s="214"/>
      <c r="N128" s="207"/>
      <c r="O128" s="207"/>
      <c r="P128" s="207"/>
      <c r="Q128" s="207"/>
      <c r="R128" s="207"/>
      <c r="S128" s="207"/>
      <c r="T128" s="21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T128" s="216" t="s">
        <v>126</v>
      </c>
      <c r="AU128" s="216" t="s">
        <v>124</v>
      </c>
      <c r="AV128" s="205" t="s">
        <v>124</v>
      </c>
      <c r="AW128" s="205" t="s">
        <v>32</v>
      </c>
      <c r="AX128" s="205" t="s">
        <v>8</v>
      </c>
      <c r="AY128" s="216" t="s">
        <v>115</v>
      </c>
    </row>
    <row r="129" s="24" customFormat="1" ht="33" customHeight="1">
      <c r="A129" s="24"/>
      <c r="B129" s="25"/>
      <c r="C129" s="193" t="s">
        <v>124</v>
      </c>
      <c r="D129" s="193" t="s">
        <v>118</v>
      </c>
      <c r="E129" s="194" t="s">
        <v>128</v>
      </c>
      <c r="F129" s="195" t="s">
        <v>129</v>
      </c>
      <c r="G129" s="196" t="s">
        <v>130</v>
      </c>
      <c r="H129" s="197">
        <v>7.9699999999999998</v>
      </c>
      <c r="I129" s="198"/>
      <c r="J129" s="197">
        <f>ROUND(I129*H129,0)</f>
        <v>0</v>
      </c>
      <c r="K129" s="195" t="s">
        <v>122</v>
      </c>
      <c r="L129" s="30"/>
      <c r="M129" s="199" t="s">
        <v>1</v>
      </c>
      <c r="N129" s="200" t="s">
        <v>42</v>
      </c>
      <c r="O129" s="26"/>
      <c r="P129" s="201">
        <f>O129*H129</f>
        <v>0</v>
      </c>
      <c r="Q129" s="201">
        <v>0.25795000000000001</v>
      </c>
      <c r="R129" s="201">
        <f>Q129*H129</f>
        <v>2.0558615000000002</v>
      </c>
      <c r="S129" s="201">
        <v>0</v>
      </c>
      <c r="T129" s="202">
        <f>S129*H129</f>
        <v>0</v>
      </c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R129" s="203" t="s">
        <v>123</v>
      </c>
      <c r="AT129" s="203" t="s">
        <v>118</v>
      </c>
      <c r="AU129" s="203" t="s">
        <v>124</v>
      </c>
      <c r="AY129" s="3" t="s">
        <v>115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3" t="s">
        <v>124</v>
      </c>
      <c r="BK129" s="204">
        <f>ROUND(I129*H129,0)</f>
        <v>0</v>
      </c>
      <c r="BL129" s="3" t="s">
        <v>123</v>
      </c>
      <c r="BM129" s="203" t="s">
        <v>131</v>
      </c>
    </row>
    <row r="130" s="205" customFormat="1">
      <c r="A130" s="205"/>
      <c r="B130" s="206"/>
      <c r="C130" s="207"/>
      <c r="D130" s="208" t="s">
        <v>126</v>
      </c>
      <c r="E130" s="209" t="s">
        <v>1</v>
      </c>
      <c r="F130" s="210" t="s">
        <v>132</v>
      </c>
      <c r="G130" s="207"/>
      <c r="H130" s="211">
        <v>7.9699999999999998</v>
      </c>
      <c r="I130" s="212"/>
      <c r="J130" s="207"/>
      <c r="K130" s="207"/>
      <c r="L130" s="213"/>
      <c r="M130" s="214"/>
      <c r="N130" s="207"/>
      <c r="O130" s="207"/>
      <c r="P130" s="207"/>
      <c r="Q130" s="207"/>
      <c r="R130" s="207"/>
      <c r="S130" s="207"/>
      <c r="T130" s="21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T130" s="216" t="s">
        <v>126</v>
      </c>
      <c r="AU130" s="216" t="s">
        <v>124</v>
      </c>
      <c r="AV130" s="205" t="s">
        <v>124</v>
      </c>
      <c r="AW130" s="205" t="s">
        <v>32</v>
      </c>
      <c r="AX130" s="205" t="s">
        <v>8</v>
      </c>
      <c r="AY130" s="216" t="s">
        <v>115</v>
      </c>
    </row>
    <row r="131" s="177" customFormat="1" ht="22.800000000000001" customHeight="1">
      <c r="A131" s="177"/>
      <c r="B131" s="178"/>
      <c r="C131" s="179"/>
      <c r="D131" s="180" t="s">
        <v>75</v>
      </c>
      <c r="E131" s="191" t="s">
        <v>133</v>
      </c>
      <c r="F131" s="191" t="s">
        <v>134</v>
      </c>
      <c r="G131" s="179"/>
      <c r="H131" s="179"/>
      <c r="I131" s="182"/>
      <c r="J131" s="192">
        <f>BK131</f>
        <v>0</v>
      </c>
      <c r="K131" s="179"/>
      <c r="L131" s="184"/>
      <c r="M131" s="185"/>
      <c r="N131" s="179"/>
      <c r="O131" s="179"/>
      <c r="P131" s="186">
        <f>SUM(P132:P139)</f>
        <v>0</v>
      </c>
      <c r="Q131" s="179"/>
      <c r="R131" s="186">
        <f>SUM(R132:R139)</f>
        <v>0</v>
      </c>
      <c r="S131" s="179"/>
      <c r="T131" s="187">
        <f>SUM(T132:T139)</f>
        <v>22.859280000000002</v>
      </c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R131" s="188" t="s">
        <v>8</v>
      </c>
      <c r="AT131" s="189" t="s">
        <v>75</v>
      </c>
      <c r="AU131" s="189" t="s">
        <v>8</v>
      </c>
      <c r="AY131" s="188" t="s">
        <v>115</v>
      </c>
      <c r="BK131" s="190">
        <f>SUM(BK132:BK139)</f>
        <v>0</v>
      </c>
    </row>
    <row r="132" s="24" customFormat="1" ht="37.799999999999997" customHeight="1">
      <c r="A132" s="24"/>
      <c r="B132" s="25"/>
      <c r="C132" s="193" t="s">
        <v>116</v>
      </c>
      <c r="D132" s="193" t="s">
        <v>118</v>
      </c>
      <c r="E132" s="194" t="s">
        <v>135</v>
      </c>
      <c r="F132" s="195" t="s">
        <v>136</v>
      </c>
      <c r="G132" s="196" t="s">
        <v>130</v>
      </c>
      <c r="H132" s="197">
        <v>1294</v>
      </c>
      <c r="I132" s="198"/>
      <c r="J132" s="197">
        <f>ROUND(I132*H132,0)</f>
        <v>0</v>
      </c>
      <c r="K132" s="195" t="s">
        <v>122</v>
      </c>
      <c r="L132" s="30"/>
      <c r="M132" s="199" t="s">
        <v>1</v>
      </c>
      <c r="N132" s="200" t="s">
        <v>42</v>
      </c>
      <c r="O132" s="26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R132" s="203" t="s">
        <v>123</v>
      </c>
      <c r="AT132" s="203" t="s">
        <v>118</v>
      </c>
      <c r="AU132" s="203" t="s">
        <v>124</v>
      </c>
      <c r="AY132" s="3" t="s">
        <v>115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3" t="s">
        <v>124</v>
      </c>
      <c r="BK132" s="204">
        <f>ROUND(I132*H132,0)</f>
        <v>0</v>
      </c>
      <c r="BL132" s="3" t="s">
        <v>123</v>
      </c>
      <c r="BM132" s="203" t="s">
        <v>137</v>
      </c>
    </row>
    <row r="133" s="205" customFormat="1">
      <c r="A133" s="205"/>
      <c r="B133" s="206"/>
      <c r="C133" s="207"/>
      <c r="D133" s="208" t="s">
        <v>126</v>
      </c>
      <c r="E133" s="209" t="s">
        <v>1</v>
      </c>
      <c r="F133" s="210" t="s">
        <v>138</v>
      </c>
      <c r="G133" s="207"/>
      <c r="H133" s="211">
        <v>1294</v>
      </c>
      <c r="I133" s="212"/>
      <c r="J133" s="207"/>
      <c r="K133" s="207"/>
      <c r="L133" s="213"/>
      <c r="M133" s="214"/>
      <c r="N133" s="207"/>
      <c r="O133" s="207"/>
      <c r="P133" s="207"/>
      <c r="Q133" s="207"/>
      <c r="R133" s="207"/>
      <c r="S133" s="207"/>
      <c r="T133" s="21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T133" s="216" t="s">
        <v>126</v>
      </c>
      <c r="AU133" s="216" t="s">
        <v>124</v>
      </c>
      <c r="AV133" s="205" t="s">
        <v>124</v>
      </c>
      <c r="AW133" s="205" t="s">
        <v>32</v>
      </c>
      <c r="AX133" s="205" t="s">
        <v>8</v>
      </c>
      <c r="AY133" s="216" t="s">
        <v>115</v>
      </c>
    </row>
    <row r="134" s="24" customFormat="1" ht="37.799999999999997" customHeight="1">
      <c r="A134" s="24"/>
      <c r="B134" s="25"/>
      <c r="C134" s="193" t="s">
        <v>123</v>
      </c>
      <c r="D134" s="193" t="s">
        <v>118</v>
      </c>
      <c r="E134" s="194" t="s">
        <v>139</v>
      </c>
      <c r="F134" s="195" t="s">
        <v>140</v>
      </c>
      <c r="G134" s="196" t="s">
        <v>130</v>
      </c>
      <c r="H134" s="197">
        <v>77640</v>
      </c>
      <c r="I134" s="198"/>
      <c r="J134" s="197">
        <f>ROUND(I134*H134,0)</f>
        <v>0</v>
      </c>
      <c r="K134" s="195" t="s">
        <v>122</v>
      </c>
      <c r="L134" s="30"/>
      <c r="M134" s="199" t="s">
        <v>1</v>
      </c>
      <c r="N134" s="200" t="s">
        <v>42</v>
      </c>
      <c r="O134" s="26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R134" s="203" t="s">
        <v>123</v>
      </c>
      <c r="AT134" s="203" t="s">
        <v>118</v>
      </c>
      <c r="AU134" s="203" t="s">
        <v>124</v>
      </c>
      <c r="AY134" s="3" t="s">
        <v>115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3" t="s">
        <v>124</v>
      </c>
      <c r="BK134" s="204">
        <f>ROUND(I134*H134,0)</f>
        <v>0</v>
      </c>
      <c r="BL134" s="3" t="s">
        <v>123</v>
      </c>
      <c r="BM134" s="203" t="s">
        <v>141</v>
      </c>
    </row>
    <row r="135" s="205" customFormat="1">
      <c r="A135" s="205"/>
      <c r="B135" s="206"/>
      <c r="C135" s="207"/>
      <c r="D135" s="208" t="s">
        <v>126</v>
      </c>
      <c r="E135" s="209" t="s">
        <v>1</v>
      </c>
      <c r="F135" s="210" t="s">
        <v>142</v>
      </c>
      <c r="G135" s="207"/>
      <c r="H135" s="211">
        <v>77640</v>
      </c>
      <c r="I135" s="212"/>
      <c r="J135" s="207"/>
      <c r="K135" s="207"/>
      <c r="L135" s="213"/>
      <c r="M135" s="214"/>
      <c r="N135" s="207"/>
      <c r="O135" s="207"/>
      <c r="P135" s="207"/>
      <c r="Q135" s="207"/>
      <c r="R135" s="207"/>
      <c r="S135" s="207"/>
      <c r="T135" s="21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T135" s="216" t="s">
        <v>126</v>
      </c>
      <c r="AU135" s="216" t="s">
        <v>124</v>
      </c>
      <c r="AV135" s="205" t="s">
        <v>124</v>
      </c>
      <c r="AW135" s="205" t="s">
        <v>32</v>
      </c>
      <c r="AX135" s="205" t="s">
        <v>8</v>
      </c>
      <c r="AY135" s="216" t="s">
        <v>115</v>
      </c>
    </row>
    <row r="136" s="24" customFormat="1" ht="37.799999999999997" customHeight="1">
      <c r="A136" s="24"/>
      <c r="B136" s="25"/>
      <c r="C136" s="193" t="s">
        <v>143</v>
      </c>
      <c r="D136" s="193" t="s">
        <v>118</v>
      </c>
      <c r="E136" s="194" t="s">
        <v>144</v>
      </c>
      <c r="F136" s="195" t="s">
        <v>145</v>
      </c>
      <c r="G136" s="196" t="s">
        <v>130</v>
      </c>
      <c r="H136" s="197">
        <v>1294</v>
      </c>
      <c r="I136" s="198"/>
      <c r="J136" s="197">
        <f>ROUND(I136*H136,0)</f>
        <v>0</v>
      </c>
      <c r="K136" s="195" t="s">
        <v>122</v>
      </c>
      <c r="L136" s="30"/>
      <c r="M136" s="199" t="s">
        <v>1</v>
      </c>
      <c r="N136" s="200" t="s">
        <v>42</v>
      </c>
      <c r="O136" s="26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R136" s="203" t="s">
        <v>123</v>
      </c>
      <c r="AT136" s="203" t="s">
        <v>118</v>
      </c>
      <c r="AU136" s="203" t="s">
        <v>124</v>
      </c>
      <c r="AY136" s="3" t="s">
        <v>115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3" t="s">
        <v>124</v>
      </c>
      <c r="BK136" s="204">
        <f>ROUND(I136*H136,0)</f>
        <v>0</v>
      </c>
      <c r="BL136" s="3" t="s">
        <v>123</v>
      </c>
      <c r="BM136" s="203" t="s">
        <v>146</v>
      </c>
    </row>
    <row r="137" s="205" customFormat="1">
      <c r="A137" s="205"/>
      <c r="B137" s="206"/>
      <c r="C137" s="207"/>
      <c r="D137" s="208" t="s">
        <v>126</v>
      </c>
      <c r="E137" s="209" t="s">
        <v>1</v>
      </c>
      <c r="F137" s="210" t="s">
        <v>138</v>
      </c>
      <c r="G137" s="207"/>
      <c r="H137" s="211">
        <v>1294</v>
      </c>
      <c r="I137" s="212"/>
      <c r="J137" s="207"/>
      <c r="K137" s="207"/>
      <c r="L137" s="213"/>
      <c r="M137" s="214"/>
      <c r="N137" s="207"/>
      <c r="O137" s="207"/>
      <c r="P137" s="207"/>
      <c r="Q137" s="207"/>
      <c r="R137" s="207"/>
      <c r="S137" s="207"/>
      <c r="T137" s="21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T137" s="216" t="s">
        <v>126</v>
      </c>
      <c r="AU137" s="216" t="s">
        <v>124</v>
      </c>
      <c r="AV137" s="205" t="s">
        <v>124</v>
      </c>
      <c r="AW137" s="205" t="s">
        <v>32</v>
      </c>
      <c r="AX137" s="205" t="s">
        <v>8</v>
      </c>
      <c r="AY137" s="216" t="s">
        <v>115</v>
      </c>
    </row>
    <row r="138" s="24" customFormat="1" ht="33" customHeight="1">
      <c r="A138" s="24"/>
      <c r="B138" s="25"/>
      <c r="C138" s="193" t="s">
        <v>147</v>
      </c>
      <c r="D138" s="193" t="s">
        <v>118</v>
      </c>
      <c r="E138" s="194" t="s">
        <v>148</v>
      </c>
      <c r="F138" s="195" t="s">
        <v>149</v>
      </c>
      <c r="G138" s="196" t="s">
        <v>121</v>
      </c>
      <c r="H138" s="197">
        <v>13.68</v>
      </c>
      <c r="I138" s="198"/>
      <c r="J138" s="197">
        <f>ROUND(I138*H138,0)</f>
        <v>0</v>
      </c>
      <c r="K138" s="195" t="s">
        <v>122</v>
      </c>
      <c r="L138" s="30"/>
      <c r="M138" s="199" t="s">
        <v>1</v>
      </c>
      <c r="N138" s="200" t="s">
        <v>42</v>
      </c>
      <c r="O138" s="26"/>
      <c r="P138" s="201">
        <f>O138*H138</f>
        <v>0</v>
      </c>
      <c r="Q138" s="201">
        <v>0</v>
      </c>
      <c r="R138" s="201">
        <f>Q138*H138</f>
        <v>0</v>
      </c>
      <c r="S138" s="201">
        <v>1.671</v>
      </c>
      <c r="T138" s="202">
        <f>S138*H138</f>
        <v>22.859280000000002</v>
      </c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R138" s="203" t="s">
        <v>123</v>
      </c>
      <c r="AT138" s="203" t="s">
        <v>118</v>
      </c>
      <c r="AU138" s="203" t="s">
        <v>124</v>
      </c>
      <c r="AY138" s="3" t="s">
        <v>115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3" t="s">
        <v>124</v>
      </c>
      <c r="BK138" s="204">
        <f>ROUND(I138*H138,0)</f>
        <v>0</v>
      </c>
      <c r="BL138" s="3" t="s">
        <v>123</v>
      </c>
      <c r="BM138" s="203" t="s">
        <v>150</v>
      </c>
    </row>
    <row r="139" s="205" customFormat="1">
      <c r="A139" s="205"/>
      <c r="B139" s="206"/>
      <c r="C139" s="207"/>
      <c r="D139" s="208" t="s">
        <v>126</v>
      </c>
      <c r="E139" s="209" t="s">
        <v>1</v>
      </c>
      <c r="F139" s="210" t="s">
        <v>127</v>
      </c>
      <c r="G139" s="207"/>
      <c r="H139" s="211">
        <v>13.68</v>
      </c>
      <c r="I139" s="212"/>
      <c r="J139" s="207"/>
      <c r="K139" s="207"/>
      <c r="L139" s="213"/>
      <c r="M139" s="214"/>
      <c r="N139" s="207"/>
      <c r="O139" s="207"/>
      <c r="P139" s="207"/>
      <c r="Q139" s="207"/>
      <c r="R139" s="207"/>
      <c r="S139" s="207"/>
      <c r="T139" s="21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T139" s="216" t="s">
        <v>126</v>
      </c>
      <c r="AU139" s="216" t="s">
        <v>124</v>
      </c>
      <c r="AV139" s="205" t="s">
        <v>124</v>
      </c>
      <c r="AW139" s="205" t="s">
        <v>32</v>
      </c>
      <c r="AX139" s="205" t="s">
        <v>8</v>
      </c>
      <c r="AY139" s="216" t="s">
        <v>115</v>
      </c>
    </row>
    <row r="140" s="177" customFormat="1" ht="22.800000000000001" customHeight="1">
      <c r="A140" s="177"/>
      <c r="B140" s="178"/>
      <c r="C140" s="179"/>
      <c r="D140" s="180" t="s">
        <v>75</v>
      </c>
      <c r="E140" s="191" t="s">
        <v>151</v>
      </c>
      <c r="F140" s="191" t="s">
        <v>152</v>
      </c>
      <c r="G140" s="179"/>
      <c r="H140" s="179"/>
      <c r="I140" s="182"/>
      <c r="J140" s="192">
        <f>BK140</f>
        <v>0</v>
      </c>
      <c r="K140" s="179"/>
      <c r="L140" s="184"/>
      <c r="M140" s="185"/>
      <c r="N140" s="179"/>
      <c r="O140" s="179"/>
      <c r="P140" s="186">
        <f>SUM(P141:P147)</f>
        <v>0</v>
      </c>
      <c r="Q140" s="179"/>
      <c r="R140" s="186">
        <f>SUM(R141:R147)</f>
        <v>0</v>
      </c>
      <c r="S140" s="179"/>
      <c r="T140" s="187">
        <f>SUM(T141:T147)</f>
        <v>0</v>
      </c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R140" s="188" t="s">
        <v>8</v>
      </c>
      <c r="AT140" s="189" t="s">
        <v>75</v>
      </c>
      <c r="AU140" s="189" t="s">
        <v>8</v>
      </c>
      <c r="AY140" s="188" t="s">
        <v>115</v>
      </c>
      <c r="BK140" s="190">
        <f>SUM(BK141:BK147)</f>
        <v>0</v>
      </c>
    </row>
    <row r="141" s="24" customFormat="1" ht="16.5" customHeight="1">
      <c r="A141" s="24"/>
      <c r="B141" s="25"/>
      <c r="C141" s="193" t="s">
        <v>153</v>
      </c>
      <c r="D141" s="193" t="s">
        <v>118</v>
      </c>
      <c r="E141" s="194" t="s">
        <v>154</v>
      </c>
      <c r="F141" s="195" t="s">
        <v>155</v>
      </c>
      <c r="G141" s="196" t="s">
        <v>156</v>
      </c>
      <c r="H141" s="197">
        <v>28</v>
      </c>
      <c r="I141" s="198"/>
      <c r="J141" s="197">
        <f t="shared" ref="J141:J147" si="8">ROUND(I141*H141,0)</f>
        <v>0</v>
      </c>
      <c r="K141" s="195" t="s">
        <v>122</v>
      </c>
      <c r="L141" s="30"/>
      <c r="M141" s="199" t="s">
        <v>1</v>
      </c>
      <c r="N141" s="200" t="s">
        <v>42</v>
      </c>
      <c r="O141" s="26"/>
      <c r="P141" s="201">
        <f t="shared" ref="P141:P147" si="9">O141*H141</f>
        <v>0</v>
      </c>
      <c r="Q141" s="201">
        <v>0</v>
      </c>
      <c r="R141" s="201">
        <f t="shared" ref="R141:R147" si="10">Q141*H141</f>
        <v>0</v>
      </c>
      <c r="S141" s="201">
        <v>0</v>
      </c>
      <c r="T141" s="202">
        <f t="shared" ref="T141:T147" si="11">S141*H141</f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R141" s="203" t="s">
        <v>123</v>
      </c>
      <c r="AT141" s="203" t="s">
        <v>118</v>
      </c>
      <c r="AU141" s="203" t="s">
        <v>124</v>
      </c>
      <c r="AY141" s="3" t="s">
        <v>115</v>
      </c>
      <c r="BE141" s="204">
        <f t="shared" ref="BE141:BE204" si="12">IF(N141="základní",J141,0)</f>
        <v>0</v>
      </c>
      <c r="BF141" s="204">
        <f t="shared" ref="BF141:BF204" si="13">IF(N141="snížená",J141,0)</f>
        <v>0</v>
      </c>
      <c r="BG141" s="204">
        <f t="shared" ref="BG141:BG204" si="14">IF(N141="zákl. přenesená",J141,0)</f>
        <v>0</v>
      </c>
      <c r="BH141" s="204">
        <f t="shared" ref="BH141:BH204" si="15">IF(N141="sníž. přenesená",J141,0)</f>
        <v>0</v>
      </c>
      <c r="BI141" s="204">
        <f t="shared" ref="BI141:BI204" si="16">IF(N141="nulová",J141,0)</f>
        <v>0</v>
      </c>
      <c r="BJ141" s="3" t="s">
        <v>124</v>
      </c>
      <c r="BK141" s="204">
        <f t="shared" ref="BK141:BK147" si="17">ROUND(I141*H141,0)</f>
        <v>0</v>
      </c>
      <c r="BL141" s="3" t="s">
        <v>123</v>
      </c>
      <c r="BM141" s="203" t="s">
        <v>157</v>
      </c>
    </row>
    <row r="142" s="24" customFormat="1" ht="24.149999999999999" customHeight="1">
      <c r="A142" s="24"/>
      <c r="B142" s="25"/>
      <c r="C142" s="193" t="s">
        <v>158</v>
      </c>
      <c r="D142" s="193" t="s">
        <v>118</v>
      </c>
      <c r="E142" s="194" t="s">
        <v>159</v>
      </c>
      <c r="F142" s="195" t="s">
        <v>160</v>
      </c>
      <c r="G142" s="196" t="s">
        <v>156</v>
      </c>
      <c r="H142" s="197">
        <v>28</v>
      </c>
      <c r="I142" s="198"/>
      <c r="J142" s="197">
        <f t="shared" si="8"/>
        <v>0</v>
      </c>
      <c r="K142" s="195" t="s">
        <v>122</v>
      </c>
      <c r="L142" s="30"/>
      <c r="M142" s="199" t="s">
        <v>1</v>
      </c>
      <c r="N142" s="200" t="s">
        <v>42</v>
      </c>
      <c r="O142" s="26"/>
      <c r="P142" s="201">
        <f t="shared" si="9"/>
        <v>0</v>
      </c>
      <c r="Q142" s="201">
        <v>0</v>
      </c>
      <c r="R142" s="201">
        <f t="shared" si="10"/>
        <v>0</v>
      </c>
      <c r="S142" s="201">
        <v>0</v>
      </c>
      <c r="T142" s="202">
        <f t="shared" si="11"/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R142" s="203" t="s">
        <v>123</v>
      </c>
      <c r="AT142" s="203" t="s">
        <v>118</v>
      </c>
      <c r="AU142" s="203" t="s">
        <v>124</v>
      </c>
      <c r="AY142" s="3" t="s">
        <v>115</v>
      </c>
      <c r="BE142" s="204">
        <f t="shared" si="12"/>
        <v>0</v>
      </c>
      <c r="BF142" s="204">
        <f t="shared" si="13"/>
        <v>0</v>
      </c>
      <c r="BG142" s="204">
        <f t="shared" si="14"/>
        <v>0</v>
      </c>
      <c r="BH142" s="204">
        <f t="shared" si="15"/>
        <v>0</v>
      </c>
      <c r="BI142" s="204">
        <f t="shared" si="16"/>
        <v>0</v>
      </c>
      <c r="BJ142" s="3" t="s">
        <v>124</v>
      </c>
      <c r="BK142" s="204">
        <f t="shared" si="17"/>
        <v>0</v>
      </c>
      <c r="BL142" s="3" t="s">
        <v>123</v>
      </c>
      <c r="BM142" s="203" t="s">
        <v>161</v>
      </c>
    </row>
    <row r="143" s="24" customFormat="1" ht="24.149999999999999" customHeight="1">
      <c r="A143" s="24"/>
      <c r="B143" s="25"/>
      <c r="C143" s="193" t="s">
        <v>133</v>
      </c>
      <c r="D143" s="193" t="s">
        <v>118</v>
      </c>
      <c r="E143" s="194" t="s">
        <v>162</v>
      </c>
      <c r="F143" s="195" t="s">
        <v>163</v>
      </c>
      <c r="G143" s="196" t="s">
        <v>156</v>
      </c>
      <c r="H143" s="197">
        <v>28</v>
      </c>
      <c r="I143" s="198"/>
      <c r="J143" s="197">
        <f t="shared" si="8"/>
        <v>0</v>
      </c>
      <c r="K143" s="195" t="s">
        <v>122</v>
      </c>
      <c r="L143" s="30"/>
      <c r="M143" s="199" t="s">
        <v>1</v>
      </c>
      <c r="N143" s="200" t="s">
        <v>42</v>
      </c>
      <c r="O143" s="26"/>
      <c r="P143" s="201">
        <f t="shared" si="9"/>
        <v>0</v>
      </c>
      <c r="Q143" s="201">
        <v>0</v>
      </c>
      <c r="R143" s="201">
        <f t="shared" si="10"/>
        <v>0</v>
      </c>
      <c r="S143" s="201">
        <v>0</v>
      </c>
      <c r="T143" s="202">
        <f t="shared" si="11"/>
        <v>0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R143" s="203" t="s">
        <v>123</v>
      </c>
      <c r="AT143" s="203" t="s">
        <v>118</v>
      </c>
      <c r="AU143" s="203" t="s">
        <v>124</v>
      </c>
      <c r="AY143" s="3" t="s">
        <v>115</v>
      </c>
      <c r="BE143" s="204">
        <f t="shared" si="12"/>
        <v>0</v>
      </c>
      <c r="BF143" s="204">
        <f t="shared" si="13"/>
        <v>0</v>
      </c>
      <c r="BG143" s="204">
        <f t="shared" si="14"/>
        <v>0</v>
      </c>
      <c r="BH143" s="204">
        <f t="shared" si="15"/>
        <v>0</v>
      </c>
      <c r="BI143" s="204">
        <f t="shared" si="16"/>
        <v>0</v>
      </c>
      <c r="BJ143" s="3" t="s">
        <v>124</v>
      </c>
      <c r="BK143" s="204">
        <f t="shared" si="17"/>
        <v>0</v>
      </c>
      <c r="BL143" s="3" t="s">
        <v>123</v>
      </c>
      <c r="BM143" s="203" t="s">
        <v>164</v>
      </c>
    </row>
    <row r="144" s="24" customFormat="1" ht="24.149999999999999" customHeight="1">
      <c r="A144" s="24"/>
      <c r="B144" s="25"/>
      <c r="C144" s="193" t="s">
        <v>165</v>
      </c>
      <c r="D144" s="193" t="s">
        <v>118</v>
      </c>
      <c r="E144" s="194" t="s">
        <v>166</v>
      </c>
      <c r="F144" s="195" t="s">
        <v>167</v>
      </c>
      <c r="G144" s="196" t="s">
        <v>156</v>
      </c>
      <c r="H144" s="197">
        <v>280</v>
      </c>
      <c r="I144" s="198"/>
      <c r="J144" s="197">
        <f t="shared" si="8"/>
        <v>0</v>
      </c>
      <c r="K144" s="195" t="s">
        <v>122</v>
      </c>
      <c r="L144" s="30"/>
      <c r="M144" s="199" t="s">
        <v>1</v>
      </c>
      <c r="N144" s="200" t="s">
        <v>42</v>
      </c>
      <c r="O144" s="26"/>
      <c r="P144" s="201">
        <f t="shared" si="9"/>
        <v>0</v>
      </c>
      <c r="Q144" s="201">
        <v>0</v>
      </c>
      <c r="R144" s="201">
        <f t="shared" si="10"/>
        <v>0</v>
      </c>
      <c r="S144" s="201">
        <v>0</v>
      </c>
      <c r="T144" s="202">
        <f t="shared" si="11"/>
        <v>0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R144" s="203" t="s">
        <v>123</v>
      </c>
      <c r="AT144" s="203" t="s">
        <v>118</v>
      </c>
      <c r="AU144" s="203" t="s">
        <v>124</v>
      </c>
      <c r="AY144" s="3" t="s">
        <v>115</v>
      </c>
      <c r="BE144" s="204">
        <f t="shared" si="12"/>
        <v>0</v>
      </c>
      <c r="BF144" s="204">
        <f t="shared" si="13"/>
        <v>0</v>
      </c>
      <c r="BG144" s="204">
        <f t="shared" si="14"/>
        <v>0</v>
      </c>
      <c r="BH144" s="204">
        <f t="shared" si="15"/>
        <v>0</v>
      </c>
      <c r="BI144" s="204">
        <f t="shared" si="16"/>
        <v>0</v>
      </c>
      <c r="BJ144" s="3" t="s">
        <v>124</v>
      </c>
      <c r="BK144" s="204">
        <f t="shared" si="17"/>
        <v>0</v>
      </c>
      <c r="BL144" s="3" t="s">
        <v>123</v>
      </c>
      <c r="BM144" s="203" t="s">
        <v>168</v>
      </c>
    </row>
    <row r="145" s="205" customFormat="1">
      <c r="A145" s="205"/>
      <c r="B145" s="206"/>
      <c r="C145" s="207"/>
      <c r="D145" s="208" t="s">
        <v>126</v>
      </c>
      <c r="E145" s="207"/>
      <c r="F145" s="210" t="s">
        <v>169</v>
      </c>
      <c r="G145" s="207"/>
      <c r="H145" s="211">
        <v>280</v>
      </c>
      <c r="I145" s="212"/>
      <c r="J145" s="207"/>
      <c r="K145" s="207"/>
      <c r="L145" s="213"/>
      <c r="M145" s="214"/>
      <c r="N145" s="207"/>
      <c r="O145" s="207"/>
      <c r="P145" s="207"/>
      <c r="Q145" s="207"/>
      <c r="R145" s="207"/>
      <c r="S145" s="207"/>
      <c r="T145" s="215"/>
      <c r="U145" s="205"/>
      <c r="V145" s="205"/>
      <c r="W145" s="205"/>
      <c r="X145" s="205"/>
      <c r="Y145" s="205"/>
      <c r="Z145" s="205"/>
      <c r="AA145" s="205"/>
      <c r="AB145" s="205"/>
      <c r="AC145" s="205"/>
      <c r="AD145" s="205"/>
      <c r="AE145" s="205"/>
      <c r="AT145" s="216" t="s">
        <v>126</v>
      </c>
      <c r="AU145" s="216" t="s">
        <v>124</v>
      </c>
      <c r="AV145" s="205" t="s">
        <v>124</v>
      </c>
      <c r="AW145" s="205" t="s">
        <v>4</v>
      </c>
      <c r="AX145" s="205" t="s">
        <v>8</v>
      </c>
      <c r="AY145" s="216" t="s">
        <v>115</v>
      </c>
    </row>
    <row r="146" s="24" customFormat="1" ht="33" customHeight="1">
      <c r="A146" s="24"/>
      <c r="B146" s="25"/>
      <c r="C146" s="193" t="s">
        <v>170</v>
      </c>
      <c r="D146" s="193" t="s">
        <v>118</v>
      </c>
      <c r="E146" s="194" t="s">
        <v>171</v>
      </c>
      <c r="F146" s="195" t="s">
        <v>172</v>
      </c>
      <c r="G146" s="196" t="s">
        <v>156</v>
      </c>
      <c r="H146" s="197">
        <v>28</v>
      </c>
      <c r="I146" s="198"/>
      <c r="J146" s="197">
        <f t="shared" si="8"/>
        <v>0</v>
      </c>
      <c r="K146" s="195" t="s">
        <v>122</v>
      </c>
      <c r="L146" s="30"/>
      <c r="M146" s="199" t="s">
        <v>1</v>
      </c>
      <c r="N146" s="200" t="s">
        <v>42</v>
      </c>
      <c r="O146" s="26"/>
      <c r="P146" s="201">
        <f t="shared" si="9"/>
        <v>0</v>
      </c>
      <c r="Q146" s="201">
        <v>0</v>
      </c>
      <c r="R146" s="201">
        <f t="shared" si="10"/>
        <v>0</v>
      </c>
      <c r="S146" s="201">
        <v>0</v>
      </c>
      <c r="T146" s="202">
        <f t="shared" si="11"/>
        <v>0</v>
      </c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R146" s="203" t="s">
        <v>123</v>
      </c>
      <c r="AT146" s="203" t="s">
        <v>118</v>
      </c>
      <c r="AU146" s="203" t="s">
        <v>124</v>
      </c>
      <c r="AY146" s="3" t="s">
        <v>115</v>
      </c>
      <c r="BE146" s="204">
        <f t="shared" si="12"/>
        <v>0</v>
      </c>
      <c r="BF146" s="204">
        <f t="shared" si="13"/>
        <v>0</v>
      </c>
      <c r="BG146" s="204">
        <f t="shared" si="14"/>
        <v>0</v>
      </c>
      <c r="BH146" s="204">
        <f t="shared" si="15"/>
        <v>0</v>
      </c>
      <c r="BI146" s="204">
        <f t="shared" si="16"/>
        <v>0</v>
      </c>
      <c r="BJ146" s="3" t="s">
        <v>124</v>
      </c>
      <c r="BK146" s="204">
        <f t="shared" si="17"/>
        <v>0</v>
      </c>
      <c r="BL146" s="3" t="s">
        <v>123</v>
      </c>
      <c r="BM146" s="203" t="s">
        <v>173</v>
      </c>
    </row>
    <row r="147" s="24" customFormat="1" ht="33" customHeight="1">
      <c r="A147" s="24"/>
      <c r="B147" s="25"/>
      <c r="C147" s="193" t="s">
        <v>9</v>
      </c>
      <c r="D147" s="193" t="s">
        <v>118</v>
      </c>
      <c r="E147" s="194" t="s">
        <v>174</v>
      </c>
      <c r="F147" s="195" t="s">
        <v>175</v>
      </c>
      <c r="G147" s="196" t="s">
        <v>156</v>
      </c>
      <c r="H147" s="197">
        <v>28</v>
      </c>
      <c r="I147" s="198"/>
      <c r="J147" s="197">
        <f t="shared" si="8"/>
        <v>0</v>
      </c>
      <c r="K147" s="195" t="s">
        <v>122</v>
      </c>
      <c r="L147" s="30"/>
      <c r="M147" s="199" t="s">
        <v>1</v>
      </c>
      <c r="N147" s="200" t="s">
        <v>42</v>
      </c>
      <c r="O147" s="26"/>
      <c r="P147" s="201">
        <f t="shared" si="9"/>
        <v>0</v>
      </c>
      <c r="Q147" s="201">
        <v>0</v>
      </c>
      <c r="R147" s="201">
        <f t="shared" si="10"/>
        <v>0</v>
      </c>
      <c r="S147" s="201">
        <v>0</v>
      </c>
      <c r="T147" s="202">
        <f t="shared" si="11"/>
        <v>0</v>
      </c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R147" s="203" t="s">
        <v>123</v>
      </c>
      <c r="AT147" s="203" t="s">
        <v>118</v>
      </c>
      <c r="AU147" s="203" t="s">
        <v>124</v>
      </c>
      <c r="AY147" s="3" t="s">
        <v>115</v>
      </c>
      <c r="BE147" s="204">
        <f t="shared" si="12"/>
        <v>0</v>
      </c>
      <c r="BF147" s="204">
        <f t="shared" si="13"/>
        <v>0</v>
      </c>
      <c r="BG147" s="204">
        <f t="shared" si="14"/>
        <v>0</v>
      </c>
      <c r="BH147" s="204">
        <f t="shared" si="15"/>
        <v>0</v>
      </c>
      <c r="BI147" s="204">
        <f t="shared" si="16"/>
        <v>0</v>
      </c>
      <c r="BJ147" s="3" t="s">
        <v>124</v>
      </c>
      <c r="BK147" s="204">
        <f t="shared" si="17"/>
        <v>0</v>
      </c>
      <c r="BL147" s="3" t="s">
        <v>123</v>
      </c>
      <c r="BM147" s="203" t="s">
        <v>176</v>
      </c>
    </row>
    <row r="148" s="177" customFormat="1" ht="22.800000000000001" customHeight="1">
      <c r="A148" s="177"/>
      <c r="B148" s="178"/>
      <c r="C148" s="179"/>
      <c r="D148" s="180" t="s">
        <v>75</v>
      </c>
      <c r="E148" s="191" t="s">
        <v>177</v>
      </c>
      <c r="F148" s="191" t="s">
        <v>178</v>
      </c>
      <c r="G148" s="179"/>
      <c r="H148" s="179"/>
      <c r="I148" s="182"/>
      <c r="J148" s="192">
        <f>BK148</f>
        <v>0</v>
      </c>
      <c r="K148" s="179"/>
      <c r="L148" s="184"/>
      <c r="M148" s="185"/>
      <c r="N148" s="179"/>
      <c r="O148" s="179"/>
      <c r="P148" s="186">
        <f>P149</f>
        <v>0</v>
      </c>
      <c r="Q148" s="179"/>
      <c r="R148" s="186">
        <f>R149</f>
        <v>0</v>
      </c>
      <c r="S148" s="179"/>
      <c r="T148" s="187">
        <f>T149</f>
        <v>0</v>
      </c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R148" s="188" t="s">
        <v>8</v>
      </c>
      <c r="AT148" s="189" t="s">
        <v>75</v>
      </c>
      <c r="AU148" s="189" t="s">
        <v>8</v>
      </c>
      <c r="AY148" s="188" t="s">
        <v>115</v>
      </c>
      <c r="BK148" s="190">
        <f>BK149</f>
        <v>0</v>
      </c>
    </row>
    <row r="149" s="24" customFormat="1" ht="24.149999999999999" customHeight="1">
      <c r="A149" s="24"/>
      <c r="B149" s="25"/>
      <c r="C149" s="193" t="s">
        <v>179</v>
      </c>
      <c r="D149" s="193" t="s">
        <v>118</v>
      </c>
      <c r="E149" s="194" t="s">
        <v>180</v>
      </c>
      <c r="F149" s="195" t="s">
        <v>181</v>
      </c>
      <c r="G149" s="196" t="s">
        <v>156</v>
      </c>
      <c r="H149" s="197">
        <v>33.289999999999999</v>
      </c>
      <c r="I149" s="198"/>
      <c r="J149" s="197">
        <f>ROUND(I149*H149,0)</f>
        <v>0</v>
      </c>
      <c r="K149" s="195" t="s">
        <v>122</v>
      </c>
      <c r="L149" s="30"/>
      <c r="M149" s="199" t="s">
        <v>1</v>
      </c>
      <c r="N149" s="200" t="s">
        <v>42</v>
      </c>
      <c r="O149" s="26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R149" s="203" t="s">
        <v>123</v>
      </c>
      <c r="AT149" s="203" t="s">
        <v>118</v>
      </c>
      <c r="AU149" s="203" t="s">
        <v>124</v>
      </c>
      <c r="AY149" s="3" t="s">
        <v>115</v>
      </c>
      <c r="BE149" s="204">
        <f t="shared" si="12"/>
        <v>0</v>
      </c>
      <c r="BF149" s="204">
        <f t="shared" si="13"/>
        <v>0</v>
      </c>
      <c r="BG149" s="204">
        <f t="shared" si="14"/>
        <v>0</v>
      </c>
      <c r="BH149" s="204">
        <f t="shared" si="15"/>
        <v>0</v>
      </c>
      <c r="BI149" s="204">
        <f t="shared" si="16"/>
        <v>0</v>
      </c>
      <c r="BJ149" s="3" t="s">
        <v>124</v>
      </c>
      <c r="BK149" s="204">
        <f>ROUND(I149*H149,0)</f>
        <v>0</v>
      </c>
      <c r="BL149" s="3" t="s">
        <v>123</v>
      </c>
      <c r="BM149" s="203" t="s">
        <v>182</v>
      </c>
    </row>
    <row r="150" s="177" customFormat="1" ht="25.899999999999999" customHeight="1">
      <c r="A150" s="177"/>
      <c r="B150" s="178"/>
      <c r="C150" s="179"/>
      <c r="D150" s="180" t="s">
        <v>75</v>
      </c>
      <c r="E150" s="181" t="s">
        <v>183</v>
      </c>
      <c r="F150" s="181" t="s">
        <v>184</v>
      </c>
      <c r="G150" s="179"/>
      <c r="H150" s="179"/>
      <c r="I150" s="182"/>
      <c r="J150" s="183">
        <f t="shared" ref="J150:J151" si="18">BK150</f>
        <v>0</v>
      </c>
      <c r="K150" s="179"/>
      <c r="L150" s="184"/>
      <c r="M150" s="185"/>
      <c r="N150" s="179"/>
      <c r="O150" s="179"/>
      <c r="P150" s="186">
        <f>P151+P154+P160+P220</f>
        <v>0</v>
      </c>
      <c r="Q150" s="179"/>
      <c r="R150" s="186">
        <f>R151+R154+R160+R220</f>
        <v>3.5569915000000001</v>
      </c>
      <c r="S150" s="179"/>
      <c r="T150" s="187">
        <f>T151+T154+T160+T220</f>
        <v>5.1405309999999993</v>
      </c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R150" s="188" t="s">
        <v>124</v>
      </c>
      <c r="AT150" s="189" t="s">
        <v>75</v>
      </c>
      <c r="AU150" s="189" t="s">
        <v>76</v>
      </c>
      <c r="AY150" s="188" t="s">
        <v>115</v>
      </c>
      <c r="BK150" s="190">
        <f>BK151+BK154+BK160+BK220</f>
        <v>0</v>
      </c>
    </row>
    <row r="151" s="177" customFormat="1" ht="22.800000000000001" customHeight="1">
      <c r="A151" s="177"/>
      <c r="B151" s="178"/>
      <c r="C151" s="179"/>
      <c r="D151" s="180" t="s">
        <v>75</v>
      </c>
      <c r="E151" s="191" t="s">
        <v>185</v>
      </c>
      <c r="F151" s="191" t="s">
        <v>186</v>
      </c>
      <c r="G151" s="179"/>
      <c r="H151" s="179"/>
      <c r="I151" s="182"/>
      <c r="J151" s="192">
        <f t="shared" si="18"/>
        <v>0</v>
      </c>
      <c r="K151" s="179"/>
      <c r="L151" s="184"/>
      <c r="M151" s="185"/>
      <c r="N151" s="179"/>
      <c r="O151" s="179"/>
      <c r="P151" s="186">
        <f>SUM(P152:P153)</f>
        <v>0</v>
      </c>
      <c r="Q151" s="179"/>
      <c r="R151" s="186">
        <f>SUM(R152:R153)</f>
        <v>0</v>
      </c>
      <c r="S151" s="179"/>
      <c r="T151" s="187">
        <f>SUM(T152:T153)</f>
        <v>0.32898359999999999</v>
      </c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R151" s="188" t="s">
        <v>124</v>
      </c>
      <c r="AT151" s="189" t="s">
        <v>75</v>
      </c>
      <c r="AU151" s="189" t="s">
        <v>8</v>
      </c>
      <c r="AY151" s="188" t="s">
        <v>115</v>
      </c>
      <c r="BK151" s="190">
        <f>SUM(BK152:BK153)</f>
        <v>0</v>
      </c>
    </row>
    <row r="152" s="24" customFormat="1" ht="33" customHeight="1">
      <c r="A152" s="24"/>
      <c r="B152" s="25"/>
      <c r="C152" s="193" t="s">
        <v>187</v>
      </c>
      <c r="D152" s="193" t="s">
        <v>118</v>
      </c>
      <c r="E152" s="194" t="s">
        <v>188</v>
      </c>
      <c r="F152" s="195" t="s">
        <v>189</v>
      </c>
      <c r="G152" s="196" t="s">
        <v>130</v>
      </c>
      <c r="H152" s="197">
        <v>498.45999999999998</v>
      </c>
      <c r="I152" s="198"/>
      <c r="J152" s="197">
        <f>ROUND(I152*H152,0)</f>
        <v>0</v>
      </c>
      <c r="K152" s="195" t="s">
        <v>122</v>
      </c>
      <c r="L152" s="30"/>
      <c r="M152" s="199" t="s">
        <v>1</v>
      </c>
      <c r="N152" s="200" t="s">
        <v>42</v>
      </c>
      <c r="O152" s="26"/>
      <c r="P152" s="201">
        <f>O152*H152</f>
        <v>0</v>
      </c>
      <c r="Q152" s="201">
        <v>0</v>
      </c>
      <c r="R152" s="201">
        <f>Q152*H152</f>
        <v>0</v>
      </c>
      <c r="S152" s="201">
        <v>0.00066</v>
      </c>
      <c r="T152" s="202">
        <f>S152*H152</f>
        <v>0.32898359999999999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R152" s="203" t="s">
        <v>190</v>
      </c>
      <c r="AT152" s="203" t="s">
        <v>118</v>
      </c>
      <c r="AU152" s="203" t="s">
        <v>124</v>
      </c>
      <c r="AY152" s="3" t="s">
        <v>115</v>
      </c>
      <c r="BE152" s="204">
        <f t="shared" si="12"/>
        <v>0</v>
      </c>
      <c r="BF152" s="204">
        <f t="shared" si="13"/>
        <v>0</v>
      </c>
      <c r="BG152" s="204">
        <f t="shared" si="14"/>
        <v>0</v>
      </c>
      <c r="BH152" s="204">
        <f t="shared" si="15"/>
        <v>0</v>
      </c>
      <c r="BI152" s="204">
        <f t="shared" si="16"/>
        <v>0</v>
      </c>
      <c r="BJ152" s="3" t="s">
        <v>124</v>
      </c>
      <c r="BK152" s="204">
        <f>ROUND(I152*H152,0)</f>
        <v>0</v>
      </c>
      <c r="BL152" s="3" t="s">
        <v>190</v>
      </c>
      <c r="BM152" s="203" t="s">
        <v>191</v>
      </c>
    </row>
    <row r="153" s="205" customFormat="1">
      <c r="A153" s="205"/>
      <c r="B153" s="206"/>
      <c r="C153" s="207"/>
      <c r="D153" s="208" t="s">
        <v>126</v>
      </c>
      <c r="E153" s="209" t="s">
        <v>1</v>
      </c>
      <c r="F153" s="210" t="s">
        <v>192</v>
      </c>
      <c r="G153" s="207"/>
      <c r="H153" s="211">
        <v>498.45999999999998</v>
      </c>
      <c r="I153" s="212"/>
      <c r="J153" s="207"/>
      <c r="K153" s="207"/>
      <c r="L153" s="213"/>
      <c r="M153" s="214"/>
      <c r="N153" s="207"/>
      <c r="O153" s="207"/>
      <c r="P153" s="207"/>
      <c r="Q153" s="207"/>
      <c r="R153" s="207"/>
      <c r="S153" s="207"/>
      <c r="T153" s="21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T153" s="216" t="s">
        <v>126</v>
      </c>
      <c r="AU153" s="216" t="s">
        <v>124</v>
      </c>
      <c r="AV153" s="205" t="s">
        <v>124</v>
      </c>
      <c r="AW153" s="205" t="s">
        <v>32</v>
      </c>
      <c r="AX153" s="205" t="s">
        <v>8</v>
      </c>
      <c r="AY153" s="216" t="s">
        <v>115</v>
      </c>
    </row>
    <row r="154" s="177" customFormat="1" ht="22.800000000000001" customHeight="1">
      <c r="A154" s="177"/>
      <c r="B154" s="178"/>
      <c r="C154" s="179"/>
      <c r="D154" s="180" t="s">
        <v>75</v>
      </c>
      <c r="E154" s="191" t="s">
        <v>193</v>
      </c>
      <c r="F154" s="191" t="s">
        <v>194</v>
      </c>
      <c r="G154" s="179"/>
      <c r="H154" s="179"/>
      <c r="I154" s="182"/>
      <c r="J154" s="192">
        <f>BK154</f>
        <v>0</v>
      </c>
      <c r="K154" s="179"/>
      <c r="L154" s="184"/>
      <c r="M154" s="185"/>
      <c r="N154" s="179"/>
      <c r="O154" s="179"/>
      <c r="P154" s="186">
        <f>SUM(P155:P159)</f>
        <v>0</v>
      </c>
      <c r="Q154" s="179"/>
      <c r="R154" s="186">
        <f>SUM(R155:R159)</f>
        <v>0.97008100000000008</v>
      </c>
      <c r="S154" s="179"/>
      <c r="T154" s="187">
        <f>SUM(T155:T159)</f>
        <v>0.21934000000000001</v>
      </c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R154" s="188" t="s">
        <v>124</v>
      </c>
      <c r="AT154" s="189" t="s">
        <v>75</v>
      </c>
      <c r="AU154" s="189" t="s">
        <v>8</v>
      </c>
      <c r="AY154" s="188" t="s">
        <v>115</v>
      </c>
      <c r="BK154" s="190">
        <f>SUM(BK155:BK159)</f>
        <v>0</v>
      </c>
    </row>
    <row r="155" s="24" customFormat="1" ht="24.149999999999999" customHeight="1">
      <c r="A155" s="24"/>
      <c r="B155" s="25"/>
      <c r="C155" s="193" t="s">
        <v>195</v>
      </c>
      <c r="D155" s="193" t="s">
        <v>118</v>
      </c>
      <c r="E155" s="194" t="s">
        <v>196</v>
      </c>
      <c r="F155" s="195" t="s">
        <v>197</v>
      </c>
      <c r="G155" s="196" t="s">
        <v>130</v>
      </c>
      <c r="H155" s="197">
        <v>49.850000000000001</v>
      </c>
      <c r="I155" s="198"/>
      <c r="J155" s="197">
        <f>ROUND(I155*H155,0)</f>
        <v>0</v>
      </c>
      <c r="K155" s="195" t="s">
        <v>122</v>
      </c>
      <c r="L155" s="30"/>
      <c r="M155" s="199" t="s">
        <v>1</v>
      </c>
      <c r="N155" s="200" t="s">
        <v>42</v>
      </c>
      <c r="O155" s="26"/>
      <c r="P155" s="201">
        <f>O155*H155</f>
        <v>0</v>
      </c>
      <c r="Q155" s="201">
        <v>0</v>
      </c>
      <c r="R155" s="201">
        <f>Q155*H155</f>
        <v>0</v>
      </c>
      <c r="S155" s="201">
        <v>0.0044000000000000003</v>
      </c>
      <c r="T155" s="202">
        <f>S155*H155</f>
        <v>0.21934000000000001</v>
      </c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R155" s="203" t="s">
        <v>190</v>
      </c>
      <c r="AT155" s="203" t="s">
        <v>118</v>
      </c>
      <c r="AU155" s="203" t="s">
        <v>124</v>
      </c>
      <c r="AY155" s="3" t="s">
        <v>115</v>
      </c>
      <c r="BE155" s="204">
        <f t="shared" si="12"/>
        <v>0</v>
      </c>
      <c r="BF155" s="204">
        <f t="shared" si="13"/>
        <v>0</v>
      </c>
      <c r="BG155" s="204">
        <f t="shared" si="14"/>
        <v>0</v>
      </c>
      <c r="BH155" s="204">
        <f t="shared" si="15"/>
        <v>0</v>
      </c>
      <c r="BI155" s="204">
        <f t="shared" si="16"/>
        <v>0</v>
      </c>
      <c r="BJ155" s="3" t="s">
        <v>124</v>
      </c>
      <c r="BK155" s="204">
        <f>ROUND(I155*H155,0)</f>
        <v>0</v>
      </c>
      <c r="BL155" s="3" t="s">
        <v>190</v>
      </c>
      <c r="BM155" s="203" t="s">
        <v>198</v>
      </c>
    </row>
    <row r="156" s="205" customFormat="1">
      <c r="A156" s="205"/>
      <c r="B156" s="206"/>
      <c r="C156" s="207"/>
      <c r="D156" s="208" t="s">
        <v>126</v>
      </c>
      <c r="E156" s="209" t="s">
        <v>1</v>
      </c>
      <c r="F156" s="210" t="s">
        <v>199</v>
      </c>
      <c r="G156" s="207"/>
      <c r="H156" s="211">
        <v>49.850000000000001</v>
      </c>
      <c r="I156" s="212"/>
      <c r="J156" s="207"/>
      <c r="K156" s="207"/>
      <c r="L156" s="213"/>
      <c r="M156" s="214"/>
      <c r="N156" s="207"/>
      <c r="O156" s="207"/>
      <c r="P156" s="207"/>
      <c r="Q156" s="207"/>
      <c r="R156" s="207"/>
      <c r="S156" s="207"/>
      <c r="T156" s="21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T156" s="216" t="s">
        <v>126</v>
      </c>
      <c r="AU156" s="216" t="s">
        <v>124</v>
      </c>
      <c r="AV156" s="205" t="s">
        <v>124</v>
      </c>
      <c r="AW156" s="205" t="s">
        <v>32</v>
      </c>
      <c r="AX156" s="205" t="s">
        <v>8</v>
      </c>
      <c r="AY156" s="216" t="s">
        <v>115</v>
      </c>
    </row>
    <row r="157" s="24" customFormat="1" ht="24.149999999999999" customHeight="1">
      <c r="A157" s="24"/>
      <c r="B157" s="25"/>
      <c r="C157" s="193" t="s">
        <v>190</v>
      </c>
      <c r="D157" s="193" t="s">
        <v>118</v>
      </c>
      <c r="E157" s="194" t="s">
        <v>200</v>
      </c>
      <c r="F157" s="195" t="s">
        <v>201</v>
      </c>
      <c r="G157" s="196" t="s">
        <v>130</v>
      </c>
      <c r="H157" s="197">
        <v>49.850000000000001</v>
      </c>
      <c r="I157" s="198"/>
      <c r="J157" s="197">
        <f>ROUND(I157*H157,0)</f>
        <v>0</v>
      </c>
      <c r="K157" s="195" t="s">
        <v>122</v>
      </c>
      <c r="L157" s="30"/>
      <c r="M157" s="199" t="s">
        <v>1</v>
      </c>
      <c r="N157" s="200" t="s">
        <v>42</v>
      </c>
      <c r="O157" s="26"/>
      <c r="P157" s="201">
        <f>O157*H157</f>
        <v>0</v>
      </c>
      <c r="Q157" s="201">
        <v>0.019460000000000002</v>
      </c>
      <c r="R157" s="201">
        <f>Q157*H157</f>
        <v>0.97008100000000008</v>
      </c>
      <c r="S157" s="201">
        <v>0</v>
      </c>
      <c r="T157" s="202">
        <f>S157*H157</f>
        <v>0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R157" s="203" t="s">
        <v>190</v>
      </c>
      <c r="AT157" s="203" t="s">
        <v>118</v>
      </c>
      <c r="AU157" s="203" t="s">
        <v>124</v>
      </c>
      <c r="AY157" s="3" t="s">
        <v>115</v>
      </c>
      <c r="BE157" s="204">
        <f t="shared" si="12"/>
        <v>0</v>
      </c>
      <c r="BF157" s="204">
        <f t="shared" si="13"/>
        <v>0</v>
      </c>
      <c r="BG157" s="204">
        <f t="shared" si="14"/>
        <v>0</v>
      </c>
      <c r="BH157" s="204">
        <f t="shared" si="15"/>
        <v>0</v>
      </c>
      <c r="BI157" s="204">
        <f t="shared" si="16"/>
        <v>0</v>
      </c>
      <c r="BJ157" s="3" t="s">
        <v>124</v>
      </c>
      <c r="BK157" s="204">
        <f>ROUND(I157*H157,0)</f>
        <v>0</v>
      </c>
      <c r="BL157" s="3" t="s">
        <v>190</v>
      </c>
      <c r="BM157" s="203" t="s">
        <v>202</v>
      </c>
    </row>
    <row r="158" s="205" customFormat="1">
      <c r="A158" s="205"/>
      <c r="B158" s="206"/>
      <c r="C158" s="207"/>
      <c r="D158" s="208" t="s">
        <v>126</v>
      </c>
      <c r="E158" s="209" t="s">
        <v>1</v>
      </c>
      <c r="F158" s="210" t="s">
        <v>199</v>
      </c>
      <c r="G158" s="207"/>
      <c r="H158" s="211">
        <v>49.850000000000001</v>
      </c>
      <c r="I158" s="212"/>
      <c r="J158" s="207"/>
      <c r="K158" s="207"/>
      <c r="L158" s="213"/>
      <c r="M158" s="214"/>
      <c r="N158" s="207"/>
      <c r="O158" s="207"/>
      <c r="P158" s="207"/>
      <c r="Q158" s="207"/>
      <c r="R158" s="207"/>
      <c r="S158" s="207"/>
      <c r="T158" s="21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T158" s="216" t="s">
        <v>126</v>
      </c>
      <c r="AU158" s="216" t="s">
        <v>124</v>
      </c>
      <c r="AV158" s="205" t="s">
        <v>124</v>
      </c>
      <c r="AW158" s="205" t="s">
        <v>32</v>
      </c>
      <c r="AX158" s="205" t="s">
        <v>8</v>
      </c>
      <c r="AY158" s="216" t="s">
        <v>115</v>
      </c>
    </row>
    <row r="159" s="24" customFormat="1" ht="24.149999999999999" customHeight="1">
      <c r="A159" s="24"/>
      <c r="B159" s="25"/>
      <c r="C159" s="193" t="s">
        <v>203</v>
      </c>
      <c r="D159" s="193" t="s">
        <v>118</v>
      </c>
      <c r="E159" s="194" t="s">
        <v>204</v>
      </c>
      <c r="F159" s="195" t="s">
        <v>205</v>
      </c>
      <c r="G159" s="196" t="s">
        <v>156</v>
      </c>
      <c r="H159" s="197">
        <v>0.96999999999999997</v>
      </c>
      <c r="I159" s="198"/>
      <c r="J159" s="197">
        <f>ROUND(I159*H159,0)</f>
        <v>0</v>
      </c>
      <c r="K159" s="195" t="s">
        <v>122</v>
      </c>
      <c r="L159" s="30"/>
      <c r="M159" s="199" t="s">
        <v>1</v>
      </c>
      <c r="N159" s="200" t="s">
        <v>42</v>
      </c>
      <c r="O159" s="26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R159" s="203" t="s">
        <v>190</v>
      </c>
      <c r="AT159" s="203" t="s">
        <v>118</v>
      </c>
      <c r="AU159" s="203" t="s">
        <v>124</v>
      </c>
      <c r="AY159" s="3" t="s">
        <v>115</v>
      </c>
      <c r="BE159" s="204">
        <f t="shared" si="12"/>
        <v>0</v>
      </c>
      <c r="BF159" s="204">
        <f t="shared" si="13"/>
        <v>0</v>
      </c>
      <c r="BG159" s="204">
        <f t="shared" si="14"/>
        <v>0</v>
      </c>
      <c r="BH159" s="204">
        <f t="shared" si="15"/>
        <v>0</v>
      </c>
      <c r="BI159" s="204">
        <f t="shared" si="16"/>
        <v>0</v>
      </c>
      <c r="BJ159" s="3" t="s">
        <v>124</v>
      </c>
      <c r="BK159" s="204">
        <f>ROUND(I159*H159,0)</f>
        <v>0</v>
      </c>
      <c r="BL159" s="3" t="s">
        <v>190</v>
      </c>
      <c r="BM159" s="203" t="s">
        <v>206</v>
      </c>
    </row>
    <row r="160" s="177" customFormat="1" ht="22.800000000000001" customHeight="1">
      <c r="A160" s="177"/>
      <c r="B160" s="178"/>
      <c r="C160" s="179"/>
      <c r="D160" s="180" t="s">
        <v>75</v>
      </c>
      <c r="E160" s="191" t="s">
        <v>207</v>
      </c>
      <c r="F160" s="191" t="s">
        <v>208</v>
      </c>
      <c r="G160" s="179"/>
      <c r="H160" s="179"/>
      <c r="I160" s="182"/>
      <c r="J160" s="192">
        <f>BK160</f>
        <v>0</v>
      </c>
      <c r="K160" s="179"/>
      <c r="L160" s="184"/>
      <c r="M160" s="185"/>
      <c r="N160" s="179"/>
      <c r="O160" s="179"/>
      <c r="P160" s="186">
        <f>SUM(P161:P219)</f>
        <v>0</v>
      </c>
      <c r="Q160" s="179"/>
      <c r="R160" s="186">
        <f>SUM(R161:R219)</f>
        <v>2.497188</v>
      </c>
      <c r="S160" s="179"/>
      <c r="T160" s="187">
        <f>SUM(T161:T219)</f>
        <v>4.5922073999999995</v>
      </c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R160" s="188" t="s">
        <v>124</v>
      </c>
      <c r="AT160" s="189" t="s">
        <v>75</v>
      </c>
      <c r="AU160" s="189" t="s">
        <v>8</v>
      </c>
      <c r="AY160" s="188" t="s">
        <v>115</v>
      </c>
      <c r="BK160" s="190">
        <f>SUM(BK161:BK219)</f>
        <v>0</v>
      </c>
    </row>
    <row r="161" s="24" customFormat="1" ht="16.5" customHeight="1">
      <c r="A161" s="24"/>
      <c r="B161" s="25"/>
      <c r="C161" s="193" t="s">
        <v>209</v>
      </c>
      <c r="D161" s="193" t="s">
        <v>118</v>
      </c>
      <c r="E161" s="194" t="s">
        <v>210</v>
      </c>
      <c r="F161" s="195" t="s">
        <v>211</v>
      </c>
      <c r="G161" s="196" t="s">
        <v>130</v>
      </c>
      <c r="H161" s="197">
        <v>222.11000000000001</v>
      </c>
      <c r="I161" s="198"/>
      <c r="J161" s="197">
        <f>ROUND(I161*H161,0)</f>
        <v>0</v>
      </c>
      <c r="K161" s="195" t="s">
        <v>122</v>
      </c>
      <c r="L161" s="30"/>
      <c r="M161" s="199" t="s">
        <v>1</v>
      </c>
      <c r="N161" s="200" t="s">
        <v>42</v>
      </c>
      <c r="O161" s="26"/>
      <c r="P161" s="201">
        <f>O161*H161</f>
        <v>0</v>
      </c>
      <c r="Q161" s="201">
        <v>0</v>
      </c>
      <c r="R161" s="201">
        <f>Q161*H161</f>
        <v>0</v>
      </c>
      <c r="S161" s="201">
        <v>0.00594</v>
      </c>
      <c r="T161" s="202">
        <f>S161*H161</f>
        <v>1.3193334000000001</v>
      </c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R161" s="203" t="s">
        <v>190</v>
      </c>
      <c r="AT161" s="203" t="s">
        <v>118</v>
      </c>
      <c r="AU161" s="203" t="s">
        <v>124</v>
      </c>
      <c r="AY161" s="3" t="s">
        <v>115</v>
      </c>
      <c r="BE161" s="204">
        <f t="shared" si="12"/>
        <v>0</v>
      </c>
      <c r="BF161" s="204">
        <f t="shared" si="13"/>
        <v>0</v>
      </c>
      <c r="BG161" s="204">
        <f t="shared" si="14"/>
        <v>0</v>
      </c>
      <c r="BH161" s="204">
        <f t="shared" si="15"/>
        <v>0</v>
      </c>
      <c r="BI161" s="204">
        <f t="shared" si="16"/>
        <v>0</v>
      </c>
      <c r="BJ161" s="3" t="s">
        <v>124</v>
      </c>
      <c r="BK161" s="204">
        <f>ROUND(I161*H161,0)</f>
        <v>0</v>
      </c>
      <c r="BL161" s="3" t="s">
        <v>190</v>
      </c>
      <c r="BM161" s="203" t="s">
        <v>212</v>
      </c>
    </row>
    <row r="162" s="205" customFormat="1">
      <c r="A162" s="205"/>
      <c r="B162" s="206"/>
      <c r="C162" s="207"/>
      <c r="D162" s="208" t="s">
        <v>126</v>
      </c>
      <c r="E162" s="209" t="s">
        <v>1</v>
      </c>
      <c r="F162" s="210" t="s">
        <v>213</v>
      </c>
      <c r="G162" s="207"/>
      <c r="H162" s="211">
        <v>222.11000000000001</v>
      </c>
      <c r="I162" s="212"/>
      <c r="J162" s="207"/>
      <c r="K162" s="207"/>
      <c r="L162" s="213"/>
      <c r="M162" s="214"/>
      <c r="N162" s="207"/>
      <c r="O162" s="207"/>
      <c r="P162" s="207"/>
      <c r="Q162" s="207"/>
      <c r="R162" s="207"/>
      <c r="S162" s="207"/>
      <c r="T162" s="215"/>
      <c r="U162" s="205"/>
      <c r="V162" s="205"/>
      <c r="W162" s="205"/>
      <c r="X162" s="205"/>
      <c r="Y162" s="205"/>
      <c r="Z162" s="205"/>
      <c r="AA162" s="205"/>
      <c r="AB162" s="205"/>
      <c r="AC162" s="205"/>
      <c r="AD162" s="205"/>
      <c r="AE162" s="205"/>
      <c r="AT162" s="216" t="s">
        <v>126</v>
      </c>
      <c r="AU162" s="216" t="s">
        <v>124</v>
      </c>
      <c r="AV162" s="205" t="s">
        <v>124</v>
      </c>
      <c r="AW162" s="205" t="s">
        <v>32</v>
      </c>
      <c r="AX162" s="205" t="s">
        <v>8</v>
      </c>
      <c r="AY162" s="216" t="s">
        <v>115</v>
      </c>
    </row>
    <row r="163" s="24" customFormat="1" ht="16.5" customHeight="1">
      <c r="A163" s="24"/>
      <c r="B163" s="25"/>
      <c r="C163" s="193" t="s">
        <v>214</v>
      </c>
      <c r="D163" s="193" t="s">
        <v>118</v>
      </c>
      <c r="E163" s="194" t="s">
        <v>215</v>
      </c>
      <c r="F163" s="195" t="s">
        <v>216</v>
      </c>
      <c r="G163" s="196" t="s">
        <v>130</v>
      </c>
      <c r="H163" s="197">
        <v>317.39999999999998</v>
      </c>
      <c r="I163" s="198"/>
      <c r="J163" s="197">
        <f>ROUND(I163*H163,0)</f>
        <v>0</v>
      </c>
      <c r="K163" s="195" t="s">
        <v>122</v>
      </c>
      <c r="L163" s="30"/>
      <c r="M163" s="199" t="s">
        <v>1</v>
      </c>
      <c r="N163" s="200" t="s">
        <v>42</v>
      </c>
      <c r="O163" s="26"/>
      <c r="P163" s="201">
        <f>O163*H163</f>
        <v>0</v>
      </c>
      <c r="Q163" s="201">
        <v>0</v>
      </c>
      <c r="R163" s="201">
        <f>Q163*H163</f>
        <v>0</v>
      </c>
      <c r="S163" s="201">
        <v>0.0057099999999999998</v>
      </c>
      <c r="T163" s="202">
        <f>S163*H163</f>
        <v>1.8123539999999998</v>
      </c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R163" s="203" t="s">
        <v>190</v>
      </c>
      <c r="AT163" s="203" t="s">
        <v>118</v>
      </c>
      <c r="AU163" s="203" t="s">
        <v>124</v>
      </c>
      <c r="AY163" s="3" t="s">
        <v>115</v>
      </c>
      <c r="BE163" s="204">
        <f t="shared" si="12"/>
        <v>0</v>
      </c>
      <c r="BF163" s="204">
        <f t="shared" si="13"/>
        <v>0</v>
      </c>
      <c r="BG163" s="204">
        <f t="shared" si="14"/>
        <v>0</v>
      </c>
      <c r="BH163" s="204">
        <f t="shared" si="15"/>
        <v>0</v>
      </c>
      <c r="BI163" s="204">
        <f t="shared" si="16"/>
        <v>0</v>
      </c>
      <c r="BJ163" s="3" t="s">
        <v>124</v>
      </c>
      <c r="BK163" s="204">
        <f>ROUND(I163*H163,0)</f>
        <v>0</v>
      </c>
      <c r="BL163" s="3" t="s">
        <v>190</v>
      </c>
      <c r="BM163" s="203" t="s">
        <v>217</v>
      </c>
    </row>
    <row r="164" s="205" customFormat="1">
      <c r="A164" s="205"/>
      <c r="B164" s="206"/>
      <c r="C164" s="207"/>
      <c r="D164" s="208" t="s">
        <v>126</v>
      </c>
      <c r="E164" s="209" t="s">
        <v>1</v>
      </c>
      <c r="F164" s="210" t="s">
        <v>218</v>
      </c>
      <c r="G164" s="207"/>
      <c r="H164" s="211">
        <v>317.39999999999998</v>
      </c>
      <c r="I164" s="212"/>
      <c r="J164" s="207"/>
      <c r="K164" s="207"/>
      <c r="L164" s="213"/>
      <c r="M164" s="214"/>
      <c r="N164" s="207"/>
      <c r="O164" s="207"/>
      <c r="P164" s="207"/>
      <c r="Q164" s="207"/>
      <c r="R164" s="207"/>
      <c r="S164" s="207"/>
      <c r="T164" s="215"/>
      <c r="U164" s="205"/>
      <c r="V164" s="205"/>
      <c r="W164" s="205"/>
      <c r="X164" s="205"/>
      <c r="Y164" s="205"/>
      <c r="Z164" s="205"/>
      <c r="AA164" s="205"/>
      <c r="AB164" s="205"/>
      <c r="AC164" s="205"/>
      <c r="AD164" s="205"/>
      <c r="AE164" s="205"/>
      <c r="AT164" s="216" t="s">
        <v>126</v>
      </c>
      <c r="AU164" s="216" t="s">
        <v>124</v>
      </c>
      <c r="AV164" s="205" t="s">
        <v>124</v>
      </c>
      <c r="AW164" s="205" t="s">
        <v>32</v>
      </c>
      <c r="AX164" s="205" t="s">
        <v>8</v>
      </c>
      <c r="AY164" s="216" t="s">
        <v>115</v>
      </c>
    </row>
    <row r="165" s="24" customFormat="1" ht="16.5" customHeight="1">
      <c r="A165" s="24"/>
      <c r="B165" s="25"/>
      <c r="C165" s="193" t="s">
        <v>219</v>
      </c>
      <c r="D165" s="193" t="s">
        <v>118</v>
      </c>
      <c r="E165" s="194" t="s">
        <v>220</v>
      </c>
      <c r="F165" s="195" t="s">
        <v>221</v>
      </c>
      <c r="G165" s="196" t="s">
        <v>222</v>
      </c>
      <c r="H165" s="197">
        <v>28</v>
      </c>
      <c r="I165" s="198"/>
      <c r="J165" s="197">
        <f t="shared" ref="J165:J219" si="19">ROUND(I165*H165,0)</f>
        <v>0</v>
      </c>
      <c r="K165" s="195" t="s">
        <v>122</v>
      </c>
      <c r="L165" s="30"/>
      <c r="M165" s="199" t="s">
        <v>1</v>
      </c>
      <c r="N165" s="200" t="s">
        <v>42</v>
      </c>
      <c r="O165" s="26"/>
      <c r="P165" s="201">
        <f t="shared" ref="P165:P219" si="20">O165*H165</f>
        <v>0</v>
      </c>
      <c r="Q165" s="201">
        <v>0</v>
      </c>
      <c r="R165" s="201">
        <f t="shared" ref="R165:R219" si="21">Q165*H165</f>
        <v>0</v>
      </c>
      <c r="S165" s="201">
        <v>0.0018699999999999999</v>
      </c>
      <c r="T165" s="202">
        <f t="shared" ref="T165:T219" si="22">S165*H165</f>
        <v>0.052359999999999997</v>
      </c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R165" s="203" t="s">
        <v>190</v>
      </c>
      <c r="AT165" s="203" t="s">
        <v>118</v>
      </c>
      <c r="AU165" s="203" t="s">
        <v>124</v>
      </c>
      <c r="AY165" s="3" t="s">
        <v>115</v>
      </c>
      <c r="BE165" s="204">
        <f t="shared" si="12"/>
        <v>0</v>
      </c>
      <c r="BF165" s="204">
        <f t="shared" si="13"/>
        <v>0</v>
      </c>
      <c r="BG165" s="204">
        <f t="shared" si="14"/>
        <v>0</v>
      </c>
      <c r="BH165" s="204">
        <f t="shared" si="15"/>
        <v>0</v>
      </c>
      <c r="BI165" s="204">
        <f t="shared" si="16"/>
        <v>0</v>
      </c>
      <c r="BJ165" s="3" t="s">
        <v>124</v>
      </c>
      <c r="BK165" s="204">
        <f t="shared" ref="BK165:BK219" si="23">ROUND(I165*H165,0)</f>
        <v>0</v>
      </c>
      <c r="BL165" s="3" t="s">
        <v>190</v>
      </c>
      <c r="BM165" s="203" t="s">
        <v>223</v>
      </c>
    </row>
    <row r="166" s="24" customFormat="1" ht="24.149999999999999" customHeight="1">
      <c r="A166" s="24"/>
      <c r="B166" s="25"/>
      <c r="C166" s="193" t="s">
        <v>7</v>
      </c>
      <c r="D166" s="193" t="s">
        <v>118</v>
      </c>
      <c r="E166" s="194" t="s">
        <v>224</v>
      </c>
      <c r="F166" s="195" t="s">
        <v>225</v>
      </c>
      <c r="G166" s="196" t="s">
        <v>222</v>
      </c>
      <c r="H166" s="197">
        <v>27.600000000000001</v>
      </c>
      <c r="I166" s="198"/>
      <c r="J166" s="197">
        <f t="shared" si="19"/>
        <v>0</v>
      </c>
      <c r="K166" s="195" t="s">
        <v>122</v>
      </c>
      <c r="L166" s="30"/>
      <c r="M166" s="199" t="s">
        <v>1</v>
      </c>
      <c r="N166" s="200" t="s">
        <v>42</v>
      </c>
      <c r="O166" s="26"/>
      <c r="P166" s="201">
        <f t="shared" si="20"/>
        <v>0</v>
      </c>
      <c r="Q166" s="201">
        <v>0</v>
      </c>
      <c r="R166" s="201">
        <f t="shared" si="21"/>
        <v>0</v>
      </c>
      <c r="S166" s="201">
        <v>0.0033800000000000002</v>
      </c>
      <c r="T166" s="202">
        <f t="shared" si="22"/>
        <v>0.09328800000000001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03" t="s">
        <v>190</v>
      </c>
      <c r="AT166" s="203" t="s">
        <v>118</v>
      </c>
      <c r="AU166" s="203" t="s">
        <v>124</v>
      </c>
      <c r="AY166" s="3" t="s">
        <v>115</v>
      </c>
      <c r="BE166" s="204">
        <f t="shared" si="12"/>
        <v>0</v>
      </c>
      <c r="BF166" s="204">
        <f t="shared" si="13"/>
        <v>0</v>
      </c>
      <c r="BG166" s="204">
        <f t="shared" si="14"/>
        <v>0</v>
      </c>
      <c r="BH166" s="204">
        <f t="shared" si="15"/>
        <v>0</v>
      </c>
      <c r="BI166" s="204">
        <f t="shared" si="16"/>
        <v>0</v>
      </c>
      <c r="BJ166" s="3" t="s">
        <v>124</v>
      </c>
      <c r="BK166" s="204">
        <f t="shared" si="23"/>
        <v>0</v>
      </c>
      <c r="BL166" s="3" t="s">
        <v>190</v>
      </c>
      <c r="BM166" s="203" t="s">
        <v>226</v>
      </c>
    </row>
    <row r="167" s="205" customFormat="1">
      <c r="A167" s="205"/>
      <c r="B167" s="206"/>
      <c r="C167" s="207"/>
      <c r="D167" s="208" t="s">
        <v>126</v>
      </c>
      <c r="E167" s="209" t="s">
        <v>1</v>
      </c>
      <c r="F167" s="210" t="s">
        <v>227</v>
      </c>
      <c r="G167" s="207"/>
      <c r="H167" s="211">
        <v>27.600000000000001</v>
      </c>
      <c r="I167" s="212"/>
      <c r="J167" s="207"/>
      <c r="K167" s="207"/>
      <c r="L167" s="213"/>
      <c r="M167" s="214"/>
      <c r="N167" s="207"/>
      <c r="O167" s="207"/>
      <c r="P167" s="207"/>
      <c r="Q167" s="207"/>
      <c r="R167" s="207"/>
      <c r="S167" s="207"/>
      <c r="T167" s="215"/>
      <c r="U167" s="205"/>
      <c r="V167" s="205"/>
      <c r="W167" s="205"/>
      <c r="X167" s="205"/>
      <c r="Y167" s="205"/>
      <c r="Z167" s="205"/>
      <c r="AA167" s="205"/>
      <c r="AB167" s="205"/>
      <c r="AC167" s="205"/>
      <c r="AD167" s="205"/>
      <c r="AE167" s="205"/>
      <c r="AT167" s="216" t="s">
        <v>126</v>
      </c>
      <c r="AU167" s="216" t="s">
        <v>124</v>
      </c>
      <c r="AV167" s="205" t="s">
        <v>124</v>
      </c>
      <c r="AW167" s="205" t="s">
        <v>32</v>
      </c>
      <c r="AX167" s="205" t="s">
        <v>8</v>
      </c>
      <c r="AY167" s="216" t="s">
        <v>115</v>
      </c>
    </row>
    <row r="168" s="24" customFormat="1" ht="16.5" customHeight="1">
      <c r="A168" s="24"/>
      <c r="B168" s="25"/>
      <c r="C168" s="193" t="s">
        <v>228</v>
      </c>
      <c r="D168" s="193" t="s">
        <v>118</v>
      </c>
      <c r="E168" s="194" t="s">
        <v>229</v>
      </c>
      <c r="F168" s="195" t="s">
        <v>230</v>
      </c>
      <c r="G168" s="196" t="s">
        <v>222</v>
      </c>
      <c r="H168" s="197">
        <v>29.899999999999999</v>
      </c>
      <c r="I168" s="198"/>
      <c r="J168" s="197">
        <f t="shared" si="19"/>
        <v>0</v>
      </c>
      <c r="K168" s="195" t="s">
        <v>122</v>
      </c>
      <c r="L168" s="30"/>
      <c r="M168" s="199" t="s">
        <v>1</v>
      </c>
      <c r="N168" s="200" t="s">
        <v>42</v>
      </c>
      <c r="O168" s="26"/>
      <c r="P168" s="201">
        <f t="shared" si="20"/>
        <v>0</v>
      </c>
      <c r="Q168" s="201">
        <v>0</v>
      </c>
      <c r="R168" s="201">
        <f t="shared" si="21"/>
        <v>0</v>
      </c>
      <c r="S168" s="201">
        <v>0.0016999999999999999</v>
      </c>
      <c r="T168" s="202">
        <f t="shared" si="22"/>
        <v>0.050829999999999993</v>
      </c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R168" s="203" t="s">
        <v>190</v>
      </c>
      <c r="AT168" s="203" t="s">
        <v>118</v>
      </c>
      <c r="AU168" s="203" t="s">
        <v>124</v>
      </c>
      <c r="AY168" s="3" t="s">
        <v>115</v>
      </c>
      <c r="BE168" s="204">
        <f t="shared" si="12"/>
        <v>0</v>
      </c>
      <c r="BF168" s="204">
        <f t="shared" si="13"/>
        <v>0</v>
      </c>
      <c r="BG168" s="204">
        <f t="shared" si="14"/>
        <v>0</v>
      </c>
      <c r="BH168" s="204">
        <f t="shared" si="15"/>
        <v>0</v>
      </c>
      <c r="BI168" s="204">
        <f t="shared" si="16"/>
        <v>0</v>
      </c>
      <c r="BJ168" s="3" t="s">
        <v>124</v>
      </c>
      <c r="BK168" s="204">
        <f t="shared" si="23"/>
        <v>0</v>
      </c>
      <c r="BL168" s="3" t="s">
        <v>190</v>
      </c>
      <c r="BM168" s="203" t="s">
        <v>231</v>
      </c>
    </row>
    <row r="169" s="205" customFormat="1">
      <c r="A169" s="205"/>
      <c r="B169" s="206"/>
      <c r="C169" s="207"/>
      <c r="D169" s="208" t="s">
        <v>126</v>
      </c>
      <c r="E169" s="209" t="s">
        <v>1</v>
      </c>
      <c r="F169" s="210" t="s">
        <v>232</v>
      </c>
      <c r="G169" s="207"/>
      <c r="H169" s="211">
        <v>29.899999999999999</v>
      </c>
      <c r="I169" s="212"/>
      <c r="J169" s="207"/>
      <c r="K169" s="207"/>
      <c r="L169" s="213"/>
      <c r="M169" s="214"/>
      <c r="N169" s="207"/>
      <c r="O169" s="207"/>
      <c r="P169" s="207"/>
      <c r="Q169" s="207"/>
      <c r="R169" s="207"/>
      <c r="S169" s="207"/>
      <c r="T169" s="215"/>
      <c r="U169" s="205"/>
      <c r="V169" s="205"/>
      <c r="W169" s="205"/>
      <c r="X169" s="205"/>
      <c r="Y169" s="205"/>
      <c r="Z169" s="205"/>
      <c r="AA169" s="205"/>
      <c r="AB169" s="205"/>
      <c r="AC169" s="205"/>
      <c r="AD169" s="205"/>
      <c r="AE169" s="205"/>
      <c r="AT169" s="216" t="s">
        <v>126</v>
      </c>
      <c r="AU169" s="216" t="s">
        <v>124</v>
      </c>
      <c r="AV169" s="205" t="s">
        <v>124</v>
      </c>
      <c r="AW169" s="205" t="s">
        <v>32</v>
      </c>
      <c r="AX169" s="205" t="s">
        <v>8</v>
      </c>
      <c r="AY169" s="216" t="s">
        <v>115</v>
      </c>
    </row>
    <row r="170" s="24" customFormat="1" ht="21.75" customHeight="1">
      <c r="A170" s="24"/>
      <c r="B170" s="25"/>
      <c r="C170" s="193" t="s">
        <v>233</v>
      </c>
      <c r="D170" s="193" t="s">
        <v>118</v>
      </c>
      <c r="E170" s="194" t="s">
        <v>234</v>
      </c>
      <c r="F170" s="195" t="s">
        <v>235</v>
      </c>
      <c r="G170" s="196" t="s">
        <v>222</v>
      </c>
      <c r="H170" s="197">
        <v>99.799999999999997</v>
      </c>
      <c r="I170" s="198"/>
      <c r="J170" s="197">
        <f t="shared" si="19"/>
        <v>0</v>
      </c>
      <c r="K170" s="195" t="s">
        <v>122</v>
      </c>
      <c r="L170" s="30"/>
      <c r="M170" s="199" t="s">
        <v>1</v>
      </c>
      <c r="N170" s="200" t="s">
        <v>42</v>
      </c>
      <c r="O170" s="26"/>
      <c r="P170" s="201">
        <f t="shared" si="20"/>
        <v>0</v>
      </c>
      <c r="Q170" s="201">
        <v>0</v>
      </c>
      <c r="R170" s="201">
        <f t="shared" si="21"/>
        <v>0</v>
      </c>
      <c r="S170" s="201">
        <v>0.0017700000000000001</v>
      </c>
      <c r="T170" s="202">
        <f t="shared" si="22"/>
        <v>0.176646</v>
      </c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R170" s="203" t="s">
        <v>190</v>
      </c>
      <c r="AT170" s="203" t="s">
        <v>118</v>
      </c>
      <c r="AU170" s="203" t="s">
        <v>124</v>
      </c>
      <c r="AY170" s="3" t="s">
        <v>115</v>
      </c>
      <c r="BE170" s="204">
        <f t="shared" si="12"/>
        <v>0</v>
      </c>
      <c r="BF170" s="204">
        <f t="shared" si="13"/>
        <v>0</v>
      </c>
      <c r="BG170" s="204">
        <f t="shared" si="14"/>
        <v>0</v>
      </c>
      <c r="BH170" s="204">
        <f t="shared" si="15"/>
        <v>0</v>
      </c>
      <c r="BI170" s="204">
        <f t="shared" si="16"/>
        <v>0</v>
      </c>
      <c r="BJ170" s="3" t="s">
        <v>124</v>
      </c>
      <c r="BK170" s="204">
        <f t="shared" si="23"/>
        <v>0</v>
      </c>
      <c r="BL170" s="3" t="s">
        <v>190</v>
      </c>
      <c r="BM170" s="203" t="s">
        <v>236</v>
      </c>
    </row>
    <row r="171" s="205" customFormat="1">
      <c r="A171" s="205"/>
      <c r="B171" s="206"/>
      <c r="C171" s="207"/>
      <c r="D171" s="208" t="s">
        <v>126</v>
      </c>
      <c r="E171" s="209" t="s">
        <v>1</v>
      </c>
      <c r="F171" s="210" t="s">
        <v>237</v>
      </c>
      <c r="G171" s="207"/>
      <c r="H171" s="211">
        <v>99.799999999999997</v>
      </c>
      <c r="I171" s="212"/>
      <c r="J171" s="207"/>
      <c r="K171" s="207"/>
      <c r="L171" s="213"/>
      <c r="M171" s="214"/>
      <c r="N171" s="207"/>
      <c r="O171" s="207"/>
      <c r="P171" s="207"/>
      <c r="Q171" s="207"/>
      <c r="R171" s="207"/>
      <c r="S171" s="207"/>
      <c r="T171" s="215"/>
      <c r="U171" s="205"/>
      <c r="V171" s="205"/>
      <c r="W171" s="205"/>
      <c r="X171" s="205"/>
      <c r="Y171" s="205"/>
      <c r="Z171" s="205"/>
      <c r="AA171" s="205"/>
      <c r="AB171" s="205"/>
      <c r="AC171" s="205"/>
      <c r="AD171" s="205"/>
      <c r="AE171" s="205"/>
      <c r="AT171" s="216" t="s">
        <v>126</v>
      </c>
      <c r="AU171" s="216" t="s">
        <v>124</v>
      </c>
      <c r="AV171" s="205" t="s">
        <v>124</v>
      </c>
      <c r="AW171" s="205" t="s">
        <v>32</v>
      </c>
      <c r="AX171" s="205" t="s">
        <v>8</v>
      </c>
      <c r="AY171" s="216" t="s">
        <v>115</v>
      </c>
    </row>
    <row r="172" s="24" customFormat="1" ht="16.5" customHeight="1">
      <c r="A172" s="24"/>
      <c r="B172" s="25"/>
      <c r="C172" s="193" t="s">
        <v>238</v>
      </c>
      <c r="D172" s="193" t="s">
        <v>118</v>
      </c>
      <c r="E172" s="194" t="s">
        <v>239</v>
      </c>
      <c r="F172" s="195" t="s">
        <v>240</v>
      </c>
      <c r="G172" s="196" t="s">
        <v>241</v>
      </c>
      <c r="H172" s="197">
        <v>14</v>
      </c>
      <c r="I172" s="198"/>
      <c r="J172" s="197">
        <f t="shared" si="19"/>
        <v>0</v>
      </c>
      <c r="K172" s="195" t="s">
        <v>122</v>
      </c>
      <c r="L172" s="30"/>
      <c r="M172" s="199" t="s">
        <v>1</v>
      </c>
      <c r="N172" s="200" t="s">
        <v>42</v>
      </c>
      <c r="O172" s="26"/>
      <c r="P172" s="201">
        <f t="shared" si="20"/>
        <v>0</v>
      </c>
      <c r="Q172" s="201">
        <v>0</v>
      </c>
      <c r="R172" s="201">
        <f t="shared" si="21"/>
        <v>0</v>
      </c>
      <c r="S172" s="201">
        <v>0.014999999999999999</v>
      </c>
      <c r="T172" s="202">
        <f t="shared" si="22"/>
        <v>0.20999999999999999</v>
      </c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R172" s="203" t="s">
        <v>190</v>
      </c>
      <c r="AT172" s="203" t="s">
        <v>118</v>
      </c>
      <c r="AU172" s="203" t="s">
        <v>124</v>
      </c>
      <c r="AY172" s="3" t="s">
        <v>115</v>
      </c>
      <c r="BE172" s="204">
        <f t="shared" si="12"/>
        <v>0</v>
      </c>
      <c r="BF172" s="204">
        <f t="shared" si="13"/>
        <v>0</v>
      </c>
      <c r="BG172" s="204">
        <f t="shared" si="14"/>
        <v>0</v>
      </c>
      <c r="BH172" s="204">
        <f t="shared" si="15"/>
        <v>0</v>
      </c>
      <c r="BI172" s="204">
        <f t="shared" si="16"/>
        <v>0</v>
      </c>
      <c r="BJ172" s="3" t="s">
        <v>124</v>
      </c>
      <c r="BK172" s="204">
        <f t="shared" si="23"/>
        <v>0</v>
      </c>
      <c r="BL172" s="3" t="s">
        <v>190</v>
      </c>
      <c r="BM172" s="203" t="s">
        <v>242</v>
      </c>
    </row>
    <row r="173" s="24" customFormat="1" ht="16.5" customHeight="1">
      <c r="A173" s="24"/>
      <c r="B173" s="25"/>
      <c r="C173" s="193" t="s">
        <v>243</v>
      </c>
      <c r="D173" s="193" t="s">
        <v>118</v>
      </c>
      <c r="E173" s="194" t="s">
        <v>244</v>
      </c>
      <c r="F173" s="195" t="s">
        <v>245</v>
      </c>
      <c r="G173" s="196" t="s">
        <v>222</v>
      </c>
      <c r="H173" s="197">
        <v>22</v>
      </c>
      <c r="I173" s="198"/>
      <c r="J173" s="197">
        <f t="shared" si="19"/>
        <v>0</v>
      </c>
      <c r="K173" s="195" t="s">
        <v>122</v>
      </c>
      <c r="L173" s="30"/>
      <c r="M173" s="199" t="s">
        <v>1</v>
      </c>
      <c r="N173" s="200" t="s">
        <v>42</v>
      </c>
      <c r="O173" s="26"/>
      <c r="P173" s="201">
        <f t="shared" si="20"/>
        <v>0</v>
      </c>
      <c r="Q173" s="201">
        <v>0</v>
      </c>
      <c r="R173" s="201">
        <f t="shared" si="21"/>
        <v>0</v>
      </c>
      <c r="S173" s="201">
        <v>0.00175</v>
      </c>
      <c r="T173" s="202">
        <f t="shared" si="22"/>
        <v>0.0385</v>
      </c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R173" s="203" t="s">
        <v>190</v>
      </c>
      <c r="AT173" s="203" t="s">
        <v>118</v>
      </c>
      <c r="AU173" s="203" t="s">
        <v>124</v>
      </c>
      <c r="AY173" s="3" t="s">
        <v>115</v>
      </c>
      <c r="BE173" s="204">
        <f t="shared" si="12"/>
        <v>0</v>
      </c>
      <c r="BF173" s="204">
        <f t="shared" si="13"/>
        <v>0</v>
      </c>
      <c r="BG173" s="204">
        <f t="shared" si="14"/>
        <v>0</v>
      </c>
      <c r="BH173" s="204">
        <f t="shared" si="15"/>
        <v>0</v>
      </c>
      <c r="BI173" s="204">
        <f t="shared" si="16"/>
        <v>0</v>
      </c>
      <c r="BJ173" s="3" t="s">
        <v>124</v>
      </c>
      <c r="BK173" s="204">
        <f t="shared" si="23"/>
        <v>0</v>
      </c>
      <c r="BL173" s="3" t="s">
        <v>190</v>
      </c>
      <c r="BM173" s="203" t="s">
        <v>246</v>
      </c>
    </row>
    <row r="174" s="205" customFormat="1">
      <c r="A174" s="205"/>
      <c r="B174" s="206"/>
      <c r="C174" s="207"/>
      <c r="D174" s="208" t="s">
        <v>126</v>
      </c>
      <c r="E174" s="209" t="s">
        <v>1</v>
      </c>
      <c r="F174" s="210" t="s">
        <v>247</v>
      </c>
      <c r="G174" s="207"/>
      <c r="H174" s="211">
        <v>22</v>
      </c>
      <c r="I174" s="212"/>
      <c r="J174" s="207"/>
      <c r="K174" s="207"/>
      <c r="L174" s="213"/>
      <c r="M174" s="214"/>
      <c r="N174" s="207"/>
      <c r="O174" s="207"/>
      <c r="P174" s="207"/>
      <c r="Q174" s="207"/>
      <c r="R174" s="207"/>
      <c r="S174" s="207"/>
      <c r="T174" s="215"/>
      <c r="U174" s="205"/>
      <c r="V174" s="205"/>
      <c r="W174" s="205"/>
      <c r="X174" s="205"/>
      <c r="Y174" s="205"/>
      <c r="Z174" s="205"/>
      <c r="AA174" s="205"/>
      <c r="AB174" s="205"/>
      <c r="AC174" s="205"/>
      <c r="AD174" s="205"/>
      <c r="AE174" s="205"/>
      <c r="AT174" s="216" t="s">
        <v>126</v>
      </c>
      <c r="AU174" s="216" t="s">
        <v>124</v>
      </c>
      <c r="AV174" s="205" t="s">
        <v>124</v>
      </c>
      <c r="AW174" s="205" t="s">
        <v>32</v>
      </c>
      <c r="AX174" s="205" t="s">
        <v>8</v>
      </c>
      <c r="AY174" s="216" t="s">
        <v>115</v>
      </c>
    </row>
    <row r="175" s="24" customFormat="1" ht="16.5" customHeight="1">
      <c r="A175" s="24"/>
      <c r="B175" s="25"/>
      <c r="C175" s="193" t="s">
        <v>248</v>
      </c>
      <c r="D175" s="193" t="s">
        <v>118</v>
      </c>
      <c r="E175" s="194" t="s">
        <v>249</v>
      </c>
      <c r="F175" s="195" t="s">
        <v>250</v>
      </c>
      <c r="G175" s="196" t="s">
        <v>130</v>
      </c>
      <c r="H175" s="197">
        <v>30.399999999999999</v>
      </c>
      <c r="I175" s="198"/>
      <c r="J175" s="197">
        <f t="shared" si="19"/>
        <v>0</v>
      </c>
      <c r="K175" s="195" t="s">
        <v>122</v>
      </c>
      <c r="L175" s="30"/>
      <c r="M175" s="199" t="s">
        <v>1</v>
      </c>
      <c r="N175" s="200" t="s">
        <v>42</v>
      </c>
      <c r="O175" s="26"/>
      <c r="P175" s="201">
        <f t="shared" si="20"/>
        <v>0</v>
      </c>
      <c r="Q175" s="201">
        <v>0</v>
      </c>
      <c r="R175" s="201">
        <f t="shared" si="21"/>
        <v>0</v>
      </c>
      <c r="S175" s="201">
        <v>0.0058399999999999997</v>
      </c>
      <c r="T175" s="202">
        <f t="shared" si="22"/>
        <v>0.17753599999999997</v>
      </c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R175" s="203" t="s">
        <v>190</v>
      </c>
      <c r="AT175" s="203" t="s">
        <v>118</v>
      </c>
      <c r="AU175" s="203" t="s">
        <v>124</v>
      </c>
      <c r="AY175" s="3" t="s">
        <v>115</v>
      </c>
      <c r="BE175" s="204">
        <f t="shared" si="12"/>
        <v>0</v>
      </c>
      <c r="BF175" s="204">
        <f t="shared" si="13"/>
        <v>0</v>
      </c>
      <c r="BG175" s="204">
        <f t="shared" si="14"/>
        <v>0</v>
      </c>
      <c r="BH175" s="204">
        <f t="shared" si="15"/>
        <v>0</v>
      </c>
      <c r="BI175" s="204">
        <f t="shared" si="16"/>
        <v>0</v>
      </c>
      <c r="BJ175" s="3" t="s">
        <v>124</v>
      </c>
      <c r="BK175" s="204">
        <f t="shared" si="23"/>
        <v>0</v>
      </c>
      <c r="BL175" s="3" t="s">
        <v>190</v>
      </c>
      <c r="BM175" s="203" t="s">
        <v>251</v>
      </c>
    </row>
    <row r="176" s="205" customFormat="1">
      <c r="A176" s="205"/>
      <c r="B176" s="206"/>
      <c r="C176" s="207"/>
      <c r="D176" s="208" t="s">
        <v>126</v>
      </c>
      <c r="E176" s="209" t="s">
        <v>1</v>
      </c>
      <c r="F176" s="210" t="s">
        <v>252</v>
      </c>
      <c r="G176" s="207"/>
      <c r="H176" s="211">
        <v>24</v>
      </c>
      <c r="I176" s="212"/>
      <c r="J176" s="207"/>
      <c r="K176" s="207"/>
      <c r="L176" s="213"/>
      <c r="M176" s="214"/>
      <c r="N176" s="207"/>
      <c r="O176" s="207"/>
      <c r="P176" s="207"/>
      <c r="Q176" s="207"/>
      <c r="R176" s="207"/>
      <c r="S176" s="207"/>
      <c r="T176" s="215"/>
      <c r="U176" s="205"/>
      <c r="V176" s="205"/>
      <c r="W176" s="205"/>
      <c r="X176" s="205"/>
      <c r="Y176" s="205"/>
      <c r="Z176" s="205"/>
      <c r="AA176" s="205"/>
      <c r="AB176" s="205"/>
      <c r="AC176" s="205"/>
      <c r="AD176" s="205"/>
      <c r="AE176" s="205"/>
      <c r="AT176" s="216" t="s">
        <v>126</v>
      </c>
      <c r="AU176" s="216" t="s">
        <v>124</v>
      </c>
      <c r="AV176" s="205" t="s">
        <v>124</v>
      </c>
      <c r="AW176" s="205" t="s">
        <v>32</v>
      </c>
      <c r="AX176" s="205" t="s">
        <v>76</v>
      </c>
      <c r="AY176" s="216" t="s">
        <v>115</v>
      </c>
    </row>
    <row r="177" s="205" customFormat="1">
      <c r="A177" s="205"/>
      <c r="B177" s="206"/>
      <c r="C177" s="207"/>
      <c r="D177" s="208" t="s">
        <v>126</v>
      </c>
      <c r="E177" s="209" t="s">
        <v>1</v>
      </c>
      <c r="F177" s="210" t="s">
        <v>253</v>
      </c>
      <c r="G177" s="207"/>
      <c r="H177" s="211">
        <v>6.4000000000000004</v>
      </c>
      <c r="I177" s="212"/>
      <c r="J177" s="207"/>
      <c r="K177" s="207"/>
      <c r="L177" s="213"/>
      <c r="M177" s="214"/>
      <c r="N177" s="207"/>
      <c r="O177" s="207"/>
      <c r="P177" s="207"/>
      <c r="Q177" s="207"/>
      <c r="R177" s="207"/>
      <c r="S177" s="207"/>
      <c r="T177" s="215"/>
      <c r="U177" s="205"/>
      <c r="V177" s="205"/>
      <c r="W177" s="205"/>
      <c r="X177" s="205"/>
      <c r="Y177" s="205"/>
      <c r="Z177" s="205"/>
      <c r="AA177" s="205"/>
      <c r="AB177" s="205"/>
      <c r="AC177" s="205"/>
      <c r="AD177" s="205"/>
      <c r="AE177" s="205"/>
      <c r="AT177" s="216" t="s">
        <v>126</v>
      </c>
      <c r="AU177" s="216" t="s">
        <v>124</v>
      </c>
      <c r="AV177" s="205" t="s">
        <v>124</v>
      </c>
      <c r="AW177" s="205" t="s">
        <v>32</v>
      </c>
      <c r="AX177" s="205" t="s">
        <v>76</v>
      </c>
      <c r="AY177" s="216" t="s">
        <v>115</v>
      </c>
    </row>
    <row r="178" s="217" customFormat="1">
      <c r="A178" s="217"/>
      <c r="B178" s="218"/>
      <c r="C178" s="219"/>
      <c r="D178" s="208" t="s">
        <v>126</v>
      </c>
      <c r="E178" s="220" t="s">
        <v>1</v>
      </c>
      <c r="F178" s="221" t="s">
        <v>254</v>
      </c>
      <c r="G178" s="219"/>
      <c r="H178" s="222">
        <v>30.399999999999999</v>
      </c>
      <c r="I178" s="223"/>
      <c r="J178" s="219"/>
      <c r="K178" s="219"/>
      <c r="L178" s="224"/>
      <c r="M178" s="225"/>
      <c r="N178" s="219"/>
      <c r="O178" s="219"/>
      <c r="P178" s="219"/>
      <c r="Q178" s="219"/>
      <c r="R178" s="219"/>
      <c r="S178" s="219"/>
      <c r="T178" s="226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T178" s="227" t="s">
        <v>126</v>
      </c>
      <c r="AU178" s="227" t="s">
        <v>124</v>
      </c>
      <c r="AV178" s="217" t="s">
        <v>123</v>
      </c>
      <c r="AW178" s="217" t="s">
        <v>32</v>
      </c>
      <c r="AX178" s="217" t="s">
        <v>8</v>
      </c>
      <c r="AY178" s="227" t="s">
        <v>115</v>
      </c>
    </row>
    <row r="179" s="24" customFormat="1" ht="16.5" customHeight="1">
      <c r="A179" s="24"/>
      <c r="B179" s="25"/>
      <c r="C179" s="193" t="s">
        <v>255</v>
      </c>
      <c r="D179" s="193" t="s">
        <v>118</v>
      </c>
      <c r="E179" s="194" t="s">
        <v>256</v>
      </c>
      <c r="F179" s="195" t="s">
        <v>257</v>
      </c>
      <c r="G179" s="196" t="s">
        <v>222</v>
      </c>
      <c r="H179" s="197">
        <v>99.799999999999997</v>
      </c>
      <c r="I179" s="198"/>
      <c r="J179" s="197">
        <f t="shared" si="19"/>
        <v>0</v>
      </c>
      <c r="K179" s="195" t="s">
        <v>122</v>
      </c>
      <c r="L179" s="30"/>
      <c r="M179" s="199" t="s">
        <v>1</v>
      </c>
      <c r="N179" s="200" t="s">
        <v>42</v>
      </c>
      <c r="O179" s="26"/>
      <c r="P179" s="201">
        <f t="shared" si="20"/>
        <v>0</v>
      </c>
      <c r="Q179" s="201">
        <v>0</v>
      </c>
      <c r="R179" s="201">
        <f t="shared" si="21"/>
        <v>0</v>
      </c>
      <c r="S179" s="201">
        <v>0.0025999999999999999</v>
      </c>
      <c r="T179" s="202">
        <f t="shared" si="22"/>
        <v>0.25947999999999999</v>
      </c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R179" s="203" t="s">
        <v>190</v>
      </c>
      <c r="AT179" s="203" t="s">
        <v>118</v>
      </c>
      <c r="AU179" s="203" t="s">
        <v>124</v>
      </c>
      <c r="AY179" s="3" t="s">
        <v>115</v>
      </c>
      <c r="BE179" s="204">
        <f t="shared" si="12"/>
        <v>0</v>
      </c>
      <c r="BF179" s="204">
        <f t="shared" si="13"/>
        <v>0</v>
      </c>
      <c r="BG179" s="204">
        <f t="shared" si="14"/>
        <v>0</v>
      </c>
      <c r="BH179" s="204">
        <f t="shared" si="15"/>
        <v>0</v>
      </c>
      <c r="BI179" s="204">
        <f t="shared" si="16"/>
        <v>0</v>
      </c>
      <c r="BJ179" s="3" t="s">
        <v>124</v>
      </c>
      <c r="BK179" s="204">
        <f t="shared" si="23"/>
        <v>0</v>
      </c>
      <c r="BL179" s="3" t="s">
        <v>190</v>
      </c>
      <c r="BM179" s="203" t="s">
        <v>258</v>
      </c>
    </row>
    <row r="180" s="205" customFormat="1">
      <c r="A180" s="205"/>
      <c r="B180" s="206"/>
      <c r="C180" s="207"/>
      <c r="D180" s="208" t="s">
        <v>126</v>
      </c>
      <c r="E180" s="209" t="s">
        <v>1</v>
      </c>
      <c r="F180" s="210" t="s">
        <v>237</v>
      </c>
      <c r="G180" s="207"/>
      <c r="H180" s="211">
        <v>99.799999999999997</v>
      </c>
      <c r="I180" s="212"/>
      <c r="J180" s="207"/>
      <c r="K180" s="207"/>
      <c r="L180" s="213"/>
      <c r="M180" s="214"/>
      <c r="N180" s="207"/>
      <c r="O180" s="207"/>
      <c r="P180" s="207"/>
      <c r="Q180" s="207"/>
      <c r="R180" s="207"/>
      <c r="S180" s="207"/>
      <c r="T180" s="215"/>
      <c r="U180" s="205"/>
      <c r="V180" s="205"/>
      <c r="W180" s="205"/>
      <c r="X180" s="205"/>
      <c r="Y180" s="205"/>
      <c r="Z180" s="205"/>
      <c r="AA180" s="205"/>
      <c r="AB180" s="205"/>
      <c r="AC180" s="205"/>
      <c r="AD180" s="205"/>
      <c r="AE180" s="205"/>
      <c r="AT180" s="216" t="s">
        <v>126</v>
      </c>
      <c r="AU180" s="216" t="s">
        <v>124</v>
      </c>
      <c r="AV180" s="205" t="s">
        <v>124</v>
      </c>
      <c r="AW180" s="205" t="s">
        <v>32</v>
      </c>
      <c r="AX180" s="205" t="s">
        <v>8</v>
      </c>
      <c r="AY180" s="216" t="s">
        <v>115</v>
      </c>
    </row>
    <row r="181" s="24" customFormat="1" ht="16.5" customHeight="1">
      <c r="A181" s="24"/>
      <c r="B181" s="25"/>
      <c r="C181" s="193" t="s">
        <v>259</v>
      </c>
      <c r="D181" s="193" t="s">
        <v>118</v>
      </c>
      <c r="E181" s="194" t="s">
        <v>260</v>
      </c>
      <c r="F181" s="195" t="s">
        <v>261</v>
      </c>
      <c r="G181" s="196" t="s">
        <v>222</v>
      </c>
      <c r="H181" s="197">
        <v>102</v>
      </c>
      <c r="I181" s="198"/>
      <c r="J181" s="197">
        <f t="shared" si="19"/>
        <v>0</v>
      </c>
      <c r="K181" s="195" t="s">
        <v>122</v>
      </c>
      <c r="L181" s="30"/>
      <c r="M181" s="199" t="s">
        <v>1</v>
      </c>
      <c r="N181" s="200" t="s">
        <v>42</v>
      </c>
      <c r="O181" s="26"/>
      <c r="P181" s="201">
        <f t="shared" si="20"/>
        <v>0</v>
      </c>
      <c r="Q181" s="201">
        <v>0</v>
      </c>
      <c r="R181" s="201">
        <f t="shared" si="21"/>
        <v>0</v>
      </c>
      <c r="S181" s="201">
        <v>0.0039399999999999999</v>
      </c>
      <c r="T181" s="202">
        <f t="shared" si="22"/>
        <v>0.40188000000000001</v>
      </c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R181" s="203" t="s">
        <v>190</v>
      </c>
      <c r="AT181" s="203" t="s">
        <v>118</v>
      </c>
      <c r="AU181" s="203" t="s">
        <v>124</v>
      </c>
      <c r="AY181" s="3" t="s">
        <v>115</v>
      </c>
      <c r="BE181" s="204">
        <f t="shared" si="12"/>
        <v>0</v>
      </c>
      <c r="BF181" s="204">
        <f t="shared" si="13"/>
        <v>0</v>
      </c>
      <c r="BG181" s="204">
        <f t="shared" si="14"/>
        <v>0</v>
      </c>
      <c r="BH181" s="204">
        <f t="shared" si="15"/>
        <v>0</v>
      </c>
      <c r="BI181" s="204">
        <f t="shared" si="16"/>
        <v>0</v>
      </c>
      <c r="BJ181" s="3" t="s">
        <v>124</v>
      </c>
      <c r="BK181" s="204">
        <f t="shared" si="23"/>
        <v>0</v>
      </c>
      <c r="BL181" s="3" t="s">
        <v>190</v>
      </c>
      <c r="BM181" s="203" t="s">
        <v>262</v>
      </c>
    </row>
    <row r="182" s="205" customFormat="1">
      <c r="A182" s="205"/>
      <c r="B182" s="206"/>
      <c r="C182" s="207"/>
      <c r="D182" s="208" t="s">
        <v>126</v>
      </c>
      <c r="E182" s="209" t="s">
        <v>1</v>
      </c>
      <c r="F182" s="210" t="s">
        <v>263</v>
      </c>
      <c r="G182" s="207"/>
      <c r="H182" s="211">
        <v>102</v>
      </c>
      <c r="I182" s="212"/>
      <c r="J182" s="207"/>
      <c r="K182" s="207"/>
      <c r="L182" s="213"/>
      <c r="M182" s="214"/>
      <c r="N182" s="207"/>
      <c r="O182" s="207"/>
      <c r="P182" s="207"/>
      <c r="Q182" s="207"/>
      <c r="R182" s="207"/>
      <c r="S182" s="207"/>
      <c r="T182" s="21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T182" s="216" t="s">
        <v>126</v>
      </c>
      <c r="AU182" s="216" t="s">
        <v>124</v>
      </c>
      <c r="AV182" s="205" t="s">
        <v>124</v>
      </c>
      <c r="AW182" s="205" t="s">
        <v>32</v>
      </c>
      <c r="AX182" s="205" t="s">
        <v>8</v>
      </c>
      <c r="AY182" s="216" t="s">
        <v>115</v>
      </c>
    </row>
    <row r="183" s="24" customFormat="1" ht="16.5" customHeight="1">
      <c r="A183" s="24"/>
      <c r="B183" s="25"/>
      <c r="C183" s="193" t="s">
        <v>264</v>
      </c>
      <c r="D183" s="193" t="s">
        <v>118</v>
      </c>
      <c r="E183" s="194" t="s">
        <v>265</v>
      </c>
      <c r="F183" s="195" t="s">
        <v>266</v>
      </c>
      <c r="G183" s="196" t="s">
        <v>222</v>
      </c>
      <c r="H183" s="197">
        <v>99.799999999999997</v>
      </c>
      <c r="I183" s="198"/>
      <c r="J183" s="197">
        <f t="shared" si="19"/>
        <v>0</v>
      </c>
      <c r="K183" s="195" t="s">
        <v>122</v>
      </c>
      <c r="L183" s="30"/>
      <c r="M183" s="199" t="s">
        <v>1</v>
      </c>
      <c r="N183" s="200" t="s">
        <v>42</v>
      </c>
      <c r="O183" s="26"/>
      <c r="P183" s="201">
        <f t="shared" si="20"/>
        <v>0</v>
      </c>
      <c r="Q183" s="201">
        <v>0.00060999999999999997</v>
      </c>
      <c r="R183" s="201">
        <f t="shared" si="21"/>
        <v>0.060877999999999995</v>
      </c>
      <c r="S183" s="201">
        <v>0</v>
      </c>
      <c r="T183" s="202">
        <f t="shared" si="22"/>
        <v>0</v>
      </c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R183" s="203" t="s">
        <v>190</v>
      </c>
      <c r="AT183" s="203" t="s">
        <v>118</v>
      </c>
      <c r="AU183" s="203" t="s">
        <v>124</v>
      </c>
      <c r="AY183" s="3" t="s">
        <v>115</v>
      </c>
      <c r="BE183" s="204">
        <f t="shared" si="12"/>
        <v>0</v>
      </c>
      <c r="BF183" s="204">
        <f t="shared" si="13"/>
        <v>0</v>
      </c>
      <c r="BG183" s="204">
        <f t="shared" si="14"/>
        <v>0</v>
      </c>
      <c r="BH183" s="204">
        <f t="shared" si="15"/>
        <v>0</v>
      </c>
      <c r="BI183" s="204">
        <f t="shared" si="16"/>
        <v>0</v>
      </c>
      <c r="BJ183" s="3" t="s">
        <v>124</v>
      </c>
      <c r="BK183" s="204">
        <f t="shared" si="23"/>
        <v>0</v>
      </c>
      <c r="BL183" s="3" t="s">
        <v>190</v>
      </c>
      <c r="BM183" s="203" t="s">
        <v>267</v>
      </c>
    </row>
    <row r="184" s="205" customFormat="1">
      <c r="A184" s="205"/>
      <c r="B184" s="206"/>
      <c r="C184" s="207"/>
      <c r="D184" s="208" t="s">
        <v>126</v>
      </c>
      <c r="E184" s="209" t="s">
        <v>1</v>
      </c>
      <c r="F184" s="210" t="s">
        <v>237</v>
      </c>
      <c r="G184" s="207"/>
      <c r="H184" s="211">
        <v>99.799999999999997</v>
      </c>
      <c r="I184" s="212"/>
      <c r="J184" s="207"/>
      <c r="K184" s="207"/>
      <c r="L184" s="213"/>
      <c r="M184" s="214"/>
      <c r="N184" s="207"/>
      <c r="O184" s="207"/>
      <c r="P184" s="207"/>
      <c r="Q184" s="207"/>
      <c r="R184" s="207"/>
      <c r="S184" s="207"/>
      <c r="T184" s="215"/>
      <c r="U184" s="205"/>
      <c r="V184" s="205"/>
      <c r="W184" s="205"/>
      <c r="X184" s="205"/>
      <c r="Y184" s="205"/>
      <c r="Z184" s="205"/>
      <c r="AA184" s="205"/>
      <c r="AB184" s="205"/>
      <c r="AC184" s="205"/>
      <c r="AD184" s="205"/>
      <c r="AE184" s="205"/>
      <c r="AT184" s="216" t="s">
        <v>126</v>
      </c>
      <c r="AU184" s="216" t="s">
        <v>124</v>
      </c>
      <c r="AV184" s="205" t="s">
        <v>124</v>
      </c>
      <c r="AW184" s="205" t="s">
        <v>32</v>
      </c>
      <c r="AX184" s="205" t="s">
        <v>8</v>
      </c>
      <c r="AY184" s="216" t="s">
        <v>115</v>
      </c>
    </row>
    <row r="185" s="24" customFormat="1" ht="24.149999999999999" customHeight="1">
      <c r="A185" s="24"/>
      <c r="B185" s="25"/>
      <c r="C185" s="193" t="s">
        <v>268</v>
      </c>
      <c r="D185" s="193" t="s">
        <v>118</v>
      </c>
      <c r="E185" s="194" t="s">
        <v>269</v>
      </c>
      <c r="F185" s="195" t="s">
        <v>270</v>
      </c>
      <c r="G185" s="196" t="s">
        <v>130</v>
      </c>
      <c r="H185" s="197">
        <v>222.11000000000001</v>
      </c>
      <c r="I185" s="198"/>
      <c r="J185" s="197">
        <f t="shared" si="19"/>
        <v>0</v>
      </c>
      <c r="K185" s="195" t="s">
        <v>122</v>
      </c>
      <c r="L185" s="30"/>
      <c r="M185" s="199" t="s">
        <v>1</v>
      </c>
      <c r="N185" s="200" t="s">
        <v>42</v>
      </c>
      <c r="O185" s="26"/>
      <c r="P185" s="201">
        <f t="shared" si="20"/>
        <v>0</v>
      </c>
      <c r="Q185" s="201">
        <v>0.0027000000000000001</v>
      </c>
      <c r="R185" s="201">
        <f t="shared" si="21"/>
        <v>0.59969700000000004</v>
      </c>
      <c r="S185" s="201">
        <v>0</v>
      </c>
      <c r="T185" s="202">
        <f t="shared" si="22"/>
        <v>0</v>
      </c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R185" s="203" t="s">
        <v>190</v>
      </c>
      <c r="AT185" s="203" t="s">
        <v>118</v>
      </c>
      <c r="AU185" s="203" t="s">
        <v>124</v>
      </c>
      <c r="AY185" s="3" t="s">
        <v>115</v>
      </c>
      <c r="BE185" s="204">
        <f t="shared" si="12"/>
        <v>0</v>
      </c>
      <c r="BF185" s="204">
        <f t="shared" si="13"/>
        <v>0</v>
      </c>
      <c r="BG185" s="204">
        <f t="shared" si="14"/>
        <v>0</v>
      </c>
      <c r="BH185" s="204">
        <f t="shared" si="15"/>
        <v>0</v>
      </c>
      <c r="BI185" s="204">
        <f t="shared" si="16"/>
        <v>0</v>
      </c>
      <c r="BJ185" s="3" t="s">
        <v>124</v>
      </c>
      <c r="BK185" s="204">
        <f t="shared" si="23"/>
        <v>0</v>
      </c>
      <c r="BL185" s="3" t="s">
        <v>190</v>
      </c>
      <c r="BM185" s="203" t="s">
        <v>271</v>
      </c>
    </row>
    <row r="186" s="205" customFormat="1">
      <c r="A186" s="205"/>
      <c r="B186" s="206"/>
      <c r="C186" s="207"/>
      <c r="D186" s="208" t="s">
        <v>126</v>
      </c>
      <c r="E186" s="209" t="s">
        <v>1</v>
      </c>
      <c r="F186" s="210" t="s">
        <v>213</v>
      </c>
      <c r="G186" s="207"/>
      <c r="H186" s="211">
        <v>222.11000000000001</v>
      </c>
      <c r="I186" s="212"/>
      <c r="J186" s="207"/>
      <c r="K186" s="207"/>
      <c r="L186" s="213"/>
      <c r="M186" s="214"/>
      <c r="N186" s="207"/>
      <c r="O186" s="207"/>
      <c r="P186" s="207"/>
      <c r="Q186" s="207"/>
      <c r="R186" s="207"/>
      <c r="S186" s="207"/>
      <c r="T186" s="215"/>
      <c r="U186" s="205"/>
      <c r="V186" s="205"/>
      <c r="W186" s="205"/>
      <c r="X186" s="205"/>
      <c r="Y186" s="205"/>
      <c r="Z186" s="205"/>
      <c r="AA186" s="205"/>
      <c r="AB186" s="205"/>
      <c r="AC186" s="205"/>
      <c r="AD186" s="205"/>
      <c r="AE186" s="205"/>
      <c r="AT186" s="216" t="s">
        <v>126</v>
      </c>
      <c r="AU186" s="216" t="s">
        <v>124</v>
      </c>
      <c r="AV186" s="205" t="s">
        <v>124</v>
      </c>
      <c r="AW186" s="205" t="s">
        <v>32</v>
      </c>
      <c r="AX186" s="205" t="s">
        <v>8</v>
      </c>
      <c r="AY186" s="216" t="s">
        <v>115</v>
      </c>
    </row>
    <row r="187" s="24" customFormat="1" ht="24.149999999999999" customHeight="1">
      <c r="A187" s="24"/>
      <c r="B187" s="25"/>
      <c r="C187" s="193" t="s">
        <v>272</v>
      </c>
      <c r="D187" s="193" t="s">
        <v>118</v>
      </c>
      <c r="E187" s="194" t="s">
        <v>273</v>
      </c>
      <c r="F187" s="195" t="s">
        <v>274</v>
      </c>
      <c r="G187" s="196" t="s">
        <v>130</v>
      </c>
      <c r="H187" s="197">
        <v>317.39999999999998</v>
      </c>
      <c r="I187" s="198"/>
      <c r="J187" s="197">
        <f t="shared" si="19"/>
        <v>0</v>
      </c>
      <c r="K187" s="195" t="s">
        <v>122</v>
      </c>
      <c r="L187" s="30"/>
      <c r="M187" s="199" t="s">
        <v>1</v>
      </c>
      <c r="N187" s="200" t="s">
        <v>42</v>
      </c>
      <c r="O187" s="26"/>
      <c r="P187" s="201">
        <f t="shared" si="20"/>
        <v>0</v>
      </c>
      <c r="Q187" s="201">
        <v>0.00299</v>
      </c>
      <c r="R187" s="201">
        <f t="shared" si="21"/>
        <v>0.94902599999999993</v>
      </c>
      <c r="S187" s="201">
        <v>0</v>
      </c>
      <c r="T187" s="202">
        <f t="shared" si="22"/>
        <v>0</v>
      </c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R187" s="203" t="s">
        <v>190</v>
      </c>
      <c r="AT187" s="203" t="s">
        <v>118</v>
      </c>
      <c r="AU187" s="203" t="s">
        <v>124</v>
      </c>
      <c r="AY187" s="3" t="s">
        <v>115</v>
      </c>
      <c r="BE187" s="204">
        <f t="shared" si="12"/>
        <v>0</v>
      </c>
      <c r="BF187" s="204">
        <f t="shared" si="13"/>
        <v>0</v>
      </c>
      <c r="BG187" s="204">
        <f t="shared" si="14"/>
        <v>0</v>
      </c>
      <c r="BH187" s="204">
        <f t="shared" si="15"/>
        <v>0</v>
      </c>
      <c r="BI187" s="204">
        <f t="shared" si="16"/>
        <v>0</v>
      </c>
      <c r="BJ187" s="3" t="s">
        <v>124</v>
      </c>
      <c r="BK187" s="204">
        <f t="shared" si="23"/>
        <v>0</v>
      </c>
      <c r="BL187" s="3" t="s">
        <v>190</v>
      </c>
      <c r="BM187" s="203" t="s">
        <v>275</v>
      </c>
    </row>
    <row r="188" s="205" customFormat="1">
      <c r="A188" s="205"/>
      <c r="B188" s="206"/>
      <c r="C188" s="207"/>
      <c r="D188" s="208" t="s">
        <v>126</v>
      </c>
      <c r="E188" s="209" t="s">
        <v>1</v>
      </c>
      <c r="F188" s="210" t="s">
        <v>218</v>
      </c>
      <c r="G188" s="207"/>
      <c r="H188" s="211">
        <v>317.39999999999998</v>
      </c>
      <c r="I188" s="212"/>
      <c r="J188" s="207"/>
      <c r="K188" s="207"/>
      <c r="L188" s="213"/>
      <c r="M188" s="214"/>
      <c r="N188" s="207"/>
      <c r="O188" s="207"/>
      <c r="P188" s="207"/>
      <c r="Q188" s="207"/>
      <c r="R188" s="207"/>
      <c r="S188" s="207"/>
      <c r="T188" s="215"/>
      <c r="U188" s="205"/>
      <c r="V188" s="205"/>
      <c r="W188" s="205"/>
      <c r="X188" s="205"/>
      <c r="Y188" s="205"/>
      <c r="Z188" s="205"/>
      <c r="AA188" s="205"/>
      <c r="AB188" s="205"/>
      <c r="AC188" s="205"/>
      <c r="AD188" s="205"/>
      <c r="AE188" s="205"/>
      <c r="AT188" s="216" t="s">
        <v>126</v>
      </c>
      <c r="AU188" s="216" t="s">
        <v>124</v>
      </c>
      <c r="AV188" s="205" t="s">
        <v>124</v>
      </c>
      <c r="AW188" s="205" t="s">
        <v>32</v>
      </c>
      <c r="AX188" s="205" t="s">
        <v>8</v>
      </c>
      <c r="AY188" s="216" t="s">
        <v>115</v>
      </c>
    </row>
    <row r="189" s="24" customFormat="1" ht="24.149999999999999" customHeight="1">
      <c r="A189" s="24"/>
      <c r="B189" s="25"/>
      <c r="C189" s="193" t="s">
        <v>276</v>
      </c>
      <c r="D189" s="193" t="s">
        <v>118</v>
      </c>
      <c r="E189" s="194" t="s">
        <v>277</v>
      </c>
      <c r="F189" s="195" t="s">
        <v>278</v>
      </c>
      <c r="G189" s="196" t="s">
        <v>222</v>
      </c>
      <c r="H189" s="197">
        <v>28</v>
      </c>
      <c r="I189" s="198"/>
      <c r="J189" s="197">
        <f t="shared" si="19"/>
        <v>0</v>
      </c>
      <c r="K189" s="195" t="s">
        <v>122</v>
      </c>
      <c r="L189" s="30"/>
      <c r="M189" s="199" t="s">
        <v>1</v>
      </c>
      <c r="N189" s="200" t="s">
        <v>42</v>
      </c>
      <c r="O189" s="26"/>
      <c r="P189" s="201">
        <f t="shared" si="20"/>
        <v>0</v>
      </c>
      <c r="Q189" s="201">
        <v>0.0012700000000000001</v>
      </c>
      <c r="R189" s="201">
        <f t="shared" si="21"/>
        <v>0.035560000000000001</v>
      </c>
      <c r="S189" s="201">
        <v>0</v>
      </c>
      <c r="T189" s="202">
        <f t="shared" si="22"/>
        <v>0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R189" s="203" t="s">
        <v>190</v>
      </c>
      <c r="AT189" s="203" t="s">
        <v>118</v>
      </c>
      <c r="AU189" s="203" t="s">
        <v>124</v>
      </c>
      <c r="AY189" s="3" t="s">
        <v>115</v>
      </c>
      <c r="BE189" s="204">
        <f t="shared" si="12"/>
        <v>0</v>
      </c>
      <c r="BF189" s="204">
        <f t="shared" si="13"/>
        <v>0</v>
      </c>
      <c r="BG189" s="204">
        <f t="shared" si="14"/>
        <v>0</v>
      </c>
      <c r="BH189" s="204">
        <f t="shared" si="15"/>
        <v>0</v>
      </c>
      <c r="BI189" s="204">
        <f t="shared" si="16"/>
        <v>0</v>
      </c>
      <c r="BJ189" s="3" t="s">
        <v>124</v>
      </c>
      <c r="BK189" s="204">
        <f t="shared" si="23"/>
        <v>0</v>
      </c>
      <c r="BL189" s="3" t="s">
        <v>190</v>
      </c>
      <c r="BM189" s="203" t="s">
        <v>279</v>
      </c>
    </row>
    <row r="190" s="205" customFormat="1">
      <c r="A190" s="205"/>
      <c r="B190" s="206"/>
      <c r="C190" s="207"/>
      <c r="D190" s="208" t="s">
        <v>126</v>
      </c>
      <c r="E190" s="209" t="s">
        <v>1</v>
      </c>
      <c r="F190" s="210" t="s">
        <v>259</v>
      </c>
      <c r="G190" s="207"/>
      <c r="H190" s="211">
        <v>28</v>
      </c>
      <c r="I190" s="212"/>
      <c r="J190" s="207"/>
      <c r="K190" s="207"/>
      <c r="L190" s="213"/>
      <c r="M190" s="214"/>
      <c r="N190" s="207"/>
      <c r="O190" s="207"/>
      <c r="P190" s="207"/>
      <c r="Q190" s="207"/>
      <c r="R190" s="207"/>
      <c r="S190" s="207"/>
      <c r="T190" s="215"/>
      <c r="U190" s="205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T190" s="216" t="s">
        <v>126</v>
      </c>
      <c r="AU190" s="216" t="s">
        <v>124</v>
      </c>
      <c r="AV190" s="205" t="s">
        <v>124</v>
      </c>
      <c r="AW190" s="205" t="s">
        <v>32</v>
      </c>
      <c r="AX190" s="205" t="s">
        <v>8</v>
      </c>
      <c r="AY190" s="216" t="s">
        <v>115</v>
      </c>
    </row>
    <row r="191" s="24" customFormat="1" ht="24.149999999999999" customHeight="1">
      <c r="A191" s="24"/>
      <c r="B191" s="25"/>
      <c r="C191" s="193" t="s">
        <v>280</v>
      </c>
      <c r="D191" s="193" t="s">
        <v>118</v>
      </c>
      <c r="E191" s="194" t="s">
        <v>281</v>
      </c>
      <c r="F191" s="195" t="s">
        <v>282</v>
      </c>
      <c r="G191" s="196" t="s">
        <v>222</v>
      </c>
      <c r="H191" s="197">
        <v>27.600000000000001</v>
      </c>
      <c r="I191" s="198"/>
      <c r="J191" s="197">
        <f t="shared" si="19"/>
        <v>0</v>
      </c>
      <c r="K191" s="195" t="s">
        <v>122</v>
      </c>
      <c r="L191" s="30"/>
      <c r="M191" s="199" t="s">
        <v>1</v>
      </c>
      <c r="N191" s="200" t="s">
        <v>42</v>
      </c>
      <c r="O191" s="26"/>
      <c r="P191" s="201">
        <f t="shared" si="20"/>
        <v>0</v>
      </c>
      <c r="Q191" s="201">
        <v>0.0012700000000000001</v>
      </c>
      <c r="R191" s="201">
        <f t="shared" si="21"/>
        <v>0.035052000000000007</v>
      </c>
      <c r="S191" s="201">
        <v>0</v>
      </c>
      <c r="T191" s="202">
        <f t="shared" si="22"/>
        <v>0</v>
      </c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R191" s="203" t="s">
        <v>190</v>
      </c>
      <c r="AT191" s="203" t="s">
        <v>118</v>
      </c>
      <c r="AU191" s="203" t="s">
        <v>124</v>
      </c>
      <c r="AY191" s="3" t="s">
        <v>115</v>
      </c>
      <c r="BE191" s="204">
        <f t="shared" si="12"/>
        <v>0</v>
      </c>
      <c r="BF191" s="204">
        <f t="shared" si="13"/>
        <v>0</v>
      </c>
      <c r="BG191" s="204">
        <f t="shared" si="14"/>
        <v>0</v>
      </c>
      <c r="BH191" s="204">
        <f t="shared" si="15"/>
        <v>0</v>
      </c>
      <c r="BI191" s="204">
        <f t="shared" si="16"/>
        <v>0</v>
      </c>
      <c r="BJ191" s="3" t="s">
        <v>124</v>
      </c>
      <c r="BK191" s="204">
        <f t="shared" si="23"/>
        <v>0</v>
      </c>
      <c r="BL191" s="3" t="s">
        <v>190</v>
      </c>
      <c r="BM191" s="203" t="s">
        <v>283</v>
      </c>
    </row>
    <row r="192" s="205" customFormat="1">
      <c r="A192" s="205"/>
      <c r="B192" s="206"/>
      <c r="C192" s="207"/>
      <c r="D192" s="208" t="s">
        <v>126</v>
      </c>
      <c r="E192" s="209" t="s">
        <v>1</v>
      </c>
      <c r="F192" s="210" t="s">
        <v>227</v>
      </c>
      <c r="G192" s="207"/>
      <c r="H192" s="211">
        <v>27.600000000000001</v>
      </c>
      <c r="I192" s="212"/>
      <c r="J192" s="207"/>
      <c r="K192" s="207"/>
      <c r="L192" s="213"/>
      <c r="M192" s="214"/>
      <c r="N192" s="207"/>
      <c r="O192" s="207"/>
      <c r="P192" s="207"/>
      <c r="Q192" s="207"/>
      <c r="R192" s="207"/>
      <c r="S192" s="207"/>
      <c r="T192" s="215"/>
      <c r="U192" s="205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T192" s="216" t="s">
        <v>126</v>
      </c>
      <c r="AU192" s="216" t="s">
        <v>124</v>
      </c>
      <c r="AV192" s="205" t="s">
        <v>124</v>
      </c>
      <c r="AW192" s="205" t="s">
        <v>32</v>
      </c>
      <c r="AX192" s="205" t="s">
        <v>8</v>
      </c>
      <c r="AY192" s="216" t="s">
        <v>115</v>
      </c>
    </row>
    <row r="193" s="24" customFormat="1" ht="24.149999999999999" customHeight="1">
      <c r="A193" s="24"/>
      <c r="B193" s="25"/>
      <c r="C193" s="193" t="s">
        <v>284</v>
      </c>
      <c r="D193" s="193" t="s">
        <v>118</v>
      </c>
      <c r="E193" s="194" t="s">
        <v>285</v>
      </c>
      <c r="F193" s="195" t="s">
        <v>286</v>
      </c>
      <c r="G193" s="196" t="s">
        <v>222</v>
      </c>
      <c r="H193" s="197">
        <v>29.899999999999999</v>
      </c>
      <c r="I193" s="198"/>
      <c r="J193" s="197">
        <f t="shared" si="19"/>
        <v>0</v>
      </c>
      <c r="K193" s="195" t="s">
        <v>122</v>
      </c>
      <c r="L193" s="30"/>
      <c r="M193" s="199" t="s">
        <v>1</v>
      </c>
      <c r="N193" s="200" t="s">
        <v>42</v>
      </c>
      <c r="O193" s="26"/>
      <c r="P193" s="201">
        <f t="shared" si="20"/>
        <v>0</v>
      </c>
      <c r="Q193" s="201">
        <v>0.00052999999999999998</v>
      </c>
      <c r="R193" s="201">
        <f t="shared" si="21"/>
        <v>0.015847</v>
      </c>
      <c r="S193" s="201">
        <v>0</v>
      </c>
      <c r="T193" s="202">
        <f t="shared" si="22"/>
        <v>0</v>
      </c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R193" s="203" t="s">
        <v>190</v>
      </c>
      <c r="AT193" s="203" t="s">
        <v>118</v>
      </c>
      <c r="AU193" s="203" t="s">
        <v>124</v>
      </c>
      <c r="AY193" s="3" t="s">
        <v>115</v>
      </c>
      <c r="BE193" s="204">
        <f t="shared" si="12"/>
        <v>0</v>
      </c>
      <c r="BF193" s="204">
        <f t="shared" si="13"/>
        <v>0</v>
      </c>
      <c r="BG193" s="204">
        <f t="shared" si="14"/>
        <v>0</v>
      </c>
      <c r="BH193" s="204">
        <f t="shared" si="15"/>
        <v>0</v>
      </c>
      <c r="BI193" s="204">
        <f t="shared" si="16"/>
        <v>0</v>
      </c>
      <c r="BJ193" s="3" t="s">
        <v>124</v>
      </c>
      <c r="BK193" s="204">
        <f t="shared" si="23"/>
        <v>0</v>
      </c>
      <c r="BL193" s="3" t="s">
        <v>190</v>
      </c>
      <c r="BM193" s="203" t="s">
        <v>287</v>
      </c>
    </row>
    <row r="194" s="205" customFormat="1">
      <c r="A194" s="205"/>
      <c r="B194" s="206"/>
      <c r="C194" s="207"/>
      <c r="D194" s="208" t="s">
        <v>126</v>
      </c>
      <c r="E194" s="209" t="s">
        <v>1</v>
      </c>
      <c r="F194" s="210" t="s">
        <v>232</v>
      </c>
      <c r="G194" s="207"/>
      <c r="H194" s="211">
        <v>29.899999999999999</v>
      </c>
      <c r="I194" s="212"/>
      <c r="J194" s="207"/>
      <c r="K194" s="207"/>
      <c r="L194" s="213"/>
      <c r="M194" s="214"/>
      <c r="N194" s="207"/>
      <c r="O194" s="207"/>
      <c r="P194" s="207"/>
      <c r="Q194" s="207"/>
      <c r="R194" s="207"/>
      <c r="S194" s="207"/>
      <c r="T194" s="215"/>
      <c r="U194" s="205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T194" s="216" t="s">
        <v>126</v>
      </c>
      <c r="AU194" s="216" t="s">
        <v>124</v>
      </c>
      <c r="AV194" s="205" t="s">
        <v>124</v>
      </c>
      <c r="AW194" s="205" t="s">
        <v>32</v>
      </c>
      <c r="AX194" s="205" t="s">
        <v>8</v>
      </c>
      <c r="AY194" s="216" t="s">
        <v>115</v>
      </c>
    </row>
    <row r="195" s="24" customFormat="1" ht="24.149999999999999" customHeight="1">
      <c r="A195" s="24"/>
      <c r="B195" s="25"/>
      <c r="C195" s="193" t="s">
        <v>288</v>
      </c>
      <c r="D195" s="193" t="s">
        <v>118</v>
      </c>
      <c r="E195" s="194" t="s">
        <v>289</v>
      </c>
      <c r="F195" s="195" t="s">
        <v>290</v>
      </c>
      <c r="G195" s="196" t="s">
        <v>222</v>
      </c>
      <c r="H195" s="197">
        <v>99.799999999999997</v>
      </c>
      <c r="I195" s="198"/>
      <c r="J195" s="197">
        <f t="shared" si="19"/>
        <v>0</v>
      </c>
      <c r="K195" s="195" t="s">
        <v>122</v>
      </c>
      <c r="L195" s="30"/>
      <c r="M195" s="199" t="s">
        <v>1</v>
      </c>
      <c r="N195" s="200" t="s">
        <v>42</v>
      </c>
      <c r="O195" s="26"/>
      <c r="P195" s="201">
        <f t="shared" si="20"/>
        <v>0</v>
      </c>
      <c r="Q195" s="201">
        <v>0.00051999999999999995</v>
      </c>
      <c r="R195" s="201">
        <f t="shared" si="21"/>
        <v>0.051895999999999991</v>
      </c>
      <c r="S195" s="201">
        <v>0</v>
      </c>
      <c r="T195" s="202">
        <f t="shared" si="22"/>
        <v>0</v>
      </c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R195" s="203" t="s">
        <v>190</v>
      </c>
      <c r="AT195" s="203" t="s">
        <v>118</v>
      </c>
      <c r="AU195" s="203" t="s">
        <v>124</v>
      </c>
      <c r="AY195" s="3" t="s">
        <v>115</v>
      </c>
      <c r="BE195" s="204">
        <f t="shared" si="12"/>
        <v>0</v>
      </c>
      <c r="BF195" s="204">
        <f t="shared" si="13"/>
        <v>0</v>
      </c>
      <c r="BG195" s="204">
        <f t="shared" si="14"/>
        <v>0</v>
      </c>
      <c r="BH195" s="204">
        <f t="shared" si="15"/>
        <v>0</v>
      </c>
      <c r="BI195" s="204">
        <f t="shared" si="16"/>
        <v>0</v>
      </c>
      <c r="BJ195" s="3" t="s">
        <v>124</v>
      </c>
      <c r="BK195" s="204">
        <f t="shared" si="23"/>
        <v>0</v>
      </c>
      <c r="BL195" s="3" t="s">
        <v>190</v>
      </c>
      <c r="BM195" s="203" t="s">
        <v>291</v>
      </c>
    </row>
    <row r="196" s="205" customFormat="1">
      <c r="A196" s="205"/>
      <c r="B196" s="206"/>
      <c r="C196" s="207"/>
      <c r="D196" s="208" t="s">
        <v>126</v>
      </c>
      <c r="E196" s="209" t="s">
        <v>1</v>
      </c>
      <c r="F196" s="210" t="s">
        <v>237</v>
      </c>
      <c r="G196" s="207"/>
      <c r="H196" s="211">
        <v>99.799999999999997</v>
      </c>
      <c r="I196" s="212"/>
      <c r="J196" s="207"/>
      <c r="K196" s="207"/>
      <c r="L196" s="213"/>
      <c r="M196" s="214"/>
      <c r="N196" s="207"/>
      <c r="O196" s="207"/>
      <c r="P196" s="207"/>
      <c r="Q196" s="207"/>
      <c r="R196" s="207"/>
      <c r="S196" s="207"/>
      <c r="T196" s="21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T196" s="216" t="s">
        <v>126</v>
      </c>
      <c r="AU196" s="216" t="s">
        <v>124</v>
      </c>
      <c r="AV196" s="205" t="s">
        <v>124</v>
      </c>
      <c r="AW196" s="205" t="s">
        <v>32</v>
      </c>
      <c r="AX196" s="205" t="s">
        <v>8</v>
      </c>
      <c r="AY196" s="216" t="s">
        <v>115</v>
      </c>
    </row>
    <row r="197" s="24" customFormat="1" ht="24.149999999999999" customHeight="1">
      <c r="A197" s="24"/>
      <c r="B197" s="25"/>
      <c r="C197" s="193" t="s">
        <v>292</v>
      </c>
      <c r="D197" s="193" t="s">
        <v>118</v>
      </c>
      <c r="E197" s="194" t="s">
        <v>293</v>
      </c>
      <c r="F197" s="195" t="s">
        <v>294</v>
      </c>
      <c r="G197" s="196" t="s">
        <v>241</v>
      </c>
      <c r="H197" s="197">
        <v>14</v>
      </c>
      <c r="I197" s="198"/>
      <c r="J197" s="197">
        <f t="shared" si="19"/>
        <v>0</v>
      </c>
      <c r="K197" s="195" t="s">
        <v>122</v>
      </c>
      <c r="L197" s="30"/>
      <c r="M197" s="199" t="s">
        <v>1</v>
      </c>
      <c r="N197" s="200" t="s">
        <v>42</v>
      </c>
      <c r="O197" s="26"/>
      <c r="P197" s="201">
        <f t="shared" si="20"/>
        <v>0</v>
      </c>
      <c r="Q197" s="201">
        <v>0.0088100000000000001</v>
      </c>
      <c r="R197" s="201">
        <f t="shared" si="21"/>
        <v>0.12334000000000001</v>
      </c>
      <c r="S197" s="201">
        <v>0</v>
      </c>
      <c r="T197" s="202">
        <f t="shared" si="22"/>
        <v>0</v>
      </c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R197" s="203" t="s">
        <v>190</v>
      </c>
      <c r="AT197" s="203" t="s">
        <v>118</v>
      </c>
      <c r="AU197" s="203" t="s">
        <v>124</v>
      </c>
      <c r="AY197" s="3" t="s">
        <v>115</v>
      </c>
      <c r="BE197" s="204">
        <f t="shared" si="12"/>
        <v>0</v>
      </c>
      <c r="BF197" s="204">
        <f t="shared" si="13"/>
        <v>0</v>
      </c>
      <c r="BG197" s="204">
        <f t="shared" si="14"/>
        <v>0</v>
      </c>
      <c r="BH197" s="204">
        <f t="shared" si="15"/>
        <v>0</v>
      </c>
      <c r="BI197" s="204">
        <f t="shared" si="16"/>
        <v>0</v>
      </c>
      <c r="BJ197" s="3" t="s">
        <v>124</v>
      </c>
      <c r="BK197" s="204">
        <f t="shared" si="23"/>
        <v>0</v>
      </c>
      <c r="BL197" s="3" t="s">
        <v>190</v>
      </c>
      <c r="BM197" s="203" t="s">
        <v>295</v>
      </c>
    </row>
    <row r="198" s="24" customFormat="1" ht="24.149999999999999" customHeight="1">
      <c r="A198" s="24"/>
      <c r="B198" s="25"/>
      <c r="C198" s="193" t="s">
        <v>296</v>
      </c>
      <c r="D198" s="193" t="s">
        <v>118</v>
      </c>
      <c r="E198" s="194" t="s">
        <v>297</v>
      </c>
      <c r="F198" s="195" t="s">
        <v>298</v>
      </c>
      <c r="G198" s="196" t="s">
        <v>241</v>
      </c>
      <c r="H198" s="197">
        <v>1268</v>
      </c>
      <c r="I198" s="198"/>
      <c r="J198" s="197">
        <f t="shared" si="19"/>
        <v>0</v>
      </c>
      <c r="K198" s="195" t="s">
        <v>122</v>
      </c>
      <c r="L198" s="30"/>
      <c r="M198" s="199" t="s">
        <v>1</v>
      </c>
      <c r="N198" s="200" t="s">
        <v>42</v>
      </c>
      <c r="O198" s="26"/>
      <c r="P198" s="201">
        <f t="shared" si="20"/>
        <v>0</v>
      </c>
      <c r="Q198" s="201">
        <v>8.0000000000000007e-05</v>
      </c>
      <c r="R198" s="201">
        <f t="shared" si="21"/>
        <v>0.10144</v>
      </c>
      <c r="S198" s="201">
        <v>0</v>
      </c>
      <c r="T198" s="202">
        <f t="shared" si="22"/>
        <v>0</v>
      </c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R198" s="203" t="s">
        <v>190</v>
      </c>
      <c r="AT198" s="203" t="s">
        <v>118</v>
      </c>
      <c r="AU198" s="203" t="s">
        <v>124</v>
      </c>
      <c r="AY198" s="3" t="s">
        <v>115</v>
      </c>
      <c r="BE198" s="204">
        <f t="shared" si="12"/>
        <v>0</v>
      </c>
      <c r="BF198" s="204">
        <f t="shared" si="13"/>
        <v>0</v>
      </c>
      <c r="BG198" s="204">
        <f t="shared" si="14"/>
        <v>0</v>
      </c>
      <c r="BH198" s="204">
        <f t="shared" si="15"/>
        <v>0</v>
      </c>
      <c r="BI198" s="204">
        <f t="shared" si="16"/>
        <v>0</v>
      </c>
      <c r="BJ198" s="3" t="s">
        <v>124</v>
      </c>
      <c r="BK198" s="204">
        <f t="shared" si="23"/>
        <v>0</v>
      </c>
      <c r="BL198" s="3" t="s">
        <v>190</v>
      </c>
      <c r="BM198" s="203" t="s">
        <v>299</v>
      </c>
    </row>
    <row r="199" s="205" customFormat="1">
      <c r="A199" s="205"/>
      <c r="B199" s="206"/>
      <c r="C199" s="207"/>
      <c r="D199" s="208" t="s">
        <v>126</v>
      </c>
      <c r="E199" s="209" t="s">
        <v>1</v>
      </c>
      <c r="F199" s="210" t="s">
        <v>300</v>
      </c>
      <c r="G199" s="207"/>
      <c r="H199" s="211">
        <v>1268</v>
      </c>
      <c r="I199" s="212"/>
      <c r="J199" s="207"/>
      <c r="K199" s="207"/>
      <c r="L199" s="213"/>
      <c r="M199" s="214"/>
      <c r="N199" s="207"/>
      <c r="O199" s="207"/>
      <c r="P199" s="207"/>
      <c r="Q199" s="207"/>
      <c r="R199" s="207"/>
      <c r="S199" s="207"/>
      <c r="T199" s="215"/>
      <c r="U199" s="205"/>
      <c r="V199" s="205"/>
      <c r="W199" s="205"/>
      <c r="X199" s="205"/>
      <c r="Y199" s="205"/>
      <c r="Z199" s="205"/>
      <c r="AA199" s="205"/>
      <c r="AB199" s="205"/>
      <c r="AC199" s="205"/>
      <c r="AD199" s="205"/>
      <c r="AE199" s="205"/>
      <c r="AT199" s="216" t="s">
        <v>126</v>
      </c>
      <c r="AU199" s="216" t="s">
        <v>124</v>
      </c>
      <c r="AV199" s="205" t="s">
        <v>124</v>
      </c>
      <c r="AW199" s="205" t="s">
        <v>32</v>
      </c>
      <c r="AX199" s="205" t="s">
        <v>8</v>
      </c>
      <c r="AY199" s="216" t="s">
        <v>115</v>
      </c>
    </row>
    <row r="200" s="24" customFormat="1" ht="24.149999999999999" customHeight="1">
      <c r="A200" s="24"/>
      <c r="B200" s="25"/>
      <c r="C200" s="193" t="s">
        <v>301</v>
      </c>
      <c r="D200" s="193" t="s">
        <v>118</v>
      </c>
      <c r="E200" s="194" t="s">
        <v>302</v>
      </c>
      <c r="F200" s="195" t="s">
        <v>303</v>
      </c>
      <c r="G200" s="196" t="s">
        <v>241</v>
      </c>
      <c r="H200" s="197">
        <v>10</v>
      </c>
      <c r="I200" s="198"/>
      <c r="J200" s="197">
        <f t="shared" si="19"/>
        <v>0</v>
      </c>
      <c r="K200" s="195" t="s">
        <v>122</v>
      </c>
      <c r="L200" s="30"/>
      <c r="M200" s="199" t="s">
        <v>1</v>
      </c>
      <c r="N200" s="200" t="s">
        <v>42</v>
      </c>
      <c r="O200" s="26"/>
      <c r="P200" s="201">
        <f t="shared" si="20"/>
        <v>0</v>
      </c>
      <c r="Q200" s="201">
        <v>0</v>
      </c>
      <c r="R200" s="201">
        <f t="shared" si="21"/>
        <v>0</v>
      </c>
      <c r="S200" s="201">
        <v>0</v>
      </c>
      <c r="T200" s="202">
        <f t="shared" si="22"/>
        <v>0</v>
      </c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R200" s="203" t="s">
        <v>190</v>
      </c>
      <c r="AT200" s="203" t="s">
        <v>118</v>
      </c>
      <c r="AU200" s="203" t="s">
        <v>124</v>
      </c>
      <c r="AY200" s="3" t="s">
        <v>115</v>
      </c>
      <c r="BE200" s="204">
        <f t="shared" si="12"/>
        <v>0</v>
      </c>
      <c r="BF200" s="204">
        <f t="shared" si="13"/>
        <v>0</v>
      </c>
      <c r="BG200" s="204">
        <f t="shared" si="14"/>
        <v>0</v>
      </c>
      <c r="BH200" s="204">
        <f t="shared" si="15"/>
        <v>0</v>
      </c>
      <c r="BI200" s="204">
        <f t="shared" si="16"/>
        <v>0</v>
      </c>
      <c r="BJ200" s="3" t="s">
        <v>124</v>
      </c>
      <c r="BK200" s="204">
        <f t="shared" si="23"/>
        <v>0</v>
      </c>
      <c r="BL200" s="3" t="s">
        <v>190</v>
      </c>
      <c r="BM200" s="203" t="s">
        <v>304</v>
      </c>
    </row>
    <row r="201" s="24" customFormat="1" ht="16.5" customHeight="1">
      <c r="A201" s="24"/>
      <c r="B201" s="25"/>
      <c r="C201" s="228" t="s">
        <v>305</v>
      </c>
      <c r="D201" s="228" t="s">
        <v>306</v>
      </c>
      <c r="E201" s="229" t="s">
        <v>307</v>
      </c>
      <c r="F201" s="230" t="s">
        <v>308</v>
      </c>
      <c r="G201" s="231" t="s">
        <v>241</v>
      </c>
      <c r="H201" s="232">
        <v>10</v>
      </c>
      <c r="I201" s="233"/>
      <c r="J201" s="232">
        <f t="shared" si="19"/>
        <v>0</v>
      </c>
      <c r="K201" s="230" t="s">
        <v>1</v>
      </c>
      <c r="L201" s="234"/>
      <c r="M201" s="235" t="s">
        <v>1</v>
      </c>
      <c r="N201" s="236" t="s">
        <v>42</v>
      </c>
      <c r="O201" s="26"/>
      <c r="P201" s="201">
        <f t="shared" si="20"/>
        <v>0</v>
      </c>
      <c r="Q201" s="201">
        <v>0.00012999999999999999</v>
      </c>
      <c r="R201" s="201">
        <f t="shared" si="21"/>
        <v>0.0012999999999999999</v>
      </c>
      <c r="S201" s="201">
        <v>0</v>
      </c>
      <c r="T201" s="202">
        <f t="shared" si="22"/>
        <v>0</v>
      </c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R201" s="203" t="s">
        <v>276</v>
      </c>
      <c r="AT201" s="203" t="s">
        <v>306</v>
      </c>
      <c r="AU201" s="203" t="s">
        <v>124</v>
      </c>
      <c r="AY201" s="3" t="s">
        <v>115</v>
      </c>
      <c r="BE201" s="204">
        <f t="shared" si="12"/>
        <v>0</v>
      </c>
      <c r="BF201" s="204">
        <f t="shared" si="13"/>
        <v>0</v>
      </c>
      <c r="BG201" s="204">
        <f t="shared" si="14"/>
        <v>0</v>
      </c>
      <c r="BH201" s="204">
        <f t="shared" si="15"/>
        <v>0</v>
      </c>
      <c r="BI201" s="204">
        <f t="shared" si="16"/>
        <v>0</v>
      </c>
      <c r="BJ201" s="3" t="s">
        <v>124</v>
      </c>
      <c r="BK201" s="204">
        <f t="shared" si="23"/>
        <v>0</v>
      </c>
      <c r="BL201" s="3" t="s">
        <v>190</v>
      </c>
      <c r="BM201" s="203" t="s">
        <v>309</v>
      </c>
    </row>
    <row r="202" s="24" customFormat="1" ht="24.149999999999999" customHeight="1">
      <c r="A202" s="24"/>
      <c r="B202" s="25"/>
      <c r="C202" s="193" t="s">
        <v>310</v>
      </c>
      <c r="D202" s="193" t="s">
        <v>118</v>
      </c>
      <c r="E202" s="194" t="s">
        <v>311</v>
      </c>
      <c r="F202" s="195" t="s">
        <v>312</v>
      </c>
      <c r="G202" s="196" t="s">
        <v>222</v>
      </c>
      <c r="H202" s="197">
        <v>22</v>
      </c>
      <c r="I202" s="198"/>
      <c r="J202" s="197">
        <f t="shared" si="19"/>
        <v>0</v>
      </c>
      <c r="K202" s="195" t="s">
        <v>122</v>
      </c>
      <c r="L202" s="30"/>
      <c r="M202" s="199" t="s">
        <v>1</v>
      </c>
      <c r="N202" s="200" t="s">
        <v>42</v>
      </c>
      <c r="O202" s="26"/>
      <c r="P202" s="201">
        <f t="shared" si="20"/>
        <v>0</v>
      </c>
      <c r="Q202" s="201">
        <v>0.0015100000000000001</v>
      </c>
      <c r="R202" s="201">
        <f t="shared" si="21"/>
        <v>0.03322</v>
      </c>
      <c r="S202" s="201">
        <v>0</v>
      </c>
      <c r="T202" s="202">
        <f t="shared" si="22"/>
        <v>0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R202" s="203" t="s">
        <v>190</v>
      </c>
      <c r="AT202" s="203" t="s">
        <v>118</v>
      </c>
      <c r="AU202" s="203" t="s">
        <v>124</v>
      </c>
      <c r="AY202" s="3" t="s">
        <v>115</v>
      </c>
      <c r="BE202" s="204">
        <f t="shared" si="12"/>
        <v>0</v>
      </c>
      <c r="BF202" s="204">
        <f t="shared" si="13"/>
        <v>0</v>
      </c>
      <c r="BG202" s="204">
        <f t="shared" si="14"/>
        <v>0</v>
      </c>
      <c r="BH202" s="204">
        <f t="shared" si="15"/>
        <v>0</v>
      </c>
      <c r="BI202" s="204">
        <f t="shared" si="16"/>
        <v>0</v>
      </c>
      <c r="BJ202" s="3" t="s">
        <v>124</v>
      </c>
      <c r="BK202" s="204">
        <f t="shared" si="23"/>
        <v>0</v>
      </c>
      <c r="BL202" s="3" t="s">
        <v>190</v>
      </c>
      <c r="BM202" s="203" t="s">
        <v>313</v>
      </c>
    </row>
    <row r="203" s="205" customFormat="1">
      <c r="A203" s="205"/>
      <c r="B203" s="206"/>
      <c r="C203" s="207"/>
      <c r="D203" s="208" t="s">
        <v>126</v>
      </c>
      <c r="E203" s="209" t="s">
        <v>1</v>
      </c>
      <c r="F203" s="210" t="s">
        <v>247</v>
      </c>
      <c r="G203" s="207"/>
      <c r="H203" s="211">
        <v>22</v>
      </c>
      <c r="I203" s="212"/>
      <c r="J203" s="207"/>
      <c r="K203" s="207"/>
      <c r="L203" s="213"/>
      <c r="M203" s="214"/>
      <c r="N203" s="207"/>
      <c r="O203" s="207"/>
      <c r="P203" s="207"/>
      <c r="Q203" s="207"/>
      <c r="R203" s="207"/>
      <c r="S203" s="207"/>
      <c r="T203" s="215"/>
      <c r="U203" s="205"/>
      <c r="V203" s="205"/>
      <c r="W203" s="205"/>
      <c r="X203" s="205"/>
      <c r="Y203" s="205"/>
      <c r="Z203" s="205"/>
      <c r="AA203" s="205"/>
      <c r="AB203" s="205"/>
      <c r="AC203" s="205"/>
      <c r="AD203" s="205"/>
      <c r="AE203" s="205"/>
      <c r="AT203" s="216" t="s">
        <v>126</v>
      </c>
      <c r="AU203" s="216" t="s">
        <v>124</v>
      </c>
      <c r="AV203" s="205" t="s">
        <v>124</v>
      </c>
      <c r="AW203" s="205" t="s">
        <v>32</v>
      </c>
      <c r="AX203" s="205" t="s">
        <v>8</v>
      </c>
      <c r="AY203" s="216" t="s">
        <v>115</v>
      </c>
    </row>
    <row r="204" s="24" customFormat="1" ht="24.149999999999999" customHeight="1">
      <c r="A204" s="24"/>
      <c r="B204" s="25"/>
      <c r="C204" s="193" t="s">
        <v>314</v>
      </c>
      <c r="D204" s="193" t="s">
        <v>118</v>
      </c>
      <c r="E204" s="194" t="s">
        <v>315</v>
      </c>
      <c r="F204" s="195" t="s">
        <v>316</v>
      </c>
      <c r="G204" s="196" t="s">
        <v>130</v>
      </c>
      <c r="H204" s="197">
        <v>30.399999999999999</v>
      </c>
      <c r="I204" s="198"/>
      <c r="J204" s="197">
        <f t="shared" si="19"/>
        <v>0</v>
      </c>
      <c r="K204" s="195" t="s">
        <v>122</v>
      </c>
      <c r="L204" s="30"/>
      <c r="M204" s="199" t="s">
        <v>1</v>
      </c>
      <c r="N204" s="200" t="s">
        <v>42</v>
      </c>
      <c r="O204" s="26"/>
      <c r="P204" s="201">
        <f t="shared" si="20"/>
        <v>0</v>
      </c>
      <c r="Q204" s="201">
        <v>0.0023700000000000001</v>
      </c>
      <c r="R204" s="201">
        <f t="shared" si="21"/>
        <v>0.072048000000000001</v>
      </c>
      <c r="S204" s="201">
        <v>0</v>
      </c>
      <c r="T204" s="202">
        <f t="shared" si="22"/>
        <v>0</v>
      </c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R204" s="203" t="s">
        <v>190</v>
      </c>
      <c r="AT204" s="203" t="s">
        <v>118</v>
      </c>
      <c r="AU204" s="203" t="s">
        <v>124</v>
      </c>
      <c r="AY204" s="3" t="s">
        <v>115</v>
      </c>
      <c r="BE204" s="204">
        <f t="shared" si="12"/>
        <v>0</v>
      </c>
      <c r="BF204" s="204">
        <f t="shared" si="13"/>
        <v>0</v>
      </c>
      <c r="BG204" s="204">
        <f t="shared" si="14"/>
        <v>0</v>
      </c>
      <c r="BH204" s="204">
        <f t="shared" si="15"/>
        <v>0</v>
      </c>
      <c r="BI204" s="204">
        <f t="shared" si="16"/>
        <v>0</v>
      </c>
      <c r="BJ204" s="3" t="s">
        <v>124</v>
      </c>
      <c r="BK204" s="204">
        <f t="shared" si="23"/>
        <v>0</v>
      </c>
      <c r="BL204" s="3" t="s">
        <v>190</v>
      </c>
      <c r="BM204" s="203" t="s">
        <v>317</v>
      </c>
    </row>
    <row r="205" s="205" customFormat="1">
      <c r="A205" s="205"/>
      <c r="B205" s="206"/>
      <c r="C205" s="207"/>
      <c r="D205" s="208" t="s">
        <v>126</v>
      </c>
      <c r="E205" s="209" t="s">
        <v>1</v>
      </c>
      <c r="F205" s="210" t="s">
        <v>252</v>
      </c>
      <c r="G205" s="207"/>
      <c r="H205" s="211">
        <v>24</v>
      </c>
      <c r="I205" s="212"/>
      <c r="J205" s="207"/>
      <c r="K205" s="207"/>
      <c r="L205" s="213"/>
      <c r="M205" s="214"/>
      <c r="N205" s="207"/>
      <c r="O205" s="207"/>
      <c r="P205" s="207"/>
      <c r="Q205" s="207"/>
      <c r="R205" s="207"/>
      <c r="S205" s="207"/>
      <c r="T205" s="215"/>
      <c r="U205" s="205"/>
      <c r="V205" s="205"/>
      <c r="W205" s="205"/>
      <c r="X205" s="205"/>
      <c r="Y205" s="205"/>
      <c r="Z205" s="205"/>
      <c r="AA205" s="205"/>
      <c r="AB205" s="205"/>
      <c r="AC205" s="205"/>
      <c r="AD205" s="205"/>
      <c r="AE205" s="205"/>
      <c r="AT205" s="216" t="s">
        <v>126</v>
      </c>
      <c r="AU205" s="216" t="s">
        <v>124</v>
      </c>
      <c r="AV205" s="205" t="s">
        <v>124</v>
      </c>
      <c r="AW205" s="205" t="s">
        <v>32</v>
      </c>
      <c r="AX205" s="205" t="s">
        <v>76</v>
      </c>
      <c r="AY205" s="216" t="s">
        <v>115</v>
      </c>
    </row>
    <row r="206" s="205" customFormat="1">
      <c r="A206" s="205"/>
      <c r="B206" s="206"/>
      <c r="C206" s="207"/>
      <c r="D206" s="208" t="s">
        <v>126</v>
      </c>
      <c r="E206" s="209" t="s">
        <v>1</v>
      </c>
      <c r="F206" s="210" t="s">
        <v>253</v>
      </c>
      <c r="G206" s="207"/>
      <c r="H206" s="211">
        <v>6.4000000000000004</v>
      </c>
      <c r="I206" s="212"/>
      <c r="J206" s="207"/>
      <c r="K206" s="207"/>
      <c r="L206" s="213"/>
      <c r="M206" s="214"/>
      <c r="N206" s="207"/>
      <c r="O206" s="207"/>
      <c r="P206" s="207"/>
      <c r="Q206" s="207"/>
      <c r="R206" s="207"/>
      <c r="S206" s="207"/>
      <c r="T206" s="21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  <c r="AT206" s="216" t="s">
        <v>126</v>
      </c>
      <c r="AU206" s="216" t="s">
        <v>124</v>
      </c>
      <c r="AV206" s="205" t="s">
        <v>124</v>
      </c>
      <c r="AW206" s="205" t="s">
        <v>32</v>
      </c>
      <c r="AX206" s="205" t="s">
        <v>76</v>
      </c>
      <c r="AY206" s="216" t="s">
        <v>115</v>
      </c>
    </row>
    <row r="207" s="217" customFormat="1">
      <c r="A207" s="217"/>
      <c r="B207" s="218"/>
      <c r="C207" s="219"/>
      <c r="D207" s="208" t="s">
        <v>126</v>
      </c>
      <c r="E207" s="220" t="s">
        <v>1</v>
      </c>
      <c r="F207" s="221" t="s">
        <v>254</v>
      </c>
      <c r="G207" s="219"/>
      <c r="H207" s="222">
        <v>30.399999999999999</v>
      </c>
      <c r="I207" s="223"/>
      <c r="J207" s="219"/>
      <c r="K207" s="219"/>
      <c r="L207" s="224"/>
      <c r="M207" s="225"/>
      <c r="N207" s="219"/>
      <c r="O207" s="219"/>
      <c r="P207" s="219"/>
      <c r="Q207" s="219"/>
      <c r="R207" s="219"/>
      <c r="S207" s="219"/>
      <c r="T207" s="226"/>
      <c r="U207" s="217"/>
      <c r="V207" s="217"/>
      <c r="W207" s="217"/>
      <c r="X207" s="217"/>
      <c r="Y207" s="217"/>
      <c r="Z207" s="217"/>
      <c r="AA207" s="217"/>
      <c r="AB207" s="217"/>
      <c r="AC207" s="217"/>
      <c r="AD207" s="217"/>
      <c r="AE207" s="217"/>
      <c r="AT207" s="227" t="s">
        <v>126</v>
      </c>
      <c r="AU207" s="227" t="s">
        <v>124</v>
      </c>
      <c r="AV207" s="217" t="s">
        <v>123</v>
      </c>
      <c r="AW207" s="217" t="s">
        <v>32</v>
      </c>
      <c r="AX207" s="217" t="s">
        <v>8</v>
      </c>
      <c r="AY207" s="227" t="s">
        <v>115</v>
      </c>
    </row>
    <row r="208" s="24" customFormat="1" ht="33" customHeight="1">
      <c r="A208" s="24"/>
      <c r="B208" s="25"/>
      <c r="C208" s="193" t="s">
        <v>318</v>
      </c>
      <c r="D208" s="193" t="s">
        <v>118</v>
      </c>
      <c r="E208" s="194" t="s">
        <v>319</v>
      </c>
      <c r="F208" s="195" t="s">
        <v>320</v>
      </c>
      <c r="G208" s="196" t="s">
        <v>241</v>
      </c>
      <c r="H208" s="197">
        <v>10</v>
      </c>
      <c r="I208" s="198"/>
      <c r="J208" s="197">
        <f t="shared" si="19"/>
        <v>0</v>
      </c>
      <c r="K208" s="195" t="s">
        <v>122</v>
      </c>
      <c r="L208" s="30"/>
      <c r="M208" s="199" t="s">
        <v>1</v>
      </c>
      <c r="N208" s="200" t="s">
        <v>42</v>
      </c>
      <c r="O208" s="26"/>
      <c r="P208" s="201">
        <f t="shared" si="20"/>
        <v>0</v>
      </c>
      <c r="Q208" s="201">
        <v>0.00114</v>
      </c>
      <c r="R208" s="201">
        <f t="shared" si="21"/>
        <v>0.0114</v>
      </c>
      <c r="S208" s="201">
        <v>0</v>
      </c>
      <c r="T208" s="202">
        <f t="shared" si="22"/>
        <v>0</v>
      </c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R208" s="203" t="s">
        <v>190</v>
      </c>
      <c r="AT208" s="203" t="s">
        <v>118</v>
      </c>
      <c r="AU208" s="203" t="s">
        <v>124</v>
      </c>
      <c r="AY208" s="3" t="s">
        <v>115</v>
      </c>
      <c r="BE208" s="204">
        <f t="shared" ref="BE205:BE244" si="24">IF(N208="základní",J208,0)</f>
        <v>0</v>
      </c>
      <c r="BF208" s="204">
        <f t="shared" ref="BF205:BF244" si="25">IF(N208="snížená",J208,0)</f>
        <v>0</v>
      </c>
      <c r="BG208" s="204">
        <f t="shared" ref="BG205:BG244" si="26">IF(N208="zákl. přenesená",J208,0)</f>
        <v>0</v>
      </c>
      <c r="BH208" s="204">
        <f t="shared" ref="BH205:BH244" si="27">IF(N208="sníž. přenesená",J208,0)</f>
        <v>0</v>
      </c>
      <c r="BI208" s="204">
        <f t="shared" ref="BI205:BI244" si="28">IF(N208="nulová",J208,0)</f>
        <v>0</v>
      </c>
      <c r="BJ208" s="3" t="s">
        <v>124</v>
      </c>
      <c r="BK208" s="204">
        <f t="shared" si="23"/>
        <v>0</v>
      </c>
      <c r="BL208" s="3" t="s">
        <v>190</v>
      </c>
      <c r="BM208" s="203" t="s">
        <v>321</v>
      </c>
    </row>
    <row r="209" s="24" customFormat="1" ht="24.149999999999999" customHeight="1">
      <c r="A209" s="24"/>
      <c r="B209" s="25"/>
      <c r="C209" s="193" t="s">
        <v>322</v>
      </c>
      <c r="D209" s="193" t="s">
        <v>118</v>
      </c>
      <c r="E209" s="194" t="s">
        <v>323</v>
      </c>
      <c r="F209" s="195" t="s">
        <v>324</v>
      </c>
      <c r="G209" s="196" t="s">
        <v>241</v>
      </c>
      <c r="H209" s="197">
        <v>10</v>
      </c>
      <c r="I209" s="198"/>
      <c r="J209" s="197">
        <f t="shared" si="19"/>
        <v>0</v>
      </c>
      <c r="K209" s="195" t="s">
        <v>122</v>
      </c>
      <c r="L209" s="30"/>
      <c r="M209" s="199" t="s">
        <v>1</v>
      </c>
      <c r="N209" s="200" t="s">
        <v>42</v>
      </c>
      <c r="O209" s="26"/>
      <c r="P209" s="201">
        <f t="shared" si="20"/>
        <v>0</v>
      </c>
      <c r="Q209" s="201">
        <v>0.0024399999999999999</v>
      </c>
      <c r="R209" s="201">
        <f t="shared" si="21"/>
        <v>0.024399999999999998</v>
      </c>
      <c r="S209" s="201">
        <v>0</v>
      </c>
      <c r="T209" s="202">
        <f t="shared" si="22"/>
        <v>0</v>
      </c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R209" s="203" t="s">
        <v>190</v>
      </c>
      <c r="AT209" s="203" t="s">
        <v>118</v>
      </c>
      <c r="AU209" s="203" t="s">
        <v>124</v>
      </c>
      <c r="AY209" s="3" t="s">
        <v>115</v>
      </c>
      <c r="BE209" s="204">
        <f t="shared" si="24"/>
        <v>0</v>
      </c>
      <c r="BF209" s="204">
        <f t="shared" si="25"/>
        <v>0</v>
      </c>
      <c r="BG209" s="204">
        <f t="shared" si="26"/>
        <v>0</v>
      </c>
      <c r="BH209" s="204">
        <f t="shared" si="27"/>
        <v>0</v>
      </c>
      <c r="BI209" s="204">
        <f t="shared" si="28"/>
        <v>0</v>
      </c>
      <c r="BJ209" s="3" t="s">
        <v>124</v>
      </c>
      <c r="BK209" s="204">
        <f t="shared" si="23"/>
        <v>0</v>
      </c>
      <c r="BL209" s="3" t="s">
        <v>190</v>
      </c>
      <c r="BM209" s="203" t="s">
        <v>325</v>
      </c>
    </row>
    <row r="210" s="24" customFormat="1" ht="21.75" customHeight="1">
      <c r="A210" s="24"/>
      <c r="B210" s="25"/>
      <c r="C210" s="193" t="s">
        <v>326</v>
      </c>
      <c r="D210" s="193" t="s">
        <v>118</v>
      </c>
      <c r="E210" s="194" t="s">
        <v>327</v>
      </c>
      <c r="F210" s="195" t="s">
        <v>328</v>
      </c>
      <c r="G210" s="196" t="s">
        <v>222</v>
      </c>
      <c r="H210" s="197">
        <v>11.6</v>
      </c>
      <c r="I210" s="198"/>
      <c r="J210" s="197">
        <f t="shared" si="19"/>
        <v>0</v>
      </c>
      <c r="K210" s="195" t="s">
        <v>122</v>
      </c>
      <c r="L210" s="30"/>
      <c r="M210" s="199" t="s">
        <v>1</v>
      </c>
      <c r="N210" s="200" t="s">
        <v>42</v>
      </c>
      <c r="O210" s="26"/>
      <c r="P210" s="201">
        <f t="shared" si="20"/>
        <v>0</v>
      </c>
      <c r="Q210" s="201">
        <v>0.00091</v>
      </c>
      <c r="R210" s="201">
        <f t="shared" si="21"/>
        <v>0.010555999999999999</v>
      </c>
      <c r="S210" s="201">
        <v>0</v>
      </c>
      <c r="T210" s="202">
        <f t="shared" si="22"/>
        <v>0</v>
      </c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R210" s="203" t="s">
        <v>190</v>
      </c>
      <c r="AT210" s="203" t="s">
        <v>118</v>
      </c>
      <c r="AU210" s="203" t="s">
        <v>124</v>
      </c>
      <c r="AY210" s="3" t="s">
        <v>115</v>
      </c>
      <c r="BE210" s="204">
        <f t="shared" si="24"/>
        <v>0</v>
      </c>
      <c r="BF210" s="204">
        <f t="shared" si="25"/>
        <v>0</v>
      </c>
      <c r="BG210" s="204">
        <f t="shared" si="26"/>
        <v>0</v>
      </c>
      <c r="BH210" s="204">
        <f t="shared" si="27"/>
        <v>0</v>
      </c>
      <c r="BI210" s="204">
        <f t="shared" si="28"/>
        <v>0</v>
      </c>
      <c r="BJ210" s="3" t="s">
        <v>124</v>
      </c>
      <c r="BK210" s="204">
        <f t="shared" si="23"/>
        <v>0</v>
      </c>
      <c r="BL210" s="3" t="s">
        <v>190</v>
      </c>
      <c r="BM210" s="203" t="s">
        <v>329</v>
      </c>
    </row>
    <row r="211" s="205" customFormat="1">
      <c r="A211" s="205"/>
      <c r="B211" s="206"/>
      <c r="C211" s="207"/>
      <c r="D211" s="208" t="s">
        <v>126</v>
      </c>
      <c r="E211" s="209" t="s">
        <v>1</v>
      </c>
      <c r="F211" s="210" t="s">
        <v>330</v>
      </c>
      <c r="G211" s="207"/>
      <c r="H211" s="211">
        <v>11.6</v>
      </c>
      <c r="I211" s="212"/>
      <c r="J211" s="207"/>
      <c r="K211" s="207"/>
      <c r="L211" s="213"/>
      <c r="M211" s="214"/>
      <c r="N211" s="207"/>
      <c r="O211" s="207"/>
      <c r="P211" s="207"/>
      <c r="Q211" s="207"/>
      <c r="R211" s="207"/>
      <c r="S211" s="207"/>
      <c r="T211" s="215"/>
      <c r="U211" s="205"/>
      <c r="V211" s="205"/>
      <c r="W211" s="205"/>
      <c r="X211" s="205"/>
      <c r="Y211" s="205"/>
      <c r="Z211" s="205"/>
      <c r="AA211" s="205"/>
      <c r="AB211" s="205"/>
      <c r="AC211" s="205"/>
      <c r="AD211" s="205"/>
      <c r="AE211" s="205"/>
      <c r="AT211" s="216" t="s">
        <v>126</v>
      </c>
      <c r="AU211" s="216" t="s">
        <v>124</v>
      </c>
      <c r="AV211" s="205" t="s">
        <v>124</v>
      </c>
      <c r="AW211" s="205" t="s">
        <v>32</v>
      </c>
      <c r="AX211" s="205" t="s">
        <v>8</v>
      </c>
      <c r="AY211" s="216" t="s">
        <v>115</v>
      </c>
    </row>
    <row r="212" s="24" customFormat="1" ht="24.149999999999999" customHeight="1">
      <c r="A212" s="24"/>
      <c r="B212" s="25"/>
      <c r="C212" s="193" t="s">
        <v>331</v>
      </c>
      <c r="D212" s="193" t="s">
        <v>118</v>
      </c>
      <c r="E212" s="194" t="s">
        <v>332</v>
      </c>
      <c r="F212" s="195" t="s">
        <v>333</v>
      </c>
      <c r="G212" s="196" t="s">
        <v>241</v>
      </c>
      <c r="H212" s="197">
        <v>4</v>
      </c>
      <c r="I212" s="198"/>
      <c r="J212" s="197">
        <f t="shared" si="19"/>
        <v>0</v>
      </c>
      <c r="K212" s="195" t="s">
        <v>122</v>
      </c>
      <c r="L212" s="30"/>
      <c r="M212" s="199" t="s">
        <v>1</v>
      </c>
      <c r="N212" s="200" t="s">
        <v>42</v>
      </c>
      <c r="O212" s="26"/>
      <c r="P212" s="201">
        <f t="shared" si="20"/>
        <v>0</v>
      </c>
      <c r="Q212" s="201">
        <v>0.00033</v>
      </c>
      <c r="R212" s="201">
        <f t="shared" si="21"/>
        <v>0.00132</v>
      </c>
      <c r="S212" s="201">
        <v>0</v>
      </c>
      <c r="T212" s="202">
        <f t="shared" si="22"/>
        <v>0</v>
      </c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R212" s="203" t="s">
        <v>190</v>
      </c>
      <c r="AT212" s="203" t="s">
        <v>118</v>
      </c>
      <c r="AU212" s="203" t="s">
        <v>124</v>
      </c>
      <c r="AY212" s="3" t="s">
        <v>115</v>
      </c>
      <c r="BE212" s="204">
        <f t="shared" si="24"/>
        <v>0</v>
      </c>
      <c r="BF212" s="204">
        <f t="shared" si="25"/>
        <v>0</v>
      </c>
      <c r="BG212" s="204">
        <f t="shared" si="26"/>
        <v>0</v>
      </c>
      <c r="BH212" s="204">
        <f t="shared" si="27"/>
        <v>0</v>
      </c>
      <c r="BI212" s="204">
        <f t="shared" si="28"/>
        <v>0</v>
      </c>
      <c r="BJ212" s="3" t="s">
        <v>124</v>
      </c>
      <c r="BK212" s="204">
        <f t="shared" si="23"/>
        <v>0</v>
      </c>
      <c r="BL212" s="3" t="s">
        <v>190</v>
      </c>
      <c r="BM212" s="203" t="s">
        <v>334</v>
      </c>
    </row>
    <row r="213" s="24" customFormat="1" ht="24.149999999999999" customHeight="1">
      <c r="A213" s="24"/>
      <c r="B213" s="25"/>
      <c r="C213" s="193" t="s">
        <v>335</v>
      </c>
      <c r="D213" s="193" t="s">
        <v>118</v>
      </c>
      <c r="E213" s="194" t="s">
        <v>336</v>
      </c>
      <c r="F213" s="195" t="s">
        <v>337</v>
      </c>
      <c r="G213" s="196" t="s">
        <v>241</v>
      </c>
      <c r="H213" s="197">
        <v>2</v>
      </c>
      <c r="I213" s="198"/>
      <c r="J213" s="197">
        <f t="shared" si="19"/>
        <v>0</v>
      </c>
      <c r="K213" s="195" t="s">
        <v>122</v>
      </c>
      <c r="L213" s="30"/>
      <c r="M213" s="199" t="s">
        <v>1</v>
      </c>
      <c r="N213" s="200" t="s">
        <v>42</v>
      </c>
      <c r="O213" s="26"/>
      <c r="P213" s="201">
        <f t="shared" si="20"/>
        <v>0</v>
      </c>
      <c r="Q213" s="201">
        <v>0.00019000000000000001</v>
      </c>
      <c r="R213" s="201">
        <f t="shared" si="21"/>
        <v>0.00038000000000000002</v>
      </c>
      <c r="S213" s="201">
        <v>0</v>
      </c>
      <c r="T213" s="202">
        <f t="shared" si="22"/>
        <v>0</v>
      </c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R213" s="203" t="s">
        <v>190</v>
      </c>
      <c r="AT213" s="203" t="s">
        <v>118</v>
      </c>
      <c r="AU213" s="203" t="s">
        <v>124</v>
      </c>
      <c r="AY213" s="3" t="s">
        <v>115</v>
      </c>
      <c r="BE213" s="204">
        <f t="shared" si="24"/>
        <v>0</v>
      </c>
      <c r="BF213" s="204">
        <f t="shared" si="25"/>
        <v>0</v>
      </c>
      <c r="BG213" s="204">
        <f t="shared" si="26"/>
        <v>0</v>
      </c>
      <c r="BH213" s="204">
        <f t="shared" si="27"/>
        <v>0</v>
      </c>
      <c r="BI213" s="204">
        <f t="shared" si="28"/>
        <v>0</v>
      </c>
      <c r="BJ213" s="3" t="s">
        <v>124</v>
      </c>
      <c r="BK213" s="204">
        <f t="shared" si="23"/>
        <v>0</v>
      </c>
      <c r="BL213" s="3" t="s">
        <v>190</v>
      </c>
      <c r="BM213" s="203" t="s">
        <v>338</v>
      </c>
    </row>
    <row r="214" s="24" customFormat="1" ht="24.149999999999999" customHeight="1">
      <c r="A214" s="24"/>
      <c r="B214" s="25"/>
      <c r="C214" s="193" t="s">
        <v>339</v>
      </c>
      <c r="D214" s="193" t="s">
        <v>118</v>
      </c>
      <c r="E214" s="194" t="s">
        <v>340</v>
      </c>
      <c r="F214" s="195" t="s">
        <v>341</v>
      </c>
      <c r="G214" s="196" t="s">
        <v>222</v>
      </c>
      <c r="H214" s="197">
        <v>88.200000000000003</v>
      </c>
      <c r="I214" s="198"/>
      <c r="J214" s="197">
        <f t="shared" si="19"/>
        <v>0</v>
      </c>
      <c r="K214" s="195" t="s">
        <v>122</v>
      </c>
      <c r="L214" s="30"/>
      <c r="M214" s="199" t="s">
        <v>1</v>
      </c>
      <c r="N214" s="200" t="s">
        <v>42</v>
      </c>
      <c r="O214" s="26"/>
      <c r="P214" s="201">
        <f t="shared" si="20"/>
        <v>0</v>
      </c>
      <c r="Q214" s="201">
        <v>0.0029399999999999999</v>
      </c>
      <c r="R214" s="201">
        <f t="shared" si="21"/>
        <v>0.25930799999999998</v>
      </c>
      <c r="S214" s="201">
        <v>0</v>
      </c>
      <c r="T214" s="202">
        <f t="shared" si="22"/>
        <v>0</v>
      </c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R214" s="203" t="s">
        <v>190</v>
      </c>
      <c r="AT214" s="203" t="s">
        <v>118</v>
      </c>
      <c r="AU214" s="203" t="s">
        <v>124</v>
      </c>
      <c r="AY214" s="3" t="s">
        <v>115</v>
      </c>
      <c r="BE214" s="204">
        <f t="shared" si="24"/>
        <v>0</v>
      </c>
      <c r="BF214" s="204">
        <f t="shared" si="25"/>
        <v>0</v>
      </c>
      <c r="BG214" s="204">
        <f t="shared" si="26"/>
        <v>0</v>
      </c>
      <c r="BH214" s="204">
        <f t="shared" si="27"/>
        <v>0</v>
      </c>
      <c r="BI214" s="204">
        <f t="shared" si="28"/>
        <v>0</v>
      </c>
      <c r="BJ214" s="3" t="s">
        <v>124</v>
      </c>
      <c r="BK214" s="204">
        <f t="shared" si="23"/>
        <v>0</v>
      </c>
      <c r="BL214" s="3" t="s">
        <v>190</v>
      </c>
      <c r="BM214" s="203" t="s">
        <v>342</v>
      </c>
    </row>
    <row r="215" s="205" customFormat="1">
      <c r="A215" s="205"/>
      <c r="B215" s="206"/>
      <c r="C215" s="207"/>
      <c r="D215" s="208" t="s">
        <v>126</v>
      </c>
      <c r="E215" s="209" t="s">
        <v>1</v>
      </c>
      <c r="F215" s="210" t="s">
        <v>343</v>
      </c>
      <c r="G215" s="207"/>
      <c r="H215" s="211">
        <v>88.200000000000003</v>
      </c>
      <c r="I215" s="212"/>
      <c r="J215" s="207"/>
      <c r="K215" s="207"/>
      <c r="L215" s="213"/>
      <c r="M215" s="214"/>
      <c r="N215" s="207"/>
      <c r="O215" s="207"/>
      <c r="P215" s="207"/>
      <c r="Q215" s="207"/>
      <c r="R215" s="207"/>
      <c r="S215" s="207"/>
      <c r="T215" s="215"/>
      <c r="U215" s="205"/>
      <c r="V215" s="205"/>
      <c r="W215" s="205"/>
      <c r="X215" s="205"/>
      <c r="Y215" s="205"/>
      <c r="Z215" s="205"/>
      <c r="AA215" s="205"/>
      <c r="AB215" s="205"/>
      <c r="AC215" s="205"/>
      <c r="AD215" s="205"/>
      <c r="AE215" s="205"/>
      <c r="AT215" s="216" t="s">
        <v>126</v>
      </c>
      <c r="AU215" s="216" t="s">
        <v>124</v>
      </c>
      <c r="AV215" s="205" t="s">
        <v>124</v>
      </c>
      <c r="AW215" s="205" t="s">
        <v>32</v>
      </c>
      <c r="AX215" s="205" t="s">
        <v>8</v>
      </c>
      <c r="AY215" s="216" t="s">
        <v>115</v>
      </c>
    </row>
    <row r="216" s="24" customFormat="1" ht="33" customHeight="1">
      <c r="A216" s="24"/>
      <c r="B216" s="25"/>
      <c r="C216" s="193" t="s">
        <v>344</v>
      </c>
      <c r="D216" s="193" t="s">
        <v>118</v>
      </c>
      <c r="E216" s="194" t="s">
        <v>345</v>
      </c>
      <c r="F216" s="195" t="s">
        <v>346</v>
      </c>
      <c r="G216" s="196" t="s">
        <v>241</v>
      </c>
      <c r="H216" s="197">
        <v>4</v>
      </c>
      <c r="I216" s="198"/>
      <c r="J216" s="197">
        <f t="shared" si="19"/>
        <v>0</v>
      </c>
      <c r="K216" s="195" t="s">
        <v>122</v>
      </c>
      <c r="L216" s="30"/>
      <c r="M216" s="199" t="s">
        <v>1</v>
      </c>
      <c r="N216" s="200" t="s">
        <v>42</v>
      </c>
      <c r="O216" s="26"/>
      <c r="P216" s="201">
        <f t="shared" si="20"/>
        <v>0</v>
      </c>
      <c r="Q216" s="201">
        <v>9.0000000000000006e-05</v>
      </c>
      <c r="R216" s="201">
        <f t="shared" si="21"/>
        <v>0.00036000000000000002</v>
      </c>
      <c r="S216" s="201">
        <v>0</v>
      </c>
      <c r="T216" s="202">
        <f t="shared" si="22"/>
        <v>0</v>
      </c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R216" s="203" t="s">
        <v>190</v>
      </c>
      <c r="AT216" s="203" t="s">
        <v>118</v>
      </c>
      <c r="AU216" s="203" t="s">
        <v>124</v>
      </c>
      <c r="AY216" s="3" t="s">
        <v>115</v>
      </c>
      <c r="BE216" s="204">
        <f t="shared" si="24"/>
        <v>0</v>
      </c>
      <c r="BF216" s="204">
        <f t="shared" si="25"/>
        <v>0</v>
      </c>
      <c r="BG216" s="204">
        <f t="shared" si="26"/>
        <v>0</v>
      </c>
      <c r="BH216" s="204">
        <f t="shared" si="27"/>
        <v>0</v>
      </c>
      <c r="BI216" s="204">
        <f t="shared" si="28"/>
        <v>0</v>
      </c>
      <c r="BJ216" s="3" t="s">
        <v>124</v>
      </c>
      <c r="BK216" s="204">
        <f t="shared" si="23"/>
        <v>0</v>
      </c>
      <c r="BL216" s="3" t="s">
        <v>190</v>
      </c>
      <c r="BM216" s="203" t="s">
        <v>347</v>
      </c>
    </row>
    <row r="217" s="24" customFormat="1" ht="24.149999999999999" customHeight="1">
      <c r="A217" s="24"/>
      <c r="B217" s="25"/>
      <c r="C217" s="193" t="s">
        <v>348</v>
      </c>
      <c r="D217" s="193" t="s">
        <v>118</v>
      </c>
      <c r="E217" s="194" t="s">
        <v>349</v>
      </c>
      <c r="F217" s="195" t="s">
        <v>350</v>
      </c>
      <c r="G217" s="196" t="s">
        <v>222</v>
      </c>
      <c r="H217" s="197">
        <v>102</v>
      </c>
      <c r="I217" s="198"/>
      <c r="J217" s="197">
        <f t="shared" si="19"/>
        <v>0</v>
      </c>
      <c r="K217" s="195" t="s">
        <v>122</v>
      </c>
      <c r="L217" s="30"/>
      <c r="M217" s="199" t="s">
        <v>1</v>
      </c>
      <c r="N217" s="200" t="s">
        <v>42</v>
      </c>
      <c r="O217" s="26"/>
      <c r="P217" s="201">
        <f t="shared" si="20"/>
        <v>0</v>
      </c>
      <c r="Q217" s="201">
        <v>0.00108</v>
      </c>
      <c r="R217" s="201">
        <f t="shared" si="21"/>
        <v>0.11016000000000001</v>
      </c>
      <c r="S217" s="201">
        <v>0</v>
      </c>
      <c r="T217" s="202">
        <f t="shared" si="22"/>
        <v>0</v>
      </c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R217" s="203" t="s">
        <v>190</v>
      </c>
      <c r="AT217" s="203" t="s">
        <v>118</v>
      </c>
      <c r="AU217" s="203" t="s">
        <v>124</v>
      </c>
      <c r="AY217" s="3" t="s">
        <v>115</v>
      </c>
      <c r="BE217" s="204">
        <f t="shared" si="24"/>
        <v>0</v>
      </c>
      <c r="BF217" s="204">
        <f t="shared" si="25"/>
        <v>0</v>
      </c>
      <c r="BG217" s="204">
        <f t="shared" si="26"/>
        <v>0</v>
      </c>
      <c r="BH217" s="204">
        <f t="shared" si="27"/>
        <v>0</v>
      </c>
      <c r="BI217" s="204">
        <f t="shared" si="28"/>
        <v>0</v>
      </c>
      <c r="BJ217" s="3" t="s">
        <v>124</v>
      </c>
      <c r="BK217" s="204">
        <f t="shared" si="23"/>
        <v>0</v>
      </c>
      <c r="BL217" s="3" t="s">
        <v>190</v>
      </c>
      <c r="BM217" s="203" t="s">
        <v>351</v>
      </c>
    </row>
    <row r="218" s="205" customFormat="1">
      <c r="A218" s="205"/>
      <c r="B218" s="206"/>
      <c r="C218" s="207"/>
      <c r="D218" s="208" t="s">
        <v>126</v>
      </c>
      <c r="E218" s="209" t="s">
        <v>1</v>
      </c>
      <c r="F218" s="210" t="s">
        <v>263</v>
      </c>
      <c r="G218" s="207"/>
      <c r="H218" s="211">
        <v>102</v>
      </c>
      <c r="I218" s="212"/>
      <c r="J218" s="207"/>
      <c r="K218" s="207"/>
      <c r="L218" s="213"/>
      <c r="M218" s="214"/>
      <c r="N218" s="207"/>
      <c r="O218" s="207"/>
      <c r="P218" s="207"/>
      <c r="Q218" s="207"/>
      <c r="R218" s="207"/>
      <c r="S218" s="207"/>
      <c r="T218" s="215"/>
      <c r="U218" s="205"/>
      <c r="V218" s="205"/>
      <c r="W218" s="205"/>
      <c r="X218" s="205"/>
      <c r="Y218" s="205"/>
      <c r="Z218" s="205"/>
      <c r="AA218" s="205"/>
      <c r="AB218" s="205"/>
      <c r="AC218" s="205"/>
      <c r="AD218" s="205"/>
      <c r="AE218" s="205"/>
      <c r="AT218" s="216" t="s">
        <v>126</v>
      </c>
      <c r="AU218" s="216" t="s">
        <v>124</v>
      </c>
      <c r="AV218" s="205" t="s">
        <v>124</v>
      </c>
      <c r="AW218" s="205" t="s">
        <v>32</v>
      </c>
      <c r="AX218" s="205" t="s">
        <v>8</v>
      </c>
      <c r="AY218" s="216" t="s">
        <v>115</v>
      </c>
    </row>
    <row r="219" s="24" customFormat="1" ht="24.149999999999999" customHeight="1">
      <c r="A219" s="24"/>
      <c r="B219" s="25"/>
      <c r="C219" s="193" t="s">
        <v>352</v>
      </c>
      <c r="D219" s="193" t="s">
        <v>118</v>
      </c>
      <c r="E219" s="194" t="s">
        <v>353</v>
      </c>
      <c r="F219" s="195" t="s">
        <v>354</v>
      </c>
      <c r="G219" s="196" t="s">
        <v>156</v>
      </c>
      <c r="H219" s="197">
        <v>2.5</v>
      </c>
      <c r="I219" s="198"/>
      <c r="J219" s="197">
        <f t="shared" si="19"/>
        <v>0</v>
      </c>
      <c r="K219" s="195" t="s">
        <v>122</v>
      </c>
      <c r="L219" s="30"/>
      <c r="M219" s="199" t="s">
        <v>1</v>
      </c>
      <c r="N219" s="200" t="s">
        <v>42</v>
      </c>
      <c r="O219" s="26"/>
      <c r="P219" s="201">
        <f t="shared" si="20"/>
        <v>0</v>
      </c>
      <c r="Q219" s="201">
        <v>0</v>
      </c>
      <c r="R219" s="201">
        <f t="shared" si="21"/>
        <v>0</v>
      </c>
      <c r="S219" s="201">
        <v>0</v>
      </c>
      <c r="T219" s="202">
        <f t="shared" si="22"/>
        <v>0</v>
      </c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R219" s="203" t="s">
        <v>190</v>
      </c>
      <c r="AT219" s="203" t="s">
        <v>118</v>
      </c>
      <c r="AU219" s="203" t="s">
        <v>124</v>
      </c>
      <c r="AY219" s="3" t="s">
        <v>115</v>
      </c>
      <c r="BE219" s="204">
        <f t="shared" si="24"/>
        <v>0</v>
      </c>
      <c r="BF219" s="204">
        <f t="shared" si="25"/>
        <v>0</v>
      </c>
      <c r="BG219" s="204">
        <f t="shared" si="26"/>
        <v>0</v>
      </c>
      <c r="BH219" s="204">
        <f t="shared" si="27"/>
        <v>0</v>
      </c>
      <c r="BI219" s="204">
        <f t="shared" si="28"/>
        <v>0</v>
      </c>
      <c r="BJ219" s="3" t="s">
        <v>124</v>
      </c>
      <c r="BK219" s="204">
        <f t="shared" si="23"/>
        <v>0</v>
      </c>
      <c r="BL219" s="3" t="s">
        <v>190</v>
      </c>
      <c r="BM219" s="203" t="s">
        <v>355</v>
      </c>
    </row>
    <row r="220" s="177" customFormat="1" ht="22.800000000000001" customHeight="1">
      <c r="A220" s="177"/>
      <c r="B220" s="178"/>
      <c r="C220" s="179"/>
      <c r="D220" s="180" t="s">
        <v>75</v>
      </c>
      <c r="E220" s="191" t="s">
        <v>356</v>
      </c>
      <c r="F220" s="191" t="s">
        <v>357</v>
      </c>
      <c r="G220" s="179"/>
      <c r="H220" s="179"/>
      <c r="I220" s="182"/>
      <c r="J220" s="192">
        <f>BK220</f>
        <v>0</v>
      </c>
      <c r="K220" s="179"/>
      <c r="L220" s="184"/>
      <c r="M220" s="185"/>
      <c r="N220" s="179"/>
      <c r="O220" s="179"/>
      <c r="P220" s="186">
        <f>SUM(P221:P225)</f>
        <v>0</v>
      </c>
      <c r="Q220" s="179"/>
      <c r="R220" s="186">
        <f>SUM(R221:R225)</f>
        <v>0.089722499999999983</v>
      </c>
      <c r="S220" s="179"/>
      <c r="T220" s="187">
        <f>SUM(T221:T225)</f>
        <v>0</v>
      </c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  <c r="AE220" s="177"/>
      <c r="AR220" s="188" t="s">
        <v>124</v>
      </c>
      <c r="AT220" s="189" t="s">
        <v>75</v>
      </c>
      <c r="AU220" s="189" t="s">
        <v>8</v>
      </c>
      <c r="AY220" s="188" t="s">
        <v>115</v>
      </c>
      <c r="BK220" s="190">
        <f>SUM(BK221:BK225)</f>
        <v>0</v>
      </c>
    </row>
    <row r="221" s="24" customFormat="1" ht="33" customHeight="1">
      <c r="A221" s="24"/>
      <c r="B221" s="25"/>
      <c r="C221" s="193" t="s">
        <v>358</v>
      </c>
      <c r="D221" s="193" t="s">
        <v>118</v>
      </c>
      <c r="E221" s="194" t="s">
        <v>359</v>
      </c>
      <c r="F221" s="195" t="s">
        <v>360</v>
      </c>
      <c r="G221" s="196" t="s">
        <v>130</v>
      </c>
      <c r="H221" s="197">
        <v>498.45999999999998</v>
      </c>
      <c r="I221" s="198"/>
      <c r="J221" s="197">
        <f>ROUND(I221*H221,0)</f>
        <v>0</v>
      </c>
      <c r="K221" s="195" t="s">
        <v>122</v>
      </c>
      <c r="L221" s="30"/>
      <c r="M221" s="199" t="s">
        <v>1</v>
      </c>
      <c r="N221" s="200" t="s">
        <v>42</v>
      </c>
      <c r="O221" s="26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R221" s="203" t="s">
        <v>190</v>
      </c>
      <c r="AT221" s="203" t="s">
        <v>118</v>
      </c>
      <c r="AU221" s="203" t="s">
        <v>124</v>
      </c>
      <c r="AY221" s="3" t="s">
        <v>115</v>
      </c>
      <c r="BE221" s="204">
        <f t="shared" si="24"/>
        <v>0</v>
      </c>
      <c r="BF221" s="204">
        <f t="shared" si="25"/>
        <v>0</v>
      </c>
      <c r="BG221" s="204">
        <f t="shared" si="26"/>
        <v>0</v>
      </c>
      <c r="BH221" s="204">
        <f t="shared" si="27"/>
        <v>0</v>
      </c>
      <c r="BI221" s="204">
        <f t="shared" si="28"/>
        <v>0</v>
      </c>
      <c r="BJ221" s="3" t="s">
        <v>124</v>
      </c>
      <c r="BK221" s="204">
        <f>ROUND(I221*H221,0)</f>
        <v>0</v>
      </c>
      <c r="BL221" s="3" t="s">
        <v>190</v>
      </c>
      <c r="BM221" s="203" t="s">
        <v>361</v>
      </c>
    </row>
    <row r="222" s="205" customFormat="1">
      <c r="A222" s="205"/>
      <c r="B222" s="206"/>
      <c r="C222" s="207"/>
      <c r="D222" s="208" t="s">
        <v>126</v>
      </c>
      <c r="E222" s="209" t="s">
        <v>1</v>
      </c>
      <c r="F222" s="210" t="s">
        <v>192</v>
      </c>
      <c r="G222" s="207"/>
      <c r="H222" s="211">
        <v>498.45999999999998</v>
      </c>
      <c r="I222" s="212"/>
      <c r="J222" s="207"/>
      <c r="K222" s="207"/>
      <c r="L222" s="213"/>
      <c r="M222" s="214"/>
      <c r="N222" s="207"/>
      <c r="O222" s="207"/>
      <c r="P222" s="207"/>
      <c r="Q222" s="207"/>
      <c r="R222" s="207"/>
      <c r="S222" s="207"/>
      <c r="T222" s="215"/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5"/>
      <c r="AT222" s="216" t="s">
        <v>126</v>
      </c>
      <c r="AU222" s="216" t="s">
        <v>124</v>
      </c>
      <c r="AV222" s="205" t="s">
        <v>124</v>
      </c>
      <c r="AW222" s="205" t="s">
        <v>32</v>
      </c>
      <c r="AX222" s="205" t="s">
        <v>8</v>
      </c>
      <c r="AY222" s="216" t="s">
        <v>115</v>
      </c>
    </row>
    <row r="223" s="24" customFormat="1" ht="37.799999999999997" customHeight="1">
      <c r="A223" s="24"/>
      <c r="B223" s="25"/>
      <c r="C223" s="228" t="s">
        <v>362</v>
      </c>
      <c r="D223" s="228" t="s">
        <v>306</v>
      </c>
      <c r="E223" s="229" t="s">
        <v>363</v>
      </c>
      <c r="F223" s="230" t="s">
        <v>364</v>
      </c>
      <c r="G223" s="231" t="s">
        <v>130</v>
      </c>
      <c r="H223" s="232">
        <v>598.14999999999998</v>
      </c>
      <c r="I223" s="233"/>
      <c r="J223" s="232">
        <f>ROUND(I223*H223,0)</f>
        <v>0</v>
      </c>
      <c r="K223" s="230" t="s">
        <v>122</v>
      </c>
      <c r="L223" s="234"/>
      <c r="M223" s="235" t="s">
        <v>1</v>
      </c>
      <c r="N223" s="236" t="s">
        <v>42</v>
      </c>
      <c r="O223" s="26"/>
      <c r="P223" s="201">
        <f>O223*H223</f>
        <v>0</v>
      </c>
      <c r="Q223" s="201">
        <v>0.00014999999999999999</v>
      </c>
      <c r="R223" s="201">
        <f>Q223*H223</f>
        <v>0.089722499999999983</v>
      </c>
      <c r="S223" s="201">
        <v>0</v>
      </c>
      <c r="T223" s="202">
        <f>S223*H223</f>
        <v>0</v>
      </c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R223" s="203" t="s">
        <v>276</v>
      </c>
      <c r="AT223" s="203" t="s">
        <v>306</v>
      </c>
      <c r="AU223" s="203" t="s">
        <v>124</v>
      </c>
      <c r="AY223" s="3" t="s">
        <v>115</v>
      </c>
      <c r="BE223" s="204">
        <f t="shared" si="24"/>
        <v>0</v>
      </c>
      <c r="BF223" s="204">
        <f t="shared" si="25"/>
        <v>0</v>
      </c>
      <c r="BG223" s="204">
        <f t="shared" si="26"/>
        <v>0</v>
      </c>
      <c r="BH223" s="204">
        <f t="shared" si="27"/>
        <v>0</v>
      </c>
      <c r="BI223" s="204">
        <f t="shared" si="28"/>
        <v>0</v>
      </c>
      <c r="BJ223" s="3" t="s">
        <v>124</v>
      </c>
      <c r="BK223" s="204">
        <f>ROUND(I223*H223,0)</f>
        <v>0</v>
      </c>
      <c r="BL223" s="3" t="s">
        <v>190</v>
      </c>
      <c r="BM223" s="203" t="s">
        <v>365</v>
      </c>
    </row>
    <row r="224" s="205" customFormat="1">
      <c r="A224" s="205"/>
      <c r="B224" s="206"/>
      <c r="C224" s="207"/>
      <c r="D224" s="208" t="s">
        <v>126</v>
      </c>
      <c r="E224" s="209" t="s">
        <v>1</v>
      </c>
      <c r="F224" s="210" t="s">
        <v>366</v>
      </c>
      <c r="G224" s="207"/>
      <c r="H224" s="211">
        <v>598.14999999999998</v>
      </c>
      <c r="I224" s="212"/>
      <c r="J224" s="207"/>
      <c r="K224" s="207"/>
      <c r="L224" s="213"/>
      <c r="M224" s="214"/>
      <c r="N224" s="207"/>
      <c r="O224" s="207"/>
      <c r="P224" s="207"/>
      <c r="Q224" s="207"/>
      <c r="R224" s="207"/>
      <c r="S224" s="207"/>
      <c r="T224" s="215"/>
      <c r="U224" s="205"/>
      <c r="V224" s="205"/>
      <c r="W224" s="205"/>
      <c r="X224" s="205"/>
      <c r="Y224" s="205"/>
      <c r="Z224" s="205"/>
      <c r="AA224" s="205"/>
      <c r="AB224" s="205"/>
      <c r="AC224" s="205"/>
      <c r="AD224" s="205"/>
      <c r="AE224" s="205"/>
      <c r="AT224" s="216" t="s">
        <v>126</v>
      </c>
      <c r="AU224" s="216" t="s">
        <v>124</v>
      </c>
      <c r="AV224" s="205" t="s">
        <v>124</v>
      </c>
      <c r="AW224" s="205" t="s">
        <v>32</v>
      </c>
      <c r="AX224" s="205" t="s">
        <v>8</v>
      </c>
      <c r="AY224" s="216" t="s">
        <v>115</v>
      </c>
    </row>
    <row r="225" s="24" customFormat="1" ht="24.149999999999999" customHeight="1">
      <c r="A225" s="24"/>
      <c r="B225" s="25"/>
      <c r="C225" s="193" t="s">
        <v>367</v>
      </c>
      <c r="D225" s="193" t="s">
        <v>118</v>
      </c>
      <c r="E225" s="194" t="s">
        <v>368</v>
      </c>
      <c r="F225" s="195" t="s">
        <v>369</v>
      </c>
      <c r="G225" s="196" t="s">
        <v>156</v>
      </c>
      <c r="H225" s="197">
        <v>0.089999999999999997</v>
      </c>
      <c r="I225" s="198"/>
      <c r="J225" s="197">
        <f>ROUND(I225*H225,0)</f>
        <v>0</v>
      </c>
      <c r="K225" s="195" t="s">
        <v>122</v>
      </c>
      <c r="L225" s="30"/>
      <c r="M225" s="199" t="s">
        <v>1</v>
      </c>
      <c r="N225" s="200" t="s">
        <v>42</v>
      </c>
      <c r="O225" s="26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R225" s="203" t="s">
        <v>190</v>
      </c>
      <c r="AT225" s="203" t="s">
        <v>118</v>
      </c>
      <c r="AU225" s="203" t="s">
        <v>124</v>
      </c>
      <c r="AY225" s="3" t="s">
        <v>115</v>
      </c>
      <c r="BE225" s="204">
        <f t="shared" si="24"/>
        <v>0</v>
      </c>
      <c r="BF225" s="204">
        <f t="shared" si="25"/>
        <v>0</v>
      </c>
      <c r="BG225" s="204">
        <f t="shared" si="26"/>
        <v>0</v>
      </c>
      <c r="BH225" s="204">
        <f t="shared" si="27"/>
        <v>0</v>
      </c>
      <c r="BI225" s="204">
        <f t="shared" si="28"/>
        <v>0</v>
      </c>
      <c r="BJ225" s="3" t="s">
        <v>124</v>
      </c>
      <c r="BK225" s="204">
        <f>ROUND(I225*H225,0)</f>
        <v>0</v>
      </c>
      <c r="BL225" s="3" t="s">
        <v>190</v>
      </c>
      <c r="BM225" s="203" t="s">
        <v>370</v>
      </c>
    </row>
    <row r="226" s="177" customFormat="1" ht="25.899999999999999" customHeight="1">
      <c r="A226" s="177"/>
      <c r="B226" s="178"/>
      <c r="C226" s="179"/>
      <c r="D226" s="180" t="s">
        <v>75</v>
      </c>
      <c r="E226" s="181" t="s">
        <v>306</v>
      </c>
      <c r="F226" s="181" t="s">
        <v>371</v>
      </c>
      <c r="G226" s="179"/>
      <c r="H226" s="179"/>
      <c r="I226" s="182"/>
      <c r="J226" s="183">
        <f t="shared" ref="J226:J227" si="29">BK226</f>
        <v>0</v>
      </c>
      <c r="K226" s="179"/>
      <c r="L226" s="184"/>
      <c r="M226" s="185"/>
      <c r="N226" s="179"/>
      <c r="O226" s="179"/>
      <c r="P226" s="186">
        <f>P227</f>
        <v>0</v>
      </c>
      <c r="Q226" s="179"/>
      <c r="R226" s="186">
        <f>R227</f>
        <v>0</v>
      </c>
      <c r="S226" s="179"/>
      <c r="T226" s="187">
        <f>T227</f>
        <v>0</v>
      </c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R226" s="188" t="s">
        <v>116</v>
      </c>
      <c r="AT226" s="189" t="s">
        <v>75</v>
      </c>
      <c r="AU226" s="189" t="s">
        <v>76</v>
      </c>
      <c r="AY226" s="188" t="s">
        <v>115</v>
      </c>
      <c r="BK226" s="190">
        <f>BK227</f>
        <v>0</v>
      </c>
    </row>
    <row r="227" s="177" customFormat="1" ht="22.800000000000001" customHeight="1">
      <c r="A227" s="177"/>
      <c r="B227" s="178"/>
      <c r="C227" s="179"/>
      <c r="D227" s="180" t="s">
        <v>75</v>
      </c>
      <c r="E227" s="191" t="s">
        <v>372</v>
      </c>
      <c r="F227" s="191" t="s">
        <v>373</v>
      </c>
      <c r="G227" s="179"/>
      <c r="H227" s="179"/>
      <c r="I227" s="182"/>
      <c r="J227" s="192">
        <f t="shared" si="29"/>
        <v>0</v>
      </c>
      <c r="K227" s="179"/>
      <c r="L227" s="184"/>
      <c r="M227" s="185"/>
      <c r="N227" s="179"/>
      <c r="O227" s="179"/>
      <c r="P227" s="186">
        <f>SUM(P228:P244)</f>
        <v>0</v>
      </c>
      <c r="Q227" s="179"/>
      <c r="R227" s="186">
        <f>SUM(R228:R244)</f>
        <v>0</v>
      </c>
      <c r="S227" s="179"/>
      <c r="T227" s="187">
        <f>SUM(T228:T244)</f>
        <v>0</v>
      </c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R227" s="188" t="s">
        <v>116</v>
      </c>
      <c r="AT227" s="189" t="s">
        <v>75</v>
      </c>
      <c r="AU227" s="189" t="s">
        <v>8</v>
      </c>
      <c r="AY227" s="188" t="s">
        <v>115</v>
      </c>
      <c r="BK227" s="190">
        <f>SUM(BK228:BK244)</f>
        <v>0</v>
      </c>
    </row>
    <row r="228" s="24" customFormat="1" ht="24.149999999999999" customHeight="1">
      <c r="A228" s="24"/>
      <c r="B228" s="25"/>
      <c r="C228" s="193" t="s">
        <v>374</v>
      </c>
      <c r="D228" s="193" t="s">
        <v>118</v>
      </c>
      <c r="E228" s="194" t="s">
        <v>375</v>
      </c>
      <c r="F228" s="195" t="s">
        <v>376</v>
      </c>
      <c r="G228" s="196" t="s">
        <v>222</v>
      </c>
      <c r="H228" s="197">
        <v>100</v>
      </c>
      <c r="I228" s="198"/>
      <c r="J228" s="197">
        <f>ROUND(I228*H228,0)</f>
        <v>0</v>
      </c>
      <c r="K228" s="195" t="s">
        <v>122</v>
      </c>
      <c r="L228" s="30"/>
      <c r="M228" s="199" t="s">
        <v>1</v>
      </c>
      <c r="N228" s="200" t="s">
        <v>42</v>
      </c>
      <c r="O228" s="26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R228" s="203" t="s">
        <v>377</v>
      </c>
      <c r="AT228" s="203" t="s">
        <v>118</v>
      </c>
      <c r="AU228" s="203" t="s">
        <v>124</v>
      </c>
      <c r="AY228" s="3" t="s">
        <v>115</v>
      </c>
      <c r="BE228" s="204">
        <f t="shared" si="24"/>
        <v>0</v>
      </c>
      <c r="BF228" s="204">
        <f t="shared" si="25"/>
        <v>0</v>
      </c>
      <c r="BG228" s="204">
        <f t="shared" si="26"/>
        <v>0</v>
      </c>
      <c r="BH228" s="204">
        <f t="shared" si="27"/>
        <v>0</v>
      </c>
      <c r="BI228" s="204">
        <f t="shared" si="28"/>
        <v>0</v>
      </c>
      <c r="BJ228" s="3" t="s">
        <v>124</v>
      </c>
      <c r="BK228" s="204">
        <f>ROUND(I228*H228,0)</f>
        <v>0</v>
      </c>
      <c r="BL228" s="3" t="s">
        <v>377</v>
      </c>
      <c r="BM228" s="203" t="s">
        <v>378</v>
      </c>
    </row>
    <row r="229" s="205" customFormat="1">
      <c r="A229" s="205"/>
      <c r="B229" s="206"/>
      <c r="C229" s="207"/>
      <c r="D229" s="208" t="s">
        <v>126</v>
      </c>
      <c r="E229" s="209" t="s">
        <v>1</v>
      </c>
      <c r="F229" s="210" t="s">
        <v>379</v>
      </c>
      <c r="G229" s="207"/>
      <c r="H229" s="211">
        <v>100</v>
      </c>
      <c r="I229" s="212"/>
      <c r="J229" s="207"/>
      <c r="K229" s="207"/>
      <c r="L229" s="213"/>
      <c r="M229" s="214"/>
      <c r="N229" s="207"/>
      <c r="O229" s="207"/>
      <c r="P229" s="207"/>
      <c r="Q229" s="207"/>
      <c r="R229" s="207"/>
      <c r="S229" s="207"/>
      <c r="T229" s="21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T229" s="216" t="s">
        <v>126</v>
      </c>
      <c r="AU229" s="216" t="s">
        <v>124</v>
      </c>
      <c r="AV229" s="205" t="s">
        <v>124</v>
      </c>
      <c r="AW229" s="205" t="s">
        <v>32</v>
      </c>
      <c r="AX229" s="205" t="s">
        <v>8</v>
      </c>
      <c r="AY229" s="216" t="s">
        <v>115</v>
      </c>
    </row>
    <row r="230" s="24" customFormat="1" ht="16.5" customHeight="1">
      <c r="A230" s="24"/>
      <c r="B230" s="25"/>
      <c r="C230" s="193" t="s">
        <v>380</v>
      </c>
      <c r="D230" s="193" t="s">
        <v>118</v>
      </c>
      <c r="E230" s="194" t="s">
        <v>381</v>
      </c>
      <c r="F230" s="195" t="s">
        <v>382</v>
      </c>
      <c r="G230" s="196" t="s">
        <v>241</v>
      </c>
      <c r="H230" s="197">
        <v>12</v>
      </c>
      <c r="I230" s="198"/>
      <c r="J230" s="197">
        <f t="shared" ref="J230:J244" si="30">ROUND(I230*H230,0)</f>
        <v>0</v>
      </c>
      <c r="K230" s="195" t="s">
        <v>1</v>
      </c>
      <c r="L230" s="30"/>
      <c r="M230" s="199" t="s">
        <v>1</v>
      </c>
      <c r="N230" s="200" t="s">
        <v>42</v>
      </c>
      <c r="O230" s="26"/>
      <c r="P230" s="201">
        <f t="shared" ref="P230:P244" si="31">O230*H230</f>
        <v>0</v>
      </c>
      <c r="Q230" s="201">
        <v>0</v>
      </c>
      <c r="R230" s="201">
        <f t="shared" ref="R230:R244" si="32">Q230*H230</f>
        <v>0</v>
      </c>
      <c r="S230" s="201">
        <v>0</v>
      </c>
      <c r="T230" s="202">
        <f t="shared" ref="T230:T244" si="33">S230*H230</f>
        <v>0</v>
      </c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R230" s="203" t="s">
        <v>123</v>
      </c>
      <c r="AT230" s="203" t="s">
        <v>118</v>
      </c>
      <c r="AU230" s="203" t="s">
        <v>124</v>
      </c>
      <c r="AY230" s="3" t="s">
        <v>115</v>
      </c>
      <c r="BE230" s="204">
        <f t="shared" si="24"/>
        <v>0</v>
      </c>
      <c r="BF230" s="204">
        <f t="shared" si="25"/>
        <v>0</v>
      </c>
      <c r="BG230" s="204">
        <f t="shared" si="26"/>
        <v>0</v>
      </c>
      <c r="BH230" s="204">
        <f t="shared" si="27"/>
        <v>0</v>
      </c>
      <c r="BI230" s="204">
        <f t="shared" si="28"/>
        <v>0</v>
      </c>
      <c r="BJ230" s="3" t="s">
        <v>124</v>
      </c>
      <c r="BK230" s="204">
        <f t="shared" ref="BK230:BK244" si="34">ROUND(I230*H230,0)</f>
        <v>0</v>
      </c>
      <c r="BL230" s="3" t="s">
        <v>123</v>
      </c>
      <c r="BM230" s="203" t="s">
        <v>383</v>
      </c>
    </row>
    <row r="231" s="24" customFormat="1" ht="16.5" customHeight="1">
      <c r="A231" s="24"/>
      <c r="B231" s="25"/>
      <c r="C231" s="193" t="s">
        <v>384</v>
      </c>
      <c r="D231" s="193" t="s">
        <v>118</v>
      </c>
      <c r="E231" s="194" t="s">
        <v>385</v>
      </c>
      <c r="F231" s="195" t="s">
        <v>386</v>
      </c>
      <c r="G231" s="196" t="s">
        <v>241</v>
      </c>
      <c r="H231" s="197">
        <v>10</v>
      </c>
      <c r="I231" s="198"/>
      <c r="J231" s="197">
        <f t="shared" si="30"/>
        <v>0</v>
      </c>
      <c r="K231" s="195" t="s">
        <v>1</v>
      </c>
      <c r="L231" s="30"/>
      <c r="M231" s="199" t="s">
        <v>1</v>
      </c>
      <c r="N231" s="200" t="s">
        <v>42</v>
      </c>
      <c r="O231" s="26"/>
      <c r="P231" s="201">
        <f t="shared" si="31"/>
        <v>0</v>
      </c>
      <c r="Q231" s="201">
        <v>0</v>
      </c>
      <c r="R231" s="201">
        <f t="shared" si="32"/>
        <v>0</v>
      </c>
      <c r="S231" s="201">
        <v>0</v>
      </c>
      <c r="T231" s="202">
        <f t="shared" si="33"/>
        <v>0</v>
      </c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R231" s="203" t="s">
        <v>123</v>
      </c>
      <c r="AT231" s="203" t="s">
        <v>118</v>
      </c>
      <c r="AU231" s="203" t="s">
        <v>124</v>
      </c>
      <c r="AY231" s="3" t="s">
        <v>115</v>
      </c>
      <c r="BE231" s="204">
        <f t="shared" si="24"/>
        <v>0</v>
      </c>
      <c r="BF231" s="204">
        <f t="shared" si="25"/>
        <v>0</v>
      </c>
      <c r="BG231" s="204">
        <f t="shared" si="26"/>
        <v>0</v>
      </c>
      <c r="BH231" s="204">
        <f t="shared" si="27"/>
        <v>0</v>
      </c>
      <c r="BI231" s="204">
        <f t="shared" si="28"/>
        <v>0</v>
      </c>
      <c r="BJ231" s="3" t="s">
        <v>124</v>
      </c>
      <c r="BK231" s="204">
        <f t="shared" si="34"/>
        <v>0</v>
      </c>
      <c r="BL231" s="3" t="s">
        <v>123</v>
      </c>
      <c r="BM231" s="203" t="s">
        <v>387</v>
      </c>
    </row>
    <row r="232" s="24" customFormat="1" ht="16.5" customHeight="1">
      <c r="A232" s="24"/>
      <c r="B232" s="25"/>
      <c r="C232" s="193" t="s">
        <v>388</v>
      </c>
      <c r="D232" s="193" t="s">
        <v>118</v>
      </c>
      <c r="E232" s="194" t="s">
        <v>389</v>
      </c>
      <c r="F232" s="195" t="s">
        <v>390</v>
      </c>
      <c r="G232" s="196" t="s">
        <v>391</v>
      </c>
      <c r="H232" s="197">
        <v>90</v>
      </c>
      <c r="I232" s="198"/>
      <c r="J232" s="197">
        <f t="shared" si="30"/>
        <v>0</v>
      </c>
      <c r="K232" s="195" t="s">
        <v>1</v>
      </c>
      <c r="L232" s="30"/>
      <c r="M232" s="199" t="s">
        <v>1</v>
      </c>
      <c r="N232" s="200" t="s">
        <v>42</v>
      </c>
      <c r="O232" s="26"/>
      <c r="P232" s="201">
        <f t="shared" si="31"/>
        <v>0</v>
      </c>
      <c r="Q232" s="201">
        <v>0</v>
      </c>
      <c r="R232" s="201">
        <f t="shared" si="32"/>
        <v>0</v>
      </c>
      <c r="S232" s="201">
        <v>0</v>
      </c>
      <c r="T232" s="202">
        <f t="shared" si="33"/>
        <v>0</v>
      </c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R232" s="203" t="s">
        <v>123</v>
      </c>
      <c r="AT232" s="203" t="s">
        <v>118</v>
      </c>
      <c r="AU232" s="203" t="s">
        <v>124</v>
      </c>
      <c r="AY232" s="3" t="s">
        <v>115</v>
      </c>
      <c r="BE232" s="204">
        <f t="shared" si="24"/>
        <v>0</v>
      </c>
      <c r="BF232" s="204">
        <f t="shared" si="25"/>
        <v>0</v>
      </c>
      <c r="BG232" s="204">
        <f t="shared" si="26"/>
        <v>0</v>
      </c>
      <c r="BH232" s="204">
        <f t="shared" si="27"/>
        <v>0</v>
      </c>
      <c r="BI232" s="204">
        <f t="shared" si="28"/>
        <v>0</v>
      </c>
      <c r="BJ232" s="3" t="s">
        <v>124</v>
      </c>
      <c r="BK232" s="204">
        <f t="shared" si="34"/>
        <v>0</v>
      </c>
      <c r="BL232" s="3" t="s">
        <v>123</v>
      </c>
      <c r="BM232" s="203" t="s">
        <v>392</v>
      </c>
    </row>
    <row r="233" s="24" customFormat="1" ht="21.75" customHeight="1">
      <c r="A233" s="24"/>
      <c r="B233" s="25"/>
      <c r="C233" s="193" t="s">
        <v>393</v>
      </c>
      <c r="D233" s="193" t="s">
        <v>118</v>
      </c>
      <c r="E233" s="194" t="s">
        <v>394</v>
      </c>
      <c r="F233" s="195" t="s">
        <v>395</v>
      </c>
      <c r="G233" s="196" t="s">
        <v>391</v>
      </c>
      <c r="H233" s="197">
        <v>15</v>
      </c>
      <c r="I233" s="198"/>
      <c r="J233" s="197">
        <f t="shared" si="30"/>
        <v>0</v>
      </c>
      <c r="K233" s="195" t="s">
        <v>1</v>
      </c>
      <c r="L233" s="30"/>
      <c r="M233" s="199" t="s">
        <v>1</v>
      </c>
      <c r="N233" s="200" t="s">
        <v>42</v>
      </c>
      <c r="O233" s="26"/>
      <c r="P233" s="201">
        <f t="shared" si="31"/>
        <v>0</v>
      </c>
      <c r="Q233" s="201">
        <v>0</v>
      </c>
      <c r="R233" s="201">
        <f t="shared" si="32"/>
        <v>0</v>
      </c>
      <c r="S233" s="201">
        <v>0</v>
      </c>
      <c r="T233" s="202">
        <f t="shared" si="33"/>
        <v>0</v>
      </c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R233" s="203" t="s">
        <v>123</v>
      </c>
      <c r="AT233" s="203" t="s">
        <v>118</v>
      </c>
      <c r="AU233" s="203" t="s">
        <v>124</v>
      </c>
      <c r="AY233" s="3" t="s">
        <v>115</v>
      </c>
      <c r="BE233" s="204">
        <f t="shared" si="24"/>
        <v>0</v>
      </c>
      <c r="BF233" s="204">
        <f t="shared" si="25"/>
        <v>0</v>
      </c>
      <c r="BG233" s="204">
        <f t="shared" si="26"/>
        <v>0</v>
      </c>
      <c r="BH233" s="204">
        <f t="shared" si="27"/>
        <v>0</v>
      </c>
      <c r="BI233" s="204">
        <f t="shared" si="28"/>
        <v>0</v>
      </c>
      <c r="BJ233" s="3" t="s">
        <v>124</v>
      </c>
      <c r="BK233" s="204">
        <f t="shared" si="34"/>
        <v>0</v>
      </c>
      <c r="BL233" s="3" t="s">
        <v>123</v>
      </c>
      <c r="BM233" s="203" t="s">
        <v>396</v>
      </c>
    </row>
    <row r="234" s="24" customFormat="1" ht="16.5" customHeight="1">
      <c r="A234" s="24"/>
      <c r="B234" s="25"/>
      <c r="C234" s="193" t="s">
        <v>397</v>
      </c>
      <c r="D234" s="193" t="s">
        <v>118</v>
      </c>
      <c r="E234" s="194" t="s">
        <v>398</v>
      </c>
      <c r="F234" s="195" t="s">
        <v>399</v>
      </c>
      <c r="G234" s="196" t="s">
        <v>241</v>
      </c>
      <c r="H234" s="197">
        <v>4</v>
      </c>
      <c r="I234" s="198"/>
      <c r="J234" s="197">
        <f t="shared" si="30"/>
        <v>0</v>
      </c>
      <c r="K234" s="195" t="s">
        <v>1</v>
      </c>
      <c r="L234" s="30"/>
      <c r="M234" s="199" t="s">
        <v>1</v>
      </c>
      <c r="N234" s="200" t="s">
        <v>42</v>
      </c>
      <c r="O234" s="26"/>
      <c r="P234" s="201">
        <f t="shared" si="31"/>
        <v>0</v>
      </c>
      <c r="Q234" s="201">
        <v>0</v>
      </c>
      <c r="R234" s="201">
        <f t="shared" si="32"/>
        <v>0</v>
      </c>
      <c r="S234" s="201">
        <v>0</v>
      </c>
      <c r="T234" s="202">
        <f t="shared" si="33"/>
        <v>0</v>
      </c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R234" s="203" t="s">
        <v>123</v>
      </c>
      <c r="AT234" s="203" t="s">
        <v>118</v>
      </c>
      <c r="AU234" s="203" t="s">
        <v>124</v>
      </c>
      <c r="AY234" s="3" t="s">
        <v>115</v>
      </c>
      <c r="BE234" s="204">
        <f t="shared" si="24"/>
        <v>0</v>
      </c>
      <c r="BF234" s="204">
        <f t="shared" si="25"/>
        <v>0</v>
      </c>
      <c r="BG234" s="204">
        <f t="shared" si="26"/>
        <v>0</v>
      </c>
      <c r="BH234" s="204">
        <f t="shared" si="27"/>
        <v>0</v>
      </c>
      <c r="BI234" s="204">
        <f t="shared" si="28"/>
        <v>0</v>
      </c>
      <c r="BJ234" s="3" t="s">
        <v>124</v>
      </c>
      <c r="BK234" s="204">
        <f t="shared" si="34"/>
        <v>0</v>
      </c>
      <c r="BL234" s="3" t="s">
        <v>123</v>
      </c>
      <c r="BM234" s="203" t="s">
        <v>400</v>
      </c>
    </row>
    <row r="235" s="24" customFormat="1" ht="16.5" customHeight="1">
      <c r="A235" s="24"/>
      <c r="B235" s="25"/>
      <c r="C235" s="193" t="s">
        <v>401</v>
      </c>
      <c r="D235" s="193" t="s">
        <v>118</v>
      </c>
      <c r="E235" s="194" t="s">
        <v>402</v>
      </c>
      <c r="F235" s="195" t="s">
        <v>403</v>
      </c>
      <c r="G235" s="196" t="s">
        <v>241</v>
      </c>
      <c r="H235" s="197">
        <v>6</v>
      </c>
      <c r="I235" s="198"/>
      <c r="J235" s="197">
        <f t="shared" si="30"/>
        <v>0</v>
      </c>
      <c r="K235" s="195" t="s">
        <v>1</v>
      </c>
      <c r="L235" s="30"/>
      <c r="M235" s="199" t="s">
        <v>1</v>
      </c>
      <c r="N235" s="200" t="s">
        <v>42</v>
      </c>
      <c r="O235" s="26"/>
      <c r="P235" s="201">
        <f t="shared" si="31"/>
        <v>0</v>
      </c>
      <c r="Q235" s="201">
        <v>0</v>
      </c>
      <c r="R235" s="201">
        <f t="shared" si="32"/>
        <v>0</v>
      </c>
      <c r="S235" s="201">
        <v>0</v>
      </c>
      <c r="T235" s="202">
        <f t="shared" si="33"/>
        <v>0</v>
      </c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R235" s="203" t="s">
        <v>123</v>
      </c>
      <c r="AT235" s="203" t="s">
        <v>118</v>
      </c>
      <c r="AU235" s="203" t="s">
        <v>124</v>
      </c>
      <c r="AY235" s="3" t="s">
        <v>115</v>
      </c>
      <c r="BE235" s="204">
        <f t="shared" si="24"/>
        <v>0</v>
      </c>
      <c r="BF235" s="204">
        <f t="shared" si="25"/>
        <v>0</v>
      </c>
      <c r="BG235" s="204">
        <f t="shared" si="26"/>
        <v>0</v>
      </c>
      <c r="BH235" s="204">
        <f t="shared" si="27"/>
        <v>0</v>
      </c>
      <c r="BI235" s="204">
        <f t="shared" si="28"/>
        <v>0</v>
      </c>
      <c r="BJ235" s="3" t="s">
        <v>124</v>
      </c>
      <c r="BK235" s="204">
        <f t="shared" si="34"/>
        <v>0</v>
      </c>
      <c r="BL235" s="3" t="s">
        <v>123</v>
      </c>
      <c r="BM235" s="203" t="s">
        <v>404</v>
      </c>
    </row>
    <row r="236" s="24" customFormat="1" ht="16.5" customHeight="1">
      <c r="A236" s="24"/>
      <c r="B236" s="25"/>
      <c r="C236" s="193" t="s">
        <v>405</v>
      </c>
      <c r="D236" s="193" t="s">
        <v>118</v>
      </c>
      <c r="E236" s="194" t="s">
        <v>406</v>
      </c>
      <c r="F236" s="195" t="s">
        <v>407</v>
      </c>
      <c r="G236" s="196" t="s">
        <v>241</v>
      </c>
      <c r="H236" s="197">
        <v>6</v>
      </c>
      <c r="I236" s="198"/>
      <c r="J236" s="197">
        <f t="shared" si="30"/>
        <v>0</v>
      </c>
      <c r="K236" s="195" t="s">
        <v>1</v>
      </c>
      <c r="L236" s="30"/>
      <c r="M236" s="199" t="s">
        <v>1</v>
      </c>
      <c r="N236" s="200" t="s">
        <v>42</v>
      </c>
      <c r="O236" s="26"/>
      <c r="P236" s="201">
        <f t="shared" si="31"/>
        <v>0</v>
      </c>
      <c r="Q236" s="201">
        <v>0</v>
      </c>
      <c r="R236" s="201">
        <f t="shared" si="32"/>
        <v>0</v>
      </c>
      <c r="S236" s="201">
        <v>0</v>
      </c>
      <c r="T236" s="202">
        <f t="shared" si="33"/>
        <v>0</v>
      </c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R236" s="203" t="s">
        <v>123</v>
      </c>
      <c r="AT236" s="203" t="s">
        <v>118</v>
      </c>
      <c r="AU236" s="203" t="s">
        <v>124</v>
      </c>
      <c r="AY236" s="3" t="s">
        <v>115</v>
      </c>
      <c r="BE236" s="204">
        <f t="shared" si="24"/>
        <v>0</v>
      </c>
      <c r="BF236" s="204">
        <f t="shared" si="25"/>
        <v>0</v>
      </c>
      <c r="BG236" s="204">
        <f t="shared" si="26"/>
        <v>0</v>
      </c>
      <c r="BH236" s="204">
        <f t="shared" si="27"/>
        <v>0</v>
      </c>
      <c r="BI236" s="204">
        <f t="shared" si="28"/>
        <v>0</v>
      </c>
      <c r="BJ236" s="3" t="s">
        <v>124</v>
      </c>
      <c r="BK236" s="204">
        <f t="shared" si="34"/>
        <v>0</v>
      </c>
      <c r="BL236" s="3" t="s">
        <v>123</v>
      </c>
      <c r="BM236" s="203" t="s">
        <v>408</v>
      </c>
    </row>
    <row r="237" s="24" customFormat="1" ht="16.5" customHeight="1">
      <c r="A237" s="24"/>
      <c r="B237" s="25"/>
      <c r="C237" s="193" t="s">
        <v>409</v>
      </c>
      <c r="D237" s="193" t="s">
        <v>118</v>
      </c>
      <c r="E237" s="194" t="s">
        <v>410</v>
      </c>
      <c r="F237" s="195" t="s">
        <v>386</v>
      </c>
      <c r="G237" s="196" t="s">
        <v>241</v>
      </c>
      <c r="H237" s="197">
        <v>20</v>
      </c>
      <c r="I237" s="198"/>
      <c r="J237" s="197">
        <f t="shared" si="30"/>
        <v>0</v>
      </c>
      <c r="K237" s="195" t="s">
        <v>1</v>
      </c>
      <c r="L237" s="30"/>
      <c r="M237" s="199" t="s">
        <v>1</v>
      </c>
      <c r="N237" s="200" t="s">
        <v>42</v>
      </c>
      <c r="O237" s="26"/>
      <c r="P237" s="201">
        <f t="shared" si="31"/>
        <v>0</v>
      </c>
      <c r="Q237" s="201">
        <v>0</v>
      </c>
      <c r="R237" s="201">
        <f t="shared" si="32"/>
        <v>0</v>
      </c>
      <c r="S237" s="201">
        <v>0</v>
      </c>
      <c r="T237" s="202">
        <f t="shared" si="33"/>
        <v>0</v>
      </c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R237" s="203" t="s">
        <v>123</v>
      </c>
      <c r="AT237" s="203" t="s">
        <v>118</v>
      </c>
      <c r="AU237" s="203" t="s">
        <v>124</v>
      </c>
      <c r="AY237" s="3" t="s">
        <v>115</v>
      </c>
      <c r="BE237" s="204">
        <f t="shared" si="24"/>
        <v>0</v>
      </c>
      <c r="BF237" s="204">
        <f t="shared" si="25"/>
        <v>0</v>
      </c>
      <c r="BG237" s="204">
        <f t="shared" si="26"/>
        <v>0</v>
      </c>
      <c r="BH237" s="204">
        <f t="shared" si="27"/>
        <v>0</v>
      </c>
      <c r="BI237" s="204">
        <f t="shared" si="28"/>
        <v>0</v>
      </c>
      <c r="BJ237" s="3" t="s">
        <v>124</v>
      </c>
      <c r="BK237" s="204">
        <f t="shared" si="34"/>
        <v>0</v>
      </c>
      <c r="BL237" s="3" t="s">
        <v>123</v>
      </c>
      <c r="BM237" s="203" t="s">
        <v>411</v>
      </c>
    </row>
    <row r="238" s="24" customFormat="1" ht="16.5" customHeight="1">
      <c r="A238" s="24"/>
      <c r="B238" s="25"/>
      <c r="C238" s="193" t="s">
        <v>412</v>
      </c>
      <c r="D238" s="193" t="s">
        <v>118</v>
      </c>
      <c r="E238" s="194" t="s">
        <v>413</v>
      </c>
      <c r="F238" s="195" t="s">
        <v>414</v>
      </c>
      <c r="G238" s="196" t="s">
        <v>241</v>
      </c>
      <c r="H238" s="197">
        <v>140</v>
      </c>
      <c r="I238" s="198"/>
      <c r="J238" s="197">
        <f t="shared" si="30"/>
        <v>0</v>
      </c>
      <c r="K238" s="195" t="s">
        <v>1</v>
      </c>
      <c r="L238" s="30"/>
      <c r="M238" s="199" t="s">
        <v>1</v>
      </c>
      <c r="N238" s="200" t="s">
        <v>42</v>
      </c>
      <c r="O238" s="26"/>
      <c r="P238" s="201">
        <f t="shared" si="31"/>
        <v>0</v>
      </c>
      <c r="Q238" s="201">
        <v>0</v>
      </c>
      <c r="R238" s="201">
        <f t="shared" si="32"/>
        <v>0</v>
      </c>
      <c r="S238" s="201">
        <v>0</v>
      </c>
      <c r="T238" s="202">
        <f t="shared" si="33"/>
        <v>0</v>
      </c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R238" s="203" t="s">
        <v>123</v>
      </c>
      <c r="AT238" s="203" t="s">
        <v>118</v>
      </c>
      <c r="AU238" s="203" t="s">
        <v>124</v>
      </c>
      <c r="AY238" s="3" t="s">
        <v>115</v>
      </c>
      <c r="BE238" s="204">
        <f t="shared" si="24"/>
        <v>0</v>
      </c>
      <c r="BF238" s="204">
        <f t="shared" si="25"/>
        <v>0</v>
      </c>
      <c r="BG238" s="204">
        <f t="shared" si="26"/>
        <v>0</v>
      </c>
      <c r="BH238" s="204">
        <f t="shared" si="27"/>
        <v>0</v>
      </c>
      <c r="BI238" s="204">
        <f t="shared" si="28"/>
        <v>0</v>
      </c>
      <c r="BJ238" s="3" t="s">
        <v>124</v>
      </c>
      <c r="BK238" s="204">
        <f t="shared" si="34"/>
        <v>0</v>
      </c>
      <c r="BL238" s="3" t="s">
        <v>123</v>
      </c>
      <c r="BM238" s="203" t="s">
        <v>415</v>
      </c>
    </row>
    <row r="239" s="24" customFormat="1" ht="16.5" customHeight="1">
      <c r="A239" s="24"/>
      <c r="B239" s="25"/>
      <c r="C239" s="193" t="s">
        <v>377</v>
      </c>
      <c r="D239" s="193" t="s">
        <v>118</v>
      </c>
      <c r="E239" s="194" t="s">
        <v>416</v>
      </c>
      <c r="F239" s="195" t="s">
        <v>417</v>
      </c>
      <c r="G239" s="196" t="s">
        <v>241</v>
      </c>
      <c r="H239" s="197">
        <v>4</v>
      </c>
      <c r="I239" s="198"/>
      <c r="J239" s="197">
        <f t="shared" si="30"/>
        <v>0</v>
      </c>
      <c r="K239" s="195" t="s">
        <v>1</v>
      </c>
      <c r="L239" s="30"/>
      <c r="M239" s="199" t="s">
        <v>1</v>
      </c>
      <c r="N239" s="200" t="s">
        <v>42</v>
      </c>
      <c r="O239" s="26"/>
      <c r="P239" s="201">
        <f t="shared" si="31"/>
        <v>0</v>
      </c>
      <c r="Q239" s="201">
        <v>0</v>
      </c>
      <c r="R239" s="201">
        <f t="shared" si="32"/>
        <v>0</v>
      </c>
      <c r="S239" s="201">
        <v>0</v>
      </c>
      <c r="T239" s="202">
        <f t="shared" si="33"/>
        <v>0</v>
      </c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R239" s="203" t="s">
        <v>123</v>
      </c>
      <c r="AT239" s="203" t="s">
        <v>118</v>
      </c>
      <c r="AU239" s="203" t="s">
        <v>124</v>
      </c>
      <c r="AY239" s="3" t="s">
        <v>115</v>
      </c>
      <c r="BE239" s="204">
        <f t="shared" si="24"/>
        <v>0</v>
      </c>
      <c r="BF239" s="204">
        <f t="shared" si="25"/>
        <v>0</v>
      </c>
      <c r="BG239" s="204">
        <f t="shared" si="26"/>
        <v>0</v>
      </c>
      <c r="BH239" s="204">
        <f t="shared" si="27"/>
        <v>0</v>
      </c>
      <c r="BI239" s="204">
        <f t="shared" si="28"/>
        <v>0</v>
      </c>
      <c r="BJ239" s="3" t="s">
        <v>124</v>
      </c>
      <c r="BK239" s="204">
        <f t="shared" si="34"/>
        <v>0</v>
      </c>
      <c r="BL239" s="3" t="s">
        <v>123</v>
      </c>
      <c r="BM239" s="203" t="s">
        <v>418</v>
      </c>
    </row>
    <row r="240" s="24" customFormat="1" ht="16.5" customHeight="1">
      <c r="A240" s="24"/>
      <c r="B240" s="25"/>
      <c r="C240" s="193" t="s">
        <v>419</v>
      </c>
      <c r="D240" s="193" t="s">
        <v>118</v>
      </c>
      <c r="E240" s="194" t="s">
        <v>420</v>
      </c>
      <c r="F240" s="195" t="s">
        <v>421</v>
      </c>
      <c r="G240" s="196" t="s">
        <v>241</v>
      </c>
      <c r="H240" s="197">
        <v>18</v>
      </c>
      <c r="I240" s="198"/>
      <c r="J240" s="197">
        <f t="shared" si="30"/>
        <v>0</v>
      </c>
      <c r="K240" s="195" t="s">
        <v>1</v>
      </c>
      <c r="L240" s="30"/>
      <c r="M240" s="199" t="s">
        <v>1</v>
      </c>
      <c r="N240" s="200" t="s">
        <v>42</v>
      </c>
      <c r="O240" s="26"/>
      <c r="P240" s="201">
        <f t="shared" si="31"/>
        <v>0</v>
      </c>
      <c r="Q240" s="201">
        <v>0</v>
      </c>
      <c r="R240" s="201">
        <f t="shared" si="32"/>
        <v>0</v>
      </c>
      <c r="S240" s="201">
        <v>0</v>
      </c>
      <c r="T240" s="202">
        <f t="shared" si="33"/>
        <v>0</v>
      </c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R240" s="203" t="s">
        <v>123</v>
      </c>
      <c r="AT240" s="203" t="s">
        <v>118</v>
      </c>
      <c r="AU240" s="203" t="s">
        <v>124</v>
      </c>
      <c r="AY240" s="3" t="s">
        <v>115</v>
      </c>
      <c r="BE240" s="204">
        <f t="shared" si="24"/>
        <v>0</v>
      </c>
      <c r="BF240" s="204">
        <f t="shared" si="25"/>
        <v>0</v>
      </c>
      <c r="BG240" s="204">
        <f t="shared" si="26"/>
        <v>0</v>
      </c>
      <c r="BH240" s="204">
        <f t="shared" si="27"/>
        <v>0</v>
      </c>
      <c r="BI240" s="204">
        <f t="shared" si="28"/>
        <v>0</v>
      </c>
      <c r="BJ240" s="3" t="s">
        <v>124</v>
      </c>
      <c r="BK240" s="204">
        <f t="shared" si="34"/>
        <v>0</v>
      </c>
      <c r="BL240" s="3" t="s">
        <v>123</v>
      </c>
      <c r="BM240" s="203" t="s">
        <v>422</v>
      </c>
    </row>
    <row r="241" s="24" customFormat="1" ht="16.5" customHeight="1">
      <c r="A241" s="24"/>
      <c r="B241" s="25"/>
      <c r="C241" s="193" t="s">
        <v>423</v>
      </c>
      <c r="D241" s="193" t="s">
        <v>118</v>
      </c>
      <c r="E241" s="194" t="s">
        <v>424</v>
      </c>
      <c r="F241" s="195" t="s">
        <v>425</v>
      </c>
      <c r="G241" s="196" t="s">
        <v>241</v>
      </c>
      <c r="H241" s="197">
        <v>6</v>
      </c>
      <c r="I241" s="198"/>
      <c r="J241" s="197">
        <f t="shared" si="30"/>
        <v>0</v>
      </c>
      <c r="K241" s="195" t="s">
        <v>1</v>
      </c>
      <c r="L241" s="30"/>
      <c r="M241" s="199" t="s">
        <v>1</v>
      </c>
      <c r="N241" s="200" t="s">
        <v>42</v>
      </c>
      <c r="O241" s="26"/>
      <c r="P241" s="201">
        <f t="shared" si="31"/>
        <v>0</v>
      </c>
      <c r="Q241" s="201">
        <v>0</v>
      </c>
      <c r="R241" s="201">
        <f t="shared" si="32"/>
        <v>0</v>
      </c>
      <c r="S241" s="201">
        <v>0</v>
      </c>
      <c r="T241" s="202">
        <f t="shared" si="33"/>
        <v>0</v>
      </c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R241" s="203" t="s">
        <v>123</v>
      </c>
      <c r="AT241" s="203" t="s">
        <v>118</v>
      </c>
      <c r="AU241" s="203" t="s">
        <v>124</v>
      </c>
      <c r="AY241" s="3" t="s">
        <v>115</v>
      </c>
      <c r="BE241" s="204">
        <f t="shared" si="24"/>
        <v>0</v>
      </c>
      <c r="BF241" s="204">
        <f t="shared" si="25"/>
        <v>0</v>
      </c>
      <c r="BG241" s="204">
        <f t="shared" si="26"/>
        <v>0</v>
      </c>
      <c r="BH241" s="204">
        <f t="shared" si="27"/>
        <v>0</v>
      </c>
      <c r="BI241" s="204">
        <f t="shared" si="28"/>
        <v>0</v>
      </c>
      <c r="BJ241" s="3" t="s">
        <v>124</v>
      </c>
      <c r="BK241" s="204">
        <f t="shared" si="34"/>
        <v>0</v>
      </c>
      <c r="BL241" s="3" t="s">
        <v>123</v>
      </c>
      <c r="BM241" s="203" t="s">
        <v>426</v>
      </c>
    </row>
    <row r="242" s="24" customFormat="1" ht="16.5" customHeight="1">
      <c r="A242" s="24"/>
      <c r="B242" s="25"/>
      <c r="C242" s="193" t="s">
        <v>427</v>
      </c>
      <c r="D242" s="193" t="s">
        <v>118</v>
      </c>
      <c r="E242" s="194" t="s">
        <v>428</v>
      </c>
      <c r="F242" s="195" t="s">
        <v>429</v>
      </c>
      <c r="G242" s="196" t="s">
        <v>391</v>
      </c>
      <c r="H242" s="197">
        <v>12</v>
      </c>
      <c r="I242" s="198"/>
      <c r="J242" s="197">
        <f t="shared" si="30"/>
        <v>0</v>
      </c>
      <c r="K242" s="195" t="s">
        <v>1</v>
      </c>
      <c r="L242" s="30"/>
      <c r="M242" s="199" t="s">
        <v>1</v>
      </c>
      <c r="N242" s="200" t="s">
        <v>42</v>
      </c>
      <c r="O242" s="26"/>
      <c r="P242" s="201">
        <f t="shared" si="31"/>
        <v>0</v>
      </c>
      <c r="Q242" s="201">
        <v>0</v>
      </c>
      <c r="R242" s="201">
        <f t="shared" si="32"/>
        <v>0</v>
      </c>
      <c r="S242" s="201">
        <v>0</v>
      </c>
      <c r="T242" s="202">
        <f t="shared" si="33"/>
        <v>0</v>
      </c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R242" s="203" t="s">
        <v>123</v>
      </c>
      <c r="AT242" s="203" t="s">
        <v>118</v>
      </c>
      <c r="AU242" s="203" t="s">
        <v>124</v>
      </c>
      <c r="AY242" s="3" t="s">
        <v>115</v>
      </c>
      <c r="BE242" s="204">
        <f t="shared" si="24"/>
        <v>0</v>
      </c>
      <c r="BF242" s="204">
        <f t="shared" si="25"/>
        <v>0</v>
      </c>
      <c r="BG242" s="204">
        <f t="shared" si="26"/>
        <v>0</v>
      </c>
      <c r="BH242" s="204">
        <f t="shared" si="27"/>
        <v>0</v>
      </c>
      <c r="BI242" s="204">
        <f t="shared" si="28"/>
        <v>0</v>
      </c>
      <c r="BJ242" s="3" t="s">
        <v>124</v>
      </c>
      <c r="BK242" s="204">
        <f t="shared" si="34"/>
        <v>0</v>
      </c>
      <c r="BL242" s="3" t="s">
        <v>123</v>
      </c>
      <c r="BM242" s="203" t="s">
        <v>430</v>
      </c>
    </row>
    <row r="243" s="24" customFormat="1" ht="16.5" customHeight="1">
      <c r="A243" s="24"/>
      <c r="B243" s="25"/>
      <c r="C243" s="193" t="s">
        <v>431</v>
      </c>
      <c r="D243" s="193" t="s">
        <v>118</v>
      </c>
      <c r="E243" s="194" t="s">
        <v>432</v>
      </c>
      <c r="F243" s="195" t="s">
        <v>433</v>
      </c>
      <c r="G243" s="196" t="s">
        <v>391</v>
      </c>
      <c r="H243" s="197">
        <v>25</v>
      </c>
      <c r="I243" s="198"/>
      <c r="J243" s="197">
        <f t="shared" si="30"/>
        <v>0</v>
      </c>
      <c r="K243" s="195" t="s">
        <v>1</v>
      </c>
      <c r="L243" s="30"/>
      <c r="M243" s="199" t="s">
        <v>1</v>
      </c>
      <c r="N243" s="200" t="s">
        <v>42</v>
      </c>
      <c r="O243" s="26"/>
      <c r="P243" s="201">
        <f t="shared" si="31"/>
        <v>0</v>
      </c>
      <c r="Q243" s="201">
        <v>0</v>
      </c>
      <c r="R243" s="201">
        <f t="shared" si="32"/>
        <v>0</v>
      </c>
      <c r="S243" s="201">
        <v>0</v>
      </c>
      <c r="T243" s="202">
        <f t="shared" si="33"/>
        <v>0</v>
      </c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R243" s="203" t="s">
        <v>123</v>
      </c>
      <c r="AT243" s="203" t="s">
        <v>118</v>
      </c>
      <c r="AU243" s="203" t="s">
        <v>124</v>
      </c>
      <c r="AY243" s="3" t="s">
        <v>115</v>
      </c>
      <c r="BE243" s="204">
        <f t="shared" si="24"/>
        <v>0</v>
      </c>
      <c r="BF243" s="204">
        <f t="shared" si="25"/>
        <v>0</v>
      </c>
      <c r="BG243" s="204">
        <f t="shared" si="26"/>
        <v>0</v>
      </c>
      <c r="BH243" s="204">
        <f t="shared" si="27"/>
        <v>0</v>
      </c>
      <c r="BI243" s="204">
        <f t="shared" si="28"/>
        <v>0</v>
      </c>
      <c r="BJ243" s="3" t="s">
        <v>124</v>
      </c>
      <c r="BK243" s="204">
        <f t="shared" si="34"/>
        <v>0</v>
      </c>
      <c r="BL243" s="3" t="s">
        <v>123</v>
      </c>
      <c r="BM243" s="203" t="s">
        <v>434</v>
      </c>
    </row>
    <row r="244" s="24" customFormat="1" ht="24.149999999999999" customHeight="1">
      <c r="A244" s="24"/>
      <c r="B244" s="25"/>
      <c r="C244" s="193" t="s">
        <v>435</v>
      </c>
      <c r="D244" s="193" t="s">
        <v>118</v>
      </c>
      <c r="E244" s="194" t="s">
        <v>436</v>
      </c>
      <c r="F244" s="195" t="s">
        <v>437</v>
      </c>
      <c r="G244" s="196" t="s">
        <v>241</v>
      </c>
      <c r="H244" s="197">
        <v>1</v>
      </c>
      <c r="I244" s="198"/>
      <c r="J244" s="197">
        <f t="shared" si="30"/>
        <v>0</v>
      </c>
      <c r="K244" s="195" t="s">
        <v>1</v>
      </c>
      <c r="L244" s="30"/>
      <c r="M244" s="237" t="s">
        <v>1</v>
      </c>
      <c r="N244" s="238" t="s">
        <v>42</v>
      </c>
      <c r="O244" s="239"/>
      <c r="P244" s="240">
        <f t="shared" si="31"/>
        <v>0</v>
      </c>
      <c r="Q244" s="240">
        <v>0</v>
      </c>
      <c r="R244" s="240">
        <f t="shared" si="32"/>
        <v>0</v>
      </c>
      <c r="S244" s="240">
        <v>0</v>
      </c>
      <c r="T244" s="241">
        <f t="shared" si="33"/>
        <v>0</v>
      </c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R244" s="203" t="s">
        <v>123</v>
      </c>
      <c r="AT244" s="203" t="s">
        <v>118</v>
      </c>
      <c r="AU244" s="203" t="s">
        <v>124</v>
      </c>
      <c r="AY244" s="3" t="s">
        <v>115</v>
      </c>
      <c r="BE244" s="204">
        <f t="shared" si="24"/>
        <v>0</v>
      </c>
      <c r="BF244" s="204">
        <f t="shared" si="25"/>
        <v>0</v>
      </c>
      <c r="BG244" s="204">
        <f t="shared" si="26"/>
        <v>0</v>
      </c>
      <c r="BH244" s="204">
        <f t="shared" si="27"/>
        <v>0</v>
      </c>
      <c r="BI244" s="204">
        <f t="shared" si="28"/>
        <v>0</v>
      </c>
      <c r="BJ244" s="3" t="s">
        <v>124</v>
      </c>
      <c r="BK244" s="204">
        <f t="shared" si="34"/>
        <v>0</v>
      </c>
      <c r="BL244" s="3" t="s">
        <v>123</v>
      </c>
      <c r="BM244" s="203" t="s">
        <v>438</v>
      </c>
    </row>
    <row r="245" s="24" customFormat="1" ht="6.9500000000000002" customHeight="1">
      <c r="A245" s="24"/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30"/>
      <c r="M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</row>
  </sheetData>
  <sheetProtection password="CC35" algorithmName="SHA-512" hashValue="YFcVnpeQB960aAM4tB9sd0AQATlL44neOvUZBJo04WUVQCAuHanrvD9QETKfA+FJRvFe/5noCcuIhsCOe/f5ig==" saltValue="ehQQkMG6ZtVVMt4lB/dMW020faogn2+/VH1aFPt+ENYJZgKrhWkJOrefldIkshwLro5aMm8YpsV4UqMn1XuLzg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123:K244"/>
  <mergeCells count="6">
    <mergeCell ref="E7:H7"/>
    <mergeCell ref="E16:H16"/>
    <mergeCell ref="E25:H25"/>
    <mergeCell ref="E85:H85"/>
    <mergeCell ref="E116:H116"/>
    <mergeCell ref="L2:V2"/>
  </mergeCell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portrait" usePrinterDefaults="1" blackAndWhite="1" draft="0" cellComments="none" useFirstPageNumber="0" errors="displayed" horizontalDpi="600" verticalDpi="600" copies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Šírová Lada</cp:lastModifiedBy>
  <cp:revision>1</cp:revision>
  <dcterms:created xsi:type="dcterms:W3CDTF">2025-05-18T15:02:21Z</dcterms:created>
  <dcterms:modified xsi:type="dcterms:W3CDTF">2025-05-19T06:08:13Z</dcterms:modified>
</cp:coreProperties>
</file>