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Dokumenty\Pracovní\Projekty OPPS 2021+\PO 2.1_k 31.5.2023\Vrchlabí, KRNAP,KPN\VZ\vybavení\dokumenty_ke kontrole\"/>
    </mc:Choice>
  </mc:AlternateContent>
  <xr:revisionPtr revIDLastSave="0" documentId="13_ncr:1_{F8472D73-66BE-4855-A29D-F3C2E1B5381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Rekapitulace stavby" sheetId="1" r:id="rId1"/>
    <sheet name="001 - Soupis prací způsobilé" sheetId="2" r:id="rId2"/>
    <sheet name="002 - Soupis prací nezpůsobilé" sheetId="3" r:id="rId3"/>
  </sheets>
  <definedNames>
    <definedName name="_xlnm._FilterDatabase" localSheetId="1" hidden="1">'001 - Soupis prací způsobilé'!$C$116:$K$184</definedName>
    <definedName name="_xlnm._FilterDatabase" localSheetId="2" hidden="1">'002 - Soupis prací nezpůsobilé'!$C$116:$K$136</definedName>
    <definedName name="_xlnm.Print_Titles" localSheetId="1">'001 - Soupis prací způsobilé'!$116:$116</definedName>
    <definedName name="_xlnm.Print_Titles" localSheetId="2">'002 - Soupis prací nezpůsobilé'!$116:$116</definedName>
    <definedName name="_xlnm.Print_Titles" localSheetId="0">'Rekapitulace stavby'!$92:$92</definedName>
    <definedName name="_xlnm.Print_Area" localSheetId="1">'001 - Soupis prací způsobilé'!$C$4:$J$76,'001 - Soupis prací způsobilé'!$C$82:$J$98,'001 - Soupis prací způsobilé'!$C$104:$K$184</definedName>
    <definedName name="_xlnm.Print_Area" localSheetId="2">'002 - Soupis prací nezpůsobilé'!$C$4:$J$76,'002 - Soupis prací nezpůsobilé'!$C$82:$J$98,'002 - Soupis prací nezpůsobilé'!$C$104:$K$136</definedName>
    <definedName name="_xlnm.Print_Area" localSheetId="0">'Rekapitulace stavby'!$D$4:$AO$76,'Rekapitulace stavby'!$C$82:$AQ$96</definedName>
  </definedNames>
  <calcPr calcId="181029"/>
</workbook>
</file>

<file path=xl/calcChain.xml><?xml version="1.0" encoding="utf-8"?>
<calcChain xmlns="http://schemas.openxmlformats.org/spreadsheetml/2006/main">
  <c r="AG96" i="1" l="1"/>
  <c r="AG95" i="1"/>
  <c r="AN96" i="1"/>
  <c r="BK135" i="3"/>
  <c r="BI135" i="3"/>
  <c r="BH135" i="3"/>
  <c r="BG135" i="3"/>
  <c r="BF135" i="3"/>
  <c r="T135" i="3"/>
  <c r="R135" i="3"/>
  <c r="P135" i="3"/>
  <c r="J135" i="3"/>
  <c r="BE135" i="3" s="1"/>
  <c r="BK133" i="3"/>
  <c r="BI133" i="3"/>
  <c r="BH133" i="3"/>
  <c r="BG133" i="3"/>
  <c r="BF133" i="3"/>
  <c r="T133" i="3"/>
  <c r="R133" i="3"/>
  <c r="P133" i="3"/>
  <c r="J133" i="3"/>
  <c r="BE133" i="3" s="1"/>
  <c r="BK131" i="3"/>
  <c r="BI131" i="3"/>
  <c r="BH131" i="3"/>
  <c r="BG131" i="3"/>
  <c r="BF131" i="3"/>
  <c r="T131" i="3"/>
  <c r="R131" i="3"/>
  <c r="P131" i="3"/>
  <c r="J131" i="3"/>
  <c r="BE131" i="3" s="1"/>
  <c r="BK129" i="3"/>
  <c r="BI129" i="3"/>
  <c r="BH129" i="3"/>
  <c r="BG129" i="3"/>
  <c r="BF129" i="3"/>
  <c r="T129" i="3"/>
  <c r="R129" i="3"/>
  <c r="P129" i="3"/>
  <c r="J129" i="3"/>
  <c r="BE129" i="3" s="1"/>
  <c r="BK127" i="3"/>
  <c r="BI127" i="3"/>
  <c r="BH127" i="3"/>
  <c r="BG127" i="3"/>
  <c r="BF127" i="3"/>
  <c r="T127" i="3"/>
  <c r="R127" i="3"/>
  <c r="P127" i="3"/>
  <c r="J127" i="3"/>
  <c r="BE127" i="3" s="1"/>
  <c r="BK125" i="3"/>
  <c r="BI125" i="3"/>
  <c r="BH125" i="3"/>
  <c r="BG125" i="3"/>
  <c r="BF125" i="3"/>
  <c r="T125" i="3"/>
  <c r="R125" i="3"/>
  <c r="P125" i="3"/>
  <c r="J125" i="3"/>
  <c r="BE125" i="3" s="1"/>
  <c r="BK123" i="3"/>
  <c r="BI123" i="3"/>
  <c r="BH123" i="3"/>
  <c r="BG123" i="3"/>
  <c r="BF123" i="3"/>
  <c r="T123" i="3"/>
  <c r="R123" i="3"/>
  <c r="P123" i="3"/>
  <c r="J123" i="3"/>
  <c r="BE123" i="3" s="1"/>
  <c r="BK121" i="3"/>
  <c r="BI121" i="3"/>
  <c r="BH121" i="3"/>
  <c r="BG121" i="3"/>
  <c r="BF121" i="3"/>
  <c r="T121" i="3"/>
  <c r="R121" i="3"/>
  <c r="P121" i="3"/>
  <c r="J121" i="3"/>
  <c r="BE121" i="3" s="1"/>
  <c r="BK119" i="3"/>
  <c r="BI119" i="3"/>
  <c r="BH119" i="3"/>
  <c r="BG119" i="3"/>
  <c r="BF119" i="3"/>
  <c r="T119" i="3"/>
  <c r="R119" i="3"/>
  <c r="P119" i="3"/>
  <c r="J119" i="3"/>
  <c r="BE119" i="3" s="1"/>
  <c r="F111" i="3"/>
  <c r="E109" i="3"/>
  <c r="F89" i="3"/>
  <c r="E87" i="3"/>
  <c r="J37" i="3"/>
  <c r="J36" i="3"/>
  <c r="J35" i="3"/>
  <c r="J24" i="3"/>
  <c r="E24" i="3"/>
  <c r="J92" i="3" s="1"/>
  <c r="J23" i="3"/>
  <c r="J21" i="3"/>
  <c r="E21" i="3"/>
  <c r="J91" i="3" s="1"/>
  <c r="J20" i="3"/>
  <c r="J18" i="3"/>
  <c r="E18" i="3"/>
  <c r="F114" i="3" s="1"/>
  <c r="J17" i="3"/>
  <c r="J15" i="3"/>
  <c r="E15" i="3"/>
  <c r="F91" i="3" s="1"/>
  <c r="J14" i="3"/>
  <c r="J12" i="3"/>
  <c r="J111" i="3" s="1"/>
  <c r="E7" i="3"/>
  <c r="E107" i="3" s="1"/>
  <c r="J37" i="2"/>
  <c r="J36" i="2"/>
  <c r="AY95" i="1" s="1"/>
  <c r="J35" i="2"/>
  <c r="AX95" i="1" s="1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F111" i="2"/>
  <c r="E109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14" i="2" s="1"/>
  <c r="J17" i="2"/>
  <c r="J15" i="2"/>
  <c r="E15" i="2"/>
  <c r="F113" i="2" s="1"/>
  <c r="J14" i="2"/>
  <c r="J12" i="2"/>
  <c r="J111" i="2" s="1"/>
  <c r="E7" i="2"/>
  <c r="E107" i="2" s="1"/>
  <c r="L90" i="1"/>
  <c r="AM90" i="1"/>
  <c r="AM89" i="1"/>
  <c r="L89" i="1"/>
  <c r="AM87" i="1"/>
  <c r="L87" i="1"/>
  <c r="L85" i="1"/>
  <c r="L84" i="1"/>
  <c r="J181" i="2"/>
  <c r="J169" i="2"/>
  <c r="BK143" i="2"/>
  <c r="J127" i="2"/>
  <c r="AS94" i="1"/>
  <c r="J149" i="2"/>
  <c r="J133" i="2"/>
  <c r="BK183" i="2"/>
  <c r="J175" i="2"/>
  <c r="BK165" i="2"/>
  <c r="BK147" i="2"/>
  <c r="BK125" i="2"/>
  <c r="J119" i="2"/>
  <c r="BK177" i="2"/>
  <c r="BK161" i="2"/>
  <c r="J153" i="2"/>
  <c r="J137" i="2"/>
  <c r="BK127" i="2"/>
  <c r="J183" i="2"/>
  <c r="J171" i="2"/>
  <c r="J161" i="2"/>
  <c r="BK157" i="2"/>
  <c r="BK141" i="2"/>
  <c r="J129" i="2"/>
  <c r="J147" i="2"/>
  <c r="J139" i="2"/>
  <c r="BK184" i="2"/>
  <c r="J177" i="2"/>
  <c r="BK171" i="2"/>
  <c r="BK135" i="2"/>
  <c r="J123" i="2"/>
  <c r="J167" i="2"/>
  <c r="J141" i="2"/>
  <c r="BK129" i="2"/>
  <c r="BK173" i="2"/>
  <c r="BK167" i="2"/>
  <c r="J159" i="2"/>
  <c r="BK153" i="2"/>
  <c r="BK137" i="2"/>
  <c r="J121" i="2"/>
  <c r="BK155" i="2"/>
  <c r="J143" i="2"/>
  <c r="J173" i="2"/>
  <c r="BK149" i="2"/>
  <c r="J131" i="2"/>
  <c r="BK181" i="2"/>
  <c r="BK175" i="2"/>
  <c r="BK159" i="2"/>
  <c r="J151" i="2"/>
  <c r="J135" i="2"/>
  <c r="J125" i="2"/>
  <c r="J184" i="2"/>
  <c r="J165" i="2"/>
  <c r="J155" i="2"/>
  <c r="BK139" i="2"/>
  <c r="BK123" i="2"/>
  <c r="BK119" i="2"/>
  <c r="BK151" i="2"/>
  <c r="J145" i="2"/>
  <c r="BK179" i="2"/>
  <c r="BK169" i="2"/>
  <c r="J163" i="2"/>
  <c r="BK133" i="2"/>
  <c r="BK121" i="2"/>
  <c r="J179" i="2"/>
  <c r="BK163" i="2"/>
  <c r="J157" i="2"/>
  <c r="BK145" i="2"/>
  <c r="BK131" i="2"/>
  <c r="F92" i="3" l="1"/>
  <c r="T118" i="3"/>
  <c r="T117" i="3" s="1"/>
  <c r="J34" i="3"/>
  <c r="R118" i="3"/>
  <c r="R117" i="3" s="1"/>
  <c r="F35" i="3"/>
  <c r="F36" i="3"/>
  <c r="BK118" i="3"/>
  <c r="BK117" i="3" s="1"/>
  <c r="J117" i="3" s="1"/>
  <c r="F37" i="3"/>
  <c r="P118" i="3"/>
  <c r="P117" i="3" s="1"/>
  <c r="F113" i="3"/>
  <c r="J114" i="3"/>
  <c r="F33" i="3"/>
  <c r="J33" i="3"/>
  <c r="F34" i="3"/>
  <c r="J113" i="3"/>
  <c r="E85" i="3"/>
  <c r="J89" i="3"/>
  <c r="P118" i="2"/>
  <c r="P117" i="2" s="1"/>
  <c r="AU95" i="1" s="1"/>
  <c r="AU94" i="1" s="1"/>
  <c r="R118" i="2"/>
  <c r="R117" i="2" s="1"/>
  <c r="BK118" i="2"/>
  <c r="J118" i="2" s="1"/>
  <c r="J97" i="2" s="1"/>
  <c r="T118" i="2"/>
  <c r="T117" i="2" s="1"/>
  <c r="J89" i="2"/>
  <c r="F92" i="2"/>
  <c r="J114" i="2"/>
  <c r="BE119" i="2"/>
  <c r="BE147" i="2"/>
  <c r="BE167" i="2"/>
  <c r="BE173" i="2"/>
  <c r="BE179" i="2"/>
  <c r="E85" i="2"/>
  <c r="J113" i="2"/>
  <c r="BE127" i="2"/>
  <c r="BE137" i="2"/>
  <c r="BE139" i="2"/>
  <c r="BE141" i="2"/>
  <c r="BE153" i="2"/>
  <c r="BE155" i="2"/>
  <c r="BE161" i="2"/>
  <c r="BE163" i="2"/>
  <c r="BE169" i="2"/>
  <c r="BE177" i="2"/>
  <c r="BE181" i="2"/>
  <c r="BE121" i="2"/>
  <c r="BE123" i="2"/>
  <c r="BE125" i="2"/>
  <c r="BE135" i="2"/>
  <c r="BE143" i="2"/>
  <c r="BE151" i="2"/>
  <c r="BE157" i="2"/>
  <c r="BE159" i="2"/>
  <c r="F91" i="2"/>
  <c r="BE129" i="2"/>
  <c r="BE131" i="2"/>
  <c r="BE133" i="2"/>
  <c r="BE145" i="2"/>
  <c r="BE149" i="2"/>
  <c r="BE165" i="2"/>
  <c r="BE171" i="2"/>
  <c r="BE175" i="2"/>
  <c r="BE183" i="2"/>
  <c r="BE184" i="2"/>
  <c r="F36" i="2"/>
  <c r="BC95" i="1" s="1"/>
  <c r="BC94" i="1" s="1"/>
  <c r="AY94" i="1" s="1"/>
  <c r="F37" i="2"/>
  <c r="BD95" i="1" s="1"/>
  <c r="BD94" i="1" s="1"/>
  <c r="W33" i="1" s="1"/>
  <c r="F35" i="2"/>
  <c r="BB95" i="1" s="1"/>
  <c r="BB94" i="1" s="1"/>
  <c r="AX94" i="1" s="1"/>
  <c r="F34" i="2"/>
  <c r="BA95" i="1" s="1"/>
  <c r="BA94" i="1" s="1"/>
  <c r="W30" i="1" s="1"/>
  <c r="J34" i="2"/>
  <c r="AW95" i="1" s="1"/>
  <c r="J118" i="3" l="1"/>
  <c r="J97" i="3" s="1"/>
  <c r="J30" i="3"/>
  <c r="J39" i="3" s="1"/>
  <c r="J96" i="3"/>
  <c r="BK117" i="2"/>
  <c r="J117" i="2" s="1"/>
  <c r="J96" i="2" s="1"/>
  <c r="AW94" i="1"/>
  <c r="AK30" i="1" s="1"/>
  <c r="W32" i="1"/>
  <c r="W31" i="1"/>
  <c r="F33" i="2"/>
  <c r="AZ95" i="1" s="1"/>
  <c r="AZ94" i="1" s="1"/>
  <c r="W29" i="1" s="1"/>
  <c r="J33" i="2"/>
  <c r="AV95" i="1" s="1"/>
  <c r="AT95" i="1" s="1"/>
  <c r="J30" i="2" l="1"/>
  <c r="AG94" i="1" s="1"/>
  <c r="AK26" i="1" s="1"/>
  <c r="AV94" i="1"/>
  <c r="AK29" i="1" s="1"/>
  <c r="J39" i="2" l="1"/>
  <c r="AK35" i="1"/>
  <c r="AN95" i="1"/>
  <c r="AT94" i="1"/>
  <c r="AN94" i="1" l="1"/>
</calcChain>
</file>

<file path=xl/sharedStrings.xml><?xml version="1.0" encoding="utf-8"?>
<sst xmlns="http://schemas.openxmlformats.org/spreadsheetml/2006/main" count="1134" uniqueCount="280">
  <si>
    <t>Export Komplet</t>
  </si>
  <si>
    <t/>
  </si>
  <si>
    <t>2.0</t>
  </si>
  <si>
    <t>False</t>
  </si>
  <si>
    <t>{dca53942-4375-4020-a3d6-f3b68cbf6ef1}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</si>
  <si>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</si>
  <si>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</si>
  <si>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</si>
  <si>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</si>
  <si>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</si>
  <si>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</si>
  <si>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</si>
  <si>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</si>
  <si>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</si>
  <si>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2398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</si>
  <si>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</si>
  <si>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</si>
  <si>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Vrchlabí, Rekonstrukce čp. 210 - vybavení interiéru</t>
  </si>
  <si>
    <t>KSO:</t>
  </si>
  <si>
    <t>CC-CZ:</t>
  </si>
  <si>
    <t>Místo:</t>
  </si>
  <si>
    <t>Vrchlabí</t>
  </si>
  <si>
    <t>Datum:</t>
  </si>
  <si>
    <t>20. 11. 2024</t>
  </si>
  <si>
    <t>Zadavatel:</t>
  </si>
  <si>
    <t>IČ:</t>
  </si>
  <si>
    <t>Město Vrchlabí</t>
  </si>
  <si>
    <t>DIČ:</t>
  </si>
  <si>
    <t>Uchazeč:</t>
  </si>
  <si>
    <t>Vyplň údaj</t>
  </si>
  <si>
    <t>Projektant:</t>
  </si>
  <si>
    <t>Ing. Ladislav Simon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</si>
  <si>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</si>
  <si>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</si>
  <si>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</si>
  <si>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</si>
  <si>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</si>
  <si>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</si>
  <si>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</si>
  <si>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</si>
  <si>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</si>
  <si>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</si>
  <si>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</si>
  <si>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</si>
  <si>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</si>
  <si>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</si>
  <si>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</si>
  <si>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</si>
  <si>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</si>
  <si>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</si>
  <si>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</si>
  <si>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</si>
  <si>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</si>
  <si>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</si>
  <si>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</si>
  <si>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</si>
  <si>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</si>
  <si>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</si>
  <si>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</si>
  <si>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</si>
  <si>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</si>
  <si>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</si>
  <si>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</si>
  <si>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</si>
  <si>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</si>
  <si>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</si>
  <si>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</si>
  <si>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</si>
  <si>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</si>
  <si>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</si>
  <si>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</si>
  <si>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</si>
  <si>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</si>
  <si>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</si>
  <si>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</si>
  <si>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</si>
  <si>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</si>
  <si>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</si>
  <si>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</si>
  <si>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</si>
  <si>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</si>
  <si>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</si>
  <si>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</t>
  </si>
  <si>
    <t>1</t>
  </si>
  <si>
    <t>{e6323fd7-f24a-4941-865c-88630a2d736b}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</si>
  <si>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</si>
  <si>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</si>
  <si>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</si>
  <si>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</si>
  <si>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</si>
  <si>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</si>
  <si>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</si>
  <si>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</si>
  <si>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</si>
  <si>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</si>
  <si>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</si>
  <si>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</si>
  <si>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</si>
  <si>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</si>
  <si>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</si>
  <si>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</si>
  <si>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</si>
  <si>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</si>
  <si>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</si>
  <si>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</si>
  <si>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</si>
  <si>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</si>
  <si>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</si>
  <si>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</si>
  <si>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</si>
  <si>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</si>
  <si>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</si>
  <si>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Nástěnka</t>
  </si>
  <si>
    <t>ks</t>
  </si>
  <si>
    <t>262144</t>
  </si>
  <si>
    <t>P</t>
  </si>
  <si>
    <t>Poznámka k položce:_x000D_
Místnost 1.01 pol.1_x000D_
 Výška 1400mm ,š.1000 mm , rám masiv DB, mořeno na odstín LTD Natural Rockford Hickory/přírodní ořechovec/ výplň překližka + nalepený plech -barva bílá .</t>
  </si>
  <si>
    <t>002</t>
  </si>
  <si>
    <t>Skříňová sestava policová</t>
  </si>
  <si>
    <t>6</t>
  </si>
  <si>
    <t>Poznámka k položce:_x000D_
Místnost 1.01 pol.2_x000D_
 Šířka 3600 mm,hl.418 mm,výška -na v.místnosti cca 2900 mm, Provedení dle výrobních výkresů č.iv 2 a iv 3,</t>
  </si>
  <si>
    <t>3</t>
  </si>
  <si>
    <t>003</t>
  </si>
  <si>
    <t>Regálová sestava kovová nosná konstr.</t>
  </si>
  <si>
    <t>8</t>
  </si>
  <si>
    <t>Poznámka k položce:_x000D_
Místnost 1.08 pol.3_x000D_
 Kovový policový regál -vysokozátěžový,5 polic ,kovová pozink. nosná konstrukce, max.zátěž police 175 kg, výška 1800 mm, šířka 900 mm, hloubka 400 mm.</t>
  </si>
  <si>
    <t>004</t>
  </si>
  <si>
    <t>Regál-šikmé police+ spodní část zásuvky</t>
  </si>
  <si>
    <t>10</t>
  </si>
  <si>
    <t>Poznámka k položce:_x000D_
Místnost 1.02 pol.4 _x000D_
Provedení dle výrobního výkresu iv 4, výška 1800 mm,šířka 900 mm,hloubka 350 mm</t>
  </si>
  <si>
    <t>5</t>
  </si>
  <si>
    <t>005</t>
  </si>
  <si>
    <t>Stůl pod PC / veřejný internet /</t>
  </si>
  <si>
    <t>Poznámka k položce:_x000D_
Místnost 1.02 pol.5_x000D_
 Provedení dle výrobního výkresu iv 5 šířka 1000 mm,hloubka 600 mm, výška 750 mm</t>
  </si>
  <si>
    <t>006</t>
  </si>
  <si>
    <t>Dřevěná židle</t>
  </si>
  <si>
    <t>14</t>
  </si>
  <si>
    <t>7</t>
  </si>
  <si>
    <t>007</t>
  </si>
  <si>
    <t>Konferenční stolek</t>
  </si>
  <si>
    <t>16</t>
  </si>
  <si>
    <t>Poznámka k položce:_x000D_
Místnost 1.02 pol.7_x000D_
 Provedení dle výrobního výkresu iv 6 Výška 568 mm,šířka 550 mm,hloubka 550mm</t>
  </si>
  <si>
    <t>008</t>
  </si>
  <si>
    <t>Sedák</t>
  </si>
  <si>
    <t>18</t>
  </si>
  <si>
    <t>Poznámka k položce:_x000D_
Místnost 1.02 pol.8 Provedení dle výrobního výkresu iv 6 Výška 468 mm,šířka 450 mm,hloubka 450 mm</t>
  </si>
  <si>
    <t>9</t>
  </si>
  <si>
    <t>010</t>
  </si>
  <si>
    <t>Sestava obslužného pultu</t>
  </si>
  <si>
    <t>sestava</t>
  </si>
  <si>
    <t>20</t>
  </si>
  <si>
    <t>Poznámka k položce:_x000D_
Místnost 1.02 pol.10 _x000D_
Provedení dle výrobních výkresů iv 7,iv 8,iv 9,iv 10 a iv 11 Pult tvaru L, šířka 2530 + 4300, hloubka 700 + 900 mm, výška 900 + 1300 mm</t>
  </si>
  <si>
    <t>011</t>
  </si>
  <si>
    <t>Regálová sestava za obsl.pultem</t>
  </si>
  <si>
    <t>22</t>
  </si>
  <si>
    <t>Poznámka k položce:_x000D_
Místnost 1.02 pol.11 _x000D_
Provedení dle výrobních výkresů iv 12 a iv 13 Výška 2500 mm,šířka 4340 mm,hloubka 350 + 600 mm</t>
  </si>
  <si>
    <t>11</t>
  </si>
  <si>
    <t>013</t>
  </si>
  <si>
    <t>Stojan na ramínka</t>
  </si>
  <si>
    <t>-678268710</t>
  </si>
  <si>
    <t>Poznámka k položce:_x000D_
Místnost 1.02 pol.13 _x000D_
Provedení dle výrobního výkresu iv 14 Šířka 1300 mm , výška 1350 mm</t>
  </si>
  <si>
    <t>014</t>
  </si>
  <si>
    <t>Podložka pod kancelářské židle</t>
  </si>
  <si>
    <t>544076457</t>
  </si>
  <si>
    <t>Poznámka k položce:_x000D_
Místnost 1.02 pol.14_x000D_
Podložka pod kancelářské židle-pro tvrdý povrch , rozměr 900 x 1200 mm, materiál polypropylen ,barva transparentní</t>
  </si>
  <si>
    <t>13</t>
  </si>
  <si>
    <t>015</t>
  </si>
  <si>
    <t>Regálová sestava s nástavcem pro osvětlení</t>
  </si>
  <si>
    <t>531178771</t>
  </si>
  <si>
    <t>Poznámka k položce:_x000D_
Místnost 1.02 pol.15 _x000D_
Provedení dle výrobních výkresů iv 15 a iv 16 Výška 2150 mm ,šířka 4000 mm , hloubka 450 mm</t>
  </si>
  <si>
    <t>016</t>
  </si>
  <si>
    <t>Vestavná úklidová skříň</t>
  </si>
  <si>
    <t>-2041024919</t>
  </si>
  <si>
    <t>Poznámka k položce:_x000D_
Místnost 1.04 pol.16_x000D_
Provedení dle výrobních výkresů iv 17,iv 18 a iv 19 Šířka cca 1350 mm, výška cca 2505 mm Rozměry nutno ověřit po ukončení stavebních prací</t>
  </si>
  <si>
    <t>15</t>
  </si>
  <si>
    <t>018</t>
  </si>
  <si>
    <t>Dětský koberec</t>
  </si>
  <si>
    <t>-850686099</t>
  </si>
  <si>
    <t>Poznámka k položce:_x000D_
Místnost 2.03 pol.18 _x000D_
Dětský hrací koberec 1200 x 1600 mm, ručně tkaný ,barva šedivá + motiv hvězdičky ,okraje obšité v odstínu šedivé barvy, v. vlasu 10 mm, materiál 100% bavlna a přírodní netoxické barvy.</t>
  </si>
  <si>
    <t>019</t>
  </si>
  <si>
    <t>1237321885</t>
  </si>
  <si>
    <t>17</t>
  </si>
  <si>
    <t>020</t>
  </si>
  <si>
    <t>-1129306429</t>
  </si>
  <si>
    <t>021</t>
  </si>
  <si>
    <t>Vnitřní roleta do špaletového okna</t>
  </si>
  <si>
    <t>-1295678392</t>
  </si>
  <si>
    <t>Poznámka k položce:_x000D_
2.02,2.03,2.04, 2.05,2.06,2.07 pol.21_x000D_
 Roleta je vyrobena z režného plátna-přichyceného na dřevěné liště.Lišta je opatřena řemínky pro uchycení srolované rolety. Řemínky kožené v přírodní béžové barvě. Rozměr rolet ověřit po provedení oprav stávajícich oken a ukončení stavebních prací</t>
  </si>
  <si>
    <t>19</t>
  </si>
  <si>
    <t>022</t>
  </si>
  <si>
    <t>Šatní skříň</t>
  </si>
  <si>
    <t>2125618447</t>
  </si>
  <si>
    <t>Poznámka k položce:_x000D_
Místnost 2.04, 2.05,2.07 pol.22 _x000D_
Provedení dle výrobního výkresu iv 20 Šířka 600 mm,hloubka 400 mm,výška 1950 mm</t>
  </si>
  <si>
    <t>023</t>
  </si>
  <si>
    <t>Věšáková stěna</t>
  </si>
  <si>
    <t>1394449830</t>
  </si>
  <si>
    <t>Poznámka k položce:_x000D_
Místnost 2.04, 2.05,2.06,2.07 pol.23_x000D_
 Provedení dle výrobního výkresu iv 20 Šířka 550 mm , výška 1890 mm</t>
  </si>
  <si>
    <t>024</t>
  </si>
  <si>
    <t>Kancelářský stůl s úložným prostorem</t>
  </si>
  <si>
    <t>1652154561</t>
  </si>
  <si>
    <t>Poznámka k položce:_x000D_
Místnost 2.04 pol.24_x000D_
 Provedení dle výrobního výkresu iv 21 Šířka 2350 mm,hloubka 700 mm, výška 750 mm</t>
  </si>
  <si>
    <t>025</t>
  </si>
  <si>
    <t>Kancelářská židle</t>
  </si>
  <si>
    <t>-656684795</t>
  </si>
  <si>
    <t>026</t>
  </si>
  <si>
    <t>Sestava policových kancelářských skříněk</t>
  </si>
  <si>
    <t>1939071568</t>
  </si>
  <si>
    <t>Poznámka k položce:_x000D_
Místnost 2.04 pol.26 _x000D_
Provedení dle výrobních výkresů iv 22 a iv 23 Šířka 3000 mm,hloubka 350 mm,výška 2000 mm</t>
  </si>
  <si>
    <t>027</t>
  </si>
  <si>
    <t>Sestava kancel.stolu s úložným prostorem + sestava skříněk + závěsná police nad stolem</t>
  </si>
  <si>
    <t>-697602798</t>
  </si>
  <si>
    <t>Poznámka k položce:_x000D_
Místnost 2.04 pol.27_x000D_
 Provedení dle výrobních výkresů iv 24 L sestava šířka 1650 mm,hloubka 350 mm,výška 750 mm + šířka 2000 mm ,hloubka 750 mm,výška 750 mm. závěsná -šířka 2000 mm,hloubka 250 mm,výška 350 mm</t>
  </si>
  <si>
    <t>028</t>
  </si>
  <si>
    <t>Stůl pod tiskárnu s ulož. prostorem</t>
  </si>
  <si>
    <t>-457812193</t>
  </si>
  <si>
    <t>Poznámka k položce:_x000D_
Místnost 2.07 pol.28 _x000D_
Provedení dle výrobního výkresu iv 25 Šířka 1400 mm,hloubka 700 mm,výška 750 mm</t>
  </si>
  <si>
    <t>029</t>
  </si>
  <si>
    <t>Kancelářský stůl s ulož. prostorem</t>
  </si>
  <si>
    <t>-1385675772</t>
  </si>
  <si>
    <t>Poznámka k položce:_x000D_
Místnost 2.07 pol.29 _x000D_
Provedení dle výrobního výkresu iv 26 Šířka 1800 mm,hloubka 700 mm,výška 750 mm</t>
  </si>
  <si>
    <t>030</t>
  </si>
  <si>
    <t>Sestava kancelářských skříněk</t>
  </si>
  <si>
    <t>2126221769</t>
  </si>
  <si>
    <t>Poznámka k položce:_x000D_
Místnost 2.07 pol.30_x000D_
 Provedení dle výrobních výkresů iv 27, iv 28 Šířka 4000 mm,hloubka 350mm,výška 2000 mm</t>
  </si>
  <si>
    <t>031</t>
  </si>
  <si>
    <t>Stůl</t>
  </si>
  <si>
    <t>-2024844985</t>
  </si>
  <si>
    <t>Poznámka k položce:_x000D_
Místnost 2.06 pol.31_x000D_
 Provedení dle výrobního výkresu iv 29 Šířka 700 mm,hloubka 700 mm,výška 750 mm</t>
  </si>
  <si>
    <t>032</t>
  </si>
  <si>
    <t>Kuchyňska linka + spotřebiče: lednice,MV trouba, varný panel,digestoř a myčka</t>
  </si>
  <si>
    <t>-691075830</t>
  </si>
  <si>
    <t>033</t>
  </si>
  <si>
    <t>Úklidová vestavná skříň</t>
  </si>
  <si>
    <t>1776420088</t>
  </si>
  <si>
    <t>Poznámka k položce:_x000D_
Místnost 2.08 pol.33 _x000D_
Provedení dle výrobního výkresu iv 33</t>
  </si>
  <si>
    <t>034</t>
  </si>
  <si>
    <t>-1507626960</t>
  </si>
  <si>
    <t>Poznámka k položce:_x000D_
Místnost 2.05 pol.34  _x000D_
Provedení dle výrobního výkresu iv 34 Šířka 2400 mm,hloubka 350 mm,výška 2000 mm</t>
  </si>
  <si>
    <t>035</t>
  </si>
  <si>
    <t>-901533442</t>
  </si>
  <si>
    <t>Poznámka k položce:_x000D_
Místnost 2.05 pol.35  _x000D_
Provedení dle výrobního výkresu iv 35 Šířka 2000 mm,hloubka 700 mm,výška 750 mm</t>
  </si>
  <si>
    <t>036</t>
  </si>
  <si>
    <t>Dělící skříňková stěna s průchodem</t>
  </si>
  <si>
    <t>-1398803972</t>
  </si>
  <si>
    <t>Poznámka k položce:_x000D_
Místnost 2.05 pol.36 _x000D_
 Provedení dle výrobních výkresů iv 36,iv 37, iv 38 Šířka 4000 mm,hloubka 350mm,výška -na v.místn. cca 2700 mm</t>
  </si>
  <si>
    <t>037</t>
  </si>
  <si>
    <t>Dřevěná stohovatelná židle</t>
  </si>
  <si>
    <t>1988143801</t>
  </si>
  <si>
    <t>Poznámka k položce:_x000D_
Místnost 2.05, 2.06 pol.37_x000D_
 Kostra židle DB,mořeno na odstín LTD Natural Rockford Hickory/přírodní ořechovec/ , Sedák a opěrka- překližka,výška židle 830 mm,výška sedáku 450 mm,max.zátěž 130 kg.</t>
  </si>
  <si>
    <t>038</t>
  </si>
  <si>
    <t>Skádací stůl</t>
  </si>
  <si>
    <t>-343120537</t>
  </si>
  <si>
    <t>Poznámka k položce:_x000D_
Místnost 2.05, pol.38_x000D_
 Stolová deska 700 x 1800 mm,provedení LTD tl.18 mm, Barokní Dub Amber /Amber Barogue Oak/,hrany ABS Podnoží: skládací konstrukce z ocelových rámů s profilem 30x30 mm, barva černá-mat.,rámy opatřeny gumovými chrániči nastavitelné nohy stolu 0-15 mm,skládací systém pružinový._x000D_
Pojízdný věšák na šatní ramínka /štendr/</t>
  </si>
  <si>
    <t>039</t>
  </si>
  <si>
    <t>Pojízdný věšák na šatní ramínka (štěndr)</t>
  </si>
  <si>
    <t>-1594028395</t>
  </si>
  <si>
    <t>Poznámka k položce:_x000D_
Místnost 2.05, pol 39_x000D_
Konfekční pojízdný věšák na oděvy šířka 1 500 mm až 2 200 mm (výsuvný systém), pevná výška 1 500 mm, opatřený 4 kolečky min. průměr 50 mm pro linové podlahy, provedení konstrukce chrom</t>
  </si>
  <si>
    <t>040</t>
  </si>
  <si>
    <t>Lavice</t>
  </si>
  <si>
    <t>-893034552</t>
  </si>
  <si>
    <t>Poznámka k položce:_x000D_
Umístění v podloubí, na zahradě a na pavlači pol.40_x000D_
 Provedení dle výrobního výkresu iv 39 Šířka 2000 mm,hloubka 450 mm,výška 450 mm. V podloubí a na zahradě /u obv.zdi/ lavici zabezpečit proti krádeží řetízkem nebo kovovým příchytem ke zdi..</t>
  </si>
  <si>
    <t>042</t>
  </si>
  <si>
    <t>Označení inform. centra.Logo na poutači.Kostka 500x500x500 mm</t>
  </si>
  <si>
    <t>1935614602</t>
  </si>
  <si>
    <t>Poznámka k položce:_x000D_
Roh objektu pol.42 _x000D_
Kostka je vyrobena z desek z UH tl.6 mm lepením a je osazena na kovové konstrukci opatřené nátěrem kovářskou barvou. Logo je nalepeno na všech 4 stranách krychle a je z reflexní folie.Osvětlení nepřímé bodovým svítidlen na objektu.</t>
  </si>
  <si>
    <t>043</t>
  </si>
  <si>
    <t>Doprava</t>
  </si>
  <si>
    <t>kpl</t>
  </si>
  <si>
    <t>-834101050</t>
  </si>
  <si>
    <t>044</t>
  </si>
  <si>
    <t>Montážní práce</t>
  </si>
  <si>
    <t>1723925576</t>
  </si>
  <si>
    <t>Poznámka k položce:_x000D_
Místnost 1.02 pol.6_x000D_
Kostra židle DB, pojezdová kolečka,mořeno na odstín LTD Natural Rockford Hickory/přírodní ořechovec/, Sedák a opěrka - překližka, výška židle 830 mm, výška sedáku 450 mm, max. zátěž 130 kg.</t>
  </si>
  <si>
    <t>Poznámka k položce:_x000D_
Místnost 1.02, 2.04,2.05,2.07 pol.25_x000D_
 Kancelářská židle, materiál - síťovina,nosnost 135 kg,k sezení nad 8 hod denně, nastavitelné područky,výškově nastavitelná bederní opěrka, hlavová opěrka s nastavením výšky a sklonu</t>
  </si>
  <si>
    <t>Poznámka k položce:_x000D_
Místnost 1.02, 2.04,2.05,2.07 pol.25_x000D_
 Kancelářská židle, materiál - síťovina, nosnost 135 kg,k sezení nad 8 hod denně, výškově nastavitelná bederní opěrka,hlavová opěrka s nastavením výšky a sklonu (hlavová opěrka pro 2 židle za pult odnímatelná)</t>
  </si>
  <si>
    <t>Soupis prací způsobilé</t>
  </si>
  <si>
    <t>Soupis prací nezpůsobilé</t>
  </si>
  <si>
    <t>001 - Soupis prací způsobilé</t>
  </si>
  <si>
    <t>002 - Soupis prací nezpůsobilé</t>
  </si>
  <si>
    <t xml:space="preserve">Poznámka k položce:_x000D_
Místnost 2.06 pol.32_x000D_
 Provedení dle výrobních výkresů iv 30,iv31 a iv 32 Dřez k:granitový ,rozm .615 x 500 mm s odkapovou plochou, baterie: max 6 l/min Odpad. koš -vestavný -košový systém pro třídění odpad. -3 koše Myčka : š.450 mm ,vestavná pro 9 sad nadobí,program-ECO, program na ochranu skla,nastavitelné koše,vodní senzor, aut.otvíraní dveří. Varná deska: sklokeramická 288 x 520 x 50 mm,2 zony,dotykový ovladač,aut.vypnutí,ochrana před přepětím, ukazatel zbytkového tepla. Digestoř:vestavná ,výsuvná,š.600 mm,tukový filtr,LED osvětlení, výkon max.350 m2 /h,barva stříbrná. Lednice : 254 l,5 polic,1 chladící okruh, rozm. 1450 x 600 x 650 mm,povrch -nerez Mikrovlnná trouba: volně stojící,objem 23 l,výkon 800 W, otočný talíř,rozm.275 x 489 x 339 mm Osvětlení-pod vrchní skříňky AL lišta s LED páskem,vypinač mikro u lišty s regulací intenzity
Všechny nové spotřebiče musí splňovat nejvyšší dostupnou energetickou třídu dle příslušné legislativy pro daný typ spotřebiče.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</si>
</sst>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3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7" fontId="18" fillId="6" borderId="22" xfId="0" applyNumberFormat="1" applyFont="1" applyFill="1" applyBorder="1" applyAlignment="1" applyProtection="1">
      <alignment vertical="center"/>
      <protection locked="0"/>
    </xf>
    <xf numFmtId="0" fontId="31" fillId="7" borderId="0" xfId="0" applyFont="1" applyFill="1" applyAlignment="1">
      <alignment vertical="center" wrapText="1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B6FFDED9-304F-4795-926F-C5C8E18C7DB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67" workbookViewId="0">
      <selection activeCell="AK35" sqref="AK35:AO35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" customHeight="1">
      <c r="AR2" s="148" t="s">
        <v>5</v>
      </c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S2" s="12" t="s">
        <v>6</v>
      </c>
      <c r="BT2" s="12" t="s">
        <v>7</v>
      </c>
    </row>
    <row r="3" spans="1:74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174" t="s">
        <v>14</v>
      </c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R5" s="15"/>
      <c r="BE5" s="171" t="s">
        <v>15</v>
      </c>
      <c r="BS5" s="12" t="s">
        <v>6</v>
      </c>
    </row>
    <row r="6" spans="1:74" ht="36.9" customHeight="1">
      <c r="B6" s="15"/>
      <c r="D6" s="21" t="s">
        <v>16</v>
      </c>
      <c r="K6" s="175" t="s">
        <v>17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R6" s="15"/>
      <c r="BE6" s="172"/>
      <c r="BS6" s="12" t="s">
        <v>6</v>
      </c>
    </row>
    <row r="7" spans="1:74" ht="12" customHeight="1">
      <c r="B7" s="15"/>
      <c r="D7" s="22" t="s">
        <v>18</v>
      </c>
      <c r="K7" s="20" t="s">
        <v>1</v>
      </c>
      <c r="AK7" s="22" t="s">
        <v>19</v>
      </c>
      <c r="AN7" s="20" t="s">
        <v>1</v>
      </c>
      <c r="AR7" s="15"/>
      <c r="BE7" s="172"/>
      <c r="BS7" s="12" t="s">
        <v>6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23" t="s">
        <v>23</v>
      </c>
      <c r="AR8" s="15"/>
      <c r="BE8" s="172"/>
      <c r="BS8" s="12" t="s">
        <v>6</v>
      </c>
    </row>
    <row r="9" spans="1:74" ht="14.4" customHeight="1">
      <c r="B9" s="15"/>
      <c r="AR9" s="15"/>
      <c r="BE9" s="172"/>
      <c r="BS9" s="12" t="s">
        <v>6</v>
      </c>
    </row>
    <row r="10" spans="1:74" ht="12" customHeight="1">
      <c r="B10" s="15"/>
      <c r="D10" s="22" t="s">
        <v>24</v>
      </c>
      <c r="AK10" s="22" t="s">
        <v>25</v>
      </c>
      <c r="AN10" s="20" t="s">
        <v>1</v>
      </c>
      <c r="AR10" s="15"/>
      <c r="BE10" s="172"/>
      <c r="BS10" s="12" t="s">
        <v>6</v>
      </c>
    </row>
    <row r="11" spans="1:74" ht="18.45" customHeight="1">
      <c r="B11" s="15"/>
      <c r="E11" s="20" t="s">
        <v>26</v>
      </c>
      <c r="AK11" s="22" t="s">
        <v>27</v>
      </c>
      <c r="AN11" s="20" t="s">
        <v>1</v>
      </c>
      <c r="AR11" s="15"/>
      <c r="BE11" s="172"/>
      <c r="BS11" s="12" t="s">
        <v>6</v>
      </c>
    </row>
    <row r="12" spans="1:74" ht="6.9" customHeight="1">
      <c r="B12" s="15"/>
      <c r="AR12" s="15"/>
      <c r="BE12" s="172"/>
      <c r="BS12" s="12" t="s">
        <v>6</v>
      </c>
    </row>
    <row r="13" spans="1:74" ht="12" customHeight="1">
      <c r="B13" s="15"/>
      <c r="D13" s="22" t="s">
        <v>28</v>
      </c>
      <c r="AK13" s="22" t="s">
        <v>25</v>
      </c>
      <c r="AN13" s="24" t="s">
        <v>29</v>
      </c>
      <c r="AR13" s="15"/>
      <c r="BE13" s="172"/>
      <c r="BS13" s="12" t="s">
        <v>6</v>
      </c>
    </row>
    <row r="14" spans="1:74" ht="13.2">
      <c r="B14" s="15"/>
      <c r="E14" s="176" t="s">
        <v>29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22" t="s">
        <v>27</v>
      </c>
      <c r="AN14" s="24" t="s">
        <v>29</v>
      </c>
      <c r="AR14" s="15"/>
      <c r="BE14" s="172"/>
      <c r="BS14" s="12" t="s">
        <v>6</v>
      </c>
    </row>
    <row r="15" spans="1:74" ht="6.9" customHeight="1">
      <c r="B15" s="15"/>
      <c r="AR15" s="15"/>
      <c r="BE15" s="172"/>
      <c r="BS15" s="12" t="s">
        <v>3</v>
      </c>
    </row>
    <row r="16" spans="1:74" ht="12" customHeight="1">
      <c r="B16" s="15"/>
      <c r="D16" s="22" t="s">
        <v>30</v>
      </c>
      <c r="AK16" s="22" t="s">
        <v>25</v>
      </c>
      <c r="AN16" s="20" t="s">
        <v>1</v>
      </c>
      <c r="AR16" s="15"/>
      <c r="BE16" s="172"/>
      <c r="BS16" s="12" t="s">
        <v>3</v>
      </c>
    </row>
    <row r="17" spans="2:71" ht="18.45" customHeight="1">
      <c r="B17" s="15"/>
      <c r="E17" s="20" t="s">
        <v>31</v>
      </c>
      <c r="AK17" s="22" t="s">
        <v>27</v>
      </c>
      <c r="AN17" s="20" t="s">
        <v>1</v>
      </c>
      <c r="AR17" s="15"/>
      <c r="BE17" s="172"/>
      <c r="BS17" s="12" t="s">
        <v>32</v>
      </c>
    </row>
    <row r="18" spans="2:71" ht="6.9" customHeight="1">
      <c r="B18" s="15"/>
      <c r="AR18" s="15"/>
      <c r="BE18" s="172"/>
      <c r="BS18" s="12" t="s">
        <v>6</v>
      </c>
    </row>
    <row r="19" spans="2:71" ht="12" customHeight="1">
      <c r="B19" s="15"/>
      <c r="D19" s="22" t="s">
        <v>33</v>
      </c>
      <c r="AK19" s="22" t="s">
        <v>25</v>
      </c>
      <c r="AN19" s="20" t="s">
        <v>1</v>
      </c>
      <c r="AR19" s="15"/>
      <c r="BE19" s="172"/>
      <c r="BS19" s="12" t="s">
        <v>6</v>
      </c>
    </row>
    <row r="20" spans="2:71" ht="18.45" customHeight="1">
      <c r="B20" s="15"/>
      <c r="E20" s="20" t="s">
        <v>34</v>
      </c>
      <c r="AK20" s="22" t="s">
        <v>27</v>
      </c>
      <c r="AN20" s="20" t="s">
        <v>1</v>
      </c>
      <c r="AR20" s="15"/>
      <c r="BE20" s="172"/>
      <c r="BS20" s="12" t="s">
        <v>32</v>
      </c>
    </row>
    <row r="21" spans="2:71" ht="6.9" customHeight="1">
      <c r="B21" s="15"/>
      <c r="AR21" s="15"/>
      <c r="BE21" s="172"/>
    </row>
    <row r="22" spans="2:71" ht="12" customHeight="1">
      <c r="B22" s="15"/>
      <c r="D22" s="22" t="s">
        <v>35</v>
      </c>
      <c r="AR22" s="15"/>
      <c r="BE22" s="172"/>
    </row>
    <row r="23" spans="2:71" ht="16.5" customHeight="1">
      <c r="B23" s="15"/>
      <c r="E23" s="178" t="s">
        <v>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5"/>
      <c r="BE23" s="172"/>
    </row>
    <row r="24" spans="2:71" ht="6.9" customHeight="1">
      <c r="B24" s="15"/>
      <c r="AR24" s="15"/>
      <c r="BE24" s="172"/>
    </row>
    <row r="25" spans="2:71" ht="6.9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172"/>
    </row>
    <row r="26" spans="2:71" s="1" customFormat="1" ht="25.95" customHeight="1">
      <c r="B26" s="27"/>
      <c r="D26" s="28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9">
        <f>ROUND(AG94,2)</f>
        <v>0</v>
      </c>
      <c r="AL26" s="180"/>
      <c r="AM26" s="180"/>
      <c r="AN26" s="180"/>
      <c r="AO26" s="180"/>
      <c r="AR26" s="27"/>
      <c r="BE26" s="172"/>
    </row>
    <row r="27" spans="2:71" s="1" customFormat="1" ht="6.9" customHeight="1">
      <c r="B27" s="27"/>
      <c r="AR27" s="27"/>
      <c r="BE27" s="172"/>
    </row>
    <row r="28" spans="2:71" s="1" customFormat="1" ht="13.2">
      <c r="B28" s="27"/>
      <c r="L28" s="181" t="s">
        <v>37</v>
      </c>
      <c r="M28" s="181"/>
      <c r="N28" s="181"/>
      <c r="O28" s="181"/>
      <c r="P28" s="181"/>
      <c r="W28" s="181" t="s">
        <v>38</v>
      </c>
      <c r="X28" s="181"/>
      <c r="Y28" s="181"/>
      <c r="Z28" s="181"/>
      <c r="AA28" s="181"/>
      <c r="AB28" s="181"/>
      <c r="AC28" s="181"/>
      <c r="AD28" s="181"/>
      <c r="AE28" s="181"/>
      <c r="AK28" s="181" t="s">
        <v>39</v>
      </c>
      <c r="AL28" s="181"/>
      <c r="AM28" s="181"/>
      <c r="AN28" s="181"/>
      <c r="AO28" s="181"/>
      <c r="AR28" s="27"/>
      <c r="BE28" s="172"/>
    </row>
    <row r="29" spans="2:71" s="2" customFormat="1" ht="14.4" customHeight="1">
      <c r="B29" s="31"/>
      <c r="D29" s="22" t="s">
        <v>40</v>
      </c>
      <c r="F29" s="22" t="s">
        <v>41</v>
      </c>
      <c r="L29" s="166">
        <v>0.21</v>
      </c>
      <c r="M29" s="165"/>
      <c r="N29" s="165"/>
      <c r="O29" s="165"/>
      <c r="P29" s="165"/>
      <c r="W29" s="164">
        <f>ROUND(AZ94, 2)</f>
        <v>0</v>
      </c>
      <c r="X29" s="165"/>
      <c r="Y29" s="165"/>
      <c r="Z29" s="165"/>
      <c r="AA29" s="165"/>
      <c r="AB29" s="165"/>
      <c r="AC29" s="165"/>
      <c r="AD29" s="165"/>
      <c r="AE29" s="165"/>
      <c r="AK29" s="164">
        <f>ROUND(AV94, 2)</f>
        <v>0</v>
      </c>
      <c r="AL29" s="165"/>
      <c r="AM29" s="165"/>
      <c r="AN29" s="165"/>
      <c r="AO29" s="165"/>
      <c r="AR29" s="31"/>
      <c r="BE29" s="173"/>
    </row>
    <row r="30" spans="2:71" s="2" customFormat="1" ht="14.4" customHeight="1">
      <c r="B30" s="31"/>
      <c r="F30" s="22" t="s">
        <v>42</v>
      </c>
      <c r="L30" s="166">
        <v>0.12</v>
      </c>
      <c r="M30" s="165"/>
      <c r="N30" s="165"/>
      <c r="O30" s="165"/>
      <c r="P30" s="165"/>
      <c r="W30" s="164">
        <f>ROUND(BA94, 2)</f>
        <v>0</v>
      </c>
      <c r="X30" s="165"/>
      <c r="Y30" s="165"/>
      <c r="Z30" s="165"/>
      <c r="AA30" s="165"/>
      <c r="AB30" s="165"/>
      <c r="AC30" s="165"/>
      <c r="AD30" s="165"/>
      <c r="AE30" s="165"/>
      <c r="AK30" s="164">
        <f>ROUND(AW94, 2)</f>
        <v>0</v>
      </c>
      <c r="AL30" s="165"/>
      <c r="AM30" s="165"/>
      <c r="AN30" s="165"/>
      <c r="AO30" s="165"/>
      <c r="AR30" s="31"/>
      <c r="BE30" s="173"/>
    </row>
    <row r="31" spans="2:71" s="2" customFormat="1" ht="14.4" hidden="1" customHeight="1">
      <c r="B31" s="31"/>
      <c r="F31" s="22" t="s">
        <v>43</v>
      </c>
      <c r="L31" s="166">
        <v>0.21</v>
      </c>
      <c r="M31" s="165"/>
      <c r="N31" s="165"/>
      <c r="O31" s="165"/>
      <c r="P31" s="165"/>
      <c r="W31" s="164">
        <f>ROUND(BB94, 2)</f>
        <v>0</v>
      </c>
      <c r="X31" s="165"/>
      <c r="Y31" s="165"/>
      <c r="Z31" s="165"/>
      <c r="AA31" s="165"/>
      <c r="AB31" s="165"/>
      <c r="AC31" s="165"/>
      <c r="AD31" s="165"/>
      <c r="AE31" s="165"/>
      <c r="AK31" s="164">
        <v>0</v>
      </c>
      <c r="AL31" s="165"/>
      <c r="AM31" s="165"/>
      <c r="AN31" s="165"/>
      <c r="AO31" s="165"/>
      <c r="AR31" s="31"/>
      <c r="BE31" s="173"/>
    </row>
    <row r="32" spans="2:71" s="2" customFormat="1" ht="14.4" hidden="1" customHeight="1">
      <c r="B32" s="31"/>
      <c r="F32" s="22" t="s">
        <v>44</v>
      </c>
      <c r="L32" s="166">
        <v>0.12</v>
      </c>
      <c r="M32" s="165"/>
      <c r="N32" s="165"/>
      <c r="O32" s="165"/>
      <c r="P32" s="165"/>
      <c r="W32" s="164">
        <f>ROUND(BC94, 2)</f>
        <v>0</v>
      </c>
      <c r="X32" s="165"/>
      <c r="Y32" s="165"/>
      <c r="Z32" s="165"/>
      <c r="AA32" s="165"/>
      <c r="AB32" s="165"/>
      <c r="AC32" s="165"/>
      <c r="AD32" s="165"/>
      <c r="AE32" s="165"/>
      <c r="AK32" s="164">
        <v>0</v>
      </c>
      <c r="AL32" s="165"/>
      <c r="AM32" s="165"/>
      <c r="AN32" s="165"/>
      <c r="AO32" s="165"/>
      <c r="AR32" s="31"/>
      <c r="BE32" s="173"/>
    </row>
    <row r="33" spans="2:57" s="2" customFormat="1" ht="14.4" hidden="1" customHeight="1">
      <c r="B33" s="31"/>
      <c r="F33" s="22" t="s">
        <v>45</v>
      </c>
      <c r="L33" s="166">
        <v>0</v>
      </c>
      <c r="M33" s="165"/>
      <c r="N33" s="165"/>
      <c r="O33" s="165"/>
      <c r="P33" s="165"/>
      <c r="W33" s="164">
        <f>ROUND(BD94, 2)</f>
        <v>0</v>
      </c>
      <c r="X33" s="165"/>
      <c r="Y33" s="165"/>
      <c r="Z33" s="165"/>
      <c r="AA33" s="165"/>
      <c r="AB33" s="165"/>
      <c r="AC33" s="165"/>
      <c r="AD33" s="165"/>
      <c r="AE33" s="165"/>
      <c r="AK33" s="164">
        <v>0</v>
      </c>
      <c r="AL33" s="165"/>
      <c r="AM33" s="165"/>
      <c r="AN33" s="165"/>
      <c r="AO33" s="165"/>
      <c r="AR33" s="31"/>
      <c r="BE33" s="173"/>
    </row>
    <row r="34" spans="2:57" s="1" customFormat="1" ht="6.9" customHeight="1">
      <c r="B34" s="27"/>
      <c r="AR34" s="27"/>
      <c r="BE34" s="172"/>
    </row>
    <row r="35" spans="2:57" s="1" customFormat="1" ht="25.95" customHeight="1">
      <c r="B35" s="27"/>
      <c r="C35" s="32"/>
      <c r="D35" s="33" t="s">
        <v>46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47</v>
      </c>
      <c r="U35" s="34"/>
      <c r="V35" s="34"/>
      <c r="W35" s="34"/>
      <c r="X35" s="167" t="s">
        <v>48</v>
      </c>
      <c r="Y35" s="168"/>
      <c r="Z35" s="168"/>
      <c r="AA35" s="168"/>
      <c r="AB35" s="168"/>
      <c r="AC35" s="34"/>
      <c r="AD35" s="34"/>
      <c r="AE35" s="34"/>
      <c r="AF35" s="34"/>
      <c r="AG35" s="34"/>
      <c r="AH35" s="34"/>
      <c r="AI35" s="34"/>
      <c r="AJ35" s="34"/>
      <c r="AK35" s="169">
        <f>SUM(AK26:AK33)</f>
        <v>0</v>
      </c>
      <c r="AL35" s="168"/>
      <c r="AM35" s="168"/>
      <c r="AN35" s="168"/>
      <c r="AO35" s="170"/>
      <c r="AP35" s="32"/>
      <c r="AQ35" s="32"/>
      <c r="AR35" s="27"/>
    </row>
    <row r="36" spans="2:57" s="1" customFormat="1" ht="6.9" customHeight="1">
      <c r="B36" s="27"/>
      <c r="AR36" s="27"/>
    </row>
    <row r="37" spans="2:57" s="1" customFormat="1" ht="14.4" customHeight="1">
      <c r="B37" s="27"/>
      <c r="AR37" s="27"/>
    </row>
    <row r="38" spans="2:57" ht="14.4" customHeight="1">
      <c r="B38" s="15"/>
      <c r="AR38" s="15"/>
    </row>
    <row r="39" spans="2:57" ht="14.4" customHeight="1">
      <c r="B39" s="15"/>
      <c r="AR39" s="15"/>
    </row>
    <row r="40" spans="2:57" ht="14.4" customHeight="1">
      <c r="B40" s="15"/>
      <c r="AR40" s="15"/>
    </row>
    <row r="41" spans="2:57" ht="14.4" customHeight="1">
      <c r="B41" s="15"/>
      <c r="AR41" s="15"/>
    </row>
    <row r="42" spans="2:57" ht="14.4" customHeight="1">
      <c r="B42" s="15"/>
      <c r="AR42" s="15"/>
    </row>
    <row r="43" spans="2:57" ht="14.4" customHeight="1">
      <c r="B43" s="15"/>
      <c r="AR43" s="15"/>
    </row>
    <row r="44" spans="2:57" ht="14.4" customHeight="1">
      <c r="B44" s="15"/>
      <c r="AR44" s="15"/>
    </row>
    <row r="45" spans="2:57" ht="14.4" customHeight="1">
      <c r="B45" s="15"/>
      <c r="AR45" s="15"/>
    </row>
    <row r="46" spans="2:57" ht="14.4" customHeight="1">
      <c r="B46" s="15"/>
      <c r="AR46" s="15"/>
    </row>
    <row r="47" spans="2:57" ht="14.4" customHeight="1">
      <c r="B47" s="15"/>
      <c r="AR47" s="15"/>
    </row>
    <row r="48" spans="2:57" ht="14.4" customHeight="1">
      <c r="B48" s="15"/>
      <c r="AR48" s="15"/>
    </row>
    <row r="49" spans="2:44" s="1" customFormat="1" ht="14.4" customHeight="1">
      <c r="B49" s="27"/>
      <c r="D49" s="36" t="s">
        <v>49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50</v>
      </c>
      <c r="AI49" s="37"/>
      <c r="AJ49" s="37"/>
      <c r="AK49" s="37"/>
      <c r="AL49" s="37"/>
      <c r="AM49" s="37"/>
      <c r="AN49" s="37"/>
      <c r="AO49" s="37"/>
      <c r="AR49" s="27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3.2">
      <c r="B60" s="27"/>
      <c r="D60" s="38" t="s">
        <v>51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52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51</v>
      </c>
      <c r="AI60" s="29"/>
      <c r="AJ60" s="29"/>
      <c r="AK60" s="29"/>
      <c r="AL60" s="29"/>
      <c r="AM60" s="38" t="s">
        <v>52</v>
      </c>
      <c r="AN60" s="29"/>
      <c r="AO60" s="29"/>
      <c r="AR60" s="27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3.2">
      <c r="B64" s="27"/>
      <c r="D64" s="36" t="s">
        <v>53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54</v>
      </c>
      <c r="AI64" s="37"/>
      <c r="AJ64" s="37"/>
      <c r="AK64" s="37"/>
      <c r="AL64" s="37"/>
      <c r="AM64" s="37"/>
      <c r="AN64" s="37"/>
      <c r="AO64" s="37"/>
      <c r="AR64" s="27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3.2">
      <c r="B75" s="27"/>
      <c r="D75" s="38" t="s">
        <v>51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52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51</v>
      </c>
      <c r="AI75" s="29"/>
      <c r="AJ75" s="29"/>
      <c r="AK75" s="29"/>
      <c r="AL75" s="29"/>
      <c r="AM75" s="38" t="s">
        <v>52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" customHeight="1">
      <c r="B82" s="27"/>
      <c r="C82" s="16" t="s">
        <v>55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3"/>
      <c r="C84" s="22" t="s">
        <v>13</v>
      </c>
      <c r="L84" s="3" t="str">
        <f>K5</f>
        <v>2398</v>
      </c>
      <c r="AR84" s="43"/>
    </row>
    <row r="85" spans="1:91" s="4" customFormat="1" ht="36.9" customHeight="1">
      <c r="B85" s="44"/>
      <c r="C85" s="45" t="s">
        <v>16</v>
      </c>
      <c r="L85" s="155" t="str">
        <f>K6</f>
        <v>Vrchlabí, Rekonstrukce čp. 210 - vybavení interiéru</v>
      </c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R85" s="44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2" t="s">
        <v>20</v>
      </c>
      <c r="L87" s="46" t="str">
        <f>IF(K8="","",K8)</f>
        <v>Vrchlabí</v>
      </c>
      <c r="AI87" s="22" t="s">
        <v>22</v>
      </c>
      <c r="AM87" s="157" t="str">
        <f>IF(AN8= "","",AN8)</f>
        <v>20. 11. 2024</v>
      </c>
      <c r="AN87" s="157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2" t="s">
        <v>24</v>
      </c>
      <c r="L89" s="3" t="str">
        <f>IF(E11= "","",E11)</f>
        <v>Město Vrchlabí</v>
      </c>
      <c r="AI89" s="22" t="s">
        <v>30</v>
      </c>
      <c r="AM89" s="158" t="str">
        <f>IF(E17="","",E17)</f>
        <v>Ing. Ladislav Simon</v>
      </c>
      <c r="AN89" s="159"/>
      <c r="AO89" s="159"/>
      <c r="AP89" s="159"/>
      <c r="AR89" s="27"/>
      <c r="AS89" s="160" t="s">
        <v>56</v>
      </c>
      <c r="AT89" s="161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2" t="s">
        <v>28</v>
      </c>
      <c r="L90" s="3" t="str">
        <f>IF(E14= "Vyplň údaj","",E14)</f>
        <v/>
      </c>
      <c r="AI90" s="22" t="s">
        <v>33</v>
      </c>
      <c r="AM90" s="158" t="str">
        <f>IF(E20="","",E20)</f>
        <v xml:space="preserve"> </v>
      </c>
      <c r="AN90" s="159"/>
      <c r="AO90" s="159"/>
      <c r="AP90" s="159"/>
      <c r="AR90" s="27"/>
      <c r="AS90" s="162"/>
      <c r="AT90" s="163"/>
      <c r="BD90" s="51"/>
    </row>
    <row r="91" spans="1:91" s="1" customFormat="1" ht="10.95" customHeight="1">
      <c r="B91" s="27"/>
      <c r="AR91" s="27"/>
      <c r="AS91" s="162"/>
      <c r="AT91" s="163"/>
      <c r="BD91" s="51"/>
    </row>
    <row r="92" spans="1:91" s="1" customFormat="1" ht="29.25" customHeight="1">
      <c r="B92" s="27"/>
      <c r="C92" s="150" t="s">
        <v>57</v>
      </c>
      <c r="D92" s="151"/>
      <c r="E92" s="151"/>
      <c r="F92" s="151"/>
      <c r="G92" s="151"/>
      <c r="H92" s="52"/>
      <c r="I92" s="152" t="s">
        <v>58</v>
      </c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3" t="s">
        <v>59</v>
      </c>
      <c r="AH92" s="151"/>
      <c r="AI92" s="151"/>
      <c r="AJ92" s="151"/>
      <c r="AK92" s="151"/>
      <c r="AL92" s="151"/>
      <c r="AM92" s="151"/>
      <c r="AN92" s="152" t="s">
        <v>60</v>
      </c>
      <c r="AO92" s="151"/>
      <c r="AP92" s="154"/>
      <c r="AQ92" s="53" t="s">
        <v>61</v>
      </c>
      <c r="AR92" s="27"/>
      <c r="AS92" s="54" t="s">
        <v>62</v>
      </c>
      <c r="AT92" s="55" t="s">
        <v>63</v>
      </c>
      <c r="AU92" s="55" t="s">
        <v>64</v>
      </c>
      <c r="AV92" s="55" t="s">
        <v>65</v>
      </c>
      <c r="AW92" s="55" t="s">
        <v>66</v>
      </c>
      <c r="AX92" s="55" t="s">
        <v>67</v>
      </c>
      <c r="AY92" s="55" t="s">
        <v>68</v>
      </c>
      <c r="AZ92" s="55" t="s">
        <v>69</v>
      </c>
      <c r="BA92" s="55" t="s">
        <v>70</v>
      </c>
      <c r="BB92" s="55" t="s">
        <v>71</v>
      </c>
      <c r="BC92" s="55" t="s">
        <v>72</v>
      </c>
      <c r="BD92" s="56" t="s">
        <v>73</v>
      </c>
    </row>
    <row r="93" spans="1:91" s="1" customFormat="1" ht="10.95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74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46">
        <f>ROUND(AG95,2)</f>
        <v>0</v>
      </c>
      <c r="AH94" s="146"/>
      <c r="AI94" s="146"/>
      <c r="AJ94" s="146"/>
      <c r="AK94" s="146"/>
      <c r="AL94" s="146"/>
      <c r="AM94" s="146"/>
      <c r="AN94" s="147">
        <f>SUM(AG94,AT94)</f>
        <v>0</v>
      </c>
      <c r="AO94" s="147"/>
      <c r="AP94" s="147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75</v>
      </c>
      <c r="BT94" s="67" t="s">
        <v>76</v>
      </c>
      <c r="BU94" s="68" t="s">
        <v>77</v>
      </c>
      <c r="BV94" s="67" t="s">
        <v>78</v>
      </c>
      <c r="BW94" s="67" t="s">
        <v>4</v>
      </c>
      <c r="BX94" s="67" t="s">
        <v>79</v>
      </c>
      <c r="CL94" s="67" t="s">
        <v>1</v>
      </c>
    </row>
    <row r="95" spans="1:91" s="6" customFormat="1" ht="16.5" customHeight="1">
      <c r="A95" s="69" t="s">
        <v>80</v>
      </c>
      <c r="B95" s="70"/>
      <c r="C95" s="71"/>
      <c r="D95" s="142" t="s">
        <v>81</v>
      </c>
      <c r="E95" s="142"/>
      <c r="F95" s="142"/>
      <c r="G95" s="142"/>
      <c r="H95" s="142"/>
      <c r="I95" s="72"/>
      <c r="J95" s="143" t="s">
        <v>275</v>
      </c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4">
        <f>'001 - Soupis prací způsobilé'!J30</f>
        <v>0</v>
      </c>
      <c r="AH95" s="145"/>
      <c r="AI95" s="145"/>
      <c r="AJ95" s="145"/>
      <c r="AK95" s="145"/>
      <c r="AL95" s="145"/>
      <c r="AM95" s="145"/>
      <c r="AN95" s="144">
        <f>SUM(AG95,AT95)</f>
        <v>0</v>
      </c>
      <c r="AO95" s="145"/>
      <c r="AP95" s="145"/>
      <c r="AQ95" s="73" t="s">
        <v>82</v>
      </c>
      <c r="AR95" s="70"/>
      <c r="AS95" s="74">
        <v>0</v>
      </c>
      <c r="AT95" s="75">
        <f>ROUND(SUM(AV95:AW95),2)</f>
        <v>0</v>
      </c>
      <c r="AU95" s="76">
        <f>'001 - Soupis prací způsobilé'!P117</f>
        <v>0</v>
      </c>
      <c r="AV95" s="75">
        <f>'001 - Soupis prací způsobilé'!J33</f>
        <v>0</v>
      </c>
      <c r="AW95" s="75">
        <f>'001 - Soupis prací způsobilé'!J34</f>
        <v>0</v>
      </c>
      <c r="AX95" s="75">
        <f>'001 - Soupis prací způsobilé'!J35</f>
        <v>0</v>
      </c>
      <c r="AY95" s="75">
        <f>'001 - Soupis prací způsobilé'!J36</f>
        <v>0</v>
      </c>
      <c r="AZ95" s="75">
        <f>'001 - Soupis prací způsobilé'!F33</f>
        <v>0</v>
      </c>
      <c r="BA95" s="75">
        <f>'001 - Soupis prací způsobilé'!F34</f>
        <v>0</v>
      </c>
      <c r="BB95" s="75">
        <f>'001 - Soupis prací způsobilé'!F35</f>
        <v>0</v>
      </c>
      <c r="BC95" s="75">
        <f>'001 - Soupis prací způsobilé'!F36</f>
        <v>0</v>
      </c>
      <c r="BD95" s="77">
        <f>'001 - Soupis prací způsobilé'!F37</f>
        <v>0</v>
      </c>
      <c r="BT95" s="78" t="s">
        <v>83</v>
      </c>
      <c r="BV95" s="78" t="s">
        <v>78</v>
      </c>
      <c r="BW95" s="78" t="s">
        <v>84</v>
      </c>
      <c r="BX95" s="78" t="s">
        <v>4</v>
      </c>
      <c r="CL95" s="78" t="s">
        <v>1</v>
      </c>
      <c r="CM95" s="78" t="s">
        <v>85</v>
      </c>
    </row>
    <row r="96" spans="1:91" s="1" customFormat="1" ht="16.5" customHeight="1">
      <c r="B96" s="27"/>
      <c r="D96" s="142" t="s">
        <v>117</v>
      </c>
      <c r="E96" s="142"/>
      <c r="F96" s="142"/>
      <c r="G96" s="142"/>
      <c r="H96" s="142"/>
      <c r="I96" s="72"/>
      <c r="J96" s="143" t="s">
        <v>276</v>
      </c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4">
        <f>'002 - Soupis prací nezpůsobilé'!J30</f>
        <v>0</v>
      </c>
      <c r="AH96" s="145"/>
      <c r="AI96" s="145"/>
      <c r="AJ96" s="145"/>
      <c r="AK96" s="145"/>
      <c r="AL96" s="145"/>
      <c r="AM96" s="145"/>
      <c r="AN96" s="144">
        <f>SUM(AG96,AT96)</f>
        <v>0</v>
      </c>
      <c r="AO96" s="145"/>
      <c r="AP96" s="145"/>
      <c r="AR96" s="27"/>
    </row>
    <row r="97" spans="2:44" s="1" customFormat="1" ht="6.9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W32:AE32"/>
    <mergeCell ref="AK32:AO32"/>
    <mergeCell ref="L32:P32"/>
    <mergeCell ref="AN95:AP95"/>
    <mergeCell ref="AG95:AM95"/>
    <mergeCell ref="L33:P33"/>
    <mergeCell ref="X35:AB35"/>
    <mergeCell ref="AK35:AO3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AK31:AO31"/>
    <mergeCell ref="L31:P31"/>
    <mergeCell ref="D96:H96"/>
    <mergeCell ref="J96:AF96"/>
    <mergeCell ref="AG96:AM96"/>
    <mergeCell ref="AN96:AP96"/>
    <mergeCell ref="D95:H95"/>
    <mergeCell ref="J95:AF95"/>
  </mergeCells>
  <hyperlinks>
    <hyperlink ref="A95" location="'001 - Soupis prac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5"/>
  <sheetViews>
    <sheetView showGridLines="0" tabSelected="1" topLeftCell="A160" workbookViewId="0">
      <selection activeCell="K167" sqref="K16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48" t="s">
        <v>5</v>
      </c>
      <c r="M2" s="149"/>
      <c r="N2" s="149"/>
      <c r="O2" s="149"/>
      <c r="P2" s="149"/>
      <c r="Q2" s="149"/>
      <c r="R2" s="149"/>
      <c r="S2" s="149"/>
      <c r="T2" s="149"/>
      <c r="U2" s="149"/>
      <c r="V2" s="149"/>
      <c r="AT2" s="12" t="s">
        <v>84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85</v>
      </c>
    </row>
    <row r="4" spans="2:46" ht="24.9" customHeight="1">
      <c r="B4" s="15"/>
      <c r="D4" s="16" t="s">
        <v>86</v>
      </c>
      <c r="L4" s="15"/>
      <c r="M4" s="79" t="s">
        <v>10</v>
      </c>
      <c r="AT4" s="12" t="s">
        <v>3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83" t="str">
        <f>'Rekapitulace stavby'!K6</f>
        <v>Vrchlabí, Rekonstrukce čp. 210 - vybavení interiéru</v>
      </c>
      <c r="F7" s="184"/>
      <c r="G7" s="184"/>
      <c r="H7" s="184"/>
      <c r="L7" s="15"/>
    </row>
    <row r="8" spans="2:46" s="1" customFormat="1" ht="12" customHeight="1">
      <c r="B8" s="27"/>
      <c r="D8" s="22" t="s">
        <v>87</v>
      </c>
      <c r="L8" s="27"/>
    </row>
    <row r="9" spans="2:46" s="1" customFormat="1" ht="16.5" customHeight="1">
      <c r="B9" s="27"/>
      <c r="E9" s="155" t="s">
        <v>277</v>
      </c>
      <c r="F9" s="182"/>
      <c r="G9" s="182"/>
      <c r="H9" s="182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34</v>
      </c>
      <c r="I12" s="22" t="s">
        <v>22</v>
      </c>
      <c r="J12" s="47" t="str">
        <f>'Rekapitulace stavby'!AN8</f>
        <v>20. 11. 2024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Město Vrchlabí</v>
      </c>
      <c r="I15" s="22" t="s">
        <v>27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28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5" t="str">
        <f>'Rekapitulace stavby'!E14</f>
        <v>Vyplň údaj</v>
      </c>
      <c r="F18" s="174"/>
      <c r="G18" s="174"/>
      <c r="H18" s="174"/>
      <c r="I18" s="22" t="s">
        <v>27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30</v>
      </c>
      <c r="I20" s="22" t="s">
        <v>25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Ladislav Simon</v>
      </c>
      <c r="I21" s="22" t="s">
        <v>27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33</v>
      </c>
      <c r="I23" s="22" t="s">
        <v>25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27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35</v>
      </c>
      <c r="L26" s="27"/>
    </row>
    <row r="27" spans="2:12" s="7" customFormat="1" ht="16.5" customHeight="1">
      <c r="B27" s="80"/>
      <c r="E27" s="178" t="s">
        <v>1</v>
      </c>
      <c r="F27" s="178"/>
      <c r="G27" s="178"/>
      <c r="H27" s="178"/>
      <c r="L27" s="80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1" t="s">
        <v>36</v>
      </c>
      <c r="J30" s="61">
        <f>ROUND(J117,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38</v>
      </c>
      <c r="I32" s="30" t="s">
        <v>37</v>
      </c>
      <c r="J32" s="30" t="s">
        <v>39</v>
      </c>
      <c r="L32" s="27"/>
    </row>
    <row r="33" spans="2:12" s="1" customFormat="1" ht="14.4" customHeight="1">
      <c r="B33" s="27"/>
      <c r="D33" s="50" t="s">
        <v>40</v>
      </c>
      <c r="E33" s="22" t="s">
        <v>41</v>
      </c>
      <c r="F33" s="82">
        <f>ROUND((SUM(BE117:BE184)),  2)</f>
        <v>0</v>
      </c>
      <c r="I33" s="83">
        <v>0.21</v>
      </c>
      <c r="J33" s="82">
        <f>ROUND(((SUM(BE117:BE184))*I33),  2)</f>
        <v>0</v>
      </c>
      <c r="L33" s="27"/>
    </row>
    <row r="34" spans="2:12" s="1" customFormat="1" ht="14.4" customHeight="1">
      <c r="B34" s="27"/>
      <c r="E34" s="22" t="s">
        <v>42</v>
      </c>
      <c r="F34" s="82">
        <f>ROUND((SUM(BF117:BF184)),  2)</f>
        <v>0</v>
      </c>
      <c r="I34" s="83">
        <v>0.12</v>
      </c>
      <c r="J34" s="82">
        <f>ROUND(((SUM(BF117:BF184))*I34),  2)</f>
        <v>0</v>
      </c>
      <c r="L34" s="27"/>
    </row>
    <row r="35" spans="2:12" s="1" customFormat="1" ht="14.4" hidden="1" customHeight="1">
      <c r="B35" s="27"/>
      <c r="E35" s="22" t="s">
        <v>43</v>
      </c>
      <c r="F35" s="82">
        <f>ROUND((SUM(BG117:BG184)),  2)</f>
        <v>0</v>
      </c>
      <c r="I35" s="83">
        <v>0.21</v>
      </c>
      <c r="J35" s="82">
        <f>0</f>
        <v>0</v>
      </c>
      <c r="L35" s="27"/>
    </row>
    <row r="36" spans="2:12" s="1" customFormat="1" ht="14.4" hidden="1" customHeight="1">
      <c r="B36" s="27"/>
      <c r="E36" s="22" t="s">
        <v>44</v>
      </c>
      <c r="F36" s="82">
        <f>ROUND((SUM(BH117:BH184)),  2)</f>
        <v>0</v>
      </c>
      <c r="I36" s="83">
        <v>0.12</v>
      </c>
      <c r="J36" s="82">
        <f>0</f>
        <v>0</v>
      </c>
      <c r="L36" s="27"/>
    </row>
    <row r="37" spans="2:12" s="1" customFormat="1" ht="14.4" hidden="1" customHeight="1">
      <c r="B37" s="27"/>
      <c r="E37" s="22" t="s">
        <v>45</v>
      </c>
      <c r="F37" s="82">
        <f>ROUND((SUM(BI117:BI184)),  2)</f>
        <v>0</v>
      </c>
      <c r="I37" s="83">
        <v>0</v>
      </c>
      <c r="J37" s="82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4"/>
      <c r="D39" s="85" t="s">
        <v>46</v>
      </c>
      <c r="E39" s="52"/>
      <c r="F39" s="52"/>
      <c r="G39" s="86" t="s">
        <v>47</v>
      </c>
      <c r="H39" s="87" t="s">
        <v>48</v>
      </c>
      <c r="I39" s="52"/>
      <c r="J39" s="88">
        <f>SUM(J30:J37)</f>
        <v>0</v>
      </c>
      <c r="K39" s="89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49</v>
      </c>
      <c r="E50" s="37"/>
      <c r="F50" s="37"/>
      <c r="G50" s="36" t="s">
        <v>50</v>
      </c>
      <c r="H50" s="37"/>
      <c r="I50" s="37"/>
      <c r="J50" s="37"/>
      <c r="K50" s="37"/>
      <c r="L50" s="27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3.2">
      <c r="B61" s="27"/>
      <c r="D61" s="38" t="s">
        <v>51</v>
      </c>
      <c r="E61" s="29"/>
      <c r="F61" s="90" t="s">
        <v>52</v>
      </c>
      <c r="G61" s="38" t="s">
        <v>51</v>
      </c>
      <c r="H61" s="29"/>
      <c r="I61" s="29"/>
      <c r="J61" s="91" t="s">
        <v>52</v>
      </c>
      <c r="K61" s="29"/>
      <c r="L61" s="27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3.2">
      <c r="B65" s="27"/>
      <c r="D65" s="36" t="s">
        <v>53</v>
      </c>
      <c r="E65" s="37"/>
      <c r="F65" s="37"/>
      <c r="G65" s="36" t="s">
        <v>54</v>
      </c>
      <c r="H65" s="37"/>
      <c r="I65" s="37"/>
      <c r="J65" s="37"/>
      <c r="K65" s="37"/>
      <c r="L65" s="27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3.2">
      <c r="B76" s="27"/>
      <c r="D76" s="38" t="s">
        <v>51</v>
      </c>
      <c r="E76" s="29"/>
      <c r="F76" s="90" t="s">
        <v>52</v>
      </c>
      <c r="G76" s="38" t="s">
        <v>51</v>
      </c>
      <c r="H76" s="29"/>
      <c r="I76" s="29"/>
      <c r="J76" s="91" t="s">
        <v>52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88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83" t="str">
        <f>E7</f>
        <v>Vrchlabí, Rekonstrukce čp. 210 - vybavení interiéru</v>
      </c>
      <c r="F85" s="184"/>
      <c r="G85" s="184"/>
      <c r="H85" s="184"/>
      <c r="L85" s="27"/>
    </row>
    <row r="86" spans="2:47" s="1" customFormat="1" ht="12" customHeight="1">
      <c r="B86" s="27"/>
      <c r="C86" s="22" t="s">
        <v>87</v>
      </c>
      <c r="L86" s="27"/>
    </row>
    <row r="87" spans="2:47" s="1" customFormat="1" ht="16.5" customHeight="1">
      <c r="B87" s="27"/>
      <c r="E87" s="155" t="str">
        <f>E9</f>
        <v>001 - Soupis prací způsobilé</v>
      </c>
      <c r="F87" s="182"/>
      <c r="G87" s="182"/>
      <c r="H87" s="182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20. 11. 2024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Město Vrchlabí</v>
      </c>
      <c r="I91" s="22" t="s">
        <v>30</v>
      </c>
      <c r="J91" s="25" t="str">
        <f>E21</f>
        <v>Ing. Ladislav Simon</v>
      </c>
      <c r="L91" s="27"/>
    </row>
    <row r="92" spans="2:47" s="1" customFormat="1" ht="15.15" customHeight="1">
      <c r="B92" s="27"/>
      <c r="C92" s="22" t="s">
        <v>28</v>
      </c>
      <c r="F92" s="20" t="str">
        <f>IF(E18="","",E18)</f>
        <v>Vyplň údaj</v>
      </c>
      <c r="I92" s="22" t="s">
        <v>33</v>
      </c>
      <c r="J92" s="25" t="str">
        <f>E24</f>
        <v xml:space="preserve"> 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2" t="s">
        <v>89</v>
      </c>
      <c r="D94" s="84"/>
      <c r="E94" s="84"/>
      <c r="F94" s="84"/>
      <c r="G94" s="84"/>
      <c r="H94" s="84"/>
      <c r="I94" s="84"/>
      <c r="J94" s="93" t="s">
        <v>90</v>
      </c>
      <c r="K94" s="84"/>
      <c r="L94" s="27"/>
    </row>
    <row r="95" spans="2:47" s="1" customFormat="1" ht="10.35" customHeight="1">
      <c r="B95" s="27"/>
      <c r="L95" s="27"/>
    </row>
    <row r="96" spans="2:47" s="1" customFormat="1" ht="22.95" customHeight="1">
      <c r="B96" s="27"/>
      <c r="C96" s="94" t="s">
        <v>91</v>
      </c>
      <c r="J96" s="61">
        <f>J117</f>
        <v>0</v>
      </c>
      <c r="L96" s="27"/>
      <c r="AU96" s="12" t="s">
        <v>92</v>
      </c>
    </row>
    <row r="97" spans="2:12" s="8" customFormat="1" ht="24.9" customHeight="1">
      <c r="B97" s="95"/>
      <c r="D97" s="96" t="s">
        <v>93</v>
      </c>
      <c r="E97" s="97"/>
      <c r="F97" s="97"/>
      <c r="G97" s="97"/>
      <c r="H97" s="97"/>
      <c r="I97" s="97"/>
      <c r="J97" s="98">
        <f>J118</f>
        <v>0</v>
      </c>
      <c r="L97" s="95"/>
    </row>
    <row r="98" spans="2:12" s="1" customFormat="1" ht="21.75" customHeight="1">
      <c r="B98" s="27"/>
      <c r="L98" s="27"/>
    </row>
    <row r="99" spans="2:12" s="1" customFormat="1" ht="6.9" customHeight="1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27"/>
    </row>
    <row r="103" spans="2:12" s="1" customFormat="1" ht="6.9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7"/>
    </row>
    <row r="104" spans="2:12" s="1" customFormat="1" ht="24.9" customHeight="1">
      <c r="B104" s="27"/>
      <c r="C104" s="16" t="s">
        <v>94</v>
      </c>
      <c r="L104" s="27"/>
    </row>
    <row r="105" spans="2:12" s="1" customFormat="1" ht="6.9" customHeight="1">
      <c r="B105" s="27"/>
      <c r="L105" s="27"/>
    </row>
    <row r="106" spans="2:12" s="1" customFormat="1" ht="12" customHeight="1">
      <c r="B106" s="27"/>
      <c r="C106" s="22" t="s">
        <v>16</v>
      </c>
      <c r="L106" s="27"/>
    </row>
    <row r="107" spans="2:12" s="1" customFormat="1" ht="16.5" customHeight="1">
      <c r="B107" s="27"/>
      <c r="E107" s="183" t="str">
        <f>E7</f>
        <v>Vrchlabí, Rekonstrukce čp. 210 - vybavení interiéru</v>
      </c>
      <c r="F107" s="184"/>
      <c r="G107" s="184"/>
      <c r="H107" s="184"/>
      <c r="L107" s="27"/>
    </row>
    <row r="108" spans="2:12" s="1" customFormat="1" ht="12" customHeight="1">
      <c r="B108" s="27"/>
      <c r="C108" s="22" t="s">
        <v>87</v>
      </c>
      <c r="L108" s="27"/>
    </row>
    <row r="109" spans="2:12" s="1" customFormat="1" ht="16.5" customHeight="1">
      <c r="B109" s="27"/>
      <c r="E109" s="155" t="str">
        <f>E9</f>
        <v>001 - Soupis prací způsobilé</v>
      </c>
      <c r="F109" s="182"/>
      <c r="G109" s="182"/>
      <c r="H109" s="182"/>
      <c r="L109" s="27"/>
    </row>
    <row r="110" spans="2:12" s="1" customFormat="1" ht="6.9" customHeight="1">
      <c r="B110" s="27"/>
      <c r="L110" s="27"/>
    </row>
    <row r="111" spans="2:12" s="1" customFormat="1" ht="12" customHeight="1">
      <c r="B111" s="27"/>
      <c r="C111" s="22" t="s">
        <v>20</v>
      </c>
      <c r="F111" s="20" t="str">
        <f>F12</f>
        <v xml:space="preserve"> </v>
      </c>
      <c r="I111" s="22" t="s">
        <v>22</v>
      </c>
      <c r="J111" s="47" t="str">
        <f>IF(J12="","",J12)</f>
        <v>20. 11. 2024</v>
      </c>
      <c r="L111" s="27"/>
    </row>
    <row r="112" spans="2:12" s="1" customFormat="1" ht="6.9" customHeight="1">
      <c r="B112" s="27"/>
      <c r="L112" s="27"/>
    </row>
    <row r="113" spans="2:65" s="1" customFormat="1" ht="15.15" customHeight="1">
      <c r="B113" s="27"/>
      <c r="C113" s="22" t="s">
        <v>24</v>
      </c>
      <c r="F113" s="20" t="str">
        <f>E15</f>
        <v>Město Vrchlabí</v>
      </c>
      <c r="I113" s="22" t="s">
        <v>30</v>
      </c>
      <c r="J113" s="25" t="str">
        <f>E21</f>
        <v>Ing. Ladislav Simon</v>
      </c>
      <c r="L113" s="27"/>
    </row>
    <row r="114" spans="2:65" s="1" customFormat="1" ht="15.15" customHeight="1">
      <c r="B114" s="27"/>
      <c r="C114" s="22" t="s">
        <v>28</v>
      </c>
      <c r="F114" s="20" t="str">
        <f>IF(E18="","",E18)</f>
        <v>Vyplň údaj</v>
      </c>
      <c r="I114" s="22" t="s">
        <v>33</v>
      </c>
      <c r="J114" s="25" t="str">
        <f>E24</f>
        <v xml:space="preserve"> </v>
      </c>
      <c r="L114" s="27"/>
    </row>
    <row r="115" spans="2:65" s="1" customFormat="1" ht="10.35" customHeight="1">
      <c r="B115" s="27"/>
      <c r="L115" s="27"/>
    </row>
    <row r="116" spans="2:65" s="9" customFormat="1" ht="29.25" customHeight="1">
      <c r="B116" s="99"/>
      <c r="C116" s="100" t="s">
        <v>95</v>
      </c>
      <c r="D116" s="101" t="s">
        <v>61</v>
      </c>
      <c r="E116" s="101" t="s">
        <v>57</v>
      </c>
      <c r="F116" s="101" t="s">
        <v>58</v>
      </c>
      <c r="G116" s="101" t="s">
        <v>96</v>
      </c>
      <c r="H116" s="101" t="s">
        <v>97</v>
      </c>
      <c r="I116" s="101" t="s">
        <v>98</v>
      </c>
      <c r="J116" s="101" t="s">
        <v>90</v>
      </c>
      <c r="K116" s="102" t="s">
        <v>99</v>
      </c>
      <c r="L116" s="99"/>
      <c r="M116" s="54" t="s">
        <v>1</v>
      </c>
      <c r="N116" s="55" t="s">
        <v>40</v>
      </c>
      <c r="O116" s="55" t="s">
        <v>100</v>
      </c>
      <c r="P116" s="55" t="s">
        <v>101</v>
      </c>
      <c r="Q116" s="55" t="s">
        <v>102</v>
      </c>
      <c r="R116" s="55" t="s">
        <v>103</v>
      </c>
      <c r="S116" s="55" t="s">
        <v>104</v>
      </c>
      <c r="T116" s="56" t="s">
        <v>105</v>
      </c>
    </row>
    <row r="117" spans="2:65" s="1" customFormat="1" ht="22.95" customHeight="1">
      <c r="B117" s="27"/>
      <c r="C117" s="59" t="s">
        <v>106</v>
      </c>
      <c r="J117" s="103">
        <f>BK117</f>
        <v>0</v>
      </c>
      <c r="L117" s="27"/>
      <c r="M117" s="57"/>
      <c r="N117" s="48"/>
      <c r="O117" s="48"/>
      <c r="P117" s="104">
        <f>P118</f>
        <v>0</v>
      </c>
      <c r="Q117" s="48"/>
      <c r="R117" s="104">
        <f>R118</f>
        <v>0</v>
      </c>
      <c r="S117" s="48"/>
      <c r="T117" s="105">
        <f>T118</f>
        <v>0</v>
      </c>
      <c r="AT117" s="12" t="s">
        <v>75</v>
      </c>
      <c r="AU117" s="12" t="s">
        <v>92</v>
      </c>
      <c r="BK117" s="106">
        <f>BK118</f>
        <v>0</v>
      </c>
    </row>
    <row r="118" spans="2:65" s="10" customFormat="1" ht="25.95" customHeight="1">
      <c r="B118" s="107"/>
      <c r="D118" s="108" t="s">
        <v>75</v>
      </c>
      <c r="E118" s="109" t="s">
        <v>107</v>
      </c>
      <c r="F118" s="109" t="s">
        <v>108</v>
      </c>
      <c r="I118" s="110"/>
      <c r="J118" s="111">
        <f>BK118</f>
        <v>0</v>
      </c>
      <c r="L118" s="107"/>
      <c r="M118" s="112"/>
      <c r="P118" s="113">
        <f>SUM(P119:P184)</f>
        <v>0</v>
      </c>
      <c r="R118" s="113">
        <f>SUM(R119:R184)</f>
        <v>0</v>
      </c>
      <c r="T118" s="114">
        <f>SUM(T119:T184)</f>
        <v>0</v>
      </c>
      <c r="AR118" s="108" t="s">
        <v>109</v>
      </c>
      <c r="AT118" s="115" t="s">
        <v>75</v>
      </c>
      <c r="AU118" s="115" t="s">
        <v>76</v>
      </c>
      <c r="AY118" s="108" t="s">
        <v>110</v>
      </c>
      <c r="BK118" s="116">
        <f>SUM(BK119:BK184)</f>
        <v>0</v>
      </c>
    </row>
    <row r="119" spans="2:65" s="1" customFormat="1" ht="16.5" customHeight="1">
      <c r="B119" s="117"/>
      <c r="C119" s="118" t="s">
        <v>83</v>
      </c>
      <c r="D119" s="118" t="s">
        <v>111</v>
      </c>
      <c r="E119" s="119" t="s">
        <v>81</v>
      </c>
      <c r="F119" s="120" t="s">
        <v>112</v>
      </c>
      <c r="G119" s="121" t="s">
        <v>113</v>
      </c>
      <c r="H119" s="122">
        <v>1</v>
      </c>
      <c r="I119" s="123"/>
      <c r="J119" s="124">
        <f>ROUND(I119*H119,2)</f>
        <v>0</v>
      </c>
      <c r="K119" s="120" t="s">
        <v>1</v>
      </c>
      <c r="L119" s="27"/>
      <c r="M119" s="125" t="s">
        <v>1</v>
      </c>
      <c r="N119" s="126" t="s">
        <v>41</v>
      </c>
      <c r="P119" s="127">
        <f>O119*H119</f>
        <v>0</v>
      </c>
      <c r="Q119" s="127">
        <v>0</v>
      </c>
      <c r="R119" s="127">
        <f>Q119*H119</f>
        <v>0</v>
      </c>
      <c r="S119" s="127">
        <v>0</v>
      </c>
      <c r="T119" s="128">
        <f>S119*H119</f>
        <v>0</v>
      </c>
      <c r="AR119" s="129" t="s">
        <v>114</v>
      </c>
      <c r="AT119" s="129" t="s">
        <v>111</v>
      </c>
      <c r="AU119" s="129" t="s">
        <v>83</v>
      </c>
      <c r="AY119" s="12" t="s">
        <v>110</v>
      </c>
      <c r="BE119" s="130">
        <f>IF(N119="základní",J119,0)</f>
        <v>0</v>
      </c>
      <c r="BF119" s="130">
        <f>IF(N119="snížená",J119,0)</f>
        <v>0</v>
      </c>
      <c r="BG119" s="130">
        <f>IF(N119="zákl. přenesená",J119,0)</f>
        <v>0</v>
      </c>
      <c r="BH119" s="130">
        <f>IF(N119="sníž. přenesená",J119,0)</f>
        <v>0</v>
      </c>
      <c r="BI119" s="130">
        <f>IF(N119="nulová",J119,0)</f>
        <v>0</v>
      </c>
      <c r="BJ119" s="12" t="s">
        <v>83</v>
      </c>
      <c r="BK119" s="130">
        <f>ROUND(I119*H119,2)</f>
        <v>0</v>
      </c>
      <c r="BL119" s="12" t="s">
        <v>114</v>
      </c>
      <c r="BM119" s="129" t="s">
        <v>109</v>
      </c>
    </row>
    <row r="120" spans="2:65" s="1" customFormat="1" ht="48">
      <c r="B120" s="27"/>
      <c r="D120" s="131" t="s">
        <v>115</v>
      </c>
      <c r="F120" s="132" t="s">
        <v>116</v>
      </c>
      <c r="I120" s="133"/>
      <c r="L120" s="27"/>
      <c r="M120" s="134"/>
      <c r="T120" s="51"/>
      <c r="AT120" s="12" t="s">
        <v>115</v>
      </c>
      <c r="AU120" s="12" t="s">
        <v>83</v>
      </c>
    </row>
    <row r="121" spans="2:65" s="1" customFormat="1" ht="16.5" customHeight="1">
      <c r="B121" s="117"/>
      <c r="C121" s="118" t="s">
        <v>85</v>
      </c>
      <c r="D121" s="118" t="s">
        <v>111</v>
      </c>
      <c r="E121" s="119" t="s">
        <v>117</v>
      </c>
      <c r="F121" s="120" t="s">
        <v>118</v>
      </c>
      <c r="G121" s="121" t="s">
        <v>113</v>
      </c>
      <c r="H121" s="122">
        <v>1</v>
      </c>
      <c r="I121" s="123"/>
      <c r="J121" s="124">
        <f>ROUND(I121*H121,2)</f>
        <v>0</v>
      </c>
      <c r="K121" s="120" t="s">
        <v>1</v>
      </c>
      <c r="L121" s="27"/>
      <c r="M121" s="125" t="s">
        <v>1</v>
      </c>
      <c r="N121" s="126" t="s">
        <v>41</v>
      </c>
      <c r="P121" s="127">
        <f>O121*H121</f>
        <v>0</v>
      </c>
      <c r="Q121" s="127">
        <v>0</v>
      </c>
      <c r="R121" s="127">
        <f>Q121*H121</f>
        <v>0</v>
      </c>
      <c r="S121" s="127">
        <v>0</v>
      </c>
      <c r="T121" s="128">
        <f>S121*H121</f>
        <v>0</v>
      </c>
      <c r="AR121" s="129" t="s">
        <v>114</v>
      </c>
      <c r="AT121" s="129" t="s">
        <v>111</v>
      </c>
      <c r="AU121" s="129" t="s">
        <v>83</v>
      </c>
      <c r="AY121" s="12" t="s">
        <v>110</v>
      </c>
      <c r="BE121" s="130">
        <f>IF(N121="základní",J121,0)</f>
        <v>0</v>
      </c>
      <c r="BF121" s="130">
        <f>IF(N121="snížená",J121,0)</f>
        <v>0</v>
      </c>
      <c r="BG121" s="130">
        <f>IF(N121="zákl. přenesená",J121,0)</f>
        <v>0</v>
      </c>
      <c r="BH121" s="130">
        <f>IF(N121="sníž. přenesená",J121,0)</f>
        <v>0</v>
      </c>
      <c r="BI121" s="130">
        <f>IF(N121="nulová",J121,0)</f>
        <v>0</v>
      </c>
      <c r="BJ121" s="12" t="s">
        <v>83</v>
      </c>
      <c r="BK121" s="130">
        <f>ROUND(I121*H121,2)</f>
        <v>0</v>
      </c>
      <c r="BL121" s="12" t="s">
        <v>114</v>
      </c>
      <c r="BM121" s="129" t="s">
        <v>119</v>
      </c>
    </row>
    <row r="122" spans="2:65" s="1" customFormat="1" ht="38.4">
      <c r="B122" s="27"/>
      <c r="D122" s="131" t="s">
        <v>115</v>
      </c>
      <c r="F122" s="132" t="s">
        <v>120</v>
      </c>
      <c r="I122" s="133"/>
      <c r="L122" s="27"/>
      <c r="M122" s="134"/>
      <c r="T122" s="51"/>
      <c r="AT122" s="12" t="s">
        <v>115</v>
      </c>
      <c r="AU122" s="12" t="s">
        <v>83</v>
      </c>
    </row>
    <row r="123" spans="2:65" s="1" customFormat="1" ht="16.5" customHeight="1">
      <c r="B123" s="117"/>
      <c r="C123" s="118" t="s">
        <v>121</v>
      </c>
      <c r="D123" s="118" t="s">
        <v>111</v>
      </c>
      <c r="E123" s="119" t="s">
        <v>122</v>
      </c>
      <c r="F123" s="120" t="s">
        <v>123</v>
      </c>
      <c r="G123" s="121" t="s">
        <v>113</v>
      </c>
      <c r="H123" s="122">
        <v>2</v>
      </c>
      <c r="I123" s="123"/>
      <c r="J123" s="124">
        <f>ROUND(I123*H123,2)</f>
        <v>0</v>
      </c>
      <c r="K123" s="120" t="s">
        <v>1</v>
      </c>
      <c r="L123" s="27"/>
      <c r="M123" s="125" t="s">
        <v>1</v>
      </c>
      <c r="N123" s="126" t="s">
        <v>41</v>
      </c>
      <c r="P123" s="127">
        <f>O123*H123</f>
        <v>0</v>
      </c>
      <c r="Q123" s="127">
        <v>0</v>
      </c>
      <c r="R123" s="127">
        <f>Q123*H123</f>
        <v>0</v>
      </c>
      <c r="S123" s="127">
        <v>0</v>
      </c>
      <c r="T123" s="128">
        <f>S123*H123</f>
        <v>0</v>
      </c>
      <c r="AR123" s="129" t="s">
        <v>114</v>
      </c>
      <c r="AT123" s="129" t="s">
        <v>111</v>
      </c>
      <c r="AU123" s="129" t="s">
        <v>83</v>
      </c>
      <c r="AY123" s="12" t="s">
        <v>110</v>
      </c>
      <c r="BE123" s="130">
        <f>IF(N123="základní",J123,0)</f>
        <v>0</v>
      </c>
      <c r="BF123" s="130">
        <f>IF(N123="snížená",J123,0)</f>
        <v>0</v>
      </c>
      <c r="BG123" s="130">
        <f>IF(N123="zákl. přenesená",J123,0)</f>
        <v>0</v>
      </c>
      <c r="BH123" s="130">
        <f>IF(N123="sníž. přenesená",J123,0)</f>
        <v>0</v>
      </c>
      <c r="BI123" s="130">
        <f>IF(N123="nulová",J123,0)</f>
        <v>0</v>
      </c>
      <c r="BJ123" s="12" t="s">
        <v>83</v>
      </c>
      <c r="BK123" s="130">
        <f>ROUND(I123*H123,2)</f>
        <v>0</v>
      </c>
      <c r="BL123" s="12" t="s">
        <v>114</v>
      </c>
      <c r="BM123" s="129" t="s">
        <v>124</v>
      </c>
    </row>
    <row r="124" spans="2:65" s="1" customFormat="1" ht="48">
      <c r="B124" s="27"/>
      <c r="D124" s="131" t="s">
        <v>115</v>
      </c>
      <c r="F124" s="132" t="s">
        <v>125</v>
      </c>
      <c r="I124" s="133"/>
      <c r="L124" s="27"/>
      <c r="M124" s="134"/>
      <c r="T124" s="51"/>
      <c r="AT124" s="12" t="s">
        <v>115</v>
      </c>
      <c r="AU124" s="12" t="s">
        <v>83</v>
      </c>
    </row>
    <row r="125" spans="2:65" s="1" customFormat="1" ht="16.5" customHeight="1">
      <c r="B125" s="117"/>
      <c r="C125" s="118" t="s">
        <v>109</v>
      </c>
      <c r="D125" s="118" t="s">
        <v>111</v>
      </c>
      <c r="E125" s="119" t="s">
        <v>126</v>
      </c>
      <c r="F125" s="120" t="s">
        <v>127</v>
      </c>
      <c r="G125" s="121" t="s">
        <v>113</v>
      </c>
      <c r="H125" s="122">
        <v>3</v>
      </c>
      <c r="I125" s="123"/>
      <c r="J125" s="124">
        <f>ROUND(I125*H125,2)</f>
        <v>0</v>
      </c>
      <c r="K125" s="120" t="s">
        <v>1</v>
      </c>
      <c r="L125" s="27"/>
      <c r="M125" s="125" t="s">
        <v>1</v>
      </c>
      <c r="N125" s="126" t="s">
        <v>41</v>
      </c>
      <c r="P125" s="127">
        <f>O125*H125</f>
        <v>0</v>
      </c>
      <c r="Q125" s="127">
        <v>0</v>
      </c>
      <c r="R125" s="127">
        <f>Q125*H125</f>
        <v>0</v>
      </c>
      <c r="S125" s="127">
        <v>0</v>
      </c>
      <c r="T125" s="128">
        <f>S125*H125</f>
        <v>0</v>
      </c>
      <c r="AR125" s="129" t="s">
        <v>114</v>
      </c>
      <c r="AT125" s="129" t="s">
        <v>111</v>
      </c>
      <c r="AU125" s="129" t="s">
        <v>83</v>
      </c>
      <c r="AY125" s="12" t="s">
        <v>110</v>
      </c>
      <c r="BE125" s="130">
        <f>IF(N125="základní",J125,0)</f>
        <v>0</v>
      </c>
      <c r="BF125" s="130">
        <f>IF(N125="snížená",J125,0)</f>
        <v>0</v>
      </c>
      <c r="BG125" s="130">
        <f>IF(N125="zákl. přenesená",J125,0)</f>
        <v>0</v>
      </c>
      <c r="BH125" s="130">
        <f>IF(N125="sníž. přenesená",J125,0)</f>
        <v>0</v>
      </c>
      <c r="BI125" s="130">
        <f>IF(N125="nulová",J125,0)</f>
        <v>0</v>
      </c>
      <c r="BJ125" s="12" t="s">
        <v>83</v>
      </c>
      <c r="BK125" s="130">
        <f>ROUND(I125*H125,2)</f>
        <v>0</v>
      </c>
      <c r="BL125" s="12" t="s">
        <v>114</v>
      </c>
      <c r="BM125" s="129" t="s">
        <v>128</v>
      </c>
    </row>
    <row r="126" spans="2:65" s="1" customFormat="1" ht="38.4">
      <c r="B126" s="27"/>
      <c r="D126" s="131" t="s">
        <v>115</v>
      </c>
      <c r="F126" s="132" t="s">
        <v>129</v>
      </c>
      <c r="I126" s="133"/>
      <c r="L126" s="27"/>
      <c r="M126" s="134"/>
      <c r="T126" s="51"/>
      <c r="AT126" s="12" t="s">
        <v>115</v>
      </c>
      <c r="AU126" s="12" t="s">
        <v>83</v>
      </c>
    </row>
    <row r="127" spans="2:65" s="1" customFormat="1" ht="16.5" customHeight="1">
      <c r="B127" s="117"/>
      <c r="C127" s="118" t="s">
        <v>130</v>
      </c>
      <c r="D127" s="118" t="s">
        <v>111</v>
      </c>
      <c r="E127" s="119" t="s">
        <v>131</v>
      </c>
      <c r="F127" s="120" t="s">
        <v>132</v>
      </c>
      <c r="G127" s="121" t="s">
        <v>113</v>
      </c>
      <c r="H127" s="122">
        <v>1</v>
      </c>
      <c r="I127" s="123"/>
      <c r="J127" s="124">
        <f>ROUND(I127*H127,2)</f>
        <v>0</v>
      </c>
      <c r="K127" s="120" t="s">
        <v>1</v>
      </c>
      <c r="L127" s="27"/>
      <c r="M127" s="125" t="s">
        <v>1</v>
      </c>
      <c r="N127" s="126" t="s">
        <v>41</v>
      </c>
      <c r="P127" s="127">
        <f>O127*H127</f>
        <v>0</v>
      </c>
      <c r="Q127" s="127">
        <v>0</v>
      </c>
      <c r="R127" s="127">
        <f>Q127*H127</f>
        <v>0</v>
      </c>
      <c r="S127" s="127">
        <v>0</v>
      </c>
      <c r="T127" s="128">
        <f>S127*H127</f>
        <v>0</v>
      </c>
      <c r="AR127" s="129" t="s">
        <v>114</v>
      </c>
      <c r="AT127" s="129" t="s">
        <v>111</v>
      </c>
      <c r="AU127" s="129" t="s">
        <v>83</v>
      </c>
      <c r="AY127" s="12" t="s">
        <v>110</v>
      </c>
      <c r="BE127" s="130">
        <f>IF(N127="základní",J127,0)</f>
        <v>0</v>
      </c>
      <c r="BF127" s="130">
        <f>IF(N127="snížená",J127,0)</f>
        <v>0</v>
      </c>
      <c r="BG127" s="130">
        <f>IF(N127="zákl. přenesená",J127,0)</f>
        <v>0</v>
      </c>
      <c r="BH127" s="130">
        <f>IF(N127="sníž. přenesená",J127,0)</f>
        <v>0</v>
      </c>
      <c r="BI127" s="130">
        <f>IF(N127="nulová",J127,0)</f>
        <v>0</v>
      </c>
      <c r="BJ127" s="12" t="s">
        <v>83</v>
      </c>
      <c r="BK127" s="130">
        <f>ROUND(I127*H127,2)</f>
        <v>0</v>
      </c>
      <c r="BL127" s="12" t="s">
        <v>114</v>
      </c>
      <c r="BM127" s="129" t="s">
        <v>8</v>
      </c>
    </row>
    <row r="128" spans="2:65" s="1" customFormat="1" ht="38.4">
      <c r="B128" s="27"/>
      <c r="D128" s="131" t="s">
        <v>115</v>
      </c>
      <c r="F128" s="132" t="s">
        <v>133</v>
      </c>
      <c r="I128" s="133"/>
      <c r="L128" s="27"/>
      <c r="M128" s="134"/>
      <c r="T128" s="51"/>
      <c r="AT128" s="12" t="s">
        <v>115</v>
      </c>
      <c r="AU128" s="12" t="s">
        <v>83</v>
      </c>
    </row>
    <row r="129" spans="2:65" s="1" customFormat="1" ht="16.5" customHeight="1">
      <c r="B129" s="117"/>
      <c r="C129" s="118" t="s">
        <v>119</v>
      </c>
      <c r="D129" s="118" t="s">
        <v>111</v>
      </c>
      <c r="E129" s="119" t="s">
        <v>134</v>
      </c>
      <c r="F129" s="120" t="s">
        <v>135</v>
      </c>
      <c r="G129" s="121" t="s">
        <v>113</v>
      </c>
      <c r="H129" s="122">
        <v>1</v>
      </c>
      <c r="I129" s="123"/>
      <c r="J129" s="124">
        <f>ROUND(I129*H129,2)</f>
        <v>0</v>
      </c>
      <c r="K129" s="120" t="s">
        <v>1</v>
      </c>
      <c r="L129" s="27"/>
      <c r="M129" s="125" t="s">
        <v>1</v>
      </c>
      <c r="N129" s="126" t="s">
        <v>41</v>
      </c>
      <c r="P129" s="127">
        <f>O129*H129</f>
        <v>0</v>
      </c>
      <c r="Q129" s="127">
        <v>0</v>
      </c>
      <c r="R129" s="127">
        <f>Q129*H129</f>
        <v>0</v>
      </c>
      <c r="S129" s="127">
        <v>0</v>
      </c>
      <c r="T129" s="128">
        <f>S129*H129</f>
        <v>0</v>
      </c>
      <c r="AR129" s="129" t="s">
        <v>114</v>
      </c>
      <c r="AT129" s="129" t="s">
        <v>111</v>
      </c>
      <c r="AU129" s="129" t="s">
        <v>83</v>
      </c>
      <c r="AY129" s="12" t="s">
        <v>110</v>
      </c>
      <c r="BE129" s="130">
        <f>IF(N129="základní",J129,0)</f>
        <v>0</v>
      </c>
      <c r="BF129" s="130">
        <f>IF(N129="snížená",J129,0)</f>
        <v>0</v>
      </c>
      <c r="BG129" s="130">
        <f>IF(N129="zákl. přenesená",J129,0)</f>
        <v>0</v>
      </c>
      <c r="BH129" s="130">
        <f>IF(N129="sníž. přenesená",J129,0)</f>
        <v>0</v>
      </c>
      <c r="BI129" s="130">
        <f>IF(N129="nulová",J129,0)</f>
        <v>0</v>
      </c>
      <c r="BJ129" s="12" t="s">
        <v>83</v>
      </c>
      <c r="BK129" s="130">
        <f>ROUND(I129*H129,2)</f>
        <v>0</v>
      </c>
      <c r="BL129" s="12" t="s">
        <v>114</v>
      </c>
      <c r="BM129" s="129" t="s">
        <v>136</v>
      </c>
    </row>
    <row r="130" spans="2:65" s="1" customFormat="1" ht="57.6">
      <c r="B130" s="27"/>
      <c r="D130" s="131" t="s">
        <v>115</v>
      </c>
      <c r="F130" s="141" t="s">
        <v>272</v>
      </c>
      <c r="I130" s="133"/>
      <c r="L130" s="27"/>
      <c r="M130" s="134"/>
      <c r="T130" s="51"/>
      <c r="AT130" s="12" t="s">
        <v>115</v>
      </c>
      <c r="AU130" s="12" t="s">
        <v>83</v>
      </c>
    </row>
    <row r="131" spans="2:65" s="1" customFormat="1" ht="16.5" customHeight="1">
      <c r="B131" s="117"/>
      <c r="C131" s="118" t="s">
        <v>137</v>
      </c>
      <c r="D131" s="118" t="s">
        <v>111</v>
      </c>
      <c r="E131" s="119" t="s">
        <v>138</v>
      </c>
      <c r="F131" s="120" t="s">
        <v>139</v>
      </c>
      <c r="G131" s="121" t="s">
        <v>113</v>
      </c>
      <c r="H131" s="122">
        <v>1</v>
      </c>
      <c r="I131" s="123"/>
      <c r="J131" s="124">
        <f>ROUND(I131*H131,2)</f>
        <v>0</v>
      </c>
      <c r="K131" s="120" t="s">
        <v>1</v>
      </c>
      <c r="L131" s="27"/>
      <c r="M131" s="125" t="s">
        <v>1</v>
      </c>
      <c r="N131" s="126" t="s">
        <v>41</v>
      </c>
      <c r="P131" s="127">
        <f>O131*H131</f>
        <v>0</v>
      </c>
      <c r="Q131" s="127">
        <v>0</v>
      </c>
      <c r="R131" s="127">
        <f>Q131*H131</f>
        <v>0</v>
      </c>
      <c r="S131" s="127">
        <v>0</v>
      </c>
      <c r="T131" s="128">
        <f>S131*H131</f>
        <v>0</v>
      </c>
      <c r="AR131" s="129" t="s">
        <v>114</v>
      </c>
      <c r="AT131" s="129" t="s">
        <v>111</v>
      </c>
      <c r="AU131" s="129" t="s">
        <v>83</v>
      </c>
      <c r="AY131" s="12" t="s">
        <v>110</v>
      </c>
      <c r="BE131" s="130">
        <f>IF(N131="základní",J131,0)</f>
        <v>0</v>
      </c>
      <c r="BF131" s="130">
        <f>IF(N131="snížená",J131,0)</f>
        <v>0</v>
      </c>
      <c r="BG131" s="130">
        <f>IF(N131="zákl. přenesená",J131,0)</f>
        <v>0</v>
      </c>
      <c r="BH131" s="130">
        <f>IF(N131="sníž. přenesená",J131,0)</f>
        <v>0</v>
      </c>
      <c r="BI131" s="130">
        <f>IF(N131="nulová",J131,0)</f>
        <v>0</v>
      </c>
      <c r="BJ131" s="12" t="s">
        <v>83</v>
      </c>
      <c r="BK131" s="130">
        <f>ROUND(I131*H131,2)</f>
        <v>0</v>
      </c>
      <c r="BL131" s="12" t="s">
        <v>114</v>
      </c>
      <c r="BM131" s="129" t="s">
        <v>140</v>
      </c>
    </row>
    <row r="132" spans="2:65" s="1" customFormat="1" ht="38.4">
      <c r="B132" s="27"/>
      <c r="D132" s="131" t="s">
        <v>115</v>
      </c>
      <c r="F132" s="132" t="s">
        <v>141</v>
      </c>
      <c r="I132" s="133"/>
      <c r="L132" s="27"/>
      <c r="M132" s="134"/>
      <c r="T132" s="51"/>
      <c r="AT132" s="12" t="s">
        <v>115</v>
      </c>
      <c r="AU132" s="12" t="s">
        <v>83</v>
      </c>
    </row>
    <row r="133" spans="2:65" s="1" customFormat="1" ht="16.5" customHeight="1">
      <c r="B133" s="117"/>
      <c r="C133" s="118" t="s">
        <v>124</v>
      </c>
      <c r="D133" s="118" t="s">
        <v>111</v>
      </c>
      <c r="E133" s="119" t="s">
        <v>142</v>
      </c>
      <c r="F133" s="120" t="s">
        <v>143</v>
      </c>
      <c r="G133" s="121" t="s">
        <v>113</v>
      </c>
      <c r="H133" s="122">
        <v>2</v>
      </c>
      <c r="I133" s="123"/>
      <c r="J133" s="124">
        <f>ROUND(I133*H133,2)</f>
        <v>0</v>
      </c>
      <c r="K133" s="120" t="s">
        <v>1</v>
      </c>
      <c r="L133" s="27"/>
      <c r="M133" s="125" t="s">
        <v>1</v>
      </c>
      <c r="N133" s="126" t="s">
        <v>41</v>
      </c>
      <c r="P133" s="127">
        <f>O133*H133</f>
        <v>0</v>
      </c>
      <c r="Q133" s="127">
        <v>0</v>
      </c>
      <c r="R133" s="127">
        <f>Q133*H133</f>
        <v>0</v>
      </c>
      <c r="S133" s="127">
        <v>0</v>
      </c>
      <c r="T133" s="128">
        <f>S133*H133</f>
        <v>0</v>
      </c>
      <c r="AR133" s="129" t="s">
        <v>114</v>
      </c>
      <c r="AT133" s="129" t="s">
        <v>111</v>
      </c>
      <c r="AU133" s="129" t="s">
        <v>83</v>
      </c>
      <c r="AY133" s="12" t="s">
        <v>110</v>
      </c>
      <c r="BE133" s="130">
        <f>IF(N133="základní",J133,0)</f>
        <v>0</v>
      </c>
      <c r="BF133" s="130">
        <f>IF(N133="snížená",J133,0)</f>
        <v>0</v>
      </c>
      <c r="BG133" s="130">
        <f>IF(N133="zákl. přenesená",J133,0)</f>
        <v>0</v>
      </c>
      <c r="BH133" s="130">
        <f>IF(N133="sníž. přenesená",J133,0)</f>
        <v>0</v>
      </c>
      <c r="BI133" s="130">
        <f>IF(N133="nulová",J133,0)</f>
        <v>0</v>
      </c>
      <c r="BJ133" s="12" t="s">
        <v>83</v>
      </c>
      <c r="BK133" s="130">
        <f>ROUND(I133*H133,2)</f>
        <v>0</v>
      </c>
      <c r="BL133" s="12" t="s">
        <v>114</v>
      </c>
      <c r="BM133" s="129" t="s">
        <v>144</v>
      </c>
    </row>
    <row r="134" spans="2:65" s="1" customFormat="1" ht="28.8">
      <c r="B134" s="27"/>
      <c r="D134" s="131" t="s">
        <v>115</v>
      </c>
      <c r="F134" s="132" t="s">
        <v>145</v>
      </c>
      <c r="I134" s="133"/>
      <c r="L134" s="27"/>
      <c r="M134" s="134"/>
      <c r="T134" s="51"/>
      <c r="AT134" s="12" t="s">
        <v>115</v>
      </c>
      <c r="AU134" s="12" t="s">
        <v>83</v>
      </c>
    </row>
    <row r="135" spans="2:65" s="1" customFormat="1" ht="24.15" customHeight="1">
      <c r="B135" s="117"/>
      <c r="C135" s="118" t="s">
        <v>146</v>
      </c>
      <c r="D135" s="118" t="s">
        <v>111</v>
      </c>
      <c r="E135" s="119" t="s">
        <v>147</v>
      </c>
      <c r="F135" s="120" t="s">
        <v>148</v>
      </c>
      <c r="G135" s="121" t="s">
        <v>149</v>
      </c>
      <c r="H135" s="122">
        <v>1</v>
      </c>
      <c r="I135" s="123"/>
      <c r="J135" s="124">
        <f>ROUND(I135*H135,2)</f>
        <v>0</v>
      </c>
      <c r="K135" s="120" t="s">
        <v>1</v>
      </c>
      <c r="L135" s="27"/>
      <c r="M135" s="125" t="s">
        <v>1</v>
      </c>
      <c r="N135" s="126" t="s">
        <v>41</v>
      </c>
      <c r="P135" s="127">
        <f>O135*H135</f>
        <v>0</v>
      </c>
      <c r="Q135" s="127">
        <v>0</v>
      </c>
      <c r="R135" s="127">
        <f>Q135*H135</f>
        <v>0</v>
      </c>
      <c r="S135" s="127">
        <v>0</v>
      </c>
      <c r="T135" s="128">
        <f>S135*H135</f>
        <v>0</v>
      </c>
      <c r="AR135" s="129" t="s">
        <v>114</v>
      </c>
      <c r="AT135" s="129" t="s">
        <v>111</v>
      </c>
      <c r="AU135" s="129" t="s">
        <v>83</v>
      </c>
      <c r="AY135" s="12" t="s">
        <v>110</v>
      </c>
      <c r="BE135" s="130">
        <f>IF(N135="základní",J135,0)</f>
        <v>0</v>
      </c>
      <c r="BF135" s="130">
        <f>IF(N135="snížená",J135,0)</f>
        <v>0</v>
      </c>
      <c r="BG135" s="130">
        <f>IF(N135="zákl. přenesená",J135,0)</f>
        <v>0</v>
      </c>
      <c r="BH135" s="130">
        <f>IF(N135="sníž. přenesená",J135,0)</f>
        <v>0</v>
      </c>
      <c r="BI135" s="130">
        <f>IF(N135="nulová",J135,0)</f>
        <v>0</v>
      </c>
      <c r="BJ135" s="12" t="s">
        <v>83</v>
      </c>
      <c r="BK135" s="130">
        <f>ROUND(I135*H135,2)</f>
        <v>0</v>
      </c>
      <c r="BL135" s="12" t="s">
        <v>114</v>
      </c>
      <c r="BM135" s="129" t="s">
        <v>150</v>
      </c>
    </row>
    <row r="136" spans="2:65" s="1" customFormat="1" ht="48">
      <c r="B136" s="27"/>
      <c r="D136" s="131" t="s">
        <v>115</v>
      </c>
      <c r="F136" s="132" t="s">
        <v>151</v>
      </c>
      <c r="I136" s="133"/>
      <c r="L136" s="27"/>
      <c r="M136" s="134"/>
      <c r="T136" s="51"/>
      <c r="AT136" s="12" t="s">
        <v>115</v>
      </c>
      <c r="AU136" s="12" t="s">
        <v>83</v>
      </c>
    </row>
    <row r="137" spans="2:65" s="1" customFormat="1" ht="24.15" customHeight="1">
      <c r="B137" s="117"/>
      <c r="C137" s="118" t="s">
        <v>128</v>
      </c>
      <c r="D137" s="118" t="s">
        <v>111</v>
      </c>
      <c r="E137" s="119" t="s">
        <v>152</v>
      </c>
      <c r="F137" s="120" t="s">
        <v>153</v>
      </c>
      <c r="G137" s="121" t="s">
        <v>149</v>
      </c>
      <c r="H137" s="122">
        <v>1</v>
      </c>
      <c r="I137" s="123"/>
      <c r="J137" s="124">
        <f>ROUND(I137*H137,2)</f>
        <v>0</v>
      </c>
      <c r="K137" s="120" t="s">
        <v>1</v>
      </c>
      <c r="L137" s="27"/>
      <c r="M137" s="125" t="s">
        <v>1</v>
      </c>
      <c r="N137" s="126" t="s">
        <v>41</v>
      </c>
      <c r="P137" s="127">
        <f>O137*H137</f>
        <v>0</v>
      </c>
      <c r="Q137" s="127">
        <v>0</v>
      </c>
      <c r="R137" s="127">
        <f>Q137*H137</f>
        <v>0</v>
      </c>
      <c r="S137" s="127">
        <v>0</v>
      </c>
      <c r="T137" s="128">
        <f>S137*H137</f>
        <v>0</v>
      </c>
      <c r="AR137" s="129" t="s">
        <v>114</v>
      </c>
      <c r="AT137" s="129" t="s">
        <v>111</v>
      </c>
      <c r="AU137" s="129" t="s">
        <v>83</v>
      </c>
      <c r="AY137" s="12" t="s">
        <v>110</v>
      </c>
      <c r="BE137" s="130">
        <f>IF(N137="základní",J137,0)</f>
        <v>0</v>
      </c>
      <c r="BF137" s="130">
        <f>IF(N137="snížená",J137,0)</f>
        <v>0</v>
      </c>
      <c r="BG137" s="130">
        <f>IF(N137="zákl. přenesená",J137,0)</f>
        <v>0</v>
      </c>
      <c r="BH137" s="130">
        <f>IF(N137="sníž. přenesená",J137,0)</f>
        <v>0</v>
      </c>
      <c r="BI137" s="130">
        <f>IF(N137="nulová",J137,0)</f>
        <v>0</v>
      </c>
      <c r="BJ137" s="12" t="s">
        <v>83</v>
      </c>
      <c r="BK137" s="130">
        <f>ROUND(I137*H137,2)</f>
        <v>0</v>
      </c>
      <c r="BL137" s="12" t="s">
        <v>114</v>
      </c>
      <c r="BM137" s="129" t="s">
        <v>154</v>
      </c>
    </row>
    <row r="138" spans="2:65" s="1" customFormat="1" ht="38.4">
      <c r="B138" s="27"/>
      <c r="D138" s="131" t="s">
        <v>115</v>
      </c>
      <c r="F138" s="132" t="s">
        <v>155</v>
      </c>
      <c r="I138" s="133"/>
      <c r="L138" s="27"/>
      <c r="M138" s="134"/>
      <c r="T138" s="51"/>
      <c r="AT138" s="12" t="s">
        <v>115</v>
      </c>
      <c r="AU138" s="12" t="s">
        <v>83</v>
      </c>
    </row>
    <row r="139" spans="2:65" s="1" customFormat="1" ht="16.5" customHeight="1">
      <c r="B139" s="117"/>
      <c r="C139" s="118" t="s">
        <v>156</v>
      </c>
      <c r="D139" s="118" t="s">
        <v>111</v>
      </c>
      <c r="E139" s="119" t="s">
        <v>157</v>
      </c>
      <c r="F139" s="120" t="s">
        <v>158</v>
      </c>
      <c r="G139" s="121" t="s">
        <v>113</v>
      </c>
      <c r="H139" s="122">
        <v>1</v>
      </c>
      <c r="I139" s="123"/>
      <c r="J139" s="124">
        <f>ROUND(I139*H139,2)</f>
        <v>0</v>
      </c>
      <c r="K139" s="120" t="s">
        <v>1</v>
      </c>
      <c r="L139" s="27"/>
      <c r="M139" s="125" t="s">
        <v>1</v>
      </c>
      <c r="N139" s="126" t="s">
        <v>41</v>
      </c>
      <c r="P139" s="127">
        <f>O139*H139</f>
        <v>0</v>
      </c>
      <c r="Q139" s="127">
        <v>0</v>
      </c>
      <c r="R139" s="127">
        <f>Q139*H139</f>
        <v>0</v>
      </c>
      <c r="S139" s="127">
        <v>0</v>
      </c>
      <c r="T139" s="128">
        <f>S139*H139</f>
        <v>0</v>
      </c>
      <c r="AR139" s="129" t="s">
        <v>114</v>
      </c>
      <c r="AT139" s="129" t="s">
        <v>111</v>
      </c>
      <c r="AU139" s="129" t="s">
        <v>83</v>
      </c>
      <c r="AY139" s="12" t="s">
        <v>110</v>
      </c>
      <c r="BE139" s="130">
        <f>IF(N139="základní",J139,0)</f>
        <v>0</v>
      </c>
      <c r="BF139" s="130">
        <f>IF(N139="snížená",J139,0)</f>
        <v>0</v>
      </c>
      <c r="BG139" s="130">
        <f>IF(N139="zákl. přenesená",J139,0)</f>
        <v>0</v>
      </c>
      <c r="BH139" s="130">
        <f>IF(N139="sníž. přenesená",J139,0)</f>
        <v>0</v>
      </c>
      <c r="BI139" s="130">
        <f>IF(N139="nulová",J139,0)</f>
        <v>0</v>
      </c>
      <c r="BJ139" s="12" t="s">
        <v>83</v>
      </c>
      <c r="BK139" s="130">
        <f>ROUND(I139*H139,2)</f>
        <v>0</v>
      </c>
      <c r="BL139" s="12" t="s">
        <v>114</v>
      </c>
      <c r="BM139" s="129" t="s">
        <v>159</v>
      </c>
    </row>
    <row r="140" spans="2:65" s="1" customFormat="1" ht="38.4">
      <c r="B140" s="27"/>
      <c r="D140" s="131" t="s">
        <v>115</v>
      </c>
      <c r="F140" s="132" t="s">
        <v>160</v>
      </c>
      <c r="I140" s="133"/>
      <c r="L140" s="27"/>
      <c r="M140" s="134"/>
      <c r="T140" s="51"/>
      <c r="AT140" s="12" t="s">
        <v>115</v>
      </c>
      <c r="AU140" s="12" t="s">
        <v>83</v>
      </c>
    </row>
    <row r="141" spans="2:65" s="1" customFormat="1" ht="16.5" customHeight="1">
      <c r="B141" s="117"/>
      <c r="C141" s="118" t="s">
        <v>8</v>
      </c>
      <c r="D141" s="118" t="s">
        <v>111</v>
      </c>
      <c r="E141" s="119" t="s">
        <v>161</v>
      </c>
      <c r="F141" s="120" t="s">
        <v>162</v>
      </c>
      <c r="G141" s="121" t="s">
        <v>113</v>
      </c>
      <c r="H141" s="122">
        <v>2</v>
      </c>
      <c r="I141" s="123"/>
      <c r="J141" s="124">
        <f>ROUND(I141*H141,2)</f>
        <v>0</v>
      </c>
      <c r="K141" s="120" t="s">
        <v>1</v>
      </c>
      <c r="L141" s="27"/>
      <c r="M141" s="125" t="s">
        <v>1</v>
      </c>
      <c r="N141" s="126" t="s">
        <v>41</v>
      </c>
      <c r="P141" s="127">
        <f>O141*H141</f>
        <v>0</v>
      </c>
      <c r="Q141" s="127">
        <v>0</v>
      </c>
      <c r="R141" s="127">
        <f>Q141*H141</f>
        <v>0</v>
      </c>
      <c r="S141" s="127">
        <v>0</v>
      </c>
      <c r="T141" s="128">
        <f>S141*H141</f>
        <v>0</v>
      </c>
      <c r="AR141" s="129" t="s">
        <v>114</v>
      </c>
      <c r="AT141" s="129" t="s">
        <v>111</v>
      </c>
      <c r="AU141" s="129" t="s">
        <v>83</v>
      </c>
      <c r="AY141" s="12" t="s">
        <v>110</v>
      </c>
      <c r="BE141" s="130">
        <f>IF(N141="základní",J141,0)</f>
        <v>0</v>
      </c>
      <c r="BF141" s="130">
        <f>IF(N141="snížená",J141,0)</f>
        <v>0</v>
      </c>
      <c r="BG141" s="130">
        <f>IF(N141="zákl. přenesená",J141,0)</f>
        <v>0</v>
      </c>
      <c r="BH141" s="130">
        <f>IF(N141="sníž. přenesená",J141,0)</f>
        <v>0</v>
      </c>
      <c r="BI141" s="130">
        <f>IF(N141="nulová",J141,0)</f>
        <v>0</v>
      </c>
      <c r="BJ141" s="12" t="s">
        <v>83</v>
      </c>
      <c r="BK141" s="130">
        <f>ROUND(I141*H141,2)</f>
        <v>0</v>
      </c>
      <c r="BL141" s="12" t="s">
        <v>114</v>
      </c>
      <c r="BM141" s="129" t="s">
        <v>163</v>
      </c>
    </row>
    <row r="142" spans="2:65" s="1" customFormat="1" ht="38.4">
      <c r="B142" s="27"/>
      <c r="D142" s="131" t="s">
        <v>115</v>
      </c>
      <c r="F142" s="132" t="s">
        <v>164</v>
      </c>
      <c r="I142" s="133"/>
      <c r="L142" s="27"/>
      <c r="M142" s="134"/>
      <c r="T142" s="51"/>
      <c r="AT142" s="12" t="s">
        <v>115</v>
      </c>
      <c r="AU142" s="12" t="s">
        <v>83</v>
      </c>
    </row>
    <row r="143" spans="2:65" s="1" customFormat="1" ht="24.15" customHeight="1">
      <c r="B143" s="117"/>
      <c r="C143" s="118" t="s">
        <v>165</v>
      </c>
      <c r="D143" s="118" t="s">
        <v>111</v>
      </c>
      <c r="E143" s="119" t="s">
        <v>166</v>
      </c>
      <c r="F143" s="120" t="s">
        <v>167</v>
      </c>
      <c r="G143" s="121" t="s">
        <v>149</v>
      </c>
      <c r="H143" s="122">
        <v>1</v>
      </c>
      <c r="I143" s="123"/>
      <c r="J143" s="124">
        <f>ROUND(I143*H143,2)</f>
        <v>0</v>
      </c>
      <c r="K143" s="120" t="s">
        <v>1</v>
      </c>
      <c r="L143" s="27"/>
      <c r="M143" s="125" t="s">
        <v>1</v>
      </c>
      <c r="N143" s="126" t="s">
        <v>41</v>
      </c>
      <c r="P143" s="127">
        <f>O143*H143</f>
        <v>0</v>
      </c>
      <c r="Q143" s="127">
        <v>0</v>
      </c>
      <c r="R143" s="127">
        <f>Q143*H143</f>
        <v>0</v>
      </c>
      <c r="S143" s="127">
        <v>0</v>
      </c>
      <c r="T143" s="128">
        <f>S143*H143</f>
        <v>0</v>
      </c>
      <c r="AR143" s="129" t="s">
        <v>114</v>
      </c>
      <c r="AT143" s="129" t="s">
        <v>111</v>
      </c>
      <c r="AU143" s="129" t="s">
        <v>83</v>
      </c>
      <c r="AY143" s="12" t="s">
        <v>110</v>
      </c>
      <c r="BE143" s="130">
        <f>IF(N143="základní",J143,0)</f>
        <v>0</v>
      </c>
      <c r="BF143" s="130">
        <f>IF(N143="snížená",J143,0)</f>
        <v>0</v>
      </c>
      <c r="BG143" s="130">
        <f>IF(N143="zákl. přenesená",J143,0)</f>
        <v>0</v>
      </c>
      <c r="BH143" s="130">
        <f>IF(N143="sníž. přenesená",J143,0)</f>
        <v>0</v>
      </c>
      <c r="BI143" s="130">
        <f>IF(N143="nulová",J143,0)</f>
        <v>0</v>
      </c>
      <c r="BJ143" s="12" t="s">
        <v>83</v>
      </c>
      <c r="BK143" s="130">
        <f>ROUND(I143*H143,2)</f>
        <v>0</v>
      </c>
      <c r="BL143" s="12" t="s">
        <v>114</v>
      </c>
      <c r="BM143" s="129" t="s">
        <v>168</v>
      </c>
    </row>
    <row r="144" spans="2:65" s="1" customFormat="1" ht="38.4">
      <c r="B144" s="27"/>
      <c r="D144" s="131" t="s">
        <v>115</v>
      </c>
      <c r="F144" s="132" t="s">
        <v>169</v>
      </c>
      <c r="I144" s="133"/>
      <c r="L144" s="27"/>
      <c r="M144" s="134"/>
      <c r="T144" s="51"/>
      <c r="AT144" s="12" t="s">
        <v>115</v>
      </c>
      <c r="AU144" s="12" t="s">
        <v>83</v>
      </c>
    </row>
    <row r="145" spans="2:65" s="1" customFormat="1" ht="16.5" customHeight="1">
      <c r="B145" s="117"/>
      <c r="C145" s="118" t="s">
        <v>136</v>
      </c>
      <c r="D145" s="118" t="s">
        <v>111</v>
      </c>
      <c r="E145" s="119" t="s">
        <v>170</v>
      </c>
      <c r="F145" s="120" t="s">
        <v>171</v>
      </c>
      <c r="G145" s="121" t="s">
        <v>113</v>
      </c>
      <c r="H145" s="122">
        <v>1</v>
      </c>
      <c r="I145" s="123"/>
      <c r="J145" s="124">
        <f>ROUND(I145*H145,2)</f>
        <v>0</v>
      </c>
      <c r="K145" s="120" t="s">
        <v>1</v>
      </c>
      <c r="L145" s="27"/>
      <c r="M145" s="125" t="s">
        <v>1</v>
      </c>
      <c r="N145" s="126" t="s">
        <v>41</v>
      </c>
      <c r="P145" s="127">
        <f>O145*H145</f>
        <v>0</v>
      </c>
      <c r="Q145" s="127">
        <v>0</v>
      </c>
      <c r="R145" s="127">
        <f>Q145*H145</f>
        <v>0</v>
      </c>
      <c r="S145" s="127">
        <v>0</v>
      </c>
      <c r="T145" s="128">
        <f>S145*H145</f>
        <v>0</v>
      </c>
      <c r="AR145" s="129" t="s">
        <v>114</v>
      </c>
      <c r="AT145" s="129" t="s">
        <v>111</v>
      </c>
      <c r="AU145" s="129" t="s">
        <v>83</v>
      </c>
      <c r="AY145" s="12" t="s">
        <v>110</v>
      </c>
      <c r="BE145" s="130">
        <f>IF(N145="základní",J145,0)</f>
        <v>0</v>
      </c>
      <c r="BF145" s="130">
        <f>IF(N145="snížená",J145,0)</f>
        <v>0</v>
      </c>
      <c r="BG145" s="130">
        <f>IF(N145="zákl. přenesená",J145,0)</f>
        <v>0</v>
      </c>
      <c r="BH145" s="130">
        <f>IF(N145="sníž. přenesená",J145,0)</f>
        <v>0</v>
      </c>
      <c r="BI145" s="130">
        <f>IF(N145="nulová",J145,0)</f>
        <v>0</v>
      </c>
      <c r="BJ145" s="12" t="s">
        <v>83</v>
      </c>
      <c r="BK145" s="130">
        <f>ROUND(I145*H145,2)</f>
        <v>0</v>
      </c>
      <c r="BL145" s="12" t="s">
        <v>114</v>
      </c>
      <c r="BM145" s="129" t="s">
        <v>172</v>
      </c>
    </row>
    <row r="146" spans="2:65" s="1" customFormat="1" ht="48">
      <c r="B146" s="27"/>
      <c r="D146" s="131" t="s">
        <v>115</v>
      </c>
      <c r="F146" s="132" t="s">
        <v>173</v>
      </c>
      <c r="I146" s="133"/>
      <c r="L146" s="27"/>
      <c r="M146" s="134"/>
      <c r="T146" s="51"/>
      <c r="AT146" s="12" t="s">
        <v>115</v>
      </c>
      <c r="AU146" s="12" t="s">
        <v>83</v>
      </c>
    </row>
    <row r="147" spans="2:65" s="1" customFormat="1" ht="16.5" customHeight="1">
      <c r="B147" s="117"/>
      <c r="C147" s="118" t="s">
        <v>174</v>
      </c>
      <c r="D147" s="118" t="s">
        <v>111</v>
      </c>
      <c r="E147" s="119" t="s">
        <v>175</v>
      </c>
      <c r="F147" s="120" t="s">
        <v>176</v>
      </c>
      <c r="G147" s="121" t="s">
        <v>113</v>
      </c>
      <c r="H147" s="122">
        <v>1</v>
      </c>
      <c r="I147" s="123"/>
      <c r="J147" s="124">
        <f>ROUND(I147*H147,2)</f>
        <v>0</v>
      </c>
      <c r="K147" s="120" t="s">
        <v>1</v>
      </c>
      <c r="L147" s="27"/>
      <c r="M147" s="125" t="s">
        <v>1</v>
      </c>
      <c r="N147" s="126" t="s">
        <v>41</v>
      </c>
      <c r="P147" s="127">
        <f>O147*H147</f>
        <v>0</v>
      </c>
      <c r="Q147" s="127">
        <v>0</v>
      </c>
      <c r="R147" s="127">
        <f>Q147*H147</f>
        <v>0</v>
      </c>
      <c r="S147" s="127">
        <v>0</v>
      </c>
      <c r="T147" s="128">
        <f>S147*H147</f>
        <v>0</v>
      </c>
      <c r="AR147" s="129" t="s">
        <v>114</v>
      </c>
      <c r="AT147" s="129" t="s">
        <v>111</v>
      </c>
      <c r="AU147" s="129" t="s">
        <v>83</v>
      </c>
      <c r="AY147" s="12" t="s">
        <v>110</v>
      </c>
      <c r="BE147" s="130">
        <f>IF(N147="základní",J147,0)</f>
        <v>0</v>
      </c>
      <c r="BF147" s="130">
        <f>IF(N147="snížená",J147,0)</f>
        <v>0</v>
      </c>
      <c r="BG147" s="130">
        <f>IF(N147="zákl. přenesená",J147,0)</f>
        <v>0</v>
      </c>
      <c r="BH147" s="130">
        <f>IF(N147="sníž. přenesená",J147,0)</f>
        <v>0</v>
      </c>
      <c r="BI147" s="130">
        <f>IF(N147="nulová",J147,0)</f>
        <v>0</v>
      </c>
      <c r="BJ147" s="12" t="s">
        <v>83</v>
      </c>
      <c r="BK147" s="130">
        <f>ROUND(I147*H147,2)</f>
        <v>0</v>
      </c>
      <c r="BL147" s="12" t="s">
        <v>114</v>
      </c>
      <c r="BM147" s="129" t="s">
        <v>177</v>
      </c>
    </row>
    <row r="148" spans="2:65" s="1" customFormat="1" ht="57.6">
      <c r="B148" s="27"/>
      <c r="D148" s="131" t="s">
        <v>115</v>
      </c>
      <c r="F148" s="132" t="s">
        <v>178</v>
      </c>
      <c r="I148" s="133"/>
      <c r="L148" s="27"/>
      <c r="M148" s="134"/>
      <c r="T148" s="51"/>
      <c r="AT148" s="12" t="s">
        <v>115</v>
      </c>
      <c r="AU148" s="12" t="s">
        <v>83</v>
      </c>
    </row>
    <row r="149" spans="2:65" s="1" customFormat="1" ht="16.5" customHeight="1">
      <c r="B149" s="117"/>
      <c r="C149" s="118" t="s">
        <v>140</v>
      </c>
      <c r="D149" s="118" t="s">
        <v>111</v>
      </c>
      <c r="E149" s="119" t="s">
        <v>179</v>
      </c>
      <c r="F149" s="120"/>
      <c r="G149" s="121"/>
      <c r="H149" s="122"/>
      <c r="I149" s="123"/>
      <c r="J149" s="124">
        <f>ROUND(I149*H149,2)</f>
        <v>0</v>
      </c>
      <c r="K149" s="120" t="s">
        <v>1</v>
      </c>
      <c r="L149" s="27"/>
      <c r="M149" s="125" t="s">
        <v>1</v>
      </c>
      <c r="N149" s="126" t="s">
        <v>41</v>
      </c>
      <c r="P149" s="127">
        <f>O149*H149</f>
        <v>0</v>
      </c>
      <c r="Q149" s="127">
        <v>0</v>
      </c>
      <c r="R149" s="127">
        <f>Q149*H149</f>
        <v>0</v>
      </c>
      <c r="S149" s="127">
        <v>0</v>
      </c>
      <c r="T149" s="128">
        <f>S149*H149</f>
        <v>0</v>
      </c>
      <c r="AR149" s="129" t="s">
        <v>114</v>
      </c>
      <c r="AT149" s="129" t="s">
        <v>111</v>
      </c>
      <c r="AU149" s="129" t="s">
        <v>83</v>
      </c>
      <c r="AY149" s="12" t="s">
        <v>110</v>
      </c>
      <c r="BE149" s="130">
        <f>IF(N149="základní",J149,0)</f>
        <v>0</v>
      </c>
      <c r="BF149" s="130">
        <f>IF(N149="snížená",J149,0)</f>
        <v>0</v>
      </c>
      <c r="BG149" s="130">
        <f>IF(N149="zákl. přenesená",J149,0)</f>
        <v>0</v>
      </c>
      <c r="BH149" s="130">
        <f>IF(N149="sníž. přenesená",J149,0)</f>
        <v>0</v>
      </c>
      <c r="BI149" s="130">
        <f>IF(N149="nulová",J149,0)</f>
        <v>0</v>
      </c>
      <c r="BJ149" s="12" t="s">
        <v>83</v>
      </c>
      <c r="BK149" s="130">
        <f>ROUND(I149*H149,2)</f>
        <v>0</v>
      </c>
      <c r="BL149" s="12" t="s">
        <v>114</v>
      </c>
      <c r="BM149" s="129" t="s">
        <v>180</v>
      </c>
    </row>
    <row r="150" spans="2:65" s="1" customFormat="1">
      <c r="B150" s="27"/>
      <c r="D150" s="131" t="s">
        <v>115</v>
      </c>
      <c r="F150" s="132"/>
      <c r="I150" s="133"/>
      <c r="L150" s="27"/>
      <c r="M150" s="134"/>
      <c r="T150" s="51"/>
      <c r="AT150" s="12" t="s">
        <v>115</v>
      </c>
      <c r="AU150" s="12" t="s">
        <v>83</v>
      </c>
    </row>
    <row r="151" spans="2:65" s="1" customFormat="1" ht="16.5" customHeight="1">
      <c r="B151" s="117"/>
      <c r="C151" s="118" t="s">
        <v>181</v>
      </c>
      <c r="D151" s="118" t="s">
        <v>111</v>
      </c>
      <c r="E151" s="119" t="s">
        <v>182</v>
      </c>
      <c r="F151" s="120"/>
      <c r="G151" s="121"/>
      <c r="H151" s="122"/>
      <c r="I151" s="123"/>
      <c r="J151" s="124">
        <f>ROUND(I151*H151,2)</f>
        <v>0</v>
      </c>
      <c r="K151" s="120" t="s">
        <v>1</v>
      </c>
      <c r="L151" s="27"/>
      <c r="M151" s="125" t="s">
        <v>1</v>
      </c>
      <c r="N151" s="126" t="s">
        <v>41</v>
      </c>
      <c r="P151" s="127">
        <f>O151*H151</f>
        <v>0</v>
      </c>
      <c r="Q151" s="127">
        <v>0</v>
      </c>
      <c r="R151" s="127">
        <f>Q151*H151</f>
        <v>0</v>
      </c>
      <c r="S151" s="127">
        <v>0</v>
      </c>
      <c r="T151" s="128">
        <f>S151*H151</f>
        <v>0</v>
      </c>
      <c r="AR151" s="129" t="s">
        <v>114</v>
      </c>
      <c r="AT151" s="129" t="s">
        <v>111</v>
      </c>
      <c r="AU151" s="129" t="s">
        <v>83</v>
      </c>
      <c r="AY151" s="12" t="s">
        <v>110</v>
      </c>
      <c r="BE151" s="130">
        <f>IF(N151="základní",J151,0)</f>
        <v>0</v>
      </c>
      <c r="BF151" s="130">
        <f>IF(N151="snížená",J151,0)</f>
        <v>0</v>
      </c>
      <c r="BG151" s="130">
        <f>IF(N151="zákl. přenesená",J151,0)</f>
        <v>0</v>
      </c>
      <c r="BH151" s="130">
        <f>IF(N151="sníž. přenesená",J151,0)</f>
        <v>0</v>
      </c>
      <c r="BI151" s="130">
        <f>IF(N151="nulová",J151,0)</f>
        <v>0</v>
      </c>
      <c r="BJ151" s="12" t="s">
        <v>83</v>
      </c>
      <c r="BK151" s="130">
        <f>ROUND(I151*H151,2)</f>
        <v>0</v>
      </c>
      <c r="BL151" s="12" t="s">
        <v>114</v>
      </c>
      <c r="BM151" s="129" t="s">
        <v>183</v>
      </c>
    </row>
    <row r="152" spans="2:65" s="1" customFormat="1">
      <c r="B152" s="27"/>
      <c r="D152" s="131" t="s">
        <v>115</v>
      </c>
      <c r="F152" s="132"/>
      <c r="I152" s="133"/>
      <c r="L152" s="27"/>
      <c r="M152" s="134"/>
      <c r="T152" s="51"/>
      <c r="AT152" s="12" t="s">
        <v>115</v>
      </c>
      <c r="AU152" s="12" t="s">
        <v>83</v>
      </c>
    </row>
    <row r="153" spans="2:65" s="1" customFormat="1" ht="16.5" customHeight="1">
      <c r="B153" s="117"/>
      <c r="C153" s="118" t="s">
        <v>144</v>
      </c>
      <c r="D153" s="118" t="s">
        <v>111</v>
      </c>
      <c r="E153" s="119" t="s">
        <v>184</v>
      </c>
      <c r="F153" s="120" t="s">
        <v>185</v>
      </c>
      <c r="G153" s="121" t="s">
        <v>113</v>
      </c>
      <c r="H153" s="122">
        <v>22</v>
      </c>
      <c r="I153" s="123"/>
      <c r="J153" s="124">
        <f>ROUND(I153*H153,2)</f>
        <v>0</v>
      </c>
      <c r="K153" s="120" t="s">
        <v>1</v>
      </c>
      <c r="L153" s="27"/>
      <c r="M153" s="125" t="s">
        <v>1</v>
      </c>
      <c r="N153" s="126" t="s">
        <v>41</v>
      </c>
      <c r="P153" s="127">
        <f>O153*H153</f>
        <v>0</v>
      </c>
      <c r="Q153" s="127">
        <v>0</v>
      </c>
      <c r="R153" s="127">
        <f>Q153*H153</f>
        <v>0</v>
      </c>
      <c r="S153" s="127">
        <v>0</v>
      </c>
      <c r="T153" s="128">
        <f>S153*H153</f>
        <v>0</v>
      </c>
      <c r="AR153" s="129" t="s">
        <v>114</v>
      </c>
      <c r="AT153" s="129" t="s">
        <v>111</v>
      </c>
      <c r="AU153" s="129" t="s">
        <v>83</v>
      </c>
      <c r="AY153" s="12" t="s">
        <v>110</v>
      </c>
      <c r="BE153" s="130">
        <f>IF(N153="základní",J153,0)</f>
        <v>0</v>
      </c>
      <c r="BF153" s="130">
        <f>IF(N153="snížená",J153,0)</f>
        <v>0</v>
      </c>
      <c r="BG153" s="130">
        <f>IF(N153="zákl. přenesená",J153,0)</f>
        <v>0</v>
      </c>
      <c r="BH153" s="130">
        <f>IF(N153="sníž. přenesená",J153,0)</f>
        <v>0</v>
      </c>
      <c r="BI153" s="130">
        <f>IF(N153="nulová",J153,0)</f>
        <v>0</v>
      </c>
      <c r="BJ153" s="12" t="s">
        <v>83</v>
      </c>
      <c r="BK153" s="130">
        <f>ROUND(I153*H153,2)</f>
        <v>0</v>
      </c>
      <c r="BL153" s="12" t="s">
        <v>114</v>
      </c>
      <c r="BM153" s="129" t="s">
        <v>186</v>
      </c>
    </row>
    <row r="154" spans="2:65" s="1" customFormat="1" ht="67.2">
      <c r="B154" s="27"/>
      <c r="D154" s="131" t="s">
        <v>115</v>
      </c>
      <c r="F154" s="132" t="s">
        <v>187</v>
      </c>
      <c r="I154" s="133"/>
      <c r="L154" s="27"/>
      <c r="M154" s="134"/>
      <c r="T154" s="51"/>
      <c r="AT154" s="12" t="s">
        <v>115</v>
      </c>
      <c r="AU154" s="12" t="s">
        <v>83</v>
      </c>
    </row>
    <row r="155" spans="2:65" s="1" customFormat="1" ht="16.5" customHeight="1">
      <c r="B155" s="117"/>
      <c r="C155" s="118" t="s">
        <v>188</v>
      </c>
      <c r="D155" s="118" t="s">
        <v>111</v>
      </c>
      <c r="E155" s="119" t="s">
        <v>189</v>
      </c>
      <c r="F155" s="120" t="s">
        <v>190</v>
      </c>
      <c r="G155" s="121" t="s">
        <v>113</v>
      </c>
      <c r="H155" s="140">
        <v>1</v>
      </c>
      <c r="I155" s="123"/>
      <c r="J155" s="124">
        <f>ROUND(I155*H155,2)</f>
        <v>0</v>
      </c>
      <c r="K155" s="120" t="s">
        <v>1</v>
      </c>
      <c r="L155" s="27"/>
      <c r="M155" s="125" t="s">
        <v>1</v>
      </c>
      <c r="N155" s="126" t="s">
        <v>41</v>
      </c>
      <c r="P155" s="127">
        <f>O155*H155</f>
        <v>0</v>
      </c>
      <c r="Q155" s="127">
        <v>0</v>
      </c>
      <c r="R155" s="127">
        <f>Q155*H155</f>
        <v>0</v>
      </c>
      <c r="S155" s="127">
        <v>0</v>
      </c>
      <c r="T155" s="128">
        <f>S155*H155</f>
        <v>0</v>
      </c>
      <c r="AR155" s="129" t="s">
        <v>114</v>
      </c>
      <c r="AT155" s="129" t="s">
        <v>111</v>
      </c>
      <c r="AU155" s="129" t="s">
        <v>83</v>
      </c>
      <c r="AY155" s="12" t="s">
        <v>110</v>
      </c>
      <c r="BE155" s="130">
        <f>IF(N155="základní",J155,0)</f>
        <v>0</v>
      </c>
      <c r="BF155" s="130">
        <f>IF(N155="snížená",J155,0)</f>
        <v>0</v>
      </c>
      <c r="BG155" s="130">
        <f>IF(N155="zákl. přenesená",J155,0)</f>
        <v>0</v>
      </c>
      <c r="BH155" s="130">
        <f>IF(N155="sníž. přenesená",J155,0)</f>
        <v>0</v>
      </c>
      <c r="BI155" s="130">
        <f>IF(N155="nulová",J155,0)</f>
        <v>0</v>
      </c>
      <c r="BJ155" s="12" t="s">
        <v>83</v>
      </c>
      <c r="BK155" s="130">
        <f>ROUND(I155*H155,2)</f>
        <v>0</v>
      </c>
      <c r="BL155" s="12" t="s">
        <v>114</v>
      </c>
      <c r="BM155" s="129" t="s">
        <v>191</v>
      </c>
    </row>
    <row r="156" spans="2:65" s="1" customFormat="1" ht="38.4">
      <c r="B156" s="27"/>
      <c r="D156" s="131" t="s">
        <v>115</v>
      </c>
      <c r="F156" s="132" t="s">
        <v>192</v>
      </c>
      <c r="I156" s="133"/>
      <c r="L156" s="27"/>
      <c r="M156" s="134"/>
      <c r="T156" s="51"/>
      <c r="AT156" s="12" t="s">
        <v>115</v>
      </c>
      <c r="AU156" s="12" t="s">
        <v>83</v>
      </c>
    </row>
    <row r="157" spans="2:65" s="1" customFormat="1" ht="16.5" customHeight="1">
      <c r="B157" s="117"/>
      <c r="C157" s="118" t="s">
        <v>150</v>
      </c>
      <c r="D157" s="118" t="s">
        <v>111</v>
      </c>
      <c r="E157" s="119" t="s">
        <v>193</v>
      </c>
      <c r="F157" s="120" t="s">
        <v>194</v>
      </c>
      <c r="G157" s="121" t="s">
        <v>113</v>
      </c>
      <c r="H157" s="140">
        <v>2</v>
      </c>
      <c r="I157" s="123"/>
      <c r="J157" s="124">
        <f>ROUND(I157*H157,2)</f>
        <v>0</v>
      </c>
      <c r="K157" s="120" t="s">
        <v>1</v>
      </c>
      <c r="L157" s="27"/>
      <c r="M157" s="125" t="s">
        <v>1</v>
      </c>
      <c r="N157" s="126" t="s">
        <v>41</v>
      </c>
      <c r="P157" s="127">
        <f>O157*H157</f>
        <v>0</v>
      </c>
      <c r="Q157" s="127">
        <v>0</v>
      </c>
      <c r="R157" s="127">
        <f>Q157*H157</f>
        <v>0</v>
      </c>
      <c r="S157" s="127">
        <v>0</v>
      </c>
      <c r="T157" s="128">
        <f>S157*H157</f>
        <v>0</v>
      </c>
      <c r="AR157" s="129" t="s">
        <v>114</v>
      </c>
      <c r="AT157" s="129" t="s">
        <v>111</v>
      </c>
      <c r="AU157" s="129" t="s">
        <v>83</v>
      </c>
      <c r="AY157" s="12" t="s">
        <v>110</v>
      </c>
      <c r="BE157" s="130">
        <f>IF(N157="základní",J157,0)</f>
        <v>0</v>
      </c>
      <c r="BF157" s="130">
        <f>IF(N157="snížená",J157,0)</f>
        <v>0</v>
      </c>
      <c r="BG157" s="130">
        <f>IF(N157="zákl. přenesená",J157,0)</f>
        <v>0</v>
      </c>
      <c r="BH157" s="130">
        <f>IF(N157="sníž. přenesená",J157,0)</f>
        <v>0</v>
      </c>
      <c r="BI157" s="130">
        <f>IF(N157="nulová",J157,0)</f>
        <v>0</v>
      </c>
      <c r="BJ157" s="12" t="s">
        <v>83</v>
      </c>
      <c r="BK157" s="130">
        <f>ROUND(I157*H157,2)</f>
        <v>0</v>
      </c>
      <c r="BL157" s="12" t="s">
        <v>114</v>
      </c>
      <c r="BM157" s="129" t="s">
        <v>195</v>
      </c>
    </row>
    <row r="158" spans="2:65" s="1" customFormat="1" ht="38.4">
      <c r="B158" s="27"/>
      <c r="D158" s="131" t="s">
        <v>115</v>
      </c>
      <c r="F158" s="132" t="s">
        <v>196</v>
      </c>
      <c r="I158" s="133"/>
      <c r="L158" s="27"/>
      <c r="M158" s="134"/>
      <c r="T158" s="51"/>
      <c r="AT158" s="12" t="s">
        <v>115</v>
      </c>
      <c r="AU158" s="12" t="s">
        <v>83</v>
      </c>
    </row>
    <row r="159" spans="2:65" s="1" customFormat="1" ht="16.5" customHeight="1">
      <c r="B159" s="117"/>
      <c r="C159" s="118">
        <v>21</v>
      </c>
      <c r="D159" s="118" t="s">
        <v>111</v>
      </c>
      <c r="E159" s="119" t="s">
        <v>201</v>
      </c>
      <c r="F159" s="120" t="s">
        <v>202</v>
      </c>
      <c r="G159" s="121" t="s">
        <v>1</v>
      </c>
      <c r="H159" s="140">
        <v>3</v>
      </c>
      <c r="I159" s="123"/>
      <c r="J159" s="124">
        <f>ROUND(I159*H159,2)</f>
        <v>0</v>
      </c>
      <c r="K159" s="120" t="s">
        <v>1</v>
      </c>
      <c r="L159" s="27"/>
      <c r="M159" s="125" t="s">
        <v>1</v>
      </c>
      <c r="N159" s="126" t="s">
        <v>41</v>
      </c>
      <c r="P159" s="127">
        <f>O159*H159</f>
        <v>0</v>
      </c>
      <c r="Q159" s="127">
        <v>0</v>
      </c>
      <c r="R159" s="127">
        <f>Q159*H159</f>
        <v>0</v>
      </c>
      <c r="S159" s="127">
        <v>0</v>
      </c>
      <c r="T159" s="128">
        <f>S159*H159</f>
        <v>0</v>
      </c>
      <c r="AR159" s="129" t="s">
        <v>114</v>
      </c>
      <c r="AT159" s="129" t="s">
        <v>111</v>
      </c>
      <c r="AU159" s="129" t="s">
        <v>83</v>
      </c>
      <c r="AY159" s="12" t="s">
        <v>110</v>
      </c>
      <c r="BE159" s="130">
        <f>IF(N159="základní",J159,0)</f>
        <v>0</v>
      </c>
      <c r="BF159" s="130">
        <f>IF(N159="snížená",J159,0)</f>
        <v>0</v>
      </c>
      <c r="BG159" s="130">
        <f>IF(N159="zákl. přenesená",J159,0)</f>
        <v>0</v>
      </c>
      <c r="BH159" s="130">
        <f>IF(N159="sníž. přenesená",J159,0)</f>
        <v>0</v>
      </c>
      <c r="BI159" s="130">
        <f>IF(N159="nulová",J159,0)</f>
        <v>0</v>
      </c>
      <c r="BJ159" s="12" t="s">
        <v>83</v>
      </c>
      <c r="BK159" s="130">
        <f>ROUND(I159*H159,2)</f>
        <v>0</v>
      </c>
      <c r="BL159" s="12" t="s">
        <v>114</v>
      </c>
      <c r="BM159" s="129" t="s">
        <v>203</v>
      </c>
    </row>
    <row r="160" spans="2:65" s="1" customFormat="1" ht="57.6">
      <c r="B160" s="27"/>
      <c r="D160" s="131" t="s">
        <v>115</v>
      </c>
      <c r="F160" s="141" t="s">
        <v>273</v>
      </c>
      <c r="I160" s="133"/>
      <c r="L160" s="27"/>
      <c r="M160" s="134"/>
      <c r="T160" s="51"/>
      <c r="AT160" s="12" t="s">
        <v>115</v>
      </c>
      <c r="AU160" s="12" t="s">
        <v>83</v>
      </c>
    </row>
    <row r="161" spans="2:65" s="1" customFormat="1" ht="16.5" customHeight="1">
      <c r="B161" s="117"/>
      <c r="C161" s="118">
        <v>22</v>
      </c>
      <c r="D161" s="118" t="s">
        <v>111</v>
      </c>
      <c r="E161" s="119" t="s">
        <v>224</v>
      </c>
      <c r="F161" s="120" t="s">
        <v>225</v>
      </c>
      <c r="G161" s="121" t="s">
        <v>113</v>
      </c>
      <c r="H161" s="122">
        <v>1</v>
      </c>
      <c r="I161" s="123"/>
      <c r="J161" s="124">
        <f>ROUND(I161*H161,2)</f>
        <v>0</v>
      </c>
      <c r="K161" s="120" t="s">
        <v>1</v>
      </c>
      <c r="L161" s="27"/>
      <c r="M161" s="125" t="s">
        <v>1</v>
      </c>
      <c r="N161" s="126" t="s">
        <v>41</v>
      </c>
      <c r="P161" s="127">
        <f>O161*H161</f>
        <v>0</v>
      </c>
      <c r="Q161" s="127">
        <v>0</v>
      </c>
      <c r="R161" s="127">
        <f>Q161*H161</f>
        <v>0</v>
      </c>
      <c r="S161" s="127">
        <v>0</v>
      </c>
      <c r="T161" s="128">
        <f>S161*H161</f>
        <v>0</v>
      </c>
      <c r="AR161" s="129" t="s">
        <v>114</v>
      </c>
      <c r="AT161" s="129" t="s">
        <v>111</v>
      </c>
      <c r="AU161" s="129" t="s">
        <v>83</v>
      </c>
      <c r="AY161" s="12" t="s">
        <v>110</v>
      </c>
      <c r="BE161" s="130">
        <f>IF(N161="základní",J161,0)</f>
        <v>0</v>
      </c>
      <c r="BF161" s="130">
        <f>IF(N161="snížená",J161,0)</f>
        <v>0</v>
      </c>
      <c r="BG161" s="130">
        <f>IF(N161="zákl. přenesená",J161,0)</f>
        <v>0</v>
      </c>
      <c r="BH161" s="130">
        <f>IF(N161="sníž. přenesená",J161,0)</f>
        <v>0</v>
      </c>
      <c r="BI161" s="130">
        <f>IF(N161="nulová",J161,0)</f>
        <v>0</v>
      </c>
      <c r="BJ161" s="12" t="s">
        <v>83</v>
      </c>
      <c r="BK161" s="130">
        <f>ROUND(I161*H161,2)</f>
        <v>0</v>
      </c>
      <c r="BL161" s="12" t="s">
        <v>114</v>
      </c>
      <c r="BM161" s="129" t="s">
        <v>226</v>
      </c>
    </row>
    <row r="162" spans="2:65" s="1" customFormat="1" ht="38.4">
      <c r="B162" s="27"/>
      <c r="D162" s="131" t="s">
        <v>115</v>
      </c>
      <c r="F162" s="132" t="s">
        <v>227</v>
      </c>
      <c r="I162" s="133"/>
      <c r="L162" s="27"/>
      <c r="M162" s="134"/>
      <c r="T162" s="51"/>
      <c r="AT162" s="12" t="s">
        <v>115</v>
      </c>
      <c r="AU162" s="12" t="s">
        <v>83</v>
      </c>
    </row>
    <row r="163" spans="2:65" s="1" customFormat="1" ht="24.15" customHeight="1">
      <c r="B163" s="117"/>
      <c r="C163" s="118">
        <v>23</v>
      </c>
      <c r="D163" s="118" t="s">
        <v>111</v>
      </c>
      <c r="E163" s="119" t="s">
        <v>228</v>
      </c>
      <c r="F163" s="120" t="s">
        <v>229</v>
      </c>
      <c r="G163" s="121" t="s">
        <v>149</v>
      </c>
      <c r="H163" s="122">
        <v>1</v>
      </c>
      <c r="I163" s="123"/>
      <c r="J163" s="124">
        <f>ROUND(I163*H163,2)</f>
        <v>0</v>
      </c>
      <c r="K163" s="120" t="s">
        <v>1</v>
      </c>
      <c r="L163" s="27"/>
      <c r="M163" s="125" t="s">
        <v>1</v>
      </c>
      <c r="N163" s="126" t="s">
        <v>41</v>
      </c>
      <c r="P163" s="127">
        <f>O163*H163</f>
        <v>0</v>
      </c>
      <c r="Q163" s="127">
        <v>0</v>
      </c>
      <c r="R163" s="127">
        <f>Q163*H163</f>
        <v>0</v>
      </c>
      <c r="S163" s="127">
        <v>0</v>
      </c>
      <c r="T163" s="128">
        <f>S163*H163</f>
        <v>0</v>
      </c>
      <c r="AR163" s="129" t="s">
        <v>114</v>
      </c>
      <c r="AT163" s="129" t="s">
        <v>111</v>
      </c>
      <c r="AU163" s="129" t="s">
        <v>83</v>
      </c>
      <c r="AY163" s="12" t="s">
        <v>110</v>
      </c>
      <c r="BE163" s="130">
        <f>IF(N163="základní",J163,0)</f>
        <v>0</v>
      </c>
      <c r="BF163" s="130">
        <f>IF(N163="snížená",J163,0)</f>
        <v>0</v>
      </c>
      <c r="BG163" s="130">
        <f>IF(N163="zákl. přenesená",J163,0)</f>
        <v>0</v>
      </c>
      <c r="BH163" s="130">
        <f>IF(N163="sníž. přenesená",J163,0)</f>
        <v>0</v>
      </c>
      <c r="BI163" s="130">
        <f>IF(N163="nulová",J163,0)</f>
        <v>0</v>
      </c>
      <c r="BJ163" s="12" t="s">
        <v>83</v>
      </c>
      <c r="BK163" s="130">
        <f>ROUND(I163*H163,2)</f>
        <v>0</v>
      </c>
      <c r="BL163" s="12" t="s">
        <v>114</v>
      </c>
      <c r="BM163" s="129" t="s">
        <v>230</v>
      </c>
    </row>
    <row r="164" spans="2:65" s="1" customFormat="1" ht="192">
      <c r="B164" s="27"/>
      <c r="D164" s="131" t="s">
        <v>115</v>
      </c>
      <c r="F164" s="132" t="s">
        <v>279</v>
      </c>
      <c r="I164" s="133"/>
      <c r="L164" s="27"/>
      <c r="M164" s="134"/>
      <c r="T164" s="51"/>
      <c r="AT164" s="12" t="s">
        <v>115</v>
      </c>
      <c r="AU164" s="12" t="s">
        <v>83</v>
      </c>
    </row>
    <row r="165" spans="2:65" s="1" customFormat="1" ht="16.5" customHeight="1">
      <c r="B165" s="117"/>
      <c r="C165" s="118">
        <v>24</v>
      </c>
      <c r="D165" s="118" t="s">
        <v>111</v>
      </c>
      <c r="E165" s="119" t="s">
        <v>231</v>
      </c>
      <c r="F165" s="120" t="s">
        <v>232</v>
      </c>
      <c r="G165" s="121" t="s">
        <v>113</v>
      </c>
      <c r="H165" s="122">
        <v>1</v>
      </c>
      <c r="I165" s="123"/>
      <c r="J165" s="124">
        <f>ROUND(I165*H165,2)</f>
        <v>0</v>
      </c>
      <c r="K165" s="120" t="s">
        <v>1</v>
      </c>
      <c r="L165" s="27"/>
      <c r="M165" s="125" t="s">
        <v>1</v>
      </c>
      <c r="N165" s="126" t="s">
        <v>41</v>
      </c>
      <c r="P165" s="127">
        <f>O165*H165</f>
        <v>0</v>
      </c>
      <c r="Q165" s="127">
        <v>0</v>
      </c>
      <c r="R165" s="127">
        <f>Q165*H165</f>
        <v>0</v>
      </c>
      <c r="S165" s="127">
        <v>0</v>
      </c>
      <c r="T165" s="128">
        <f>S165*H165</f>
        <v>0</v>
      </c>
      <c r="AR165" s="129" t="s">
        <v>114</v>
      </c>
      <c r="AT165" s="129" t="s">
        <v>111</v>
      </c>
      <c r="AU165" s="129" t="s">
        <v>83</v>
      </c>
      <c r="AY165" s="12" t="s">
        <v>110</v>
      </c>
      <c r="BE165" s="130">
        <f>IF(N165="základní",J165,0)</f>
        <v>0</v>
      </c>
      <c r="BF165" s="130">
        <f>IF(N165="snížená",J165,0)</f>
        <v>0</v>
      </c>
      <c r="BG165" s="130">
        <f>IF(N165="zákl. přenesená",J165,0)</f>
        <v>0</v>
      </c>
      <c r="BH165" s="130">
        <f>IF(N165="sníž. přenesená",J165,0)</f>
        <v>0</v>
      </c>
      <c r="BI165" s="130">
        <f>IF(N165="nulová",J165,0)</f>
        <v>0</v>
      </c>
      <c r="BJ165" s="12" t="s">
        <v>83</v>
      </c>
      <c r="BK165" s="130">
        <f>ROUND(I165*H165,2)</f>
        <v>0</v>
      </c>
      <c r="BL165" s="12" t="s">
        <v>114</v>
      </c>
      <c r="BM165" s="129" t="s">
        <v>233</v>
      </c>
    </row>
    <row r="166" spans="2:65" s="1" customFormat="1" ht="28.8">
      <c r="B166" s="27"/>
      <c r="D166" s="131" t="s">
        <v>115</v>
      </c>
      <c r="F166" s="132" t="s">
        <v>234</v>
      </c>
      <c r="I166" s="133"/>
      <c r="L166" s="27"/>
      <c r="M166" s="134"/>
      <c r="T166" s="51"/>
      <c r="AT166" s="12" t="s">
        <v>115</v>
      </c>
      <c r="AU166" s="12" t="s">
        <v>83</v>
      </c>
    </row>
    <row r="167" spans="2:65" s="1" customFormat="1" ht="24.15" customHeight="1">
      <c r="B167" s="117"/>
      <c r="C167" s="118">
        <v>25</v>
      </c>
      <c r="D167" s="118" t="s">
        <v>111</v>
      </c>
      <c r="E167" s="119" t="s">
        <v>235</v>
      </c>
      <c r="F167" s="120" t="s">
        <v>205</v>
      </c>
      <c r="G167" s="121" t="s">
        <v>149</v>
      </c>
      <c r="H167" s="122">
        <v>1</v>
      </c>
      <c r="I167" s="123"/>
      <c r="J167" s="124">
        <f>ROUND(I167*H167,2)</f>
        <v>0</v>
      </c>
      <c r="K167" s="120" t="s">
        <v>1</v>
      </c>
      <c r="L167" s="27"/>
      <c r="M167" s="125" t="s">
        <v>1</v>
      </c>
      <c r="N167" s="126" t="s">
        <v>41</v>
      </c>
      <c r="P167" s="127">
        <f>O167*H167</f>
        <v>0</v>
      </c>
      <c r="Q167" s="127">
        <v>0</v>
      </c>
      <c r="R167" s="127">
        <f>Q167*H167</f>
        <v>0</v>
      </c>
      <c r="S167" s="127">
        <v>0</v>
      </c>
      <c r="T167" s="128">
        <f>S167*H167</f>
        <v>0</v>
      </c>
      <c r="AR167" s="129" t="s">
        <v>114</v>
      </c>
      <c r="AT167" s="129" t="s">
        <v>111</v>
      </c>
      <c r="AU167" s="129" t="s">
        <v>83</v>
      </c>
      <c r="AY167" s="12" t="s">
        <v>110</v>
      </c>
      <c r="BE167" s="130">
        <f>IF(N167="základní",J167,0)</f>
        <v>0</v>
      </c>
      <c r="BF167" s="130">
        <f>IF(N167="snížená",J167,0)</f>
        <v>0</v>
      </c>
      <c r="BG167" s="130">
        <f>IF(N167="zákl. přenesená",J167,0)</f>
        <v>0</v>
      </c>
      <c r="BH167" s="130">
        <f>IF(N167="sníž. přenesená",J167,0)</f>
        <v>0</v>
      </c>
      <c r="BI167" s="130">
        <f>IF(N167="nulová",J167,0)</f>
        <v>0</v>
      </c>
      <c r="BJ167" s="12" t="s">
        <v>83</v>
      </c>
      <c r="BK167" s="130">
        <f>ROUND(I167*H167,2)</f>
        <v>0</v>
      </c>
      <c r="BL167" s="12" t="s">
        <v>114</v>
      </c>
      <c r="BM167" s="129" t="s">
        <v>236</v>
      </c>
    </row>
    <row r="168" spans="2:65" s="1" customFormat="1" ht="38.4">
      <c r="B168" s="27"/>
      <c r="D168" s="131" t="s">
        <v>115</v>
      </c>
      <c r="F168" s="132" t="s">
        <v>237</v>
      </c>
      <c r="I168" s="133"/>
      <c r="L168" s="27"/>
      <c r="M168" s="134"/>
      <c r="T168" s="51"/>
      <c r="AT168" s="12" t="s">
        <v>115</v>
      </c>
      <c r="AU168" s="12" t="s">
        <v>83</v>
      </c>
    </row>
    <row r="169" spans="2:65" s="1" customFormat="1" ht="16.5" customHeight="1">
      <c r="B169" s="117"/>
      <c r="C169" s="118">
        <v>26</v>
      </c>
      <c r="D169" s="118" t="s">
        <v>111</v>
      </c>
      <c r="E169" s="119" t="s">
        <v>238</v>
      </c>
      <c r="F169" s="120" t="s">
        <v>198</v>
      </c>
      <c r="G169" s="121" t="s">
        <v>113</v>
      </c>
      <c r="H169" s="122">
        <v>1</v>
      </c>
      <c r="I169" s="123"/>
      <c r="J169" s="124">
        <f>ROUND(I169*H169,2)</f>
        <v>0</v>
      </c>
      <c r="K169" s="120" t="s">
        <v>1</v>
      </c>
      <c r="L169" s="27"/>
      <c r="M169" s="125" t="s">
        <v>1</v>
      </c>
      <c r="N169" s="126" t="s">
        <v>41</v>
      </c>
      <c r="P169" s="127">
        <f>O169*H169</f>
        <v>0</v>
      </c>
      <c r="Q169" s="127">
        <v>0</v>
      </c>
      <c r="R169" s="127">
        <f>Q169*H169</f>
        <v>0</v>
      </c>
      <c r="S169" s="127">
        <v>0</v>
      </c>
      <c r="T169" s="128">
        <f>S169*H169</f>
        <v>0</v>
      </c>
      <c r="AR169" s="129" t="s">
        <v>114</v>
      </c>
      <c r="AT169" s="129" t="s">
        <v>111</v>
      </c>
      <c r="AU169" s="129" t="s">
        <v>83</v>
      </c>
      <c r="AY169" s="12" t="s">
        <v>110</v>
      </c>
      <c r="BE169" s="130">
        <f>IF(N169="základní",J169,0)</f>
        <v>0</v>
      </c>
      <c r="BF169" s="130">
        <f>IF(N169="snížená",J169,0)</f>
        <v>0</v>
      </c>
      <c r="BG169" s="130">
        <f>IF(N169="zákl. přenesená",J169,0)</f>
        <v>0</v>
      </c>
      <c r="BH169" s="130">
        <f>IF(N169="sníž. přenesená",J169,0)</f>
        <v>0</v>
      </c>
      <c r="BI169" s="130">
        <f>IF(N169="nulová",J169,0)</f>
        <v>0</v>
      </c>
      <c r="BJ169" s="12" t="s">
        <v>83</v>
      </c>
      <c r="BK169" s="130">
        <f>ROUND(I169*H169,2)</f>
        <v>0</v>
      </c>
      <c r="BL169" s="12" t="s">
        <v>114</v>
      </c>
      <c r="BM169" s="129" t="s">
        <v>239</v>
      </c>
    </row>
    <row r="170" spans="2:65" s="1" customFormat="1" ht="38.4">
      <c r="B170" s="27"/>
      <c r="D170" s="131" t="s">
        <v>115</v>
      </c>
      <c r="F170" s="132" t="s">
        <v>240</v>
      </c>
      <c r="I170" s="133"/>
      <c r="L170" s="27"/>
      <c r="M170" s="134"/>
      <c r="T170" s="51"/>
      <c r="AT170" s="12" t="s">
        <v>115</v>
      </c>
      <c r="AU170" s="12" t="s">
        <v>83</v>
      </c>
    </row>
    <row r="171" spans="2:65" s="1" customFormat="1" ht="16.5" customHeight="1">
      <c r="B171" s="117"/>
      <c r="C171" s="118">
        <v>27</v>
      </c>
      <c r="D171" s="118" t="s">
        <v>111</v>
      </c>
      <c r="E171" s="119" t="s">
        <v>241</v>
      </c>
      <c r="F171" s="120" t="s">
        <v>242</v>
      </c>
      <c r="G171" s="121" t="s">
        <v>113</v>
      </c>
      <c r="H171" s="122">
        <v>1</v>
      </c>
      <c r="I171" s="123"/>
      <c r="J171" s="124">
        <f>ROUND(I171*H171,2)</f>
        <v>0</v>
      </c>
      <c r="K171" s="120" t="s">
        <v>1</v>
      </c>
      <c r="L171" s="27"/>
      <c r="M171" s="125" t="s">
        <v>1</v>
      </c>
      <c r="N171" s="126" t="s">
        <v>41</v>
      </c>
      <c r="P171" s="127">
        <f>O171*H171</f>
        <v>0</v>
      </c>
      <c r="Q171" s="127">
        <v>0</v>
      </c>
      <c r="R171" s="127">
        <f>Q171*H171</f>
        <v>0</v>
      </c>
      <c r="S171" s="127">
        <v>0</v>
      </c>
      <c r="T171" s="128">
        <f>S171*H171</f>
        <v>0</v>
      </c>
      <c r="AR171" s="129" t="s">
        <v>114</v>
      </c>
      <c r="AT171" s="129" t="s">
        <v>111</v>
      </c>
      <c r="AU171" s="129" t="s">
        <v>83</v>
      </c>
      <c r="AY171" s="12" t="s">
        <v>110</v>
      </c>
      <c r="BE171" s="130">
        <f>IF(N171="základní",J171,0)</f>
        <v>0</v>
      </c>
      <c r="BF171" s="130">
        <f>IF(N171="snížená",J171,0)</f>
        <v>0</v>
      </c>
      <c r="BG171" s="130">
        <f>IF(N171="zákl. přenesená",J171,0)</f>
        <v>0</v>
      </c>
      <c r="BH171" s="130">
        <f>IF(N171="sníž. přenesená",J171,0)</f>
        <v>0</v>
      </c>
      <c r="BI171" s="130">
        <f>IF(N171="nulová",J171,0)</f>
        <v>0</v>
      </c>
      <c r="BJ171" s="12" t="s">
        <v>83</v>
      </c>
      <c r="BK171" s="130">
        <f>ROUND(I171*H171,2)</f>
        <v>0</v>
      </c>
      <c r="BL171" s="12" t="s">
        <v>114</v>
      </c>
      <c r="BM171" s="129" t="s">
        <v>243</v>
      </c>
    </row>
    <row r="172" spans="2:65" s="1" customFormat="1" ht="38.4">
      <c r="B172" s="27"/>
      <c r="D172" s="131" t="s">
        <v>115</v>
      </c>
      <c r="F172" s="132" t="s">
        <v>244</v>
      </c>
      <c r="I172" s="133"/>
      <c r="L172" s="27"/>
      <c r="M172" s="134"/>
      <c r="T172" s="51"/>
      <c r="AT172" s="12" t="s">
        <v>115</v>
      </c>
      <c r="AU172" s="12" t="s">
        <v>83</v>
      </c>
    </row>
    <row r="173" spans="2:65" s="1" customFormat="1" ht="16.5" customHeight="1">
      <c r="B173" s="117"/>
      <c r="C173" s="118">
        <v>28</v>
      </c>
      <c r="D173" s="118" t="s">
        <v>111</v>
      </c>
      <c r="E173" s="119" t="s">
        <v>245</v>
      </c>
      <c r="F173" s="120" t="s">
        <v>246</v>
      </c>
      <c r="G173" s="121" t="s">
        <v>113</v>
      </c>
      <c r="H173" s="122">
        <v>33</v>
      </c>
      <c r="I173" s="123"/>
      <c r="J173" s="124">
        <f>ROUND(I173*H173,2)</f>
        <v>0</v>
      </c>
      <c r="K173" s="120" t="s">
        <v>1</v>
      </c>
      <c r="L173" s="27"/>
      <c r="M173" s="125" t="s">
        <v>1</v>
      </c>
      <c r="N173" s="126" t="s">
        <v>41</v>
      </c>
      <c r="P173" s="127">
        <f>O173*H173</f>
        <v>0</v>
      </c>
      <c r="Q173" s="127">
        <v>0</v>
      </c>
      <c r="R173" s="127">
        <f>Q173*H173</f>
        <v>0</v>
      </c>
      <c r="S173" s="127">
        <v>0</v>
      </c>
      <c r="T173" s="128">
        <f>S173*H173</f>
        <v>0</v>
      </c>
      <c r="AR173" s="129" t="s">
        <v>114</v>
      </c>
      <c r="AT173" s="129" t="s">
        <v>111</v>
      </c>
      <c r="AU173" s="129" t="s">
        <v>83</v>
      </c>
      <c r="AY173" s="12" t="s">
        <v>110</v>
      </c>
      <c r="BE173" s="130">
        <f>IF(N173="základní",J173,0)</f>
        <v>0</v>
      </c>
      <c r="BF173" s="130">
        <f>IF(N173="snížená",J173,0)</f>
        <v>0</v>
      </c>
      <c r="BG173" s="130">
        <f>IF(N173="zákl. přenesená",J173,0)</f>
        <v>0</v>
      </c>
      <c r="BH173" s="130">
        <f>IF(N173="sníž. přenesená",J173,0)</f>
        <v>0</v>
      </c>
      <c r="BI173" s="130">
        <f>IF(N173="nulová",J173,0)</f>
        <v>0</v>
      </c>
      <c r="BJ173" s="12" t="s">
        <v>83</v>
      </c>
      <c r="BK173" s="130">
        <f>ROUND(I173*H173,2)</f>
        <v>0</v>
      </c>
      <c r="BL173" s="12" t="s">
        <v>114</v>
      </c>
      <c r="BM173" s="129" t="s">
        <v>247</v>
      </c>
    </row>
    <row r="174" spans="2:65" s="1" customFormat="1" ht="57.6">
      <c r="B174" s="27"/>
      <c r="D174" s="131" t="s">
        <v>115</v>
      </c>
      <c r="F174" s="132" t="s">
        <v>248</v>
      </c>
      <c r="I174" s="133"/>
      <c r="L174" s="27"/>
      <c r="M174" s="134"/>
      <c r="T174" s="51"/>
      <c r="AT174" s="12" t="s">
        <v>115</v>
      </c>
      <c r="AU174" s="12" t="s">
        <v>83</v>
      </c>
    </row>
    <row r="175" spans="2:65" s="1" customFormat="1" ht="16.5" customHeight="1">
      <c r="B175" s="117"/>
      <c r="C175" s="118">
        <v>29</v>
      </c>
      <c r="D175" s="118" t="s">
        <v>111</v>
      </c>
      <c r="E175" s="119" t="s">
        <v>249</v>
      </c>
      <c r="F175" s="120" t="s">
        <v>250</v>
      </c>
      <c r="G175" s="121" t="s">
        <v>113</v>
      </c>
      <c r="H175" s="122">
        <v>6</v>
      </c>
      <c r="I175" s="123"/>
      <c r="J175" s="124">
        <f>ROUND(I175*H175,2)</f>
        <v>0</v>
      </c>
      <c r="K175" s="120" t="s">
        <v>1</v>
      </c>
      <c r="L175" s="27"/>
      <c r="M175" s="125" t="s">
        <v>1</v>
      </c>
      <c r="N175" s="126" t="s">
        <v>41</v>
      </c>
      <c r="P175" s="127">
        <f>O175*H175</f>
        <v>0</v>
      </c>
      <c r="Q175" s="127">
        <v>0</v>
      </c>
      <c r="R175" s="127">
        <f>Q175*H175</f>
        <v>0</v>
      </c>
      <c r="S175" s="127">
        <v>0</v>
      </c>
      <c r="T175" s="128">
        <f>S175*H175</f>
        <v>0</v>
      </c>
      <c r="AR175" s="129" t="s">
        <v>114</v>
      </c>
      <c r="AT175" s="129" t="s">
        <v>111</v>
      </c>
      <c r="AU175" s="129" t="s">
        <v>83</v>
      </c>
      <c r="AY175" s="12" t="s">
        <v>110</v>
      </c>
      <c r="BE175" s="130">
        <f>IF(N175="základní",J175,0)</f>
        <v>0</v>
      </c>
      <c r="BF175" s="130">
        <f>IF(N175="snížená",J175,0)</f>
        <v>0</v>
      </c>
      <c r="BG175" s="130">
        <f>IF(N175="zákl. přenesená",J175,0)</f>
        <v>0</v>
      </c>
      <c r="BH175" s="130">
        <f>IF(N175="sníž. přenesená",J175,0)</f>
        <v>0</v>
      </c>
      <c r="BI175" s="130">
        <f>IF(N175="nulová",J175,0)</f>
        <v>0</v>
      </c>
      <c r="BJ175" s="12" t="s">
        <v>83</v>
      </c>
      <c r="BK175" s="130">
        <f>ROUND(I175*H175,2)</f>
        <v>0</v>
      </c>
      <c r="BL175" s="12" t="s">
        <v>114</v>
      </c>
      <c r="BM175" s="129" t="s">
        <v>251</v>
      </c>
    </row>
    <row r="176" spans="2:65" s="1" customFormat="1" ht="86.4">
      <c r="B176" s="27"/>
      <c r="D176" s="131" t="s">
        <v>115</v>
      </c>
      <c r="F176" s="132" t="s">
        <v>252</v>
      </c>
      <c r="I176" s="133"/>
      <c r="L176" s="27"/>
      <c r="M176" s="134"/>
      <c r="T176" s="51"/>
      <c r="AT176" s="12" t="s">
        <v>115</v>
      </c>
      <c r="AU176" s="12" t="s">
        <v>83</v>
      </c>
    </row>
    <row r="177" spans="2:65" s="1" customFormat="1" ht="16.5" customHeight="1">
      <c r="B177" s="117"/>
      <c r="C177" s="118">
        <v>30</v>
      </c>
      <c r="D177" s="118" t="s">
        <v>111</v>
      </c>
      <c r="E177" s="119" t="s">
        <v>253</v>
      </c>
      <c r="F177" s="120" t="s">
        <v>254</v>
      </c>
      <c r="G177" s="121" t="s">
        <v>113</v>
      </c>
      <c r="H177" s="122">
        <v>1</v>
      </c>
      <c r="I177" s="123"/>
      <c r="J177" s="124">
        <f>ROUND(I177*H177,2)</f>
        <v>0</v>
      </c>
      <c r="K177" s="120" t="s">
        <v>1</v>
      </c>
      <c r="L177" s="27"/>
      <c r="M177" s="125" t="s">
        <v>1</v>
      </c>
      <c r="N177" s="126" t="s">
        <v>41</v>
      </c>
      <c r="P177" s="127">
        <f>O177*H177</f>
        <v>0</v>
      </c>
      <c r="Q177" s="127">
        <v>0</v>
      </c>
      <c r="R177" s="127">
        <f>Q177*H177</f>
        <v>0</v>
      </c>
      <c r="S177" s="127">
        <v>0</v>
      </c>
      <c r="T177" s="128">
        <f>S177*H177</f>
        <v>0</v>
      </c>
      <c r="AR177" s="129" t="s">
        <v>114</v>
      </c>
      <c r="AT177" s="129" t="s">
        <v>111</v>
      </c>
      <c r="AU177" s="129" t="s">
        <v>83</v>
      </c>
      <c r="AY177" s="12" t="s">
        <v>110</v>
      </c>
      <c r="BE177" s="130">
        <f>IF(N177="základní",J177,0)</f>
        <v>0</v>
      </c>
      <c r="BF177" s="130">
        <f>IF(N177="snížená",J177,0)</f>
        <v>0</v>
      </c>
      <c r="BG177" s="130">
        <f>IF(N177="zákl. přenesená",J177,0)</f>
        <v>0</v>
      </c>
      <c r="BH177" s="130">
        <f>IF(N177="sníž. přenesená",J177,0)</f>
        <v>0</v>
      </c>
      <c r="BI177" s="130">
        <f>IF(N177="nulová",J177,0)</f>
        <v>0</v>
      </c>
      <c r="BJ177" s="12" t="s">
        <v>83</v>
      </c>
      <c r="BK177" s="130">
        <f>ROUND(I177*H177,2)</f>
        <v>0</v>
      </c>
      <c r="BL177" s="12" t="s">
        <v>114</v>
      </c>
      <c r="BM177" s="129" t="s">
        <v>255</v>
      </c>
    </row>
    <row r="178" spans="2:65" s="1" customFormat="1" ht="57.6">
      <c r="B178" s="27"/>
      <c r="D178" s="131" t="s">
        <v>115</v>
      </c>
      <c r="F178" s="132" t="s">
        <v>256</v>
      </c>
      <c r="I178" s="133"/>
      <c r="L178" s="27"/>
      <c r="M178" s="134"/>
      <c r="T178" s="51"/>
      <c r="AT178" s="12" t="s">
        <v>115</v>
      </c>
      <c r="AU178" s="12" t="s">
        <v>83</v>
      </c>
    </row>
    <row r="179" spans="2:65" s="1" customFormat="1" ht="16.5" customHeight="1">
      <c r="B179" s="117"/>
      <c r="C179" s="118">
        <v>31</v>
      </c>
      <c r="D179" s="118" t="s">
        <v>111</v>
      </c>
      <c r="E179" s="119" t="s">
        <v>257</v>
      </c>
      <c r="F179" s="120" t="s">
        <v>258</v>
      </c>
      <c r="G179" s="121" t="s">
        <v>113</v>
      </c>
      <c r="H179" s="122">
        <v>3</v>
      </c>
      <c r="I179" s="123"/>
      <c r="J179" s="124">
        <f>ROUND(I179*H179,2)</f>
        <v>0</v>
      </c>
      <c r="K179" s="120" t="s">
        <v>1</v>
      </c>
      <c r="L179" s="27"/>
      <c r="M179" s="125" t="s">
        <v>1</v>
      </c>
      <c r="N179" s="126" t="s">
        <v>41</v>
      </c>
      <c r="P179" s="127">
        <f>O179*H179</f>
        <v>0</v>
      </c>
      <c r="Q179" s="127">
        <v>0</v>
      </c>
      <c r="R179" s="127">
        <f>Q179*H179</f>
        <v>0</v>
      </c>
      <c r="S179" s="127">
        <v>0</v>
      </c>
      <c r="T179" s="128">
        <f>S179*H179</f>
        <v>0</v>
      </c>
      <c r="AR179" s="129" t="s">
        <v>114</v>
      </c>
      <c r="AT179" s="129" t="s">
        <v>111</v>
      </c>
      <c r="AU179" s="129" t="s">
        <v>83</v>
      </c>
      <c r="AY179" s="12" t="s">
        <v>110</v>
      </c>
      <c r="BE179" s="130">
        <f>IF(N179="základní",J179,0)</f>
        <v>0</v>
      </c>
      <c r="BF179" s="130">
        <f>IF(N179="snížená",J179,0)</f>
        <v>0</v>
      </c>
      <c r="BG179" s="130">
        <f>IF(N179="zákl. přenesená",J179,0)</f>
        <v>0</v>
      </c>
      <c r="BH179" s="130">
        <f>IF(N179="sníž. přenesená",J179,0)</f>
        <v>0</v>
      </c>
      <c r="BI179" s="130">
        <f>IF(N179="nulová",J179,0)</f>
        <v>0</v>
      </c>
      <c r="BJ179" s="12" t="s">
        <v>83</v>
      </c>
      <c r="BK179" s="130">
        <f>ROUND(I179*H179,2)</f>
        <v>0</v>
      </c>
      <c r="BL179" s="12" t="s">
        <v>114</v>
      </c>
      <c r="BM179" s="129" t="s">
        <v>259</v>
      </c>
    </row>
    <row r="180" spans="2:65" s="1" customFormat="1" ht="57.6">
      <c r="B180" s="27"/>
      <c r="D180" s="131" t="s">
        <v>115</v>
      </c>
      <c r="F180" s="132" t="s">
        <v>260</v>
      </c>
      <c r="I180" s="133"/>
      <c r="L180" s="27"/>
      <c r="M180" s="134"/>
      <c r="T180" s="51"/>
      <c r="AT180" s="12" t="s">
        <v>115</v>
      </c>
      <c r="AU180" s="12" t="s">
        <v>83</v>
      </c>
    </row>
    <row r="181" spans="2:65" s="1" customFormat="1" ht="24.15" customHeight="1">
      <c r="B181" s="117"/>
      <c r="C181" s="118">
        <v>32</v>
      </c>
      <c r="D181" s="118" t="s">
        <v>111</v>
      </c>
      <c r="E181" s="119" t="s">
        <v>261</v>
      </c>
      <c r="F181" s="120" t="s">
        <v>262</v>
      </c>
      <c r="G181" s="121" t="s">
        <v>113</v>
      </c>
      <c r="H181" s="122">
        <v>1</v>
      </c>
      <c r="I181" s="123"/>
      <c r="J181" s="124">
        <f>ROUND(I181*H181,2)</f>
        <v>0</v>
      </c>
      <c r="K181" s="120" t="s">
        <v>1</v>
      </c>
      <c r="L181" s="27"/>
      <c r="M181" s="125" t="s">
        <v>1</v>
      </c>
      <c r="N181" s="126" t="s">
        <v>41</v>
      </c>
      <c r="P181" s="127">
        <f>O181*H181</f>
        <v>0</v>
      </c>
      <c r="Q181" s="127">
        <v>0</v>
      </c>
      <c r="R181" s="127">
        <f>Q181*H181</f>
        <v>0</v>
      </c>
      <c r="S181" s="127">
        <v>0</v>
      </c>
      <c r="T181" s="128">
        <f>S181*H181</f>
        <v>0</v>
      </c>
      <c r="AR181" s="129" t="s">
        <v>114</v>
      </c>
      <c r="AT181" s="129" t="s">
        <v>111</v>
      </c>
      <c r="AU181" s="129" t="s">
        <v>83</v>
      </c>
      <c r="AY181" s="12" t="s">
        <v>110</v>
      </c>
      <c r="BE181" s="130">
        <f>IF(N181="základní",J181,0)</f>
        <v>0</v>
      </c>
      <c r="BF181" s="130">
        <f>IF(N181="snížená",J181,0)</f>
        <v>0</v>
      </c>
      <c r="BG181" s="130">
        <f>IF(N181="zákl. přenesená",J181,0)</f>
        <v>0</v>
      </c>
      <c r="BH181" s="130">
        <f>IF(N181="sníž. přenesená",J181,0)</f>
        <v>0</v>
      </c>
      <c r="BI181" s="130">
        <f>IF(N181="nulová",J181,0)</f>
        <v>0</v>
      </c>
      <c r="BJ181" s="12" t="s">
        <v>83</v>
      </c>
      <c r="BK181" s="130">
        <f>ROUND(I181*H181,2)</f>
        <v>0</v>
      </c>
      <c r="BL181" s="12" t="s">
        <v>114</v>
      </c>
      <c r="BM181" s="129" t="s">
        <v>263</v>
      </c>
    </row>
    <row r="182" spans="2:65" s="1" customFormat="1" ht="57.6">
      <c r="B182" s="27"/>
      <c r="D182" s="131" t="s">
        <v>115</v>
      </c>
      <c r="F182" s="132" t="s">
        <v>264</v>
      </c>
      <c r="I182" s="133"/>
      <c r="L182" s="27"/>
      <c r="M182" s="134"/>
      <c r="T182" s="51"/>
      <c r="AT182" s="12" t="s">
        <v>115</v>
      </c>
      <c r="AU182" s="12" t="s">
        <v>83</v>
      </c>
    </row>
    <row r="183" spans="2:65" s="1" customFormat="1" ht="16.5" customHeight="1">
      <c r="B183" s="117"/>
      <c r="C183" s="118">
        <v>33</v>
      </c>
      <c r="D183" s="118" t="s">
        <v>111</v>
      </c>
      <c r="E183" s="119" t="s">
        <v>265</v>
      </c>
      <c r="F183" s="120" t="s">
        <v>266</v>
      </c>
      <c r="G183" s="121" t="s">
        <v>267</v>
      </c>
      <c r="H183" s="122">
        <v>1</v>
      </c>
      <c r="I183" s="123"/>
      <c r="J183" s="124">
        <f>ROUND(I183*H183,2)</f>
        <v>0</v>
      </c>
      <c r="K183" s="120" t="s">
        <v>1</v>
      </c>
      <c r="L183" s="27"/>
      <c r="M183" s="125" t="s">
        <v>1</v>
      </c>
      <c r="N183" s="126" t="s">
        <v>41</v>
      </c>
      <c r="P183" s="127">
        <f>O183*H183</f>
        <v>0</v>
      </c>
      <c r="Q183" s="127">
        <v>0</v>
      </c>
      <c r="R183" s="127">
        <f>Q183*H183</f>
        <v>0</v>
      </c>
      <c r="S183" s="127">
        <v>0</v>
      </c>
      <c r="T183" s="128">
        <f>S183*H183</f>
        <v>0</v>
      </c>
      <c r="AR183" s="129" t="s">
        <v>114</v>
      </c>
      <c r="AT183" s="129" t="s">
        <v>111</v>
      </c>
      <c r="AU183" s="129" t="s">
        <v>83</v>
      </c>
      <c r="AY183" s="12" t="s">
        <v>110</v>
      </c>
      <c r="BE183" s="130">
        <f>IF(N183="základní",J183,0)</f>
        <v>0</v>
      </c>
      <c r="BF183" s="130">
        <f>IF(N183="snížená",J183,0)</f>
        <v>0</v>
      </c>
      <c r="BG183" s="130">
        <f>IF(N183="zákl. přenesená",J183,0)</f>
        <v>0</v>
      </c>
      <c r="BH183" s="130">
        <f>IF(N183="sníž. přenesená",J183,0)</f>
        <v>0</v>
      </c>
      <c r="BI183" s="130">
        <f>IF(N183="nulová",J183,0)</f>
        <v>0</v>
      </c>
      <c r="BJ183" s="12" t="s">
        <v>83</v>
      </c>
      <c r="BK183" s="130">
        <f>ROUND(I183*H183,2)</f>
        <v>0</v>
      </c>
      <c r="BL183" s="12" t="s">
        <v>114</v>
      </c>
      <c r="BM183" s="129" t="s">
        <v>268</v>
      </c>
    </row>
    <row r="184" spans="2:65" s="1" customFormat="1" ht="16.5" customHeight="1">
      <c r="B184" s="117"/>
      <c r="C184" s="118">
        <v>34</v>
      </c>
      <c r="D184" s="118" t="s">
        <v>111</v>
      </c>
      <c r="E184" s="119" t="s">
        <v>269</v>
      </c>
      <c r="F184" s="120" t="s">
        <v>270</v>
      </c>
      <c r="G184" s="121" t="s">
        <v>267</v>
      </c>
      <c r="H184" s="122">
        <v>1</v>
      </c>
      <c r="I184" s="123"/>
      <c r="J184" s="124">
        <f>ROUND(I184*H184,2)</f>
        <v>0</v>
      </c>
      <c r="K184" s="120" t="s">
        <v>1</v>
      </c>
      <c r="L184" s="27"/>
      <c r="M184" s="135" t="s">
        <v>1</v>
      </c>
      <c r="N184" s="136" t="s">
        <v>41</v>
      </c>
      <c r="O184" s="137"/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29" t="s">
        <v>114</v>
      </c>
      <c r="AT184" s="129" t="s">
        <v>111</v>
      </c>
      <c r="AU184" s="129" t="s">
        <v>83</v>
      </c>
      <c r="AY184" s="12" t="s">
        <v>110</v>
      </c>
      <c r="BE184" s="130">
        <f>IF(N184="základní",J184,0)</f>
        <v>0</v>
      </c>
      <c r="BF184" s="130">
        <f>IF(N184="snížená",J184,0)</f>
        <v>0</v>
      </c>
      <c r="BG184" s="130">
        <f>IF(N184="zákl. přenesená",J184,0)</f>
        <v>0</v>
      </c>
      <c r="BH184" s="130">
        <f>IF(N184="sníž. přenesená",J184,0)</f>
        <v>0</v>
      </c>
      <c r="BI184" s="130">
        <f>IF(N184="nulová",J184,0)</f>
        <v>0</v>
      </c>
      <c r="BJ184" s="12" t="s">
        <v>83</v>
      </c>
      <c r="BK184" s="130">
        <f>ROUND(I184*H184,2)</f>
        <v>0</v>
      </c>
      <c r="BL184" s="12" t="s">
        <v>114</v>
      </c>
      <c r="BM184" s="129" t="s">
        <v>271</v>
      </c>
    </row>
    <row r="185" spans="2:65" s="1" customFormat="1" ht="6.9" customHeight="1">
      <c r="B185" s="39"/>
      <c r="C185" s="40"/>
      <c r="D185" s="40"/>
      <c r="E185" s="40"/>
      <c r="F185" s="40"/>
      <c r="G185" s="40"/>
      <c r="H185" s="40"/>
      <c r="I185" s="40"/>
      <c r="J185" s="40"/>
      <c r="K185" s="40"/>
      <c r="L185" s="27"/>
    </row>
  </sheetData>
  <autoFilter ref="C116:K184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7"/>
  <sheetViews>
    <sheetView showGridLines="0" topLeftCell="A10" workbookViewId="0">
      <selection activeCell="E10" sqref="E1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</cols>
  <sheetData>
    <row r="2" spans="2:46" ht="36.9" customHeight="1">
      <c r="L2" s="148" t="s">
        <v>5</v>
      </c>
      <c r="M2" s="149"/>
      <c r="N2" s="149"/>
      <c r="O2" s="149"/>
      <c r="P2" s="149"/>
      <c r="Q2" s="149"/>
      <c r="R2" s="149"/>
      <c r="S2" s="149"/>
      <c r="T2" s="149"/>
      <c r="U2" s="149"/>
      <c r="V2" s="149"/>
      <c r="AT2" s="12" t="s">
        <v>84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85</v>
      </c>
    </row>
    <row r="4" spans="2:46" ht="24.9" customHeight="1">
      <c r="B4" s="15"/>
      <c r="D4" s="16" t="s">
        <v>86</v>
      </c>
      <c r="L4" s="15"/>
      <c r="M4" s="79" t="s">
        <v>10</v>
      </c>
      <c r="AT4" s="12" t="s">
        <v>3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83" t="str">
        <f>'Rekapitulace stavby'!K6</f>
        <v>Vrchlabí, Rekonstrukce čp. 210 - vybavení interiéru</v>
      </c>
      <c r="F7" s="184"/>
      <c r="G7" s="184"/>
      <c r="H7" s="184"/>
      <c r="L7" s="15"/>
    </row>
    <row r="8" spans="2:46" s="1" customFormat="1" ht="12" customHeight="1">
      <c r="B8" s="27"/>
      <c r="D8" s="22" t="s">
        <v>87</v>
      </c>
      <c r="L8" s="27"/>
    </row>
    <row r="9" spans="2:46" s="1" customFormat="1" ht="16.5" customHeight="1">
      <c r="B9" s="27"/>
      <c r="E9" s="155" t="s">
        <v>278</v>
      </c>
      <c r="F9" s="182"/>
      <c r="G9" s="182"/>
      <c r="H9" s="182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34</v>
      </c>
      <c r="I12" s="22" t="s">
        <v>22</v>
      </c>
      <c r="J12" s="47" t="str">
        <f>'Rekapitulace stavby'!AN8</f>
        <v>20. 11. 2024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Město Vrchlabí</v>
      </c>
      <c r="I15" s="22" t="s">
        <v>27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28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5" t="str">
        <f>'Rekapitulace stavby'!E14</f>
        <v>Vyplň údaj</v>
      </c>
      <c r="F18" s="174"/>
      <c r="G18" s="174"/>
      <c r="H18" s="174"/>
      <c r="I18" s="22" t="s">
        <v>27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30</v>
      </c>
      <c r="I20" s="22" t="s">
        <v>25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Ladislav Simon</v>
      </c>
      <c r="I21" s="22" t="s">
        <v>27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33</v>
      </c>
      <c r="I23" s="22" t="s">
        <v>25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27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35</v>
      </c>
      <c r="L26" s="27"/>
    </row>
    <row r="27" spans="2:12" s="7" customFormat="1" ht="16.5" customHeight="1">
      <c r="B27" s="80"/>
      <c r="E27" s="178" t="s">
        <v>1</v>
      </c>
      <c r="F27" s="178"/>
      <c r="G27" s="178"/>
      <c r="H27" s="178"/>
      <c r="L27" s="80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1" t="s">
        <v>36</v>
      </c>
      <c r="J30" s="61">
        <f>ROUND(J117,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38</v>
      </c>
      <c r="I32" s="30" t="s">
        <v>37</v>
      </c>
      <c r="J32" s="30" t="s">
        <v>39</v>
      </c>
      <c r="L32" s="27"/>
    </row>
    <row r="33" spans="2:12" s="1" customFormat="1" ht="14.4" customHeight="1">
      <c r="B33" s="27"/>
      <c r="D33" s="50" t="s">
        <v>40</v>
      </c>
      <c r="E33" s="22" t="s">
        <v>41</v>
      </c>
      <c r="F33" s="82">
        <f>ROUND((SUM(BE117:BE136)),  2)</f>
        <v>0</v>
      </c>
      <c r="I33" s="83">
        <v>0.21</v>
      </c>
      <c r="J33" s="82">
        <f>ROUND(((SUM(BE117:BE136))*I33),  2)</f>
        <v>0</v>
      </c>
      <c r="L33" s="27"/>
    </row>
    <row r="34" spans="2:12" s="1" customFormat="1" ht="14.4" customHeight="1">
      <c r="B34" s="27"/>
      <c r="E34" s="22" t="s">
        <v>42</v>
      </c>
      <c r="F34" s="82">
        <f>ROUND((SUM(BF117:BF136)),  2)</f>
        <v>0</v>
      </c>
      <c r="I34" s="83">
        <v>0.12</v>
      </c>
      <c r="J34" s="82">
        <f>ROUND(((SUM(BF117:BF136))*I34),  2)</f>
        <v>0</v>
      </c>
      <c r="L34" s="27"/>
    </row>
    <row r="35" spans="2:12" s="1" customFormat="1" ht="14.4" hidden="1" customHeight="1">
      <c r="B35" s="27"/>
      <c r="E35" s="22" t="s">
        <v>43</v>
      </c>
      <c r="F35" s="82">
        <f>ROUND((SUM(BG117:BG136)),  2)</f>
        <v>0</v>
      </c>
      <c r="I35" s="83">
        <v>0.21</v>
      </c>
      <c r="J35" s="82">
        <f>0</f>
        <v>0</v>
      </c>
      <c r="L35" s="27"/>
    </row>
    <row r="36" spans="2:12" s="1" customFormat="1" ht="14.4" hidden="1" customHeight="1">
      <c r="B36" s="27"/>
      <c r="E36" s="22" t="s">
        <v>44</v>
      </c>
      <c r="F36" s="82">
        <f>ROUND((SUM(BH117:BH136)),  2)</f>
        <v>0</v>
      </c>
      <c r="I36" s="83">
        <v>0.12</v>
      </c>
      <c r="J36" s="82">
        <f>0</f>
        <v>0</v>
      </c>
      <c r="L36" s="27"/>
    </row>
    <row r="37" spans="2:12" s="1" customFormat="1" ht="14.4" hidden="1" customHeight="1">
      <c r="B37" s="27"/>
      <c r="E37" s="22" t="s">
        <v>45</v>
      </c>
      <c r="F37" s="82">
        <f>ROUND((SUM(BI117:BI136)),  2)</f>
        <v>0</v>
      </c>
      <c r="I37" s="83">
        <v>0</v>
      </c>
      <c r="J37" s="82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4"/>
      <c r="D39" s="85" t="s">
        <v>46</v>
      </c>
      <c r="E39" s="52"/>
      <c r="F39" s="52"/>
      <c r="G39" s="86" t="s">
        <v>47</v>
      </c>
      <c r="H39" s="87" t="s">
        <v>48</v>
      </c>
      <c r="I39" s="52"/>
      <c r="J39" s="88">
        <f>SUM(J30:J37)</f>
        <v>0</v>
      </c>
      <c r="K39" s="89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49</v>
      </c>
      <c r="E50" s="37"/>
      <c r="F50" s="37"/>
      <c r="G50" s="36" t="s">
        <v>50</v>
      </c>
      <c r="H50" s="37"/>
      <c r="I50" s="37"/>
      <c r="J50" s="37"/>
      <c r="K50" s="37"/>
      <c r="L50" s="27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3.2">
      <c r="B61" s="27"/>
      <c r="D61" s="38" t="s">
        <v>51</v>
      </c>
      <c r="E61" s="29"/>
      <c r="F61" s="90" t="s">
        <v>52</v>
      </c>
      <c r="G61" s="38" t="s">
        <v>51</v>
      </c>
      <c r="H61" s="29"/>
      <c r="I61" s="29"/>
      <c r="J61" s="91" t="s">
        <v>52</v>
      </c>
      <c r="K61" s="29"/>
      <c r="L61" s="27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3.2">
      <c r="B65" s="27"/>
      <c r="D65" s="36" t="s">
        <v>53</v>
      </c>
      <c r="E65" s="37"/>
      <c r="F65" s="37"/>
      <c r="G65" s="36" t="s">
        <v>54</v>
      </c>
      <c r="H65" s="37"/>
      <c r="I65" s="37"/>
      <c r="J65" s="37"/>
      <c r="K65" s="37"/>
      <c r="L65" s="27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3.2">
      <c r="B76" s="27"/>
      <c r="D76" s="38" t="s">
        <v>51</v>
      </c>
      <c r="E76" s="29"/>
      <c r="F76" s="90" t="s">
        <v>52</v>
      </c>
      <c r="G76" s="38" t="s">
        <v>51</v>
      </c>
      <c r="H76" s="29"/>
      <c r="I76" s="29"/>
      <c r="J76" s="91" t="s">
        <v>52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88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83" t="str">
        <f>E7</f>
        <v>Vrchlabí, Rekonstrukce čp. 210 - vybavení interiéru</v>
      </c>
      <c r="F85" s="184"/>
      <c r="G85" s="184"/>
      <c r="H85" s="184"/>
      <c r="L85" s="27"/>
    </row>
    <row r="86" spans="2:47" s="1" customFormat="1" ht="12" customHeight="1">
      <c r="B86" s="27"/>
      <c r="C86" s="22" t="s">
        <v>87</v>
      </c>
      <c r="L86" s="27"/>
    </row>
    <row r="87" spans="2:47" s="1" customFormat="1" ht="16.5" customHeight="1">
      <c r="B87" s="27"/>
      <c r="E87" s="155" t="str">
        <f>E9</f>
        <v>002 - Soupis prací nezpůsobilé</v>
      </c>
      <c r="F87" s="182"/>
      <c r="G87" s="182"/>
      <c r="H87" s="182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20. 11. 2024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Město Vrchlabí</v>
      </c>
      <c r="I91" s="22" t="s">
        <v>30</v>
      </c>
      <c r="J91" s="25" t="str">
        <f>E21</f>
        <v>Ing. Ladislav Simon</v>
      </c>
      <c r="L91" s="27"/>
    </row>
    <row r="92" spans="2:47" s="1" customFormat="1" ht="15.15" customHeight="1">
      <c r="B92" s="27"/>
      <c r="C92" s="22" t="s">
        <v>28</v>
      </c>
      <c r="F92" s="20" t="str">
        <f>IF(E18="","",E18)</f>
        <v>Vyplň údaj</v>
      </c>
      <c r="I92" s="22" t="s">
        <v>33</v>
      </c>
      <c r="J92" s="25" t="str">
        <f>E24</f>
        <v xml:space="preserve"> 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2" t="s">
        <v>89</v>
      </c>
      <c r="D94" s="84"/>
      <c r="E94" s="84"/>
      <c r="F94" s="84"/>
      <c r="G94" s="84"/>
      <c r="H94" s="84"/>
      <c r="I94" s="84"/>
      <c r="J94" s="93" t="s">
        <v>90</v>
      </c>
      <c r="K94" s="84"/>
      <c r="L94" s="27"/>
    </row>
    <row r="95" spans="2:47" s="1" customFormat="1" ht="10.35" customHeight="1">
      <c r="B95" s="27"/>
      <c r="L95" s="27"/>
    </row>
    <row r="96" spans="2:47" s="1" customFormat="1" ht="22.95" customHeight="1">
      <c r="B96" s="27"/>
      <c r="C96" s="94" t="s">
        <v>91</v>
      </c>
      <c r="J96" s="61">
        <f>J117</f>
        <v>0</v>
      </c>
      <c r="L96" s="27"/>
      <c r="AU96" s="12" t="s">
        <v>92</v>
      </c>
    </row>
    <row r="97" spans="2:12" s="8" customFormat="1" ht="24.9" customHeight="1">
      <c r="B97" s="95"/>
      <c r="D97" s="96" t="s">
        <v>93</v>
      </c>
      <c r="E97" s="97"/>
      <c r="F97" s="97"/>
      <c r="G97" s="97"/>
      <c r="H97" s="97"/>
      <c r="I97" s="97"/>
      <c r="J97" s="98">
        <f>J118</f>
        <v>0</v>
      </c>
      <c r="L97" s="95"/>
    </row>
    <row r="98" spans="2:12" s="1" customFormat="1" ht="21.75" customHeight="1">
      <c r="B98" s="27"/>
      <c r="L98" s="27"/>
    </row>
    <row r="99" spans="2:12" s="1" customFormat="1" ht="6.9" customHeight="1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27"/>
    </row>
    <row r="103" spans="2:12" s="1" customFormat="1" ht="6.9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7"/>
    </row>
    <row r="104" spans="2:12" s="1" customFormat="1" ht="24.9" customHeight="1">
      <c r="B104" s="27"/>
      <c r="C104" s="16" t="s">
        <v>94</v>
      </c>
      <c r="L104" s="27"/>
    </row>
    <row r="105" spans="2:12" s="1" customFormat="1" ht="6.9" customHeight="1">
      <c r="B105" s="27"/>
      <c r="L105" s="27"/>
    </row>
    <row r="106" spans="2:12" s="1" customFormat="1" ht="12" customHeight="1">
      <c r="B106" s="27"/>
      <c r="C106" s="22" t="s">
        <v>16</v>
      </c>
      <c r="L106" s="27"/>
    </row>
    <row r="107" spans="2:12" s="1" customFormat="1" ht="16.5" customHeight="1">
      <c r="B107" s="27"/>
      <c r="E107" s="183" t="str">
        <f>E7</f>
        <v>Vrchlabí, Rekonstrukce čp. 210 - vybavení interiéru</v>
      </c>
      <c r="F107" s="184"/>
      <c r="G107" s="184"/>
      <c r="H107" s="184"/>
      <c r="L107" s="27"/>
    </row>
    <row r="108" spans="2:12" s="1" customFormat="1" ht="12" customHeight="1">
      <c r="B108" s="27"/>
      <c r="C108" s="22" t="s">
        <v>87</v>
      </c>
      <c r="L108" s="27"/>
    </row>
    <row r="109" spans="2:12" s="1" customFormat="1" ht="16.5" customHeight="1">
      <c r="B109" s="27"/>
      <c r="E109" s="155" t="str">
        <f>E9</f>
        <v>002 - Soupis prací nezpůsobilé</v>
      </c>
      <c r="F109" s="182"/>
      <c r="G109" s="182"/>
      <c r="H109" s="182"/>
      <c r="L109" s="27"/>
    </row>
    <row r="110" spans="2:12" s="1" customFormat="1" ht="6.9" customHeight="1">
      <c r="B110" s="27"/>
      <c r="L110" s="27"/>
    </row>
    <row r="111" spans="2:12" s="1" customFormat="1" ht="12" customHeight="1">
      <c r="B111" s="27"/>
      <c r="C111" s="22" t="s">
        <v>20</v>
      </c>
      <c r="F111" s="20" t="str">
        <f>F12</f>
        <v xml:space="preserve"> </v>
      </c>
      <c r="I111" s="22" t="s">
        <v>22</v>
      </c>
      <c r="J111" s="47" t="str">
        <f>IF(J12="","",J12)</f>
        <v>20. 11. 2024</v>
      </c>
      <c r="L111" s="27"/>
    </row>
    <row r="112" spans="2:12" s="1" customFormat="1" ht="6.9" customHeight="1">
      <c r="B112" s="27"/>
      <c r="L112" s="27"/>
    </row>
    <row r="113" spans="2:65" s="1" customFormat="1" ht="15.15" customHeight="1">
      <c r="B113" s="27"/>
      <c r="C113" s="22" t="s">
        <v>24</v>
      </c>
      <c r="F113" s="20" t="str">
        <f>E15</f>
        <v>Město Vrchlabí</v>
      </c>
      <c r="I113" s="22" t="s">
        <v>30</v>
      </c>
      <c r="J113" s="25" t="str">
        <f>E21</f>
        <v>Ing. Ladislav Simon</v>
      </c>
      <c r="L113" s="27"/>
    </row>
    <row r="114" spans="2:65" s="1" customFormat="1" ht="15.15" customHeight="1">
      <c r="B114" s="27"/>
      <c r="C114" s="22" t="s">
        <v>28</v>
      </c>
      <c r="F114" s="20" t="str">
        <f>IF(E18="","",E18)</f>
        <v>Vyplň údaj</v>
      </c>
      <c r="I114" s="22" t="s">
        <v>33</v>
      </c>
      <c r="J114" s="25" t="str">
        <f>E24</f>
        <v xml:space="preserve"> </v>
      </c>
      <c r="L114" s="27"/>
    </row>
    <row r="115" spans="2:65" s="1" customFormat="1" ht="10.35" customHeight="1">
      <c r="B115" s="27"/>
      <c r="L115" s="27"/>
    </row>
    <row r="116" spans="2:65" s="9" customFormat="1" ht="29.25" customHeight="1">
      <c r="B116" s="99"/>
      <c r="C116" s="100" t="s">
        <v>95</v>
      </c>
      <c r="D116" s="101" t="s">
        <v>61</v>
      </c>
      <c r="E116" s="101" t="s">
        <v>57</v>
      </c>
      <c r="F116" s="101" t="s">
        <v>58</v>
      </c>
      <c r="G116" s="101" t="s">
        <v>96</v>
      </c>
      <c r="H116" s="101" t="s">
        <v>97</v>
      </c>
      <c r="I116" s="101" t="s">
        <v>98</v>
      </c>
      <c r="J116" s="101" t="s">
        <v>90</v>
      </c>
      <c r="K116" s="102" t="s">
        <v>99</v>
      </c>
      <c r="L116" s="99"/>
      <c r="M116" s="54" t="s">
        <v>1</v>
      </c>
      <c r="N116" s="55" t="s">
        <v>40</v>
      </c>
      <c r="O116" s="55" t="s">
        <v>100</v>
      </c>
      <c r="P116" s="55" t="s">
        <v>101</v>
      </c>
      <c r="Q116" s="55" t="s">
        <v>102</v>
      </c>
      <c r="R116" s="55" t="s">
        <v>103</v>
      </c>
      <c r="S116" s="55" t="s">
        <v>104</v>
      </c>
      <c r="T116" s="56" t="s">
        <v>105</v>
      </c>
    </row>
    <row r="117" spans="2:65" s="1" customFormat="1" ht="22.95" customHeight="1">
      <c r="B117" s="27"/>
      <c r="C117" s="59" t="s">
        <v>106</v>
      </c>
      <c r="J117" s="103">
        <f>BK117</f>
        <v>0</v>
      </c>
      <c r="L117" s="27"/>
      <c r="M117" s="57"/>
      <c r="N117" s="48"/>
      <c r="O117" s="48"/>
      <c r="P117" s="104">
        <f>P118</f>
        <v>0</v>
      </c>
      <c r="Q117" s="48"/>
      <c r="R117" s="104">
        <f>R118</f>
        <v>0</v>
      </c>
      <c r="S117" s="48"/>
      <c r="T117" s="105">
        <f>T118</f>
        <v>0</v>
      </c>
      <c r="AT117" s="12" t="s">
        <v>75</v>
      </c>
      <c r="AU117" s="12" t="s">
        <v>92</v>
      </c>
      <c r="BK117" s="106">
        <f>BK118</f>
        <v>0</v>
      </c>
    </row>
    <row r="118" spans="2:65" s="10" customFormat="1" ht="25.95" customHeight="1">
      <c r="B118" s="107"/>
      <c r="D118" s="108" t="s">
        <v>75</v>
      </c>
      <c r="E118" s="109" t="s">
        <v>107</v>
      </c>
      <c r="F118" s="109" t="s">
        <v>108</v>
      </c>
      <c r="I118" s="110"/>
      <c r="J118" s="111">
        <f>BK118</f>
        <v>0</v>
      </c>
      <c r="L118" s="107"/>
      <c r="M118" s="112"/>
      <c r="P118" s="113">
        <f>SUM(P119:P136)</f>
        <v>0</v>
      </c>
      <c r="R118" s="113">
        <f>SUM(R119:R136)</f>
        <v>0</v>
      </c>
      <c r="T118" s="114">
        <f>SUM(T119:T136)</f>
        <v>0</v>
      </c>
      <c r="AR118" s="108" t="s">
        <v>109</v>
      </c>
      <c r="AT118" s="115" t="s">
        <v>75</v>
      </c>
      <c r="AU118" s="115" t="s">
        <v>76</v>
      </c>
      <c r="AY118" s="108" t="s">
        <v>110</v>
      </c>
      <c r="BK118" s="116">
        <f>SUM(BK119:BK136)</f>
        <v>0</v>
      </c>
    </row>
    <row r="119" spans="2:65" s="1" customFormat="1" ht="16.5" customHeight="1">
      <c r="B119" s="117"/>
      <c r="C119" s="118">
        <v>1</v>
      </c>
      <c r="D119" s="118" t="s">
        <v>111</v>
      </c>
      <c r="E119" s="119" t="s">
        <v>189</v>
      </c>
      <c r="F119" s="120" t="s">
        <v>190</v>
      </c>
      <c r="G119" s="121" t="s">
        <v>113</v>
      </c>
      <c r="H119" s="140">
        <v>2</v>
      </c>
      <c r="I119" s="123"/>
      <c r="J119" s="124">
        <f>ROUND(I119*H119,2)</f>
        <v>0</v>
      </c>
      <c r="K119" s="120" t="s">
        <v>1</v>
      </c>
      <c r="L119" s="27"/>
      <c r="M119" s="125" t="s">
        <v>1</v>
      </c>
      <c r="N119" s="126" t="s">
        <v>41</v>
      </c>
      <c r="P119" s="127">
        <f>O119*H119</f>
        <v>0</v>
      </c>
      <c r="Q119" s="127">
        <v>0</v>
      </c>
      <c r="R119" s="127">
        <f>Q119*H119</f>
        <v>0</v>
      </c>
      <c r="S119" s="127">
        <v>0</v>
      </c>
      <c r="T119" s="128">
        <f>S119*H119</f>
        <v>0</v>
      </c>
      <c r="AR119" s="129" t="s">
        <v>114</v>
      </c>
      <c r="AT119" s="129" t="s">
        <v>111</v>
      </c>
      <c r="AU119" s="129" t="s">
        <v>83</v>
      </c>
      <c r="AY119" s="12" t="s">
        <v>110</v>
      </c>
      <c r="BE119" s="130">
        <f>IF(N119="základní",J119,0)</f>
        <v>0</v>
      </c>
      <c r="BF119" s="130">
        <f>IF(N119="snížená",J119,0)</f>
        <v>0</v>
      </c>
      <c r="BG119" s="130">
        <f>IF(N119="zákl. přenesená",J119,0)</f>
        <v>0</v>
      </c>
      <c r="BH119" s="130">
        <f>IF(N119="sníž. přenesená",J119,0)</f>
        <v>0</v>
      </c>
      <c r="BI119" s="130">
        <f>IF(N119="nulová",J119,0)</f>
        <v>0</v>
      </c>
      <c r="BJ119" s="12" t="s">
        <v>83</v>
      </c>
      <c r="BK119" s="130">
        <f>ROUND(I119*H119,2)</f>
        <v>0</v>
      </c>
      <c r="BL119" s="12" t="s">
        <v>114</v>
      </c>
      <c r="BM119" s="129" t="s">
        <v>191</v>
      </c>
    </row>
    <row r="120" spans="2:65" s="1" customFormat="1" ht="38.4">
      <c r="B120" s="27"/>
      <c r="D120" s="131" t="s">
        <v>115</v>
      </c>
      <c r="F120" s="132" t="s">
        <v>192</v>
      </c>
      <c r="I120" s="133"/>
      <c r="L120" s="27"/>
      <c r="M120" s="134"/>
      <c r="T120" s="51"/>
      <c r="AT120" s="12" t="s">
        <v>115</v>
      </c>
      <c r="AU120" s="12" t="s">
        <v>83</v>
      </c>
    </row>
    <row r="121" spans="2:65" s="1" customFormat="1" ht="16.5" customHeight="1">
      <c r="B121" s="117"/>
      <c r="C121" s="118">
        <v>2</v>
      </c>
      <c r="D121" s="118" t="s">
        <v>111</v>
      </c>
      <c r="E121" s="119" t="s">
        <v>193</v>
      </c>
      <c r="F121" s="120" t="s">
        <v>194</v>
      </c>
      <c r="G121" s="121" t="s">
        <v>113</v>
      </c>
      <c r="H121" s="140">
        <v>2</v>
      </c>
      <c r="I121" s="123"/>
      <c r="J121" s="124">
        <f>ROUND(I121*H121,2)</f>
        <v>0</v>
      </c>
      <c r="K121" s="120" t="s">
        <v>1</v>
      </c>
      <c r="L121" s="27"/>
      <c r="M121" s="125" t="s">
        <v>1</v>
      </c>
      <c r="N121" s="126" t="s">
        <v>41</v>
      </c>
      <c r="P121" s="127">
        <f>O121*H121</f>
        <v>0</v>
      </c>
      <c r="Q121" s="127">
        <v>0</v>
      </c>
      <c r="R121" s="127">
        <f>Q121*H121</f>
        <v>0</v>
      </c>
      <c r="S121" s="127">
        <v>0</v>
      </c>
      <c r="T121" s="128">
        <f>S121*H121</f>
        <v>0</v>
      </c>
      <c r="AR121" s="129" t="s">
        <v>114</v>
      </c>
      <c r="AT121" s="129" t="s">
        <v>111</v>
      </c>
      <c r="AU121" s="129" t="s">
        <v>83</v>
      </c>
      <c r="AY121" s="12" t="s">
        <v>110</v>
      </c>
      <c r="BE121" s="130">
        <f>IF(N121="základní",J121,0)</f>
        <v>0</v>
      </c>
      <c r="BF121" s="130">
        <f>IF(N121="snížená",J121,0)</f>
        <v>0</v>
      </c>
      <c r="BG121" s="130">
        <f>IF(N121="zákl. přenesená",J121,0)</f>
        <v>0</v>
      </c>
      <c r="BH121" s="130">
        <f>IF(N121="sníž. přenesená",J121,0)</f>
        <v>0</v>
      </c>
      <c r="BI121" s="130">
        <f>IF(N121="nulová",J121,0)</f>
        <v>0</v>
      </c>
      <c r="BJ121" s="12" t="s">
        <v>83</v>
      </c>
      <c r="BK121" s="130">
        <f>ROUND(I121*H121,2)</f>
        <v>0</v>
      </c>
      <c r="BL121" s="12" t="s">
        <v>114</v>
      </c>
      <c r="BM121" s="129" t="s">
        <v>195</v>
      </c>
    </row>
    <row r="122" spans="2:65" s="1" customFormat="1" ht="38.4">
      <c r="B122" s="27"/>
      <c r="D122" s="131" t="s">
        <v>115</v>
      </c>
      <c r="F122" s="132" t="s">
        <v>196</v>
      </c>
      <c r="I122" s="133"/>
      <c r="L122" s="27"/>
      <c r="M122" s="134"/>
      <c r="T122" s="51"/>
      <c r="AT122" s="12" t="s">
        <v>115</v>
      </c>
      <c r="AU122" s="12" t="s">
        <v>83</v>
      </c>
    </row>
    <row r="123" spans="2:65" s="1" customFormat="1" ht="16.5" customHeight="1">
      <c r="B123" s="117"/>
      <c r="C123" s="118">
        <v>3</v>
      </c>
      <c r="D123" s="118" t="s">
        <v>111</v>
      </c>
      <c r="E123" s="119" t="s">
        <v>197</v>
      </c>
      <c r="F123" s="120" t="s">
        <v>198</v>
      </c>
      <c r="G123" s="121" t="s">
        <v>1</v>
      </c>
      <c r="H123" s="122">
        <v>1</v>
      </c>
      <c r="I123" s="123"/>
      <c r="J123" s="124">
        <f>ROUND(I123*H123,2)</f>
        <v>0</v>
      </c>
      <c r="K123" s="120" t="s">
        <v>1</v>
      </c>
      <c r="L123" s="27"/>
      <c r="M123" s="125" t="s">
        <v>1</v>
      </c>
      <c r="N123" s="126" t="s">
        <v>41</v>
      </c>
      <c r="P123" s="127">
        <f>O123*H123</f>
        <v>0</v>
      </c>
      <c r="Q123" s="127">
        <v>0</v>
      </c>
      <c r="R123" s="127">
        <f>Q123*H123</f>
        <v>0</v>
      </c>
      <c r="S123" s="127">
        <v>0</v>
      </c>
      <c r="T123" s="128">
        <f>S123*H123</f>
        <v>0</v>
      </c>
      <c r="AR123" s="129" t="s">
        <v>114</v>
      </c>
      <c r="AT123" s="129" t="s">
        <v>111</v>
      </c>
      <c r="AU123" s="129" t="s">
        <v>83</v>
      </c>
      <c r="AY123" s="12" t="s">
        <v>110</v>
      </c>
      <c r="BE123" s="130">
        <f>IF(N123="základní",J123,0)</f>
        <v>0</v>
      </c>
      <c r="BF123" s="130">
        <f>IF(N123="snížená",J123,0)</f>
        <v>0</v>
      </c>
      <c r="BG123" s="130">
        <f>IF(N123="zákl. přenesená",J123,0)</f>
        <v>0</v>
      </c>
      <c r="BH123" s="130">
        <f>IF(N123="sníž. přenesená",J123,0)</f>
        <v>0</v>
      </c>
      <c r="BI123" s="130">
        <f>IF(N123="nulová",J123,0)</f>
        <v>0</v>
      </c>
      <c r="BJ123" s="12" t="s">
        <v>83</v>
      </c>
      <c r="BK123" s="130">
        <f>ROUND(I123*H123,2)</f>
        <v>0</v>
      </c>
      <c r="BL123" s="12" t="s">
        <v>114</v>
      </c>
      <c r="BM123" s="129" t="s">
        <v>199</v>
      </c>
    </row>
    <row r="124" spans="2:65" s="1" customFormat="1" ht="38.4">
      <c r="B124" s="27"/>
      <c r="D124" s="131" t="s">
        <v>115</v>
      </c>
      <c r="F124" s="132" t="s">
        <v>200</v>
      </c>
      <c r="I124" s="133"/>
      <c r="L124" s="27"/>
      <c r="M124" s="134"/>
      <c r="T124" s="51"/>
      <c r="AT124" s="12" t="s">
        <v>115</v>
      </c>
      <c r="AU124" s="12" t="s">
        <v>83</v>
      </c>
    </row>
    <row r="125" spans="2:65" s="1" customFormat="1" ht="16.5" customHeight="1">
      <c r="B125" s="117"/>
      <c r="C125" s="118">
        <v>4</v>
      </c>
      <c r="D125" s="118" t="s">
        <v>111</v>
      </c>
      <c r="E125" s="119" t="s">
        <v>201</v>
      </c>
      <c r="F125" s="120" t="s">
        <v>202</v>
      </c>
      <c r="G125" s="121" t="s">
        <v>1</v>
      </c>
      <c r="H125" s="140">
        <v>4</v>
      </c>
      <c r="I125" s="123"/>
      <c r="J125" s="124">
        <f>ROUND(I125*H125,2)</f>
        <v>0</v>
      </c>
      <c r="K125" s="120" t="s">
        <v>1</v>
      </c>
      <c r="L125" s="27"/>
      <c r="M125" s="125" t="s">
        <v>1</v>
      </c>
      <c r="N125" s="126" t="s">
        <v>41</v>
      </c>
      <c r="P125" s="127">
        <f>O125*H125</f>
        <v>0</v>
      </c>
      <c r="Q125" s="127">
        <v>0</v>
      </c>
      <c r="R125" s="127">
        <f>Q125*H125</f>
        <v>0</v>
      </c>
      <c r="S125" s="127">
        <v>0</v>
      </c>
      <c r="T125" s="128">
        <f>S125*H125</f>
        <v>0</v>
      </c>
      <c r="AR125" s="129" t="s">
        <v>114</v>
      </c>
      <c r="AT125" s="129" t="s">
        <v>111</v>
      </c>
      <c r="AU125" s="129" t="s">
        <v>83</v>
      </c>
      <c r="AY125" s="12" t="s">
        <v>110</v>
      </c>
      <c r="BE125" s="130">
        <f>IF(N125="základní",J125,0)</f>
        <v>0</v>
      </c>
      <c r="BF125" s="130">
        <f>IF(N125="snížená",J125,0)</f>
        <v>0</v>
      </c>
      <c r="BG125" s="130">
        <f>IF(N125="zákl. přenesená",J125,0)</f>
        <v>0</v>
      </c>
      <c r="BH125" s="130">
        <f>IF(N125="sníž. přenesená",J125,0)</f>
        <v>0</v>
      </c>
      <c r="BI125" s="130">
        <f>IF(N125="nulová",J125,0)</f>
        <v>0</v>
      </c>
      <c r="BJ125" s="12" t="s">
        <v>83</v>
      </c>
      <c r="BK125" s="130">
        <f>ROUND(I125*H125,2)</f>
        <v>0</v>
      </c>
      <c r="BL125" s="12" t="s">
        <v>114</v>
      </c>
      <c r="BM125" s="129" t="s">
        <v>203</v>
      </c>
    </row>
    <row r="126" spans="2:65" s="1" customFormat="1" ht="57.6">
      <c r="B126" s="27"/>
      <c r="D126" s="131" t="s">
        <v>115</v>
      </c>
      <c r="F126" s="141" t="s">
        <v>274</v>
      </c>
      <c r="I126" s="133"/>
      <c r="L126" s="27"/>
      <c r="M126" s="134"/>
      <c r="T126" s="51"/>
      <c r="AT126" s="12" t="s">
        <v>115</v>
      </c>
      <c r="AU126" s="12" t="s">
        <v>83</v>
      </c>
    </row>
    <row r="127" spans="2:65" s="1" customFormat="1" ht="24.15" customHeight="1">
      <c r="B127" s="117"/>
      <c r="C127" s="118">
        <v>5</v>
      </c>
      <c r="D127" s="118" t="s">
        <v>111</v>
      </c>
      <c r="E127" s="119" t="s">
        <v>204</v>
      </c>
      <c r="F127" s="120" t="s">
        <v>205</v>
      </c>
      <c r="G127" s="121" t="s">
        <v>149</v>
      </c>
      <c r="H127" s="122">
        <v>1</v>
      </c>
      <c r="I127" s="123"/>
      <c r="J127" s="124">
        <f>ROUND(I127*H127,2)</f>
        <v>0</v>
      </c>
      <c r="K127" s="120" t="s">
        <v>1</v>
      </c>
      <c r="L127" s="27"/>
      <c r="M127" s="125" t="s">
        <v>1</v>
      </c>
      <c r="N127" s="126" t="s">
        <v>41</v>
      </c>
      <c r="P127" s="127">
        <f>O127*H127</f>
        <v>0</v>
      </c>
      <c r="Q127" s="127">
        <v>0</v>
      </c>
      <c r="R127" s="127">
        <f>Q127*H127</f>
        <v>0</v>
      </c>
      <c r="S127" s="127">
        <v>0</v>
      </c>
      <c r="T127" s="128">
        <f>S127*H127</f>
        <v>0</v>
      </c>
      <c r="AR127" s="129" t="s">
        <v>114</v>
      </c>
      <c r="AT127" s="129" t="s">
        <v>111</v>
      </c>
      <c r="AU127" s="129" t="s">
        <v>83</v>
      </c>
      <c r="AY127" s="12" t="s">
        <v>110</v>
      </c>
      <c r="BE127" s="130">
        <f>IF(N127="základní",J127,0)</f>
        <v>0</v>
      </c>
      <c r="BF127" s="130">
        <f>IF(N127="snížená",J127,0)</f>
        <v>0</v>
      </c>
      <c r="BG127" s="130">
        <f>IF(N127="zákl. přenesená",J127,0)</f>
        <v>0</v>
      </c>
      <c r="BH127" s="130">
        <f>IF(N127="sníž. přenesená",J127,0)</f>
        <v>0</v>
      </c>
      <c r="BI127" s="130">
        <f>IF(N127="nulová",J127,0)</f>
        <v>0</v>
      </c>
      <c r="BJ127" s="12" t="s">
        <v>83</v>
      </c>
      <c r="BK127" s="130">
        <f>ROUND(I127*H127,2)</f>
        <v>0</v>
      </c>
      <c r="BL127" s="12" t="s">
        <v>114</v>
      </c>
      <c r="BM127" s="129" t="s">
        <v>206</v>
      </c>
    </row>
    <row r="128" spans="2:65" s="1" customFormat="1" ht="38.4">
      <c r="B128" s="27"/>
      <c r="D128" s="131" t="s">
        <v>115</v>
      </c>
      <c r="F128" s="132" t="s">
        <v>207</v>
      </c>
      <c r="I128" s="133"/>
      <c r="L128" s="27"/>
      <c r="M128" s="134"/>
      <c r="T128" s="51"/>
      <c r="AT128" s="12" t="s">
        <v>115</v>
      </c>
      <c r="AU128" s="12" t="s">
        <v>83</v>
      </c>
    </row>
    <row r="129" spans="2:65" s="1" customFormat="1" ht="24.15" customHeight="1">
      <c r="B129" s="117"/>
      <c r="C129" s="118">
        <v>6</v>
      </c>
      <c r="D129" s="118" t="s">
        <v>111</v>
      </c>
      <c r="E129" s="119" t="s">
        <v>208</v>
      </c>
      <c r="F129" s="120" t="s">
        <v>209</v>
      </c>
      <c r="G129" s="121" t="s">
        <v>149</v>
      </c>
      <c r="H129" s="122">
        <v>1</v>
      </c>
      <c r="I129" s="123"/>
      <c r="J129" s="124">
        <f>ROUND(I129*H129,2)</f>
        <v>0</v>
      </c>
      <c r="K129" s="120" t="s">
        <v>1</v>
      </c>
      <c r="L129" s="27"/>
      <c r="M129" s="125" t="s">
        <v>1</v>
      </c>
      <c r="N129" s="126" t="s">
        <v>41</v>
      </c>
      <c r="P129" s="127">
        <f>O129*H129</f>
        <v>0</v>
      </c>
      <c r="Q129" s="127">
        <v>0</v>
      </c>
      <c r="R129" s="127">
        <f>Q129*H129</f>
        <v>0</v>
      </c>
      <c r="S129" s="127">
        <v>0</v>
      </c>
      <c r="T129" s="128">
        <f>S129*H129</f>
        <v>0</v>
      </c>
      <c r="AR129" s="129" t="s">
        <v>114</v>
      </c>
      <c r="AT129" s="129" t="s">
        <v>111</v>
      </c>
      <c r="AU129" s="129" t="s">
        <v>83</v>
      </c>
      <c r="AY129" s="12" t="s">
        <v>110</v>
      </c>
      <c r="BE129" s="130">
        <f>IF(N129="základní",J129,0)</f>
        <v>0</v>
      </c>
      <c r="BF129" s="130">
        <f>IF(N129="snížená",J129,0)</f>
        <v>0</v>
      </c>
      <c r="BG129" s="130">
        <f>IF(N129="zákl. přenesená",J129,0)</f>
        <v>0</v>
      </c>
      <c r="BH129" s="130">
        <f>IF(N129="sníž. přenesená",J129,0)</f>
        <v>0</v>
      </c>
      <c r="BI129" s="130">
        <f>IF(N129="nulová",J129,0)</f>
        <v>0</v>
      </c>
      <c r="BJ129" s="12" t="s">
        <v>83</v>
      </c>
      <c r="BK129" s="130">
        <f>ROUND(I129*H129,2)</f>
        <v>0</v>
      </c>
      <c r="BL129" s="12" t="s">
        <v>114</v>
      </c>
      <c r="BM129" s="129" t="s">
        <v>210</v>
      </c>
    </row>
    <row r="130" spans="2:65" s="1" customFormat="1" ht="57.6">
      <c r="B130" s="27"/>
      <c r="D130" s="131" t="s">
        <v>115</v>
      </c>
      <c r="F130" s="132" t="s">
        <v>211</v>
      </c>
      <c r="I130" s="133"/>
      <c r="L130" s="27"/>
      <c r="M130" s="134"/>
      <c r="T130" s="51"/>
      <c r="AT130" s="12" t="s">
        <v>115</v>
      </c>
      <c r="AU130" s="12" t="s">
        <v>83</v>
      </c>
    </row>
    <row r="131" spans="2:65" s="1" customFormat="1" ht="16.5" customHeight="1">
      <c r="B131" s="117"/>
      <c r="C131" s="118">
        <v>7</v>
      </c>
      <c r="D131" s="118" t="s">
        <v>111</v>
      </c>
      <c r="E131" s="119" t="s">
        <v>212</v>
      </c>
      <c r="F131" s="120" t="s">
        <v>213</v>
      </c>
      <c r="G131" s="121" t="s">
        <v>113</v>
      </c>
      <c r="H131" s="122">
        <v>1</v>
      </c>
      <c r="I131" s="123"/>
      <c r="J131" s="124">
        <f>ROUND(I131*H131,2)</f>
        <v>0</v>
      </c>
      <c r="K131" s="120" t="s">
        <v>1</v>
      </c>
      <c r="L131" s="27"/>
      <c r="M131" s="125" t="s">
        <v>1</v>
      </c>
      <c r="N131" s="126" t="s">
        <v>41</v>
      </c>
      <c r="P131" s="127">
        <f>O131*H131</f>
        <v>0</v>
      </c>
      <c r="Q131" s="127">
        <v>0</v>
      </c>
      <c r="R131" s="127">
        <f>Q131*H131</f>
        <v>0</v>
      </c>
      <c r="S131" s="127">
        <v>0</v>
      </c>
      <c r="T131" s="128">
        <f>S131*H131</f>
        <v>0</v>
      </c>
      <c r="AR131" s="129" t="s">
        <v>114</v>
      </c>
      <c r="AT131" s="129" t="s">
        <v>111</v>
      </c>
      <c r="AU131" s="129" t="s">
        <v>83</v>
      </c>
      <c r="AY131" s="12" t="s">
        <v>110</v>
      </c>
      <c r="BE131" s="130">
        <f>IF(N131="základní",J131,0)</f>
        <v>0</v>
      </c>
      <c r="BF131" s="130">
        <f>IF(N131="snížená",J131,0)</f>
        <v>0</v>
      </c>
      <c r="BG131" s="130">
        <f>IF(N131="zákl. přenesená",J131,0)</f>
        <v>0</v>
      </c>
      <c r="BH131" s="130">
        <f>IF(N131="sníž. přenesená",J131,0)</f>
        <v>0</v>
      </c>
      <c r="BI131" s="130">
        <f>IF(N131="nulová",J131,0)</f>
        <v>0</v>
      </c>
      <c r="BJ131" s="12" t="s">
        <v>83</v>
      </c>
      <c r="BK131" s="130">
        <f>ROUND(I131*H131,2)</f>
        <v>0</v>
      </c>
      <c r="BL131" s="12" t="s">
        <v>114</v>
      </c>
      <c r="BM131" s="129" t="s">
        <v>214</v>
      </c>
    </row>
    <row r="132" spans="2:65" s="1" customFormat="1" ht="38.4">
      <c r="B132" s="27"/>
      <c r="D132" s="131" t="s">
        <v>115</v>
      </c>
      <c r="F132" s="132" t="s">
        <v>215</v>
      </c>
      <c r="I132" s="133"/>
      <c r="L132" s="27"/>
      <c r="M132" s="134"/>
      <c r="T132" s="51"/>
      <c r="AT132" s="12" t="s">
        <v>115</v>
      </c>
      <c r="AU132" s="12" t="s">
        <v>83</v>
      </c>
    </row>
    <row r="133" spans="2:65" s="1" customFormat="1" ht="16.5" customHeight="1">
      <c r="B133" s="117"/>
      <c r="C133" s="118">
        <v>8</v>
      </c>
      <c r="D133" s="118" t="s">
        <v>111</v>
      </c>
      <c r="E133" s="119" t="s">
        <v>216</v>
      </c>
      <c r="F133" s="120" t="s">
        <v>217</v>
      </c>
      <c r="G133" s="121" t="s">
        <v>113</v>
      </c>
      <c r="H133" s="122">
        <v>2</v>
      </c>
      <c r="I133" s="123"/>
      <c r="J133" s="124">
        <f>ROUND(I133*H133,2)</f>
        <v>0</v>
      </c>
      <c r="K133" s="120" t="s">
        <v>1</v>
      </c>
      <c r="L133" s="27"/>
      <c r="M133" s="125" t="s">
        <v>1</v>
      </c>
      <c r="N133" s="126" t="s">
        <v>41</v>
      </c>
      <c r="P133" s="127">
        <f>O133*H133</f>
        <v>0</v>
      </c>
      <c r="Q133" s="127">
        <v>0</v>
      </c>
      <c r="R133" s="127">
        <f>Q133*H133</f>
        <v>0</v>
      </c>
      <c r="S133" s="127">
        <v>0</v>
      </c>
      <c r="T133" s="128">
        <f>S133*H133</f>
        <v>0</v>
      </c>
      <c r="AR133" s="129" t="s">
        <v>114</v>
      </c>
      <c r="AT133" s="129" t="s">
        <v>111</v>
      </c>
      <c r="AU133" s="129" t="s">
        <v>83</v>
      </c>
      <c r="AY133" s="12" t="s">
        <v>110</v>
      </c>
      <c r="BE133" s="130">
        <f>IF(N133="základní",J133,0)</f>
        <v>0</v>
      </c>
      <c r="BF133" s="130">
        <f>IF(N133="snížená",J133,0)</f>
        <v>0</v>
      </c>
      <c r="BG133" s="130">
        <f>IF(N133="zákl. přenesená",J133,0)</f>
        <v>0</v>
      </c>
      <c r="BH133" s="130">
        <f>IF(N133="sníž. přenesená",J133,0)</f>
        <v>0</v>
      </c>
      <c r="BI133" s="130">
        <f>IF(N133="nulová",J133,0)</f>
        <v>0</v>
      </c>
      <c r="BJ133" s="12" t="s">
        <v>83</v>
      </c>
      <c r="BK133" s="130">
        <f>ROUND(I133*H133,2)</f>
        <v>0</v>
      </c>
      <c r="BL133" s="12" t="s">
        <v>114</v>
      </c>
      <c r="BM133" s="129" t="s">
        <v>218</v>
      </c>
    </row>
    <row r="134" spans="2:65" s="1" customFormat="1" ht="38.4">
      <c r="B134" s="27"/>
      <c r="D134" s="131" t="s">
        <v>115</v>
      </c>
      <c r="F134" s="132" t="s">
        <v>219</v>
      </c>
      <c r="I134" s="133"/>
      <c r="L134" s="27"/>
      <c r="M134" s="134"/>
      <c r="T134" s="51"/>
      <c r="AT134" s="12" t="s">
        <v>115</v>
      </c>
      <c r="AU134" s="12" t="s">
        <v>83</v>
      </c>
    </row>
    <row r="135" spans="2:65" s="1" customFormat="1" ht="24.15" customHeight="1">
      <c r="B135" s="117"/>
      <c r="C135" s="118">
        <v>9</v>
      </c>
      <c r="D135" s="118" t="s">
        <v>111</v>
      </c>
      <c r="E135" s="119" t="s">
        <v>220</v>
      </c>
      <c r="F135" s="120" t="s">
        <v>221</v>
      </c>
      <c r="G135" s="121" t="s">
        <v>149</v>
      </c>
      <c r="H135" s="122">
        <v>1</v>
      </c>
      <c r="I135" s="123"/>
      <c r="J135" s="124">
        <f>ROUND(I135*H135,2)</f>
        <v>0</v>
      </c>
      <c r="K135" s="120" t="s">
        <v>1</v>
      </c>
      <c r="L135" s="27"/>
      <c r="M135" s="125" t="s">
        <v>1</v>
      </c>
      <c r="N135" s="126" t="s">
        <v>41</v>
      </c>
      <c r="P135" s="127">
        <f>O135*H135</f>
        <v>0</v>
      </c>
      <c r="Q135" s="127">
        <v>0</v>
      </c>
      <c r="R135" s="127">
        <f>Q135*H135</f>
        <v>0</v>
      </c>
      <c r="S135" s="127">
        <v>0</v>
      </c>
      <c r="T135" s="128">
        <f>S135*H135</f>
        <v>0</v>
      </c>
      <c r="AR135" s="129" t="s">
        <v>114</v>
      </c>
      <c r="AT135" s="129" t="s">
        <v>111</v>
      </c>
      <c r="AU135" s="129" t="s">
        <v>83</v>
      </c>
      <c r="AY135" s="12" t="s">
        <v>110</v>
      </c>
      <c r="BE135" s="130">
        <f>IF(N135="základní",J135,0)</f>
        <v>0</v>
      </c>
      <c r="BF135" s="130">
        <f>IF(N135="snížená",J135,0)</f>
        <v>0</v>
      </c>
      <c r="BG135" s="130">
        <f>IF(N135="zákl. přenesená",J135,0)</f>
        <v>0</v>
      </c>
      <c r="BH135" s="130">
        <f>IF(N135="sníž. přenesená",J135,0)</f>
        <v>0</v>
      </c>
      <c r="BI135" s="130">
        <f>IF(N135="nulová",J135,0)</f>
        <v>0</v>
      </c>
      <c r="BJ135" s="12" t="s">
        <v>83</v>
      </c>
      <c r="BK135" s="130">
        <f>ROUND(I135*H135,2)</f>
        <v>0</v>
      </c>
      <c r="BL135" s="12" t="s">
        <v>114</v>
      </c>
      <c r="BM135" s="129" t="s">
        <v>222</v>
      </c>
    </row>
    <row r="136" spans="2:65" s="1" customFormat="1" ht="38.4">
      <c r="B136" s="27"/>
      <c r="D136" s="131" t="s">
        <v>115</v>
      </c>
      <c r="F136" s="132" t="s">
        <v>223</v>
      </c>
      <c r="I136" s="133"/>
      <c r="L136" s="27"/>
      <c r="M136" s="134"/>
      <c r="T136" s="51"/>
      <c r="AT136" s="12" t="s">
        <v>115</v>
      </c>
      <c r="AU136" s="12" t="s">
        <v>83</v>
      </c>
    </row>
    <row r="137" spans="2:65" s="1" customFormat="1" ht="6.9" customHeight="1"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27"/>
    </row>
  </sheetData>
  <autoFilter ref="C116:K136" xr:uid="{00000000-0009-0000-0000-00000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001 - Soupis prací způsobilé</vt:lpstr>
      <vt:lpstr>002 - Soupis prací nezpůsobilé</vt:lpstr>
      <vt:lpstr>'001 - Soupis prací způsobilé'!Názvy_tisku</vt:lpstr>
      <vt:lpstr>'002 - Soupis prací nezpůsobilé'!Názvy_tisku</vt:lpstr>
      <vt:lpstr>'Rekapitulace stavby'!Názvy_tisku</vt:lpstr>
      <vt:lpstr>'001 - Soupis prací způsobilé'!Oblast_tisku</vt:lpstr>
      <vt:lpstr>'002 - Soupis prací nezpůsobilé'!Oblast_tisku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KASPEROVANB\Lenka</dc:creator>
  <cp:lastModifiedBy>Iva Paukertová</cp:lastModifiedBy>
  <dcterms:created xsi:type="dcterms:W3CDTF">2024-11-20T14:37:53Z</dcterms:created>
  <dcterms:modified xsi:type="dcterms:W3CDTF">2025-03-06T06:05:39Z</dcterms:modified>
</cp:coreProperties>
</file>