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5_02_07 - Oprava střec..." sheetId="2" r:id="rId2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'2025_02_07 - Oprava střec...'!$C$134:$K$324</definedName>
    <definedName name="_xlnm.Print_Area" localSheetId="1">'2025_02_07 - Oprava střec...'!$C$4:$J$76,'2025_02_07 - Oprava střec...'!$C$82:$J$118,'2025_02_07 - Oprava střec...'!$C$124:$J$324</definedName>
    <definedName name="_xlnm.Print_Titles" localSheetId="1">'2025_02_07 - Oprava střec...'!$134:$134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324"/>
  <c r="BH324"/>
  <c r="BG324"/>
  <c r="BE324"/>
  <c r="T324"/>
  <c r="T323"/>
  <c r="R324"/>
  <c r="R323"/>
  <c r="P324"/>
  <c r="P323"/>
  <c r="BI322"/>
  <c r="BH322"/>
  <c r="BG322"/>
  <c r="BE322"/>
  <c r="T322"/>
  <c r="T321"/>
  <c r="T320"/>
  <c r="R322"/>
  <c r="R321"/>
  <c r="R320"/>
  <c r="P322"/>
  <c r="P321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09"/>
  <c r="BH309"/>
  <c r="BG309"/>
  <c r="BE309"/>
  <c r="T309"/>
  <c r="R309"/>
  <c r="P309"/>
  <c r="BI304"/>
  <c r="BH304"/>
  <c r="BG304"/>
  <c r="BE304"/>
  <c r="T304"/>
  <c r="R304"/>
  <c r="P304"/>
  <c r="BI302"/>
  <c r="BH302"/>
  <c r="BG302"/>
  <c r="BE302"/>
  <c r="T302"/>
  <c r="R302"/>
  <c r="P302"/>
  <c r="BI297"/>
  <c r="BH297"/>
  <c r="BG297"/>
  <c r="BE297"/>
  <c r="T297"/>
  <c r="R297"/>
  <c r="P297"/>
  <c r="BI292"/>
  <c r="BH292"/>
  <c r="BG292"/>
  <c r="BE292"/>
  <c r="T292"/>
  <c r="R292"/>
  <c r="P292"/>
  <c r="BI289"/>
  <c r="BH289"/>
  <c r="BG289"/>
  <c r="BE289"/>
  <c r="T289"/>
  <c r="R289"/>
  <c r="P289"/>
  <c r="BI287"/>
  <c r="BH287"/>
  <c r="BG287"/>
  <c r="BE287"/>
  <c r="T287"/>
  <c r="R287"/>
  <c r="P287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77"/>
  <c r="BH277"/>
  <c r="BG277"/>
  <c r="BE277"/>
  <c r="T277"/>
  <c r="R277"/>
  <c r="P277"/>
  <c r="BI276"/>
  <c r="BH276"/>
  <c r="BG276"/>
  <c r="BE276"/>
  <c r="T276"/>
  <c r="R276"/>
  <c r="P276"/>
  <c r="BI272"/>
  <c r="BH272"/>
  <c r="BG272"/>
  <c r="BE272"/>
  <c r="T272"/>
  <c r="R272"/>
  <c r="P272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4"/>
  <c r="BH264"/>
  <c r="BG264"/>
  <c r="BE264"/>
  <c r="T264"/>
  <c r="R264"/>
  <c r="P264"/>
  <c r="BI263"/>
  <c r="BH263"/>
  <c r="BG263"/>
  <c r="BE263"/>
  <c r="T263"/>
  <c r="R263"/>
  <c r="P263"/>
  <c r="BI259"/>
  <c r="BH259"/>
  <c r="BG259"/>
  <c r="BE259"/>
  <c r="T259"/>
  <c r="R259"/>
  <c r="P259"/>
  <c r="BI258"/>
  <c r="BH258"/>
  <c r="BG258"/>
  <c r="BE258"/>
  <c r="T258"/>
  <c r="R258"/>
  <c r="P258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6"/>
  <c r="BH246"/>
  <c r="BG246"/>
  <c r="BE246"/>
  <c r="T246"/>
  <c r="R246"/>
  <c r="P246"/>
  <c r="BI243"/>
  <c r="BH243"/>
  <c r="BG243"/>
  <c r="BE243"/>
  <c r="T243"/>
  <c r="R243"/>
  <c r="P243"/>
  <c r="BI240"/>
  <c r="BH240"/>
  <c r="BG240"/>
  <c r="BE240"/>
  <c r="T240"/>
  <c r="R240"/>
  <c r="P240"/>
  <c r="BI237"/>
  <c r="BH237"/>
  <c r="BG237"/>
  <c r="BE237"/>
  <c r="T237"/>
  <c r="R237"/>
  <c r="P237"/>
  <c r="BI234"/>
  <c r="BH234"/>
  <c r="BG234"/>
  <c r="BE234"/>
  <c r="T234"/>
  <c r="R234"/>
  <c r="P234"/>
  <c r="BI231"/>
  <c r="BH231"/>
  <c r="BG231"/>
  <c r="BE231"/>
  <c r="T231"/>
  <c r="R231"/>
  <c r="P231"/>
  <c r="BI227"/>
  <c r="BH227"/>
  <c r="BG227"/>
  <c r="BE227"/>
  <c r="T227"/>
  <c r="R227"/>
  <c r="P227"/>
  <c r="BI224"/>
  <c r="BH224"/>
  <c r="BG224"/>
  <c r="BE224"/>
  <c r="T224"/>
  <c r="R224"/>
  <c r="P224"/>
  <c r="BI221"/>
  <c r="BH221"/>
  <c r="BG221"/>
  <c r="BE221"/>
  <c r="T221"/>
  <c r="R221"/>
  <c r="P221"/>
  <c r="BI219"/>
  <c r="BH219"/>
  <c r="BG219"/>
  <c r="BE219"/>
  <c r="T219"/>
  <c r="R219"/>
  <c r="P219"/>
  <c r="BI216"/>
  <c r="BH216"/>
  <c r="BG216"/>
  <c r="BE216"/>
  <c r="T216"/>
  <c r="R216"/>
  <c r="P216"/>
  <c r="BI213"/>
  <c r="BH213"/>
  <c r="BG213"/>
  <c r="BE213"/>
  <c r="T213"/>
  <c r="R213"/>
  <c r="P213"/>
  <c r="BI209"/>
  <c r="BH209"/>
  <c r="BG209"/>
  <c r="BE209"/>
  <c r="T209"/>
  <c r="R209"/>
  <c r="P209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4"/>
  <c r="BH194"/>
  <c r="BG194"/>
  <c r="BE194"/>
  <c r="T194"/>
  <c r="R194"/>
  <c r="P194"/>
  <c r="BI192"/>
  <c r="BH192"/>
  <c r="BG192"/>
  <c r="BE192"/>
  <c r="T192"/>
  <c r="R192"/>
  <c r="P192"/>
  <c r="BI190"/>
  <c r="BH190"/>
  <c r="BG190"/>
  <c r="BE190"/>
  <c r="T190"/>
  <c r="R190"/>
  <c r="P190"/>
  <c r="BI184"/>
  <c r="BH184"/>
  <c r="BG184"/>
  <c r="BE184"/>
  <c r="T184"/>
  <c r="R184"/>
  <c r="P184"/>
  <c r="BI182"/>
  <c r="BH182"/>
  <c r="BG182"/>
  <c r="BE182"/>
  <c r="T182"/>
  <c r="R182"/>
  <c r="P182"/>
  <c r="BI179"/>
  <c r="BH179"/>
  <c r="BG179"/>
  <c r="BE179"/>
  <c r="T179"/>
  <c r="R179"/>
  <c r="P179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5"/>
  <c r="BH155"/>
  <c r="BG155"/>
  <c r="BE155"/>
  <c r="T155"/>
  <c r="R155"/>
  <c r="P155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J132"/>
  <c r="J131"/>
  <c r="F131"/>
  <c r="F129"/>
  <c r="E127"/>
  <c r="BI116"/>
  <c r="BH116"/>
  <c r="BG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J90"/>
  <c r="J89"/>
  <c r="F89"/>
  <c r="F87"/>
  <c r="E85"/>
  <c r="J16"/>
  <c r="E16"/>
  <c r="F132"/>
  <c r="J15"/>
  <c r="J10"/>
  <c r="J87"/>
  <c i="1"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CK98"/>
  <c r="CJ98"/>
  <c r="CI98"/>
  <c r="CH98"/>
  <c r="CG98"/>
  <c r="CF98"/>
  <c r="BZ98"/>
  <c r="CE98"/>
  <c r="L90"/>
  <c r="AM90"/>
  <c r="AM89"/>
  <c r="L89"/>
  <c r="AM87"/>
  <c r="L87"/>
  <c r="L85"/>
  <c r="L84"/>
  <c i="2" r="BK194"/>
  <c r="BK171"/>
  <c r="BK161"/>
  <c r="J150"/>
  <c r="J145"/>
  <c r="BK322"/>
  <c r="J316"/>
  <c r="J312"/>
  <c r="J302"/>
  <c r="BK287"/>
  <c r="BK281"/>
  <c r="J268"/>
  <c r="J259"/>
  <c r="J253"/>
  <c r="BK234"/>
  <c r="BK216"/>
  <c r="BK206"/>
  <c r="BK197"/>
  <c r="BK184"/>
  <c r="J161"/>
  <c r="BK145"/>
  <c r="J322"/>
  <c r="BK317"/>
  <c r="BK304"/>
  <c r="J289"/>
  <c r="BK282"/>
  <c r="BK272"/>
  <c r="J251"/>
  <c r="BK224"/>
  <c r="J201"/>
  <c r="J172"/>
  <c r="BK162"/>
  <c r="BK138"/>
  <c r="BK268"/>
  <c r="BK258"/>
  <c r="J252"/>
  <c r="J243"/>
  <c r="BK227"/>
  <c r="BK201"/>
  <c r="BK160"/>
  <c r="BK142"/>
  <c r="J190"/>
  <c r="J179"/>
  <c r="BK167"/>
  <c r="J160"/>
  <c r="BK149"/>
  <c r="J142"/>
  <c r="BK319"/>
  <c r="J315"/>
  <c r="BK309"/>
  <c r="J297"/>
  <c r="J284"/>
  <c r="J277"/>
  <c r="BK264"/>
  <c r="J258"/>
  <c r="BK252"/>
  <c r="J240"/>
  <c r="J221"/>
  <c r="J205"/>
  <c r="J195"/>
  <c r="BK182"/>
  <c r="BK172"/>
  <c r="BK155"/>
  <c r="J324"/>
  <c r="BK316"/>
  <c r="BK302"/>
  <c r="J287"/>
  <c r="J281"/>
  <c r="J269"/>
  <c r="BK246"/>
  <c r="BK221"/>
  <c r="BK213"/>
  <c r="BK199"/>
  <c r="J171"/>
  <c r="J163"/>
  <c r="BK144"/>
  <c r="J313"/>
  <c r="J267"/>
  <c r="J255"/>
  <c r="BK251"/>
  <c r="BK240"/>
  <c r="J219"/>
  <c r="BK170"/>
  <c r="J146"/>
  <c r="BK195"/>
  <c r="J182"/>
  <c r="J169"/>
  <c r="BK163"/>
  <c r="BK152"/>
  <c r="J144"/>
  <c r="J318"/>
  <c r="J314"/>
  <c r="J309"/>
  <c r="BK292"/>
  <c r="J283"/>
  <c r="BK276"/>
  <c r="BK263"/>
  <c r="BK255"/>
  <c r="BK243"/>
  <c r="J227"/>
  <c r="J209"/>
  <c r="J199"/>
  <c r="BK192"/>
  <c r="BK174"/>
  <c r="BK169"/>
  <c r="J147"/>
  <c r="J138"/>
  <c r="J319"/>
  <c r="BK315"/>
  <c r="BK297"/>
  <c r="BK284"/>
  <c r="BK277"/>
  <c r="BK267"/>
  <c r="BK237"/>
  <c r="BK219"/>
  <c r="BK205"/>
  <c r="J197"/>
  <c r="J167"/>
  <c r="J152"/>
  <c r="J140"/>
  <c r="BK312"/>
  <c r="BK259"/>
  <c r="BK253"/>
  <c r="J246"/>
  <c r="J237"/>
  <c r="J224"/>
  <c r="BK190"/>
  <c r="BK150"/>
  <c r="J192"/>
  <c r="J174"/>
  <c r="J165"/>
  <c r="J155"/>
  <c r="BK146"/>
  <c r="BK324"/>
  <c r="J317"/>
  <c r="BK313"/>
  <c r="J304"/>
  <c r="BK289"/>
  <c r="J282"/>
  <c r="J272"/>
  <c r="BK254"/>
  <c r="J250"/>
  <c r="J231"/>
  <c r="J213"/>
  <c r="BK203"/>
  <c r="J194"/>
  <c r="BK179"/>
  <c r="J170"/>
  <c r="J149"/>
  <c r="BK140"/>
  <c r="BK318"/>
  <c r="BK314"/>
  <c r="J292"/>
  <c r="BK283"/>
  <c r="J276"/>
  <c r="J264"/>
  <c r="J234"/>
  <c r="J216"/>
  <c r="J203"/>
  <c r="J184"/>
  <c r="BK165"/>
  <c r="BK147"/>
  <c r="BK269"/>
  <c r="J263"/>
  <c r="J254"/>
  <c r="BK250"/>
  <c r="BK231"/>
  <c r="BK209"/>
  <c r="J206"/>
  <c r="J162"/>
  <c i="1" r="AS94"/>
  <c i="2" l="1" r="P137"/>
  <c r="T137"/>
  <c r="P143"/>
  <c r="R143"/>
  <c r="P154"/>
  <c r="BK164"/>
  <c r="J164"/>
  <c r="J100"/>
  <c r="P164"/>
  <c r="BK196"/>
  <c r="J196"/>
  <c r="J102"/>
  <c r="R196"/>
  <c r="P288"/>
  <c r="T154"/>
  <c r="BK173"/>
  <c r="J173"/>
  <c r="J101"/>
  <c r="R173"/>
  <c r="P196"/>
  <c r="R288"/>
  <c r="BK137"/>
  <c r="R137"/>
  <c r="R136"/>
  <c r="BK143"/>
  <c r="J143"/>
  <c r="J97"/>
  <c r="T143"/>
  <c r="BK154"/>
  <c r="J154"/>
  <c r="J99"/>
  <c r="R154"/>
  <c r="R164"/>
  <c r="T164"/>
  <c r="P173"/>
  <c r="T173"/>
  <c r="T196"/>
  <c r="BK288"/>
  <c r="J288"/>
  <c r="J103"/>
  <c r="T288"/>
  <c r="BK311"/>
  <c r="J311"/>
  <c r="J104"/>
  <c r="P311"/>
  <c r="R311"/>
  <c r="T311"/>
  <c r="BK321"/>
  <c r="J321"/>
  <c r="J106"/>
  <c r="BK323"/>
  <c r="J323"/>
  <c r="J107"/>
  <c r="F90"/>
  <c r="J129"/>
  <c r="BF145"/>
  <c r="BF147"/>
  <c r="BF150"/>
  <c r="BF172"/>
  <c r="BF194"/>
  <c r="BF197"/>
  <c r="BF209"/>
  <c r="BF219"/>
  <c r="BF237"/>
  <c r="BF250"/>
  <c r="BF252"/>
  <c r="BF263"/>
  <c r="BF267"/>
  <c r="BF138"/>
  <c r="BF142"/>
  <c r="BF155"/>
  <c r="BF165"/>
  <c r="BF167"/>
  <c r="BF170"/>
  <c r="BF171"/>
  <c r="BF182"/>
  <c r="BF192"/>
  <c r="BF195"/>
  <c r="BF199"/>
  <c r="BF205"/>
  <c r="BF206"/>
  <c r="BF213"/>
  <c r="BF224"/>
  <c r="BF227"/>
  <c r="BF231"/>
  <c r="BF234"/>
  <c r="BF246"/>
  <c r="BF251"/>
  <c r="BF253"/>
  <c r="BF254"/>
  <c r="BF255"/>
  <c r="BF258"/>
  <c r="BF259"/>
  <c r="BF277"/>
  <c r="BF283"/>
  <c r="BF284"/>
  <c r="BF287"/>
  <c r="BF289"/>
  <c r="BF302"/>
  <c r="BF309"/>
  <c r="BF314"/>
  <c r="BF318"/>
  <c r="BF319"/>
  <c r="BF160"/>
  <c r="BF161"/>
  <c r="BF169"/>
  <c r="BF203"/>
  <c r="BF216"/>
  <c r="BF221"/>
  <c r="BF240"/>
  <c r="BF243"/>
  <c r="BF264"/>
  <c r="BF268"/>
  <c r="BF269"/>
  <c r="BF272"/>
  <c r="BF276"/>
  <c r="BF281"/>
  <c r="BF282"/>
  <c r="BF292"/>
  <c r="BF297"/>
  <c r="BF304"/>
  <c r="BF312"/>
  <c r="BF313"/>
  <c r="BF315"/>
  <c r="BF316"/>
  <c r="BF317"/>
  <c r="BF322"/>
  <c r="BF324"/>
  <c r="BF140"/>
  <c r="BF144"/>
  <c r="BF146"/>
  <c r="BF149"/>
  <c r="BF152"/>
  <c r="BF162"/>
  <c r="BF163"/>
  <c r="BF174"/>
  <c r="BF179"/>
  <c r="BF184"/>
  <c r="BF190"/>
  <c r="BF201"/>
  <c r="F36"/>
  <c i="1" r="BC95"/>
  <c r="BC94"/>
  <c r="W35"/>
  <c i="2" r="F37"/>
  <c i="1" r="BD95"/>
  <c r="BD94"/>
  <c r="W36"/>
  <c i="2" r="F33"/>
  <c i="1" r="AZ95"/>
  <c r="AZ94"/>
  <c i="2" r="F35"/>
  <c i="1" r="BB95"/>
  <c r="BB94"/>
  <c r="W34"/>
  <c i="2" r="J33"/>
  <c i="1" r="AV95"/>
  <c i="2" l="1" r="T136"/>
  <c r="R153"/>
  <c r="R135"/>
  <c r="BK136"/>
  <c r="T153"/>
  <c r="P153"/>
  <c r="P136"/>
  <c r="P135"/>
  <c i="1" r="AU95"/>
  <c i="2" r="BK153"/>
  <c r="J153"/>
  <c r="J98"/>
  <c r="J137"/>
  <c r="J96"/>
  <c r="BK320"/>
  <c r="J320"/>
  <c r="J105"/>
  <c i="1" r="AU94"/>
  <c r="AV94"/>
  <c r="AX94"/>
  <c r="AY94"/>
  <c i="2" l="1" r="BK135"/>
  <c r="J135"/>
  <c r="J94"/>
  <c r="J28"/>
  <c r="T135"/>
  <c r="J136"/>
  <c r="J95"/>
  <c r="J116"/>
  <c r="BF116"/>
  <c r="F34"/>
  <c i="1" r="BA95"/>
  <c r="BA94"/>
  <c r="W33"/>
  <c i="2" l="1" r="J110"/>
  <c r="J118"/>
  <c r="J34"/>
  <c i="1" r="AW95"/>
  <c r="AT95"/>
  <c r="AW94"/>
  <c r="AK33"/>
  <c i="2" l="1" r="J29"/>
  <c r="J30"/>
  <c i="1" r="AG95"/>
  <c r="AG94"/>
  <c r="AK26"/>
  <c r="AT94"/>
  <c i="2" l="1" r="J39"/>
  <c i="1" r="AN95"/>
  <c r="AN94"/>
  <c r="AG100"/>
  <c r="CD100"/>
  <c r="AG98"/>
  <c r="AV98"/>
  <c r="BY98"/>
  <c r="AG101"/>
  <c r="CD101"/>
  <c r="AG99"/>
  <c r="CD99"/>
  <c l="1" r="CD98"/>
  <c r="AV99"/>
  <c r="BY99"/>
  <c r="AV101"/>
  <c r="BY101"/>
  <c r="W32"/>
  <c r="AV100"/>
  <c r="BY100"/>
  <c r="AN98"/>
  <c r="AG97"/>
  <c r="AK27"/>
  <c r="AK29"/>
  <c l="1" r="AN100"/>
  <c r="AN99"/>
  <c r="AN101"/>
  <c r="AG103"/>
  <c r="AK32"/>
  <c r="AK38"/>
  <c l="1" r="AN97"/>
  <c r="AN103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<sst xmlns="http://schemas.openxmlformats.org/spreadsheetml/2006/main">
  <si>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</si>
  <si>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</si>
  <si>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</si>
  <si>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</si>
  <si>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</si>
  <si>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{fb24db2e-4964-420b-bfea-6d97ed7a9a40}</t>
  </si>
  <si>
    <t>0,01</t>
  </si>
  <si>
    <t>21</t>
  </si>
  <si>
    <t>1</t>
  </si>
  <si>
    <t>12</t>
  </si>
  <si>
    <t>REKAPITULACE STAVBY</t>
  </si>
  <si>
    <t xml:space="preserve">v ---  níže se nacházejí doplnkové a pomocné údaje k sestavám  --- v</t>
  </si>
  <si>
    <t>Návod na vyplnění</t>
  </si>
  <si>
    <t>Kód:</t>
  </si>
  <si>
    <t>2025_02_07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</si>
  <si>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</si>
  <si>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</si>
  <si>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střechy Slovanská 99, Vrchlabí</t>
  </si>
  <si>
    <t>KSO:</t>
  </si>
  <si>
    <t>CC-CZ:</t>
  </si>
  <si>
    <t>Místo:</t>
  </si>
  <si>
    <t xml:space="preserve"> </t>
  </si>
  <si>
    <t>Datum:</t>
  </si>
  <si>
    <t>4. 2. 2025</t>
  </si>
  <si>
    <t>Zadavatel:</t>
  </si>
  <si>
    <t>IČ:</t>
  </si>
  <si>
    <t>0,1</t>
  </si>
  <si>
    <t>DIČ:</t>
  </si>
  <si>
    <t>Uchazeč: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</si>
  <si>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</si>
  <si>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</si>
  <si>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</si>
  <si>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</si>
  <si>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</si>
  <si>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</si>
  <si>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</si>
  <si>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</si>
  <si>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</si>
  <si>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</si>
  <si>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</si>
  <si>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</si>
  <si>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</si>
  <si>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</si>
  <si>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</si>
  <si>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</si>
  <si>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</si>
  <si>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</si>
  <si>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</si>
  <si>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</si>
  <si>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</si>
  <si>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</si>
  <si>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</si>
  <si>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</si>
  <si>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</si>
  <si>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</si>
  <si>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</si>
  <si>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</si>
  <si>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</si>
  <si>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</si>
  <si>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</si>
  <si>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</si>
  <si>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</si>
  <si>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</si>
  <si>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</si>
  <si>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</si>
  <si>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</si>
  <si>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</si>
  <si>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</si>
  <si>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</si>
  <si>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</si>
  <si>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</si>
  <si>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</si>
  <si>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</si>
  <si>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</si>
  <si>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</si>
  <si>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</si>
  <si>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</si>
  <si>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</si>
  <si>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</si>
  <si>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</si>
  <si>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</si>
  <si>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</si>
  <si>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</si>
  <si>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</si>
  <si>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</si>
  <si>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</si>
  <si>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</si>
  <si>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</si>
  <si>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</si>
  <si>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</si>
  <si>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</si>
  <si>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</si>
  <si>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</si>
  <si>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</si>
  <si>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</si>
  <si>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</si>
  <si>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</si>
  <si>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</si>
  <si>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</si>
  <si>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</si>
  <si>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</si>
  <si>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</si>
  <si>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</si>
  <si>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</si>
  <si>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</si>
  <si>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</si>
  <si>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</si>
  <si>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</si>
  <si>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>VRN - Vedlejší rozpočtové náklady</t>
  </si>
  <si>
    <t xml:space="preserve">    VRN3 - Zařízení staveniště</t>
  </si>
  <si>
    <t xml:space="preserve">    VRN7 - Provozní vlivy</t>
  </si>
  <si>
    <t>2) Ostatní náklady</t>
  </si>
  <si>
    <t>Zařízení staveniště</t>
  </si>
  <si>
    <t>VRN</t>
  </si>
  <si>
    <t>2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</si>
  <si>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</si>
  <si>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</si>
  <si>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</si>
  <si>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</si>
  <si>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</si>
  <si>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</si>
  <si>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</si>
  <si>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</si>
  <si>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</si>
  <si>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</si>
  <si>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</si>
  <si>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</si>
  <si>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</si>
  <si>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</si>
  <si>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</si>
  <si>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</si>
  <si>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</si>
  <si>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</si>
  <si>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</si>
  <si>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</si>
  <si>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</si>
  <si>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</si>
  <si>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</si>
  <si>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</si>
  <si>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</si>
  <si>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941111131</t>
  </si>
  <si>
    <t>Montáž lešení řadového trubkového lehkého s podlahami zatížení do 200 kg/m2 š od 1,2 do 1,5 m v do 10 m</t>
  </si>
  <si>
    <t>m2</t>
  </si>
  <si>
    <t>4</t>
  </si>
  <si>
    <t>1585865793</t>
  </si>
  <si>
    <t>VV</t>
  </si>
  <si>
    <t>10*19+12*18</t>
  </si>
  <si>
    <t>941111231</t>
  </si>
  <si>
    <t>Příplatek k lešení řadovému trubkovému lehkému s podlahami do 200 kg/m2 š od 1,2 do 1,5 m v do 10 m za každý den použití</t>
  </si>
  <si>
    <t>97597756</t>
  </si>
  <si>
    <t>406,00*30</t>
  </si>
  <si>
    <t>3</t>
  </si>
  <si>
    <t>941111831</t>
  </si>
  <si>
    <t>Demontáž lešení řadového trubkového lehkého s podlahami zatížení do 200 kg/m2 š od 1,2 do 1,5 m v do 10 m</t>
  </si>
  <si>
    <t>-1108277815</t>
  </si>
  <si>
    <t>997</t>
  </si>
  <si>
    <t>Přesun sutě</t>
  </si>
  <si>
    <t>997006002</t>
  </si>
  <si>
    <t>Strojové třídění stavebního odpadu</t>
  </si>
  <si>
    <t>t</t>
  </si>
  <si>
    <t>-368178016</t>
  </si>
  <si>
    <t>5</t>
  </si>
  <si>
    <t>997013212</t>
  </si>
  <si>
    <t>Vnitrostaveništní doprava suti a vybouraných hmot pro budovy v přes 6 do 9 m ručně</t>
  </si>
  <si>
    <t>-1109698430</t>
  </si>
  <si>
    <t>6</t>
  </si>
  <si>
    <t>997013501</t>
  </si>
  <si>
    <t>Odvoz suti a vybouraných hmot na skládku nebo meziskládku do 1 km se složením</t>
  </si>
  <si>
    <t>-1344642560</t>
  </si>
  <si>
    <t>7</t>
  </si>
  <si>
    <t>997013509</t>
  </si>
  <si>
    <t>Příplatek k odvozu suti a vybouraných hmot na skládku ZKD 1 km přes 1 km</t>
  </si>
  <si>
    <t>945597728</t>
  </si>
  <si>
    <t>7,45*8 "Přepočtené koeficientem množství</t>
  </si>
  <si>
    <t>8</t>
  </si>
  <si>
    <t>997013511</t>
  </si>
  <si>
    <t>Odvoz suti a vybouraných hmot z meziskládky na skládku do 1 km s naložením a se složením</t>
  </si>
  <si>
    <t>1826747847</t>
  </si>
  <si>
    <t>997013631</t>
  </si>
  <si>
    <t>Poplatek za uložení na skládce (skládkovné) stavebního odpadu směsného kód odpadu 17 09 04</t>
  </si>
  <si>
    <t>-928141299</t>
  </si>
  <si>
    <t>7,45-6,14</t>
  </si>
  <si>
    <t>10</t>
  </si>
  <si>
    <t>997013821</t>
  </si>
  <si>
    <t>Poplatek za uložení na skládce (skládkovné) stavebního odpadu s obsahem azbestu kód odpadu 17 06 05</t>
  </si>
  <si>
    <t>1738446949</t>
  </si>
  <si>
    <t>PSV</t>
  </si>
  <si>
    <t>Práce a dodávky PSV</t>
  </si>
  <si>
    <t>712</t>
  </si>
  <si>
    <t>Povlakové krytiny</t>
  </si>
  <si>
    <t>82</t>
  </si>
  <si>
    <t>712631801</t>
  </si>
  <si>
    <t>Odstranění povlakové krytiny střech přes 30° z pásů uložených na sucho AIP nebo NAIP</t>
  </si>
  <si>
    <t>16</t>
  </si>
  <si>
    <t>-1031733108</t>
  </si>
  <si>
    <t>8,2*18,8+8,2*17,2+3,1*1,5-(3*1,5*1,4*6+1,5*1,5*1,4*3+3,4*2,8*1,4*2+3,4*3,4*1,4)+1,4*(1,5*1,8*6+1,5*1,5*1,4*3+3,4*2,6*2+3,5*3,4)</t>
  </si>
  <si>
    <t>"boční stěny menších arkýřů"</t>
  </si>
  <si>
    <t>(1,7*2,5/2)*6</t>
  </si>
  <si>
    <t>Součet</t>
  </si>
  <si>
    <t>84</t>
  </si>
  <si>
    <t>M</t>
  </si>
  <si>
    <t>55351097</t>
  </si>
  <si>
    <t>plošina stoupací pro falcované i skládané Al střechy 250x800mm</t>
  </si>
  <si>
    <t>kus</t>
  </si>
  <si>
    <t>32</t>
  </si>
  <si>
    <t>-632804661</t>
  </si>
  <si>
    <t>86</t>
  </si>
  <si>
    <t>55351070</t>
  </si>
  <si>
    <t>prostup nalepovací 80-125mm pro falcované Al střechy</t>
  </si>
  <si>
    <t>1297330055</t>
  </si>
  <si>
    <t>112</t>
  </si>
  <si>
    <t>55351072</t>
  </si>
  <si>
    <t>držák stoupací plošiny pro falcované i skládané hliníkové střechy</t>
  </si>
  <si>
    <t>2039823606</t>
  </si>
  <si>
    <t>14</t>
  </si>
  <si>
    <t>998712103</t>
  </si>
  <si>
    <t>Přesun hmot tonážní pro krytiny povlakové v objektech v přes 12 do 24 m</t>
  </si>
  <si>
    <t>-1191532515</t>
  </si>
  <si>
    <t>741</t>
  </si>
  <si>
    <t>Elektroinstalace - silnoproud</t>
  </si>
  <si>
    <t>15</t>
  </si>
  <si>
    <t>741420001</t>
  </si>
  <si>
    <t>Montáž drát nebo lano hromosvodné svodové D do 10 mm s podpěrou</t>
  </si>
  <si>
    <t>m</t>
  </si>
  <si>
    <t>-5364702</t>
  </si>
  <si>
    <t>19+8*4+11*2+9*2+3*3+6*4+3</t>
  </si>
  <si>
    <t>35441072</t>
  </si>
  <si>
    <t>drát D 8mm FeZn pro hromosvod</t>
  </si>
  <si>
    <t>kg</t>
  </si>
  <si>
    <t>1478003830</t>
  </si>
  <si>
    <t>127,00*3,14*0,004*0,004*7800*1,1</t>
  </si>
  <si>
    <t>17</t>
  </si>
  <si>
    <t>741420024</t>
  </si>
  <si>
    <t>Montáž svorka hromosvodná na konstrukce</t>
  </si>
  <si>
    <t>-314714884</t>
  </si>
  <si>
    <t>18</t>
  </si>
  <si>
    <t>35441895</t>
  </si>
  <si>
    <t>svorka připojovací k připojení kovových částí</t>
  </si>
  <si>
    <t>-225556721</t>
  </si>
  <si>
    <t>19</t>
  </si>
  <si>
    <t>741820011</t>
  </si>
  <si>
    <t>Měření zemnící síť dl pásku do 100 m</t>
  </si>
  <si>
    <t>-2027713444</t>
  </si>
  <si>
    <t>20</t>
  </si>
  <si>
    <t>998741102</t>
  </si>
  <si>
    <t>Přesun hmot tonážní pro silnoproud v objektech v přes 6 do 12 m</t>
  </si>
  <si>
    <t>344071754</t>
  </si>
  <si>
    <t>762</t>
  </si>
  <si>
    <t>Konstrukce tesařské</t>
  </si>
  <si>
    <t>762341210</t>
  </si>
  <si>
    <t>Montáž bednění střech rovných a šikmých sklonu do 60° z hrubých prken na sraz tl do 32 mm</t>
  </si>
  <si>
    <t>504588684</t>
  </si>
  <si>
    <t>22</t>
  </si>
  <si>
    <t>60515111</t>
  </si>
  <si>
    <t>řezivo jehličnaté boční prkno 20-30mm</t>
  </si>
  <si>
    <t>m3</t>
  </si>
  <si>
    <t>391524488</t>
  </si>
  <si>
    <t>299,838*0,024*1,1</t>
  </si>
  <si>
    <t>23</t>
  </si>
  <si>
    <t>762341931</t>
  </si>
  <si>
    <t>Vyřezání části bednění střech z prken tl do 32 mm pl jednotlivě do 1 m2</t>
  </si>
  <si>
    <t>-1279966572</t>
  </si>
  <si>
    <t>"nová střešní okna" 5</t>
  </si>
  <si>
    <t>24</t>
  </si>
  <si>
    <t>762342511</t>
  </si>
  <si>
    <t>Montáž kontralatí na podklad bez tepelné izolace</t>
  </si>
  <si>
    <t>-1235545761</t>
  </si>
  <si>
    <t>1,2 m/m2 střechy</t>
  </si>
  <si>
    <t>(8,2*18,8+8,2*17,2+3,1*1,5-(3*1,5*1,4*6+1,5*1,5*1,4*3+3,4*2,8*1,4*2+3,4*3,4*1,4)+1,4*(1,5*1,8*6+1,5*1,5*1,4*3+3,4*2,6*2+3,5*3,4))*1,2</t>
  </si>
  <si>
    <t>(1,7*2,5/2)*6*1,2</t>
  </si>
  <si>
    <t>25</t>
  </si>
  <si>
    <t>60514106</t>
  </si>
  <si>
    <t>řezivo jehličnaté lať pevnostní třída S10-13 průřez 40x60mm</t>
  </si>
  <si>
    <t>-514939049</t>
  </si>
  <si>
    <t>344,50*0,06*0,04*1,1</t>
  </si>
  <si>
    <t>26</t>
  </si>
  <si>
    <t>762343911</t>
  </si>
  <si>
    <t>Zabednění otvorů ve střeše prkny tl do 32 mm pl jednotlivě do 1 m2</t>
  </si>
  <si>
    <t>1127958886</t>
  </si>
  <si>
    <t>"opravy po vikýřích" 4</t>
  </si>
  <si>
    <t>27</t>
  </si>
  <si>
    <t>762354811</t>
  </si>
  <si>
    <t>Demontáž střešních vikýřů trojúhelníkových</t>
  </si>
  <si>
    <t>-923550105</t>
  </si>
  <si>
    <t>28</t>
  </si>
  <si>
    <t>998762102</t>
  </si>
  <si>
    <t>Přesun hmot tonážní pro kce tesařské v objektech v přes 6 do 12 m</t>
  </si>
  <si>
    <t>-876043850</t>
  </si>
  <si>
    <t>764</t>
  </si>
  <si>
    <t>Konstrukce klempířské</t>
  </si>
  <si>
    <t>29</t>
  </si>
  <si>
    <t>764001851</t>
  </si>
  <si>
    <t>Demontáž hřebene s větrací mřížkou nebo hřebenovým plechem do suti</t>
  </si>
  <si>
    <t>1285854401</t>
  </si>
  <si>
    <t>17,2+6+4+4+4+1*2</t>
  </si>
  <si>
    <t>30</t>
  </si>
  <si>
    <t>764001891</t>
  </si>
  <si>
    <t>Demontáž úžlabí do suti</t>
  </si>
  <si>
    <t>-1374128897</t>
  </si>
  <si>
    <t>1,4*2*(2,3*3+5+1*2)</t>
  </si>
  <si>
    <t>31</t>
  </si>
  <si>
    <t>764002801</t>
  </si>
  <si>
    <t>Demontáž závětrné lišty do suti</t>
  </si>
  <si>
    <t>926828364</t>
  </si>
  <si>
    <t>8,5*2+1,4*2*(3,4+1,5*3+1*2)</t>
  </si>
  <si>
    <t>764002812</t>
  </si>
  <si>
    <t>Demontáž okapového plechu do suti v krytině skládané</t>
  </si>
  <si>
    <t>-1291469676</t>
  </si>
  <si>
    <t>17,2+18,75+1,8*6+2,7*2</t>
  </si>
  <si>
    <t>33</t>
  </si>
  <si>
    <t>764002821</t>
  </si>
  <si>
    <t>Demontáž střešního výlezu do suti</t>
  </si>
  <si>
    <t>482154871</t>
  </si>
  <si>
    <t>56</t>
  </si>
  <si>
    <t>764002841</t>
  </si>
  <si>
    <t>Demontáž klempířských konstrukcí oplechování horních ploch zdí a nadezdívek do suti</t>
  </si>
  <si>
    <t>235033750</t>
  </si>
  <si>
    <t>8,5*2</t>
  </si>
  <si>
    <t>63</t>
  </si>
  <si>
    <t>764002851.R1</t>
  </si>
  <si>
    <t>Demontáž oplechování parapetů do suti - přechod krytiny do okenních parapetů</t>
  </si>
  <si>
    <t>-1536186940</t>
  </si>
  <si>
    <t>"přechod krytiny do okenních parapetů"</t>
  </si>
  <si>
    <t>6,8+3*3</t>
  </si>
  <si>
    <t>106</t>
  </si>
  <si>
    <t>764002861</t>
  </si>
  <si>
    <t>Demontáž oplechování říms a ozdobných prvků do suti</t>
  </si>
  <si>
    <t>1094324869</t>
  </si>
  <si>
    <t>"římsa jižní fasáda" 12,25</t>
  </si>
  <si>
    <t>57</t>
  </si>
  <si>
    <t>764002871</t>
  </si>
  <si>
    <t>Demontáž klempířských konstrukcí lemování zdí do suti</t>
  </si>
  <si>
    <t>-341127797</t>
  </si>
  <si>
    <t>2,5*6+3,4*2+8,5*2</t>
  </si>
  <si>
    <t>34</t>
  </si>
  <si>
    <t>764002881</t>
  </si>
  <si>
    <t>Demontáž lemování střešních prostupů do suti</t>
  </si>
  <si>
    <t>-594150453</t>
  </si>
  <si>
    <t>0,6*(1,4*2+1,7*2+0,5*4+1,1*2+0,5*2)</t>
  </si>
  <si>
    <t>107</t>
  </si>
  <si>
    <t>764004801</t>
  </si>
  <si>
    <t>Demontáž podokapního žlabu do suti</t>
  </si>
  <si>
    <t>-859908024</t>
  </si>
  <si>
    <t>17,2+18,75</t>
  </si>
  <si>
    <t>36</t>
  </si>
  <si>
    <t>764004861</t>
  </si>
  <si>
    <t>Demontáž svodu do suti</t>
  </si>
  <si>
    <t>-58117667</t>
  </si>
  <si>
    <t>11*2+9*2</t>
  </si>
  <si>
    <t>87</t>
  </si>
  <si>
    <t>764121405</t>
  </si>
  <si>
    <t>Krytina střechy rovné drážkováním ze svitků z Al plechu rš 500 mm sklonu přes 60°</t>
  </si>
  <si>
    <t>1956253405</t>
  </si>
  <si>
    <t>79</t>
  </si>
  <si>
    <t>764121413</t>
  </si>
  <si>
    <t>Krytina střechy rovné drážkováním ze svitků z Al plechu rš 670 mm sklonu přes 30 do 60°</t>
  </si>
  <si>
    <t>360083279</t>
  </si>
  <si>
    <t>113</t>
  </si>
  <si>
    <t>764221408</t>
  </si>
  <si>
    <t>Oplechování větraného hřebene z Al plechu z hřebenáčů</t>
  </si>
  <si>
    <t>-968716499</t>
  </si>
  <si>
    <t>17,5+6,3+3,2*3</t>
  </si>
  <si>
    <t>108</t>
  </si>
  <si>
    <t>764221467</t>
  </si>
  <si>
    <t>Oplechování úžlabí z Al plechu rš 670 mm</t>
  </si>
  <si>
    <t>1321178171</t>
  </si>
  <si>
    <t>120</t>
  </si>
  <si>
    <t>764222404</t>
  </si>
  <si>
    <t>Oplechování štítu závětrnou lištou z Al plechu rš 330 mm</t>
  </si>
  <si>
    <t>-1866059169</t>
  </si>
  <si>
    <t>66</t>
  </si>
  <si>
    <t>764222432</t>
  </si>
  <si>
    <t>Oplechování rovné okapové hrany z Al plechu rš 200 mm</t>
  </si>
  <si>
    <t>479238962</t>
  </si>
  <si>
    <t>67</t>
  </si>
  <si>
    <t>764222433</t>
  </si>
  <si>
    <t>Oplechování rovné okapové hrany z Al plechu rš 250 mm</t>
  </si>
  <si>
    <t>-1959087027</t>
  </si>
  <si>
    <t>122</t>
  </si>
  <si>
    <t>764222434</t>
  </si>
  <si>
    <t>Oplechování rovné okapové hrany z Al plechu rš 330 mm</t>
  </si>
  <si>
    <t>-1419097769</t>
  </si>
  <si>
    <t>123</t>
  </si>
  <si>
    <t>764222437</t>
  </si>
  <si>
    <t>Oplechování rovné okapové hrany z Al plechu rš 670 mm</t>
  </si>
  <si>
    <t>1953163576</t>
  </si>
  <si>
    <t>94</t>
  </si>
  <si>
    <t>764223452</t>
  </si>
  <si>
    <t>Střešní výlez pro krytinu skládanou nebo plechovou z Al plechu</t>
  </si>
  <si>
    <t>593526942</t>
  </si>
  <si>
    <t>80</t>
  </si>
  <si>
    <t>764223455</t>
  </si>
  <si>
    <t>Sněhový zachytávač krytiny z Al plechu průběžný jednotrubkový</t>
  </si>
  <si>
    <t>-871781207</t>
  </si>
  <si>
    <t>81</t>
  </si>
  <si>
    <t>764223456</t>
  </si>
  <si>
    <t>Sněhový zachytávač krytiny z Al plechu průběžný dvoutrubkový</t>
  </si>
  <si>
    <t>-2070718191</t>
  </si>
  <si>
    <t>70</t>
  </si>
  <si>
    <t>764225406</t>
  </si>
  <si>
    <t>Oplechování horních ploch a nadezdívek (atik) bez rohů z Al plechu celoplošně lepené rš 450 mm</t>
  </si>
  <si>
    <t>224867576</t>
  </si>
  <si>
    <t>115</t>
  </si>
  <si>
    <t>764225446</t>
  </si>
  <si>
    <t>Příplatek za zvýšenou pracnost při oplechování rohů nadezdívek (atik) z Al plechu rš přes 400 mm</t>
  </si>
  <si>
    <t>-1396086735</t>
  </si>
  <si>
    <t>114</t>
  </si>
  <si>
    <t>764226405.R1</t>
  </si>
  <si>
    <t>Oplechování parapetů rovných mechanicky kotvené z Al plechu - přechod krytiny do okenních parapetů</t>
  </si>
  <si>
    <t>1743321135</t>
  </si>
  <si>
    <t>116</t>
  </si>
  <si>
    <t>764226467</t>
  </si>
  <si>
    <t>Příplatek za zvýšenou pracnost oplechování rohů parapetů rovných z Al plechu rš přes 400 mm</t>
  </si>
  <si>
    <t>-949281483</t>
  </si>
  <si>
    <t>117</t>
  </si>
  <si>
    <t>764228411</t>
  </si>
  <si>
    <t>Oplechování římsy rovné mechanicky kotvené z Al plechu rš přes 670 mm</t>
  </si>
  <si>
    <t>-108909551</t>
  </si>
  <si>
    <t>118</t>
  </si>
  <si>
    <t>764228447</t>
  </si>
  <si>
    <t>Příplatek k cenám rovné římsy z AL plechu za zvýšenou pracnost provedení rohu nebo koutu rš přes 400 mm</t>
  </si>
  <si>
    <t>1725719680</t>
  </si>
  <si>
    <t>121</t>
  </si>
  <si>
    <t>764304164</t>
  </si>
  <si>
    <t>Montáž lemování sloupků komínových lávek s krytinou skládanou, plechovou rš 330 x 800 mm</t>
  </si>
  <si>
    <t>-930507095</t>
  </si>
  <si>
    <t>119</t>
  </si>
  <si>
    <t>764321405</t>
  </si>
  <si>
    <t>Lemování rovných zdí střech s krytinou prejzovou nebo vlnitou z Al plechu rš 400 mm</t>
  </si>
  <si>
    <t>1312788643</t>
  </si>
  <si>
    <t>111</t>
  </si>
  <si>
    <t>764324412</t>
  </si>
  <si>
    <t>Lemování prostupů střech s krytinou skládanou nebo plechovou bez lišty z Al plechu</t>
  </si>
  <si>
    <t>-511444429</t>
  </si>
  <si>
    <t>"komíny" 0,6*(1,4*2+1,7*2+0,5*4+1,1*2+0,5*2)</t>
  </si>
  <si>
    <t>"střešní okna" 0,3*(0,6*4+0,8*4+0,7*2+1,2*2)</t>
  </si>
  <si>
    <t>88</t>
  </si>
  <si>
    <t>764325403</t>
  </si>
  <si>
    <t>Lemování trub, konzol nebo držáků z Al plechu střech s krytinou prejzovou, vlnitou D přes 100 do 150 mm</t>
  </si>
  <si>
    <t>2038835742</t>
  </si>
  <si>
    <t>59</t>
  </si>
  <si>
    <t>764521404</t>
  </si>
  <si>
    <t>Žlab podokapní půlkruhový z Al plechu rš 330 mm</t>
  </si>
  <si>
    <t>2007719876</t>
  </si>
  <si>
    <t>17,2+2,6*2+1,8*6</t>
  </si>
  <si>
    <t>"pod jižní římsou" 12,25</t>
  </si>
  <si>
    <t>92</t>
  </si>
  <si>
    <t>764521444</t>
  </si>
  <si>
    <t>Kotlík oválný (trychtýřový) pro podokapní žlaby z Al plechu 330/100 mm</t>
  </si>
  <si>
    <t>96054427</t>
  </si>
  <si>
    <t>109</t>
  </si>
  <si>
    <t>764523407</t>
  </si>
  <si>
    <t>Žlaby nadokapní (nástřešní ) oblého tvaru včetně háků, čel a hrdel z Al plechu rš 670 mm</t>
  </si>
  <si>
    <t>-1486938518</t>
  </si>
  <si>
    <t>110</t>
  </si>
  <si>
    <t>764523427</t>
  </si>
  <si>
    <t>Příplatek k cenám nadokapního žlabu za provedení rohu nebo koutu z Al plechu rš 670 mm</t>
  </si>
  <si>
    <t>-1465325032</t>
  </si>
  <si>
    <t>93</t>
  </si>
  <si>
    <t>764528422</t>
  </si>
  <si>
    <t>Svody kruhové včetně objímek, kolen, odskoků z Al plechu průměru 100 mm</t>
  </si>
  <si>
    <t>-1260013956</t>
  </si>
  <si>
    <t>52</t>
  </si>
  <si>
    <t>998764102</t>
  </si>
  <si>
    <t>Přesun hmot tonážní pro konstrukce klempířské v objektech v přes 6 do 12 m</t>
  </si>
  <si>
    <t>-1765960338</t>
  </si>
  <si>
    <t>765</t>
  </si>
  <si>
    <t>Krytina skládaná</t>
  </si>
  <si>
    <t>71</t>
  </si>
  <si>
    <t>765111203R</t>
  </si>
  <si>
    <t>Montáž větrací mřížky - okapová hrana</t>
  </si>
  <si>
    <t>480423606</t>
  </si>
  <si>
    <t>53</t>
  </si>
  <si>
    <t>765131803</t>
  </si>
  <si>
    <t>Demontáž azbestocementové skládané krytiny sklonu do 30° do suti</t>
  </si>
  <si>
    <t>1566481617</t>
  </si>
  <si>
    <t>89</t>
  </si>
  <si>
    <t>765191023</t>
  </si>
  <si>
    <t>Montáž pojistné hydroizolační nebo parotěsné fólie kladené ve sklonu přes 20° s lepenými přesahy na bednění nebo tepelnou izolaci</t>
  </si>
  <si>
    <t>-1463105339</t>
  </si>
  <si>
    <t>"kontaktní folie" 8,2*18,8+8,2*17,2+3,1*1,5-(3*1,5*1,4*6+1,5*1,5*1,4*3+3,4*2,8*1,4*2+3,4*3,4*1,4)+1,4*(1,5*1,8*6+1,5*1,5*1,4*3+3,4*2,6*2+3,5*3,4)</t>
  </si>
  <si>
    <t>90</t>
  </si>
  <si>
    <t>28329036</t>
  </si>
  <si>
    <t>fólie kontaktní difuzně propustná pro doplňkovou hydroizolační vrstvu, třívrstvá mikroporézní PP 150g/m2 s integrovanou samolepící páskou</t>
  </si>
  <si>
    <t>-1926114802</t>
  </si>
  <si>
    <t>327,090909090909*1,1 'Přepočtené koeficientem množství</t>
  </si>
  <si>
    <t>91</t>
  </si>
  <si>
    <t>765193001</t>
  </si>
  <si>
    <t>Montáž podkladního vyrovnávacího pásu</t>
  </si>
  <si>
    <t>1730033088</t>
  </si>
  <si>
    <t>"separační vrstva" 8,2*18,8+8,2*17,2+3,1*1,5-(3*1,5*1,4*6+1,5*1,5*1,4*3+3,4*2,8*1,4*2+3,4*3,4*1,4)+1,4*(1,5*1,8*6+1,5*1,5*1,4*3+3,4*2,6*2+3,5*3,4)</t>
  </si>
  <si>
    <t>96</t>
  </si>
  <si>
    <t>62866520.R1</t>
  </si>
  <si>
    <t xml:space="preserve">difuzně uzavřená dělící vrstva pod AL krytinu tl 1,5mm </t>
  </si>
  <si>
    <t>-2003293058</t>
  </si>
  <si>
    <t>766</t>
  </si>
  <si>
    <t>Konstrukce truhlářské</t>
  </si>
  <si>
    <t>97</t>
  </si>
  <si>
    <t>766671001</t>
  </si>
  <si>
    <t>Montáž střešního okna do krytiny ploché 55 x 78 cm</t>
  </si>
  <si>
    <t>813351817</t>
  </si>
  <si>
    <t>98</t>
  </si>
  <si>
    <t>61124777</t>
  </si>
  <si>
    <t>okno střešní dřevěné kyvné, izolační trojsklo 55x78cm, Uw=1,1W/m2K Al oplechování</t>
  </si>
  <si>
    <t>1475417504</t>
  </si>
  <si>
    <t>103</t>
  </si>
  <si>
    <t>61124046</t>
  </si>
  <si>
    <t>zateplovací sada střešních oken rám 55x78cm</t>
  </si>
  <si>
    <t>sada</t>
  </si>
  <si>
    <t>1083230732</t>
  </si>
  <si>
    <t>101</t>
  </si>
  <si>
    <t>61124230</t>
  </si>
  <si>
    <t>manžeta z parotěsné fólie pro střešní okno 55x78cm</t>
  </si>
  <si>
    <t>351828660</t>
  </si>
  <si>
    <t>99</t>
  </si>
  <si>
    <t>766671002</t>
  </si>
  <si>
    <t>Montáž střešního okna do krytiny ploché 66 x 118 cm</t>
  </si>
  <si>
    <t>-1863305375</t>
  </si>
  <si>
    <t>100</t>
  </si>
  <si>
    <t>61124495</t>
  </si>
  <si>
    <t>okno střešní dřevěné kyvné, izolační trojsklo 66x118cm, Uw=1,1W/m2K Al oplechování</t>
  </si>
  <si>
    <t>-1717007560</t>
  </si>
  <si>
    <t>104</t>
  </si>
  <si>
    <t>61124047</t>
  </si>
  <si>
    <t>zateplovací sada střešních oken rám 66x118cm</t>
  </si>
  <si>
    <t>550624154</t>
  </si>
  <si>
    <t>102</t>
  </si>
  <si>
    <t>61124231</t>
  </si>
  <si>
    <t>manžeta z parotěsné fólie pro střešní okno 66x118cm</t>
  </si>
  <si>
    <t>21029180</t>
  </si>
  <si>
    <t>Vedlejší rozpočtové náklady</t>
  </si>
  <si>
    <t>VRN3</t>
  </si>
  <si>
    <t>54</t>
  </si>
  <si>
    <t>030001000</t>
  </si>
  <si>
    <t>soub</t>
  </si>
  <si>
    <t>1024</t>
  </si>
  <si>
    <t>1329527002</t>
  </si>
  <si>
    <t>VRN7</t>
  </si>
  <si>
    <t>55</t>
  </si>
  <si>
    <t>070001000</t>
  </si>
  <si>
    <t>-443043290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</si>
</sst>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7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5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1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4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4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0" fontId="36" fillId="0" borderId="23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8</v>
      </c>
      <c r="BT3" s="17" t="s">
        <v>9</v>
      </c>
    </row>
    <row r="4" s="1" customFormat="1" ht="24.96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E4" s="25" t="s">
        <v>12</v>
      </c>
      <c r="BS4" s="17" t="s">
        <v>6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26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26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26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26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26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14.4" customHeight="1">
      <c r="B26" s="21"/>
      <c r="C26" s="22"/>
      <c r="D26" s="38" t="s">
        <v>34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39">
        <f>ROUND(AG94,2)</f>
        <v>0</v>
      </c>
      <c r="AL26" s="22"/>
      <c r="AM26" s="22"/>
      <c r="AN26" s="22"/>
      <c r="AO26" s="22"/>
      <c r="AP26" s="22"/>
      <c r="AQ26" s="22"/>
      <c r="AR26" s="20"/>
      <c r="BE26" s="31"/>
    </row>
    <row r="27" s="1" customFormat="1" ht="14.4" customHeight="1">
      <c r="B27" s="21"/>
      <c r="C27" s="22"/>
      <c r="D27" s="38" t="s">
        <v>35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39">
        <f>ROUND(AG97, 2)</f>
        <v>0</v>
      </c>
      <c r="AL27" s="39"/>
      <c r="AM27" s="39"/>
      <c r="AN27" s="39"/>
      <c r="AO27" s="39"/>
      <c r="AP27" s="22"/>
      <c r="AQ27" s="22"/>
      <c r="AR27" s="20"/>
      <c r="BE27" s="31"/>
    </row>
    <row r="28" s="2" customFormat="1" ht="6.96" customHeigh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3"/>
      <c r="BE28" s="31"/>
    </row>
    <row r="29" s="2" customFormat="1" ht="25.92" customHeight="1">
      <c r="A29" s="40"/>
      <c r="B29" s="41"/>
      <c r="C29" s="42"/>
      <c r="D29" s="44" t="s">
        <v>36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6">
        <f>ROUND(AK26 + AK27, 2)</f>
        <v>0</v>
      </c>
      <c r="AL29" s="45"/>
      <c r="AM29" s="45"/>
      <c r="AN29" s="45"/>
      <c r="AO29" s="45"/>
      <c r="AP29" s="42"/>
      <c r="AQ29" s="42"/>
      <c r="AR29" s="43"/>
      <c r="BE29" s="31"/>
    </row>
    <row r="30" s="2" customFormat="1" ht="6.96" customHeight="1">
      <c r="A30" s="40"/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3"/>
      <c r="BE30" s="31"/>
    </row>
    <row r="31" s="2" customFormat="1">
      <c r="A31" s="40"/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7" t="s">
        <v>37</v>
      </c>
      <c r="M31" s="47"/>
      <c r="N31" s="47"/>
      <c r="O31" s="47"/>
      <c r="P31" s="47"/>
      <c r="Q31" s="42"/>
      <c r="R31" s="42"/>
      <c r="S31" s="42"/>
      <c r="T31" s="42"/>
      <c r="U31" s="42"/>
      <c r="V31" s="42"/>
      <c r="W31" s="47" t="s">
        <v>38</v>
      </c>
      <c r="X31" s="47"/>
      <c r="Y31" s="47"/>
      <c r="Z31" s="47"/>
      <c r="AA31" s="47"/>
      <c r="AB31" s="47"/>
      <c r="AC31" s="47"/>
      <c r="AD31" s="47"/>
      <c r="AE31" s="47"/>
      <c r="AF31" s="42"/>
      <c r="AG31" s="42"/>
      <c r="AH31" s="42"/>
      <c r="AI31" s="42"/>
      <c r="AJ31" s="42"/>
      <c r="AK31" s="47" t="s">
        <v>39</v>
      </c>
      <c r="AL31" s="47"/>
      <c r="AM31" s="47"/>
      <c r="AN31" s="47"/>
      <c r="AO31" s="47"/>
      <c r="AP31" s="42"/>
      <c r="AQ31" s="42"/>
      <c r="AR31" s="43"/>
      <c r="BE31" s="31"/>
    </row>
    <row r="32" s="3" customFormat="1" ht="14.4" customHeight="1">
      <c r="A32" s="3"/>
      <c r="B32" s="48"/>
      <c r="C32" s="49"/>
      <c r="D32" s="32" t="s">
        <v>40</v>
      </c>
      <c r="E32" s="49"/>
      <c r="F32" s="32" t="s">
        <v>41</v>
      </c>
      <c r="G32" s="49"/>
      <c r="H32" s="49"/>
      <c r="I32" s="49"/>
      <c r="J32" s="49"/>
      <c r="K32" s="49"/>
      <c r="L32" s="50">
        <v>0.20999999999999999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ROUND(AZ94 + SUM(CD97:CD101),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f>ROUND(AV94 + SUM(BY97:BY101), 2)</f>
        <v>0</v>
      </c>
      <c r="AL32" s="49"/>
      <c r="AM32" s="49"/>
      <c r="AN32" s="49"/>
      <c r="AO32" s="49"/>
      <c r="AP32" s="49"/>
      <c r="AQ32" s="49"/>
      <c r="AR32" s="52"/>
      <c r="BE32" s="53"/>
    </row>
    <row r="33" s="3" customFormat="1" ht="14.4" customHeight="1">
      <c r="A33" s="3"/>
      <c r="B33" s="48"/>
      <c r="C33" s="49"/>
      <c r="D33" s="49"/>
      <c r="E33" s="49"/>
      <c r="F33" s="32" t="s">
        <v>42</v>
      </c>
      <c r="G33" s="49"/>
      <c r="H33" s="49"/>
      <c r="I33" s="49"/>
      <c r="J33" s="49"/>
      <c r="K33" s="49"/>
      <c r="L33" s="50">
        <v>0.12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ROUND(BA94 + SUM(CE97:CE101),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f>ROUND(AW94 + SUM(BZ97:BZ101), 2)</f>
        <v>0</v>
      </c>
      <c r="AL33" s="49"/>
      <c r="AM33" s="49"/>
      <c r="AN33" s="49"/>
      <c r="AO33" s="49"/>
      <c r="AP33" s="49"/>
      <c r="AQ33" s="49"/>
      <c r="AR33" s="52"/>
      <c r="BE33" s="53"/>
    </row>
    <row r="34" hidden="1" s="3" customFormat="1" ht="14.4" customHeight="1">
      <c r="A34" s="3"/>
      <c r="B34" s="48"/>
      <c r="C34" s="49"/>
      <c r="D34" s="49"/>
      <c r="E34" s="49"/>
      <c r="F34" s="32" t="s">
        <v>43</v>
      </c>
      <c r="G34" s="49"/>
      <c r="H34" s="49"/>
      <c r="I34" s="49"/>
      <c r="J34" s="49"/>
      <c r="K34" s="49"/>
      <c r="L34" s="50">
        <v>0.20999999999999999</v>
      </c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51">
        <f>ROUND(BB94 + SUM(CF97:CF101), 2)</f>
        <v>0</v>
      </c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51">
        <v>0</v>
      </c>
      <c r="AL34" s="49"/>
      <c r="AM34" s="49"/>
      <c r="AN34" s="49"/>
      <c r="AO34" s="49"/>
      <c r="AP34" s="49"/>
      <c r="AQ34" s="49"/>
      <c r="AR34" s="52"/>
      <c r="BE34" s="53"/>
    </row>
    <row r="35" hidden="1" s="3" customFormat="1" ht="14.4" customHeight="1">
      <c r="A35" s="3"/>
      <c r="B35" s="48"/>
      <c r="C35" s="49"/>
      <c r="D35" s="49"/>
      <c r="E35" s="49"/>
      <c r="F35" s="32" t="s">
        <v>44</v>
      </c>
      <c r="G35" s="49"/>
      <c r="H35" s="49"/>
      <c r="I35" s="49"/>
      <c r="J35" s="49"/>
      <c r="K35" s="49"/>
      <c r="L35" s="50">
        <v>0.12</v>
      </c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51">
        <f>ROUND(BC94 + SUM(CG97:CG101), 2)</f>
        <v>0</v>
      </c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1">
        <v>0</v>
      </c>
      <c r="AL35" s="49"/>
      <c r="AM35" s="49"/>
      <c r="AN35" s="49"/>
      <c r="AO35" s="49"/>
      <c r="AP35" s="49"/>
      <c r="AQ35" s="49"/>
      <c r="AR35" s="52"/>
      <c r="BE35" s="3"/>
    </row>
    <row r="36" hidden="1" s="3" customFormat="1" ht="14.4" customHeight="1">
      <c r="A36" s="3"/>
      <c r="B36" s="48"/>
      <c r="C36" s="49"/>
      <c r="D36" s="49"/>
      <c r="E36" s="49"/>
      <c r="F36" s="32" t="s">
        <v>45</v>
      </c>
      <c r="G36" s="49"/>
      <c r="H36" s="49"/>
      <c r="I36" s="49"/>
      <c r="J36" s="49"/>
      <c r="K36" s="49"/>
      <c r="L36" s="50">
        <v>0</v>
      </c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51">
        <f>ROUND(BD94 + SUM(CH97:CH101), 2)</f>
        <v>0</v>
      </c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51">
        <v>0</v>
      </c>
      <c r="AL36" s="49"/>
      <c r="AM36" s="49"/>
      <c r="AN36" s="49"/>
      <c r="AO36" s="49"/>
      <c r="AP36" s="49"/>
      <c r="AQ36" s="49"/>
      <c r="AR36" s="52"/>
      <c r="BE36" s="3"/>
    </row>
    <row r="37" s="2" customFormat="1" ht="6.96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3"/>
      <c r="BE37" s="40"/>
    </row>
    <row r="38" s="2" customFormat="1" ht="25.92" customHeight="1">
      <c r="A38" s="40"/>
      <c r="B38" s="41"/>
      <c r="C38" s="54"/>
      <c r="D38" s="55" t="s">
        <v>46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7" t="s">
        <v>47</v>
      </c>
      <c r="U38" s="56"/>
      <c r="V38" s="56"/>
      <c r="W38" s="56"/>
      <c r="X38" s="58" t="s">
        <v>48</v>
      </c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9">
        <f>SUM(AK29:AK36)</f>
        <v>0</v>
      </c>
      <c r="AL38" s="56"/>
      <c r="AM38" s="56"/>
      <c r="AN38" s="56"/>
      <c r="AO38" s="60"/>
      <c r="AP38" s="54"/>
      <c r="AQ38" s="54"/>
      <c r="AR38" s="43"/>
      <c r="BE38" s="40"/>
    </row>
    <row r="39" s="2" customFormat="1" ht="6.96" customHeight="1">
      <c r="A39" s="40"/>
      <c r="B39" s="41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3"/>
      <c r="BE39" s="40"/>
    </row>
    <row r="40" s="2" customFormat="1" ht="14.4" customHeight="1">
      <c r="A40" s="40"/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3"/>
      <c r="BE40" s="4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61"/>
      <c r="C49" s="62"/>
      <c r="D49" s="63" t="s">
        <v>49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50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40"/>
      <c r="B60" s="41"/>
      <c r="C60" s="42"/>
      <c r="D60" s="66" t="s">
        <v>51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66" t="s">
        <v>52</v>
      </c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66" t="s">
        <v>51</v>
      </c>
      <c r="AI60" s="45"/>
      <c r="AJ60" s="45"/>
      <c r="AK60" s="45"/>
      <c r="AL60" s="45"/>
      <c r="AM60" s="66" t="s">
        <v>52</v>
      </c>
      <c r="AN60" s="45"/>
      <c r="AO60" s="45"/>
      <c r="AP60" s="42"/>
      <c r="AQ60" s="42"/>
      <c r="AR60" s="43"/>
      <c r="BE60" s="40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40"/>
      <c r="B64" s="41"/>
      <c r="C64" s="42"/>
      <c r="D64" s="63" t="s">
        <v>53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54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3"/>
      <c r="BE64" s="40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40"/>
      <c r="B75" s="41"/>
      <c r="C75" s="42"/>
      <c r="D75" s="66" t="s">
        <v>51</v>
      </c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66" t="s">
        <v>52</v>
      </c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66" t="s">
        <v>51</v>
      </c>
      <c r="AI75" s="45"/>
      <c r="AJ75" s="45"/>
      <c r="AK75" s="45"/>
      <c r="AL75" s="45"/>
      <c r="AM75" s="66" t="s">
        <v>52</v>
      </c>
      <c r="AN75" s="45"/>
      <c r="AO75" s="45"/>
      <c r="AP75" s="42"/>
      <c r="AQ75" s="42"/>
      <c r="AR75" s="43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3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3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3"/>
      <c r="BE81" s="40"/>
    </row>
    <row r="82" s="2" customFormat="1" ht="24.96" customHeight="1">
      <c r="A82" s="40"/>
      <c r="B82" s="41"/>
      <c r="C82" s="23" t="s">
        <v>55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3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3"/>
      <c r="BE83" s="40"/>
    </row>
    <row r="84" s="4" customFormat="1" ht="12" customHeight="1">
      <c r="A84" s="4"/>
      <c r="B84" s="72"/>
      <c r="C84" s="32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2025_02_07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Oprava střechy Slovanská 99, Vrchlabí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3"/>
      <c r="BE86" s="40"/>
    </row>
    <row r="87" s="2" customFormat="1" ht="12" customHeight="1">
      <c r="A87" s="40"/>
      <c r="B87" s="41"/>
      <c r="C87" s="32" t="s">
        <v>20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 xml:space="preserve"> 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2" t="s">
        <v>22</v>
      </c>
      <c r="AJ87" s="42"/>
      <c r="AK87" s="42"/>
      <c r="AL87" s="42"/>
      <c r="AM87" s="81" t="str">
        <f>IF(AN8= "","",AN8)</f>
        <v>4. 2. 2025</v>
      </c>
      <c r="AN87" s="81"/>
      <c r="AO87" s="42"/>
      <c r="AP87" s="42"/>
      <c r="AQ87" s="42"/>
      <c r="AR87" s="43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3"/>
      <c r="BE88" s="40"/>
    </row>
    <row r="89" s="2" customFormat="1" ht="15.15" customHeight="1">
      <c r="A89" s="40"/>
      <c r="B89" s="41"/>
      <c r="C89" s="32" t="s">
        <v>24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 xml:space="preserve"> 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2" t="s">
        <v>30</v>
      </c>
      <c r="AJ89" s="42"/>
      <c r="AK89" s="42"/>
      <c r="AL89" s="42"/>
      <c r="AM89" s="82" t="str">
        <f>IF(E17="","",E17)</f>
        <v xml:space="preserve"> </v>
      </c>
      <c r="AN89" s="73"/>
      <c r="AO89" s="73"/>
      <c r="AP89" s="73"/>
      <c r="AQ89" s="42"/>
      <c r="AR89" s="43"/>
      <c r="AS89" s="83" t="s">
        <v>56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2" t="s">
        <v>28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2" t="s">
        <v>32</v>
      </c>
      <c r="AJ90" s="42"/>
      <c r="AK90" s="42"/>
      <c r="AL90" s="42"/>
      <c r="AM90" s="82" t="str">
        <f>IF(E20="","",E20)</f>
        <v xml:space="preserve"> </v>
      </c>
      <c r="AN90" s="73"/>
      <c r="AO90" s="73"/>
      <c r="AP90" s="73"/>
      <c r="AQ90" s="42"/>
      <c r="AR90" s="43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3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57</v>
      </c>
      <c r="D92" s="96"/>
      <c r="E92" s="96"/>
      <c r="F92" s="96"/>
      <c r="G92" s="96"/>
      <c r="H92" s="97"/>
      <c r="I92" s="98" t="s">
        <v>58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59</v>
      </c>
      <c r="AH92" s="96"/>
      <c r="AI92" s="96"/>
      <c r="AJ92" s="96"/>
      <c r="AK92" s="96"/>
      <c r="AL92" s="96"/>
      <c r="AM92" s="96"/>
      <c r="AN92" s="98" t="s">
        <v>60</v>
      </c>
      <c r="AO92" s="96"/>
      <c r="AP92" s="100"/>
      <c r="AQ92" s="101" t="s">
        <v>61</v>
      </c>
      <c r="AR92" s="43"/>
      <c r="AS92" s="102" t="s">
        <v>62</v>
      </c>
      <c r="AT92" s="103" t="s">
        <v>63</v>
      </c>
      <c r="AU92" s="103" t="s">
        <v>64</v>
      </c>
      <c r="AV92" s="103" t="s">
        <v>65</v>
      </c>
      <c r="AW92" s="103" t="s">
        <v>66</v>
      </c>
      <c r="AX92" s="103" t="s">
        <v>67</v>
      </c>
      <c r="AY92" s="103" t="s">
        <v>68</v>
      </c>
      <c r="AZ92" s="103" t="s">
        <v>69</v>
      </c>
      <c r="BA92" s="103" t="s">
        <v>70</v>
      </c>
      <c r="BB92" s="103" t="s">
        <v>71</v>
      </c>
      <c r="BC92" s="103" t="s">
        <v>72</v>
      </c>
      <c r="BD92" s="104" t="s">
        <v>73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3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74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ROUND(AS95,2)</f>
        <v>0</v>
      </c>
      <c r="AT94" s="116">
        <f>ROUND(SUM(AV94:AW94),2)</f>
        <v>0</v>
      </c>
      <c r="AU94" s="117">
        <f>ROUND(AU95,5)</f>
        <v>0</v>
      </c>
      <c r="AV94" s="116">
        <f>ROUND(AZ94*L32,2)</f>
        <v>0</v>
      </c>
      <c r="AW94" s="116">
        <f>ROUND(BA94*L33,2)</f>
        <v>0</v>
      </c>
      <c r="AX94" s="116">
        <f>ROUND(BB94*L32,2)</f>
        <v>0</v>
      </c>
      <c r="AY94" s="116">
        <f>ROUND(BC94*L33,2)</f>
        <v>0</v>
      </c>
      <c r="AZ94" s="116">
        <f>ROUND(AZ95,2)</f>
        <v>0</v>
      </c>
      <c r="BA94" s="116">
        <f>ROUND(BA95,2)</f>
        <v>0</v>
      </c>
      <c r="BB94" s="116">
        <f>ROUND(BB95,2)</f>
        <v>0</v>
      </c>
      <c r="BC94" s="116">
        <f>ROUND(BC95,2)</f>
        <v>0</v>
      </c>
      <c r="BD94" s="118">
        <f>ROUND(BD95,2)</f>
        <v>0</v>
      </c>
      <c r="BE94" s="6"/>
      <c r="BS94" s="119" t="s">
        <v>75</v>
      </c>
      <c r="BT94" s="119" t="s">
        <v>76</v>
      </c>
      <c r="BV94" s="119" t="s">
        <v>77</v>
      </c>
      <c r="BW94" s="119" t="s">
        <v>5</v>
      </c>
      <c r="BX94" s="119" t="s">
        <v>78</v>
      </c>
      <c r="CL94" s="119" t="s">
        <v>1</v>
      </c>
    </row>
    <row r="95" s="7" customFormat="1" ht="24.75" customHeight="1">
      <c r="A95" s="120" t="s">
        <v>79</v>
      </c>
      <c r="B95" s="121"/>
      <c r="C95" s="122"/>
      <c r="D95" s="123" t="s">
        <v>14</v>
      </c>
      <c r="E95" s="123"/>
      <c r="F95" s="123"/>
      <c r="G95" s="123"/>
      <c r="H95" s="123"/>
      <c r="I95" s="124"/>
      <c r="J95" s="123" t="s">
        <v>17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'2025_02_07 - Oprava střec...'!J30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80</v>
      </c>
      <c r="AR95" s="127"/>
      <c r="AS95" s="128">
        <v>0</v>
      </c>
      <c r="AT95" s="129">
        <f>ROUND(SUM(AV95:AW95),2)</f>
        <v>0</v>
      </c>
      <c r="AU95" s="130">
        <f>'2025_02_07 - Oprava střec...'!P135</f>
        <v>0</v>
      </c>
      <c r="AV95" s="129">
        <f>'2025_02_07 - Oprava střec...'!J33</f>
        <v>0</v>
      </c>
      <c r="AW95" s="129">
        <f>'2025_02_07 - Oprava střec...'!J34</f>
        <v>0</v>
      </c>
      <c r="AX95" s="129">
        <f>'2025_02_07 - Oprava střec...'!J35</f>
        <v>0</v>
      </c>
      <c r="AY95" s="129">
        <f>'2025_02_07 - Oprava střec...'!J36</f>
        <v>0</v>
      </c>
      <c r="AZ95" s="129">
        <f>'2025_02_07 - Oprava střec...'!F33</f>
        <v>0</v>
      </c>
      <c r="BA95" s="129">
        <f>'2025_02_07 - Oprava střec...'!F34</f>
        <v>0</v>
      </c>
      <c r="BB95" s="129">
        <f>'2025_02_07 - Oprava střec...'!F35</f>
        <v>0</v>
      </c>
      <c r="BC95" s="129">
        <f>'2025_02_07 - Oprava střec...'!F36</f>
        <v>0</v>
      </c>
      <c r="BD95" s="131">
        <f>'2025_02_07 - Oprava střec...'!F37</f>
        <v>0</v>
      </c>
      <c r="BE95" s="7"/>
      <c r="BT95" s="132" t="s">
        <v>8</v>
      </c>
      <c r="BU95" s="132" t="s">
        <v>81</v>
      </c>
      <c r="BV95" s="132" t="s">
        <v>77</v>
      </c>
      <c r="BW95" s="132" t="s">
        <v>5</v>
      </c>
      <c r="BX95" s="132" t="s">
        <v>78</v>
      </c>
      <c r="CL95" s="132" t="s">
        <v>1</v>
      </c>
    </row>
    <row r="96">
      <c r="B96" s="21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0"/>
    </row>
    <row r="97" s="2" customFormat="1" ht="30" customHeight="1">
      <c r="A97" s="40"/>
      <c r="B97" s="41"/>
      <c r="C97" s="109" t="s">
        <v>82</v>
      </c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112">
        <f>ROUND(SUM(AG98:AG101), 2)</f>
        <v>0</v>
      </c>
      <c r="AH97" s="112"/>
      <c r="AI97" s="112"/>
      <c r="AJ97" s="112"/>
      <c r="AK97" s="112"/>
      <c r="AL97" s="112"/>
      <c r="AM97" s="112"/>
      <c r="AN97" s="112">
        <f>ROUND(SUM(AN98:AN101), 2)</f>
        <v>0</v>
      </c>
      <c r="AO97" s="112"/>
      <c r="AP97" s="112"/>
      <c r="AQ97" s="133"/>
      <c r="AR97" s="43"/>
      <c r="AS97" s="102" t="s">
        <v>83</v>
      </c>
      <c r="AT97" s="103" t="s">
        <v>84</v>
      </c>
      <c r="AU97" s="103" t="s">
        <v>40</v>
      </c>
      <c r="AV97" s="104" t="s">
        <v>63</v>
      </c>
      <c r="AW97" s="40"/>
      <c r="AX97" s="40"/>
      <c r="AY97" s="40"/>
      <c r="AZ97" s="40"/>
      <c r="BA97" s="40"/>
      <c r="BB97" s="40"/>
      <c r="BC97" s="40"/>
      <c r="BD97" s="40"/>
      <c r="BE97" s="40"/>
    </row>
    <row r="98" s="2" customFormat="1" ht="19.92" customHeight="1">
      <c r="A98" s="40"/>
      <c r="B98" s="41"/>
      <c r="C98" s="42"/>
      <c r="D98" s="134" t="s">
        <v>85</v>
      </c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42"/>
      <c r="AD98" s="42"/>
      <c r="AE98" s="42"/>
      <c r="AF98" s="42"/>
      <c r="AG98" s="135">
        <f>ROUND(AG94 * AS98, 2)</f>
        <v>0</v>
      </c>
      <c r="AH98" s="136"/>
      <c r="AI98" s="136"/>
      <c r="AJ98" s="136"/>
      <c r="AK98" s="136"/>
      <c r="AL98" s="136"/>
      <c r="AM98" s="136"/>
      <c r="AN98" s="136">
        <f>ROUND(AG98 + AV98, 2)</f>
        <v>0</v>
      </c>
      <c r="AO98" s="136"/>
      <c r="AP98" s="136"/>
      <c r="AQ98" s="42"/>
      <c r="AR98" s="43"/>
      <c r="AS98" s="137">
        <v>0</v>
      </c>
      <c r="AT98" s="138" t="s">
        <v>86</v>
      </c>
      <c r="AU98" s="138" t="s">
        <v>41</v>
      </c>
      <c r="AV98" s="139">
        <f>ROUND(IF(AU98="základní",AG98*L32,IF(AU98="snížená",AG98*L33,0)), 2)</f>
        <v>0</v>
      </c>
      <c r="AW98" s="40"/>
      <c r="AX98" s="40"/>
      <c r="AY98" s="40"/>
      <c r="AZ98" s="40"/>
      <c r="BA98" s="40"/>
      <c r="BB98" s="40"/>
      <c r="BC98" s="40"/>
      <c r="BD98" s="40"/>
      <c r="BE98" s="40"/>
      <c r="BV98" s="17" t="s">
        <v>87</v>
      </c>
      <c r="BY98" s="140">
        <f>IF(AU98="základní",AV98,0)</f>
        <v>0</v>
      </c>
      <c r="BZ98" s="140">
        <f>IF(AU98="snížená",AV98,0)</f>
        <v>0</v>
      </c>
      <c r="CA98" s="140">
        <v>0</v>
      </c>
      <c r="CB98" s="140">
        <v>0</v>
      </c>
      <c r="CC98" s="140">
        <v>0</v>
      </c>
      <c r="CD98" s="140">
        <f>IF(AU98="základní",AG98,0)</f>
        <v>0</v>
      </c>
      <c r="CE98" s="140">
        <f>IF(AU98="snížená",AG98,0)</f>
        <v>0</v>
      </c>
      <c r="CF98" s="140">
        <f>IF(AU98="zákl. přenesená",AG98,0)</f>
        <v>0</v>
      </c>
      <c r="CG98" s="140">
        <f>IF(AU98="sníž. přenesená",AG98,0)</f>
        <v>0</v>
      </c>
      <c r="CH98" s="140">
        <f>IF(AU98="nulová",AG98,0)</f>
        <v>0</v>
      </c>
      <c r="CI98" s="17">
        <f>IF(AU98="základní",1,IF(AU98="snížená",2,IF(AU98="zákl. přenesená",4,IF(AU98="sníž. přenesená",5,3))))</f>
        <v>1</v>
      </c>
      <c r="CJ98" s="17">
        <f>IF(AT98="stavební čast",1,IF(AT98="investiční čast",2,3))</f>
        <v>1</v>
      </c>
      <c r="CK98" s="17" t="str">
        <f>IF(D98="Vyplň vlastní","","x")</f>
        <v>x</v>
      </c>
    </row>
    <row r="99" s="2" customFormat="1" ht="19.92" customHeight="1">
      <c r="A99" s="40"/>
      <c r="B99" s="41"/>
      <c r="C99" s="42"/>
      <c r="D99" s="141" t="s">
        <v>88</v>
      </c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42"/>
      <c r="AD99" s="42"/>
      <c r="AE99" s="42"/>
      <c r="AF99" s="42"/>
      <c r="AG99" s="135">
        <f>ROUND(AG94 * AS99, 2)</f>
        <v>0</v>
      </c>
      <c r="AH99" s="136"/>
      <c r="AI99" s="136"/>
      <c r="AJ99" s="136"/>
      <c r="AK99" s="136"/>
      <c r="AL99" s="136"/>
      <c r="AM99" s="136"/>
      <c r="AN99" s="136">
        <f>ROUND(AG99 + AV99, 2)</f>
        <v>0</v>
      </c>
      <c r="AO99" s="136"/>
      <c r="AP99" s="136"/>
      <c r="AQ99" s="42"/>
      <c r="AR99" s="43"/>
      <c r="AS99" s="137">
        <v>0</v>
      </c>
      <c r="AT99" s="138" t="s">
        <v>86</v>
      </c>
      <c r="AU99" s="138" t="s">
        <v>41</v>
      </c>
      <c r="AV99" s="139">
        <f>ROUND(IF(AU99="základní",AG99*L32,IF(AU99="snížená",AG99*L33,0)), 2)</f>
        <v>0</v>
      </c>
      <c r="AW99" s="40"/>
      <c r="AX99" s="40"/>
      <c r="AY99" s="40"/>
      <c r="AZ99" s="40"/>
      <c r="BA99" s="40"/>
      <c r="BB99" s="40"/>
      <c r="BC99" s="40"/>
      <c r="BD99" s="40"/>
      <c r="BE99" s="40"/>
      <c r="BV99" s="17" t="s">
        <v>89</v>
      </c>
      <c r="BY99" s="140">
        <f>IF(AU99="základní",AV99,0)</f>
        <v>0</v>
      </c>
      <c r="BZ99" s="140">
        <f>IF(AU99="snížená",AV99,0)</f>
        <v>0</v>
      </c>
      <c r="CA99" s="140">
        <v>0</v>
      </c>
      <c r="CB99" s="140">
        <v>0</v>
      </c>
      <c r="CC99" s="140">
        <v>0</v>
      </c>
      <c r="CD99" s="140">
        <f>IF(AU99="základní",AG99,0)</f>
        <v>0</v>
      </c>
      <c r="CE99" s="140">
        <f>IF(AU99="snížená",AG99,0)</f>
        <v>0</v>
      </c>
      <c r="CF99" s="140">
        <f>IF(AU99="zákl. přenesená",AG99,0)</f>
        <v>0</v>
      </c>
      <c r="CG99" s="140">
        <f>IF(AU99="sníž. přenesená",AG99,0)</f>
        <v>0</v>
      </c>
      <c r="CH99" s="140">
        <f>IF(AU99="nulová",AG99,0)</f>
        <v>0</v>
      </c>
      <c r="CI99" s="17">
        <f>IF(AU99="základní",1,IF(AU99="snížená",2,IF(AU99="zákl. přenesená",4,IF(AU99="sníž. přenesená",5,3))))</f>
        <v>1</v>
      </c>
      <c r="CJ99" s="17">
        <f>IF(AT99="stavební čast",1,IF(AT99="investiční čast",2,3))</f>
        <v>1</v>
      </c>
      <c r="CK99" s="17" t="str">
        <f>IF(D99="Vyplň vlastní","","x")</f>
        <v/>
      </c>
    </row>
    <row r="100" s="2" customFormat="1" ht="19.92" customHeight="1">
      <c r="A100" s="40"/>
      <c r="B100" s="41"/>
      <c r="C100" s="42"/>
      <c r="D100" s="141" t="s">
        <v>88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42"/>
      <c r="AD100" s="42"/>
      <c r="AE100" s="42"/>
      <c r="AF100" s="42"/>
      <c r="AG100" s="135">
        <f>ROUND(AG94 * AS100, 2)</f>
        <v>0</v>
      </c>
      <c r="AH100" s="136"/>
      <c r="AI100" s="136"/>
      <c r="AJ100" s="136"/>
      <c r="AK100" s="136"/>
      <c r="AL100" s="136"/>
      <c r="AM100" s="136"/>
      <c r="AN100" s="136">
        <f>ROUND(AG100 + AV100, 2)</f>
        <v>0</v>
      </c>
      <c r="AO100" s="136"/>
      <c r="AP100" s="136"/>
      <c r="AQ100" s="42"/>
      <c r="AR100" s="43"/>
      <c r="AS100" s="137">
        <v>0</v>
      </c>
      <c r="AT100" s="138" t="s">
        <v>86</v>
      </c>
      <c r="AU100" s="138" t="s">
        <v>41</v>
      </c>
      <c r="AV100" s="139">
        <f>ROUND(IF(AU100="základní",AG100*L32,IF(AU100="snížená",AG100*L33,0)), 2)</f>
        <v>0</v>
      </c>
      <c r="AW100" s="40"/>
      <c r="AX100" s="40"/>
      <c r="AY100" s="40"/>
      <c r="AZ100" s="40"/>
      <c r="BA100" s="40"/>
      <c r="BB100" s="40"/>
      <c r="BC100" s="40"/>
      <c r="BD100" s="40"/>
      <c r="BE100" s="40"/>
      <c r="BV100" s="17" t="s">
        <v>89</v>
      </c>
      <c r="BY100" s="140">
        <f>IF(AU100="základní",AV100,0)</f>
        <v>0</v>
      </c>
      <c r="BZ100" s="140">
        <f>IF(AU100="snížená",AV100,0)</f>
        <v>0</v>
      </c>
      <c r="CA100" s="140">
        <v>0</v>
      </c>
      <c r="CB100" s="140">
        <v>0</v>
      </c>
      <c r="CC100" s="140">
        <v>0</v>
      </c>
      <c r="CD100" s="140">
        <f>IF(AU100="základní",AG100,0)</f>
        <v>0</v>
      </c>
      <c r="CE100" s="140">
        <f>IF(AU100="snížená",AG100,0)</f>
        <v>0</v>
      </c>
      <c r="CF100" s="140">
        <f>IF(AU100="zákl. přenesená",AG100,0)</f>
        <v>0</v>
      </c>
      <c r="CG100" s="140">
        <f>IF(AU100="sníž. přenesená",AG100,0)</f>
        <v>0</v>
      </c>
      <c r="CH100" s="140">
        <f>IF(AU100="nulová",AG100,0)</f>
        <v>0</v>
      </c>
      <c r="CI100" s="17">
        <f>IF(AU100="základní",1,IF(AU100="snížená",2,IF(AU100="zákl. přenesená",4,IF(AU100="sníž. přenesená",5,3))))</f>
        <v>1</v>
      </c>
      <c r="CJ100" s="17">
        <f>IF(AT100="stavební čast",1,IF(AT100="investiční čast",2,3))</f>
        <v>1</v>
      </c>
      <c r="CK100" s="17" t="str">
        <f>IF(D100="Vyplň vlastní","","x")</f>
        <v/>
      </c>
    </row>
    <row r="101" s="2" customFormat="1" ht="19.92" customHeight="1">
      <c r="A101" s="40"/>
      <c r="B101" s="41"/>
      <c r="C101" s="42"/>
      <c r="D101" s="141" t="s">
        <v>88</v>
      </c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42"/>
      <c r="AD101" s="42"/>
      <c r="AE101" s="42"/>
      <c r="AF101" s="42"/>
      <c r="AG101" s="135">
        <f>ROUND(AG94 * AS101, 2)</f>
        <v>0</v>
      </c>
      <c r="AH101" s="136"/>
      <c r="AI101" s="136"/>
      <c r="AJ101" s="136"/>
      <c r="AK101" s="136"/>
      <c r="AL101" s="136"/>
      <c r="AM101" s="136"/>
      <c r="AN101" s="136">
        <f>ROUND(AG101 + AV101, 2)</f>
        <v>0</v>
      </c>
      <c r="AO101" s="136"/>
      <c r="AP101" s="136"/>
      <c r="AQ101" s="42"/>
      <c r="AR101" s="43"/>
      <c r="AS101" s="142">
        <v>0</v>
      </c>
      <c r="AT101" s="143" t="s">
        <v>86</v>
      </c>
      <c r="AU101" s="143" t="s">
        <v>41</v>
      </c>
      <c r="AV101" s="144">
        <f>ROUND(IF(AU101="základní",AG101*L32,IF(AU101="snížená",AG101*L33,0)), 2)</f>
        <v>0</v>
      </c>
      <c r="AW101" s="40"/>
      <c r="AX101" s="40"/>
      <c r="AY101" s="40"/>
      <c r="AZ101" s="40"/>
      <c r="BA101" s="40"/>
      <c r="BB101" s="40"/>
      <c r="BC101" s="40"/>
      <c r="BD101" s="40"/>
      <c r="BE101" s="40"/>
      <c r="BV101" s="17" t="s">
        <v>89</v>
      </c>
      <c r="BY101" s="140">
        <f>IF(AU101="základní",AV101,0)</f>
        <v>0</v>
      </c>
      <c r="BZ101" s="140">
        <f>IF(AU101="snížená",AV101,0)</f>
        <v>0</v>
      </c>
      <c r="CA101" s="140">
        <v>0</v>
      </c>
      <c r="CB101" s="140">
        <v>0</v>
      </c>
      <c r="CC101" s="140">
        <v>0</v>
      </c>
      <c r="CD101" s="140">
        <f>IF(AU101="základní",AG101,0)</f>
        <v>0</v>
      </c>
      <c r="CE101" s="140">
        <f>IF(AU101="snížená",AG101,0)</f>
        <v>0</v>
      </c>
      <c r="CF101" s="140">
        <f>IF(AU101="zákl. přenesená",AG101,0)</f>
        <v>0</v>
      </c>
      <c r="CG101" s="140">
        <f>IF(AU101="sníž. přenesená",AG101,0)</f>
        <v>0</v>
      </c>
      <c r="CH101" s="140">
        <f>IF(AU101="nulová",AG101,0)</f>
        <v>0</v>
      </c>
      <c r="CI101" s="17">
        <f>IF(AU101="základní",1,IF(AU101="snížená",2,IF(AU101="zákl. přenesená",4,IF(AU101="sníž. přenesená",5,3))))</f>
        <v>1</v>
      </c>
      <c r="CJ101" s="17">
        <f>IF(AT101="stavební čast",1,IF(AT101="investiční čast",2,3))</f>
        <v>1</v>
      </c>
      <c r="CK101" s="17" t="str">
        <f>IF(D101="Vyplň vlastní","","x")</f>
        <v/>
      </c>
    </row>
    <row r="102" s="2" customFormat="1" ht="10.8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3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</row>
    <row r="103" s="2" customFormat="1" ht="30" customHeight="1">
      <c r="A103" s="40"/>
      <c r="B103" s="41"/>
      <c r="C103" s="145" t="s">
        <v>90</v>
      </c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7">
        <f>ROUND(AG94 + AG97, 2)</f>
        <v>0</v>
      </c>
      <c r="AH103" s="147"/>
      <c r="AI103" s="147"/>
      <c r="AJ103" s="147"/>
      <c r="AK103" s="147"/>
      <c r="AL103" s="147"/>
      <c r="AM103" s="147"/>
      <c r="AN103" s="147">
        <f>ROUND(AN94 + AN97, 2)</f>
        <v>0</v>
      </c>
      <c r="AO103" s="147"/>
      <c r="AP103" s="147"/>
      <c r="AQ103" s="146"/>
      <c r="AR103" s="43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43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</row>
  </sheetData>
  <sheetProtection sheet="1" formatColumns="0" formatRows="0" objects="1" scenarios="1" spinCount="100000" saltValue="WZwa2EVpRda7cTvzRzb1MhDI7PefJntCXam75IMoeGjru+FcnsjZKYg8nsjtXwg1B0iCXjjvoRs+dNJepGr67Q==" hashValue="oalj2b/9jcz4ZUztLrJg1oWYr3lVEBWBzWwojYUAQ4WieLl9kmbEIysodnmXkfUZVln3X2PgzWVmRPeIeWj9xQ==" algorithmName="SHA-512" password="CC35"/>
  <mergeCells count="60">
    <mergeCell ref="L85:AJ85"/>
    <mergeCell ref="AM87:AN87"/>
    <mergeCell ref="AS89:AT91"/>
    <mergeCell ref="AM89:AP89"/>
    <mergeCell ref="AM90:AP90"/>
    <mergeCell ref="AN92:AP92"/>
    <mergeCell ref="C92:G92"/>
    <mergeCell ref="AG92:AM92"/>
    <mergeCell ref="I92:AF92"/>
    <mergeCell ref="J95:AF95"/>
    <mergeCell ref="D95:H95"/>
    <mergeCell ref="AN95:AP95"/>
    <mergeCell ref="AG95:AM95"/>
    <mergeCell ref="AG98:AM98"/>
    <mergeCell ref="D98:AB98"/>
    <mergeCell ref="AN98:AP98"/>
    <mergeCell ref="AG99:AM99"/>
    <mergeCell ref="D99:AB99"/>
    <mergeCell ref="AN99:AP99"/>
    <mergeCell ref="D100:AB100"/>
    <mergeCell ref="AG100:AM100"/>
    <mergeCell ref="AN100:AP100"/>
    <mergeCell ref="D101:AB101"/>
    <mergeCell ref="AG101:AM101"/>
    <mergeCell ref="AN101:AP101"/>
    <mergeCell ref="AG94:AM94"/>
    <mergeCell ref="AN94:AP94"/>
    <mergeCell ref="AG97:AM97"/>
    <mergeCell ref="AN97:AP97"/>
    <mergeCell ref="AG103:AM103"/>
    <mergeCell ref="AN103:AP103"/>
    <mergeCell ref="BE5:BE34"/>
    <mergeCell ref="K5:AJ5"/>
    <mergeCell ref="K6:AJ6"/>
    <mergeCell ref="E14:AJ14"/>
    <mergeCell ref="E23:AN23"/>
    <mergeCell ref="AK26:AO26"/>
    <mergeCell ref="AK27:AO27"/>
    <mergeCell ref="AK29:AO29"/>
    <mergeCell ref="W31:AE31"/>
    <mergeCell ref="L31:P31"/>
    <mergeCell ref="AK31:AO31"/>
    <mergeCell ref="L32:P32"/>
    <mergeCell ref="W32:AE32"/>
    <mergeCell ref="AK32:AO32"/>
    <mergeCell ref="L33:P33"/>
    <mergeCell ref="AK33:AO33"/>
    <mergeCell ref="W33:AE33"/>
    <mergeCell ref="L34:P34"/>
    <mergeCell ref="AK34:AO34"/>
    <mergeCell ref="W34:AE34"/>
    <mergeCell ref="W35:AE35"/>
    <mergeCell ref="L35:P35"/>
    <mergeCell ref="AK35:AO35"/>
    <mergeCell ref="AK36:AO36"/>
    <mergeCell ref="L36:P36"/>
    <mergeCell ref="W36:AE36"/>
    <mergeCell ref="X38:AB38"/>
    <mergeCell ref="AK38:AO38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7:AU101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7:AT101">
      <formula1>"stavební čast, technologická čast, investiční čast"</formula1>
    </dataValidation>
  </dataValidations>
  <hyperlinks>
    <hyperlink ref="A95" location="'2025_02_07 - Oprava střec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</v>
      </c>
    </row>
    <row r="4" s="1" customFormat="1" ht="24.96" customHeight="1">
      <c r="B4" s="20"/>
      <c r="D4" s="150" t="s">
        <v>91</v>
      </c>
      <c r="L4" s="20"/>
      <c r="M4" s="151" t="s">
        <v>11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40"/>
      <c r="B6" s="43"/>
      <c r="C6" s="40"/>
      <c r="D6" s="152" t="s">
        <v>16</v>
      </c>
      <c r="E6" s="40"/>
      <c r="F6" s="40"/>
      <c r="G6" s="40"/>
      <c r="H6" s="40"/>
      <c r="I6" s="40"/>
      <c r="J6" s="40"/>
      <c r="K6" s="40"/>
      <c r="L6" s="65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="2" customFormat="1" ht="16.5" customHeight="1">
      <c r="A7" s="40"/>
      <c r="B7" s="43"/>
      <c r="C7" s="40"/>
      <c r="D7" s="40"/>
      <c r="E7" s="153" t="s">
        <v>17</v>
      </c>
      <c r="F7" s="40"/>
      <c r="G7" s="40"/>
      <c r="H7" s="40"/>
      <c r="I7" s="40"/>
      <c r="J7" s="40"/>
      <c r="K7" s="40"/>
      <c r="L7" s="65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3"/>
      <c r="C8" s="40"/>
      <c r="D8" s="40"/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3"/>
      <c r="C9" s="40"/>
      <c r="D9" s="152" t="s">
        <v>18</v>
      </c>
      <c r="E9" s="40"/>
      <c r="F9" s="154" t="s">
        <v>1</v>
      </c>
      <c r="G9" s="40"/>
      <c r="H9" s="40"/>
      <c r="I9" s="152" t="s">
        <v>19</v>
      </c>
      <c r="J9" s="154" t="s">
        <v>1</v>
      </c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3"/>
      <c r="C10" s="40"/>
      <c r="D10" s="152" t="s">
        <v>20</v>
      </c>
      <c r="E10" s="40"/>
      <c r="F10" s="154" t="s">
        <v>21</v>
      </c>
      <c r="G10" s="40"/>
      <c r="H10" s="40"/>
      <c r="I10" s="152" t="s">
        <v>22</v>
      </c>
      <c r="J10" s="155" t="str">
        <f>'Rekapitulace stavby'!AN8</f>
        <v>4. 2. 2025</v>
      </c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0.8" customHeight="1">
      <c r="A11" s="40"/>
      <c r="B11" s="43"/>
      <c r="C11" s="40"/>
      <c r="D11" s="40"/>
      <c r="E11" s="40"/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2" t="s">
        <v>24</v>
      </c>
      <c r="E12" s="40"/>
      <c r="F12" s="40"/>
      <c r="G12" s="40"/>
      <c r="H12" s="40"/>
      <c r="I12" s="152" t="s">
        <v>25</v>
      </c>
      <c r="J12" s="154" t="s">
        <v>1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3"/>
      <c r="C13" s="40"/>
      <c r="D13" s="40"/>
      <c r="E13" s="154" t="s">
        <v>21</v>
      </c>
      <c r="F13" s="40"/>
      <c r="G13" s="40"/>
      <c r="H13" s="40"/>
      <c r="I13" s="152" t="s">
        <v>27</v>
      </c>
      <c r="J13" s="154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3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3"/>
      <c r="C15" s="40"/>
      <c r="D15" s="152" t="s">
        <v>28</v>
      </c>
      <c r="E15" s="40"/>
      <c r="F15" s="40"/>
      <c r="G15" s="40"/>
      <c r="H15" s="40"/>
      <c r="I15" s="152" t="s">
        <v>25</v>
      </c>
      <c r="J15" s="33" t="str">
        <f>'Rekapitulace stavby'!AN13</f>
        <v>Vyplň údaj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3"/>
      <c r="C16" s="40"/>
      <c r="D16" s="40"/>
      <c r="E16" s="33" t="str">
        <f>'Rekapitulace stavby'!E14</f>
        <v>Vyplň údaj</v>
      </c>
      <c r="F16" s="154"/>
      <c r="G16" s="154"/>
      <c r="H16" s="154"/>
      <c r="I16" s="152" t="s">
        <v>27</v>
      </c>
      <c r="J16" s="33" t="str">
        <f>'Rekapitulace stavby'!AN14</f>
        <v>Vyplň údaj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3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3"/>
      <c r="C18" s="40"/>
      <c r="D18" s="152" t="s">
        <v>30</v>
      </c>
      <c r="E18" s="40"/>
      <c r="F18" s="40"/>
      <c r="G18" s="40"/>
      <c r="H18" s="40"/>
      <c r="I18" s="152" t="s">
        <v>25</v>
      </c>
      <c r="J18" s="154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3"/>
      <c r="C19" s="40"/>
      <c r="D19" s="40"/>
      <c r="E19" s="154" t="s">
        <v>21</v>
      </c>
      <c r="F19" s="40"/>
      <c r="G19" s="40"/>
      <c r="H19" s="40"/>
      <c r="I19" s="152" t="s">
        <v>27</v>
      </c>
      <c r="J19" s="154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3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3"/>
      <c r="C21" s="40"/>
      <c r="D21" s="152" t="s">
        <v>32</v>
      </c>
      <c r="E21" s="40"/>
      <c r="F21" s="40"/>
      <c r="G21" s="40"/>
      <c r="H21" s="40"/>
      <c r="I21" s="152" t="s">
        <v>25</v>
      </c>
      <c r="J21" s="154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3"/>
      <c r="C22" s="40"/>
      <c r="D22" s="40"/>
      <c r="E22" s="154" t="s">
        <v>21</v>
      </c>
      <c r="F22" s="40"/>
      <c r="G22" s="40"/>
      <c r="H22" s="40"/>
      <c r="I22" s="152" t="s">
        <v>27</v>
      </c>
      <c r="J22" s="154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3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3"/>
      <c r="C24" s="40"/>
      <c r="D24" s="152" t="s">
        <v>33</v>
      </c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16.5" customHeight="1">
      <c r="A25" s="156"/>
      <c r="B25" s="157"/>
      <c r="C25" s="156"/>
      <c r="D25" s="156"/>
      <c r="E25" s="158" t="s">
        <v>1</v>
      </c>
      <c r="F25" s="158"/>
      <c r="G25" s="158"/>
      <c r="H25" s="158"/>
      <c r="I25" s="156"/>
      <c r="J25" s="156"/>
      <c r="K25" s="156"/>
      <c r="L25" s="159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</row>
    <row r="26" s="2" customFormat="1" ht="6.96" customHeight="1">
      <c r="A26" s="40"/>
      <c r="B26" s="43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3"/>
      <c r="C27" s="40"/>
      <c r="D27" s="160"/>
      <c r="E27" s="160"/>
      <c r="F27" s="160"/>
      <c r="G27" s="160"/>
      <c r="H27" s="160"/>
      <c r="I27" s="160"/>
      <c r="J27" s="160"/>
      <c r="K27" s="16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4.4" customHeight="1">
      <c r="A28" s="40"/>
      <c r="B28" s="43"/>
      <c r="C28" s="40"/>
      <c r="D28" s="154" t="s">
        <v>92</v>
      </c>
      <c r="E28" s="40"/>
      <c r="F28" s="40"/>
      <c r="G28" s="40"/>
      <c r="H28" s="40"/>
      <c r="I28" s="40"/>
      <c r="J28" s="161">
        <f>J94</f>
        <v>0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14.4" customHeight="1">
      <c r="A29" s="40"/>
      <c r="B29" s="43"/>
      <c r="C29" s="40"/>
      <c r="D29" s="162" t="s">
        <v>85</v>
      </c>
      <c r="E29" s="40"/>
      <c r="F29" s="40"/>
      <c r="G29" s="40"/>
      <c r="H29" s="40"/>
      <c r="I29" s="40"/>
      <c r="J29" s="161">
        <f>J110</f>
        <v>0</v>
      </c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3"/>
      <c r="C30" s="40"/>
      <c r="D30" s="163" t="s">
        <v>36</v>
      </c>
      <c r="E30" s="40"/>
      <c r="F30" s="40"/>
      <c r="G30" s="40"/>
      <c r="H30" s="40"/>
      <c r="I30" s="40"/>
      <c r="J30" s="164">
        <f>ROUND(J28 + J29,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3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3"/>
      <c r="C32" s="40"/>
      <c r="D32" s="40"/>
      <c r="E32" s="40"/>
      <c r="F32" s="165" t="s">
        <v>38</v>
      </c>
      <c r="G32" s="40"/>
      <c r="H32" s="40"/>
      <c r="I32" s="165" t="s">
        <v>37</v>
      </c>
      <c r="J32" s="165" t="s">
        <v>39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3"/>
      <c r="C33" s="40"/>
      <c r="D33" s="166" t="s">
        <v>40</v>
      </c>
      <c r="E33" s="152" t="s">
        <v>41</v>
      </c>
      <c r="F33" s="167">
        <f>ROUND((SUM(BE110:BE117) + SUM(BE135:BE324)),  2)</f>
        <v>0</v>
      </c>
      <c r="G33" s="40"/>
      <c r="H33" s="40"/>
      <c r="I33" s="168">
        <v>0.20999999999999999</v>
      </c>
      <c r="J33" s="167">
        <f>ROUND(((SUM(BE110:BE117) + SUM(BE135:BE324))*I33),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152" t="s">
        <v>42</v>
      </c>
      <c r="F34" s="167">
        <f>ROUND((SUM(BF110:BF117) + SUM(BF135:BF324)),  2)</f>
        <v>0</v>
      </c>
      <c r="G34" s="40"/>
      <c r="H34" s="40"/>
      <c r="I34" s="168">
        <v>0.12</v>
      </c>
      <c r="J34" s="167">
        <f>ROUND(((SUM(BF110:BF117) + SUM(BF135:BF324))*I34),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3"/>
      <c r="C35" s="40"/>
      <c r="D35" s="40"/>
      <c r="E35" s="152" t="s">
        <v>43</v>
      </c>
      <c r="F35" s="167">
        <f>ROUND((SUM(BG110:BG117) + SUM(BG135:BG324)),  2)</f>
        <v>0</v>
      </c>
      <c r="G35" s="40"/>
      <c r="H35" s="40"/>
      <c r="I35" s="168">
        <v>0.20999999999999999</v>
      </c>
      <c r="J35" s="167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3"/>
      <c r="C36" s="40"/>
      <c r="D36" s="40"/>
      <c r="E36" s="152" t="s">
        <v>44</v>
      </c>
      <c r="F36" s="167">
        <f>ROUND((SUM(BH110:BH117) + SUM(BH135:BH324)),  2)</f>
        <v>0</v>
      </c>
      <c r="G36" s="40"/>
      <c r="H36" s="40"/>
      <c r="I36" s="168">
        <v>0.12</v>
      </c>
      <c r="J36" s="167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2" t="s">
        <v>45</v>
      </c>
      <c r="F37" s="167">
        <f>ROUND((SUM(BI110:BI117) + SUM(BI135:BI324)),  2)</f>
        <v>0</v>
      </c>
      <c r="G37" s="40"/>
      <c r="H37" s="40"/>
      <c r="I37" s="168">
        <v>0</v>
      </c>
      <c r="J37" s="167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3"/>
      <c r="C39" s="169"/>
      <c r="D39" s="170" t="s">
        <v>46</v>
      </c>
      <c r="E39" s="171"/>
      <c r="F39" s="171"/>
      <c r="G39" s="172" t="s">
        <v>47</v>
      </c>
      <c r="H39" s="173" t="s">
        <v>48</v>
      </c>
      <c r="I39" s="171"/>
      <c r="J39" s="174">
        <f>SUM(J30:J37)</f>
        <v>0</v>
      </c>
      <c r="K39" s="175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93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8" t="str">
        <f>E7</f>
        <v>Oprava střechy Slovanská 99, Vrchlabí</v>
      </c>
      <c r="F85" s="42"/>
      <c r="G85" s="42"/>
      <c r="H85" s="4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2" t="s">
        <v>20</v>
      </c>
      <c r="D87" s="42"/>
      <c r="E87" s="42"/>
      <c r="F87" s="27" t="str">
        <f>F10</f>
        <v xml:space="preserve"> </v>
      </c>
      <c r="G87" s="42"/>
      <c r="H87" s="42"/>
      <c r="I87" s="32" t="s">
        <v>22</v>
      </c>
      <c r="J87" s="81" t="str">
        <f>IF(J10="","",J10)</f>
        <v>4. 2. 2025</v>
      </c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2" t="s">
        <v>24</v>
      </c>
      <c r="D89" s="42"/>
      <c r="E89" s="42"/>
      <c r="F89" s="27" t="str">
        <f>E13</f>
        <v xml:space="preserve"> </v>
      </c>
      <c r="G89" s="42"/>
      <c r="H89" s="42"/>
      <c r="I89" s="32" t="s">
        <v>30</v>
      </c>
      <c r="J89" s="36" t="str">
        <f>E19</f>
        <v xml:space="preserve"> 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2" t="s">
        <v>28</v>
      </c>
      <c r="D90" s="42"/>
      <c r="E90" s="42"/>
      <c r="F90" s="27" t="str">
        <f>IF(E16="","",E16)</f>
        <v>Vyplň údaj</v>
      </c>
      <c r="G90" s="42"/>
      <c r="H90" s="42"/>
      <c r="I90" s="32" t="s">
        <v>32</v>
      </c>
      <c r="J90" s="36" t="str">
        <f>E22</f>
        <v xml:space="preserve"> </v>
      </c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9.28" customHeight="1">
      <c r="A92" s="40"/>
      <c r="B92" s="41"/>
      <c r="C92" s="187" t="s">
        <v>94</v>
      </c>
      <c r="D92" s="146"/>
      <c r="E92" s="146"/>
      <c r="F92" s="146"/>
      <c r="G92" s="146"/>
      <c r="H92" s="146"/>
      <c r="I92" s="146"/>
      <c r="J92" s="188" t="s">
        <v>95</v>
      </c>
      <c r="K92" s="146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2.8" customHeight="1">
      <c r="A94" s="40"/>
      <c r="B94" s="41"/>
      <c r="C94" s="189" t="s">
        <v>96</v>
      </c>
      <c r="D94" s="42"/>
      <c r="E94" s="42"/>
      <c r="F94" s="42"/>
      <c r="G94" s="42"/>
      <c r="H94" s="42"/>
      <c r="I94" s="42"/>
      <c r="J94" s="112">
        <f>J135</f>
        <v>0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U94" s="17" t="s">
        <v>97</v>
      </c>
    </row>
    <row r="95" s="9" customFormat="1" ht="24.96" customHeight="1">
      <c r="A95" s="9"/>
      <c r="B95" s="190"/>
      <c r="C95" s="191"/>
      <c r="D95" s="192" t="s">
        <v>98</v>
      </c>
      <c r="E95" s="193"/>
      <c r="F95" s="193"/>
      <c r="G95" s="193"/>
      <c r="H95" s="193"/>
      <c r="I95" s="193"/>
      <c r="J95" s="194">
        <f>J136</f>
        <v>0</v>
      </c>
      <c r="K95" s="191"/>
      <c r="L95" s="195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6"/>
      <c r="C96" s="197"/>
      <c r="D96" s="198" t="s">
        <v>99</v>
      </c>
      <c r="E96" s="199"/>
      <c r="F96" s="199"/>
      <c r="G96" s="199"/>
      <c r="H96" s="199"/>
      <c r="I96" s="199"/>
      <c r="J96" s="200">
        <f>J137</f>
        <v>0</v>
      </c>
      <c r="K96" s="197"/>
      <c r="L96" s="20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96"/>
      <c r="C97" s="197"/>
      <c r="D97" s="198" t="s">
        <v>100</v>
      </c>
      <c r="E97" s="199"/>
      <c r="F97" s="199"/>
      <c r="G97" s="199"/>
      <c r="H97" s="199"/>
      <c r="I97" s="199"/>
      <c r="J97" s="200">
        <f>J143</f>
        <v>0</v>
      </c>
      <c r="K97" s="197"/>
      <c r="L97" s="20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9" customFormat="1" ht="24.96" customHeight="1">
      <c r="A98" s="9"/>
      <c r="B98" s="190"/>
      <c r="C98" s="191"/>
      <c r="D98" s="192" t="s">
        <v>101</v>
      </c>
      <c r="E98" s="193"/>
      <c r="F98" s="193"/>
      <c r="G98" s="193"/>
      <c r="H98" s="193"/>
      <c r="I98" s="193"/>
      <c r="J98" s="194">
        <f>J153</f>
        <v>0</v>
      </c>
      <c r="K98" s="191"/>
      <c r="L98" s="19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6"/>
      <c r="C99" s="197"/>
      <c r="D99" s="198" t="s">
        <v>102</v>
      </c>
      <c r="E99" s="199"/>
      <c r="F99" s="199"/>
      <c r="G99" s="199"/>
      <c r="H99" s="199"/>
      <c r="I99" s="199"/>
      <c r="J99" s="200">
        <f>J154</f>
        <v>0</v>
      </c>
      <c r="K99" s="197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97"/>
      <c r="D100" s="198" t="s">
        <v>103</v>
      </c>
      <c r="E100" s="199"/>
      <c r="F100" s="199"/>
      <c r="G100" s="199"/>
      <c r="H100" s="199"/>
      <c r="I100" s="199"/>
      <c r="J100" s="200">
        <f>J164</f>
        <v>0</v>
      </c>
      <c r="K100" s="197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97"/>
      <c r="D101" s="198" t="s">
        <v>104</v>
      </c>
      <c r="E101" s="199"/>
      <c r="F101" s="199"/>
      <c r="G101" s="199"/>
      <c r="H101" s="199"/>
      <c r="I101" s="199"/>
      <c r="J101" s="200">
        <f>J173</f>
        <v>0</v>
      </c>
      <c r="K101" s="197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97"/>
      <c r="D102" s="198" t="s">
        <v>105</v>
      </c>
      <c r="E102" s="199"/>
      <c r="F102" s="199"/>
      <c r="G102" s="199"/>
      <c r="H102" s="199"/>
      <c r="I102" s="199"/>
      <c r="J102" s="200">
        <f>J196</f>
        <v>0</v>
      </c>
      <c r="K102" s="197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97"/>
      <c r="D103" s="198" t="s">
        <v>106</v>
      </c>
      <c r="E103" s="199"/>
      <c r="F103" s="199"/>
      <c r="G103" s="199"/>
      <c r="H103" s="199"/>
      <c r="I103" s="199"/>
      <c r="J103" s="200">
        <f>J288</f>
        <v>0</v>
      </c>
      <c r="K103" s="197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97"/>
      <c r="D104" s="198" t="s">
        <v>107</v>
      </c>
      <c r="E104" s="199"/>
      <c r="F104" s="199"/>
      <c r="G104" s="199"/>
      <c r="H104" s="199"/>
      <c r="I104" s="199"/>
      <c r="J104" s="200">
        <f>J311</f>
        <v>0</v>
      </c>
      <c r="K104" s="197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108</v>
      </c>
      <c r="E105" s="193"/>
      <c r="F105" s="193"/>
      <c r="G105" s="193"/>
      <c r="H105" s="193"/>
      <c r="I105" s="193"/>
      <c r="J105" s="194">
        <f>J320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97"/>
      <c r="D106" s="198" t="s">
        <v>109</v>
      </c>
      <c r="E106" s="199"/>
      <c r="F106" s="199"/>
      <c r="G106" s="199"/>
      <c r="H106" s="199"/>
      <c r="I106" s="199"/>
      <c r="J106" s="200">
        <f>J321</f>
        <v>0</v>
      </c>
      <c r="K106" s="197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97"/>
      <c r="D107" s="198" t="s">
        <v>110</v>
      </c>
      <c r="E107" s="199"/>
      <c r="F107" s="199"/>
      <c r="G107" s="199"/>
      <c r="H107" s="199"/>
      <c r="I107" s="199"/>
      <c r="J107" s="200">
        <f>J323</f>
        <v>0</v>
      </c>
      <c r="K107" s="197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9.28" customHeight="1">
      <c r="A110" s="40"/>
      <c r="B110" s="41"/>
      <c r="C110" s="189" t="s">
        <v>111</v>
      </c>
      <c r="D110" s="42"/>
      <c r="E110" s="42"/>
      <c r="F110" s="42"/>
      <c r="G110" s="42"/>
      <c r="H110" s="42"/>
      <c r="I110" s="42"/>
      <c r="J110" s="202">
        <f>ROUND(J111 + J112 + J113 + J114 + J115 + J116,2)</f>
        <v>0</v>
      </c>
      <c r="K110" s="42"/>
      <c r="L110" s="65"/>
      <c r="N110" s="203" t="s">
        <v>40</v>
      </c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8" customHeight="1">
      <c r="A111" s="40"/>
      <c r="B111" s="41"/>
      <c r="C111" s="42"/>
      <c r="D111" s="141" t="s">
        <v>112</v>
      </c>
      <c r="E111" s="134"/>
      <c r="F111" s="134"/>
      <c r="G111" s="42"/>
      <c r="H111" s="42"/>
      <c r="I111" s="42"/>
      <c r="J111" s="135">
        <v>0</v>
      </c>
      <c r="K111" s="42"/>
      <c r="L111" s="204"/>
      <c r="M111" s="205"/>
      <c r="N111" s="206" t="s">
        <v>42</v>
      </c>
      <c r="O111" s="205"/>
      <c r="P111" s="205"/>
      <c r="Q111" s="205"/>
      <c r="R111" s="205"/>
      <c r="S111" s="207"/>
      <c r="T111" s="207"/>
      <c r="U111" s="207"/>
      <c r="V111" s="207"/>
      <c r="W111" s="207"/>
      <c r="X111" s="207"/>
      <c r="Y111" s="207"/>
      <c r="Z111" s="207"/>
      <c r="AA111" s="207"/>
      <c r="AB111" s="207"/>
      <c r="AC111" s="207"/>
      <c r="AD111" s="207"/>
      <c r="AE111" s="207"/>
      <c r="AF111" s="205"/>
      <c r="AG111" s="205"/>
      <c r="AH111" s="205"/>
      <c r="AI111" s="205"/>
      <c r="AJ111" s="205"/>
      <c r="AK111" s="205"/>
      <c r="AL111" s="205"/>
      <c r="AM111" s="205"/>
      <c r="AN111" s="205"/>
      <c r="AO111" s="205"/>
      <c r="AP111" s="205"/>
      <c r="AQ111" s="205"/>
      <c r="AR111" s="205"/>
      <c r="AS111" s="205"/>
      <c r="AT111" s="205"/>
      <c r="AU111" s="205"/>
      <c r="AV111" s="205"/>
      <c r="AW111" s="205"/>
      <c r="AX111" s="205"/>
      <c r="AY111" s="208" t="s">
        <v>113</v>
      </c>
      <c r="AZ111" s="205"/>
      <c r="BA111" s="205"/>
      <c r="BB111" s="205"/>
      <c r="BC111" s="205"/>
      <c r="BD111" s="205"/>
      <c r="BE111" s="209">
        <f>IF(N111="základní",J111,0)</f>
        <v>0</v>
      </c>
      <c r="BF111" s="209">
        <f>IF(N111="snížená",J111,0)</f>
        <v>0</v>
      </c>
      <c r="BG111" s="209">
        <f>IF(N111="zákl. přenesená",J111,0)</f>
        <v>0</v>
      </c>
      <c r="BH111" s="209">
        <f>IF(N111="sníž. přenesená",J111,0)</f>
        <v>0</v>
      </c>
      <c r="BI111" s="209">
        <f>IF(N111="nulová",J111,0)</f>
        <v>0</v>
      </c>
      <c r="BJ111" s="208" t="s">
        <v>114</v>
      </c>
      <c r="BK111" s="205"/>
      <c r="BL111" s="205"/>
      <c r="BM111" s="205"/>
    </row>
    <row r="112" s="2" customFormat="1" ht="18" customHeight="1">
      <c r="A112" s="40"/>
      <c r="B112" s="41"/>
      <c r="C112" s="42"/>
      <c r="D112" s="141" t="s">
        <v>115</v>
      </c>
      <c r="E112" s="134"/>
      <c r="F112" s="134"/>
      <c r="G112" s="42"/>
      <c r="H112" s="42"/>
      <c r="I112" s="42"/>
      <c r="J112" s="135">
        <v>0</v>
      </c>
      <c r="K112" s="42"/>
      <c r="L112" s="204"/>
      <c r="M112" s="205"/>
      <c r="N112" s="206" t="s">
        <v>42</v>
      </c>
      <c r="O112" s="205"/>
      <c r="P112" s="205"/>
      <c r="Q112" s="205"/>
      <c r="R112" s="205"/>
      <c r="S112" s="207"/>
      <c r="T112" s="207"/>
      <c r="U112" s="207"/>
      <c r="V112" s="207"/>
      <c r="W112" s="207"/>
      <c r="X112" s="207"/>
      <c r="Y112" s="207"/>
      <c r="Z112" s="207"/>
      <c r="AA112" s="207"/>
      <c r="AB112" s="207"/>
      <c r="AC112" s="207"/>
      <c r="AD112" s="207"/>
      <c r="AE112" s="207"/>
      <c r="AF112" s="205"/>
      <c r="AG112" s="205"/>
      <c r="AH112" s="205"/>
      <c r="AI112" s="205"/>
      <c r="AJ112" s="205"/>
      <c r="AK112" s="205"/>
      <c r="AL112" s="205"/>
      <c r="AM112" s="205"/>
      <c r="AN112" s="205"/>
      <c r="AO112" s="205"/>
      <c r="AP112" s="205"/>
      <c r="AQ112" s="205"/>
      <c r="AR112" s="205"/>
      <c r="AS112" s="205"/>
      <c r="AT112" s="205"/>
      <c r="AU112" s="205"/>
      <c r="AV112" s="205"/>
      <c r="AW112" s="205"/>
      <c r="AX112" s="205"/>
      <c r="AY112" s="208" t="s">
        <v>113</v>
      </c>
      <c r="AZ112" s="205"/>
      <c r="BA112" s="205"/>
      <c r="BB112" s="205"/>
      <c r="BC112" s="205"/>
      <c r="BD112" s="205"/>
      <c r="BE112" s="209">
        <f>IF(N112="základní",J112,0)</f>
        <v>0</v>
      </c>
      <c r="BF112" s="209">
        <f>IF(N112="snížená",J112,0)</f>
        <v>0</v>
      </c>
      <c r="BG112" s="209">
        <f>IF(N112="zákl. přenesená",J112,0)</f>
        <v>0</v>
      </c>
      <c r="BH112" s="209">
        <f>IF(N112="sníž. přenesená",J112,0)</f>
        <v>0</v>
      </c>
      <c r="BI112" s="209">
        <f>IF(N112="nulová",J112,0)</f>
        <v>0</v>
      </c>
      <c r="BJ112" s="208" t="s">
        <v>114</v>
      </c>
      <c r="BK112" s="205"/>
      <c r="BL112" s="205"/>
      <c r="BM112" s="205"/>
    </row>
    <row r="113" s="2" customFormat="1" ht="18" customHeight="1">
      <c r="A113" s="40"/>
      <c r="B113" s="41"/>
      <c r="C113" s="42"/>
      <c r="D113" s="141" t="s">
        <v>116</v>
      </c>
      <c r="E113" s="134"/>
      <c r="F113" s="134"/>
      <c r="G113" s="42"/>
      <c r="H113" s="42"/>
      <c r="I113" s="42"/>
      <c r="J113" s="135">
        <v>0</v>
      </c>
      <c r="K113" s="42"/>
      <c r="L113" s="204"/>
      <c r="M113" s="205"/>
      <c r="N113" s="206" t="s">
        <v>42</v>
      </c>
      <c r="O113" s="205"/>
      <c r="P113" s="205"/>
      <c r="Q113" s="205"/>
      <c r="R113" s="205"/>
      <c r="S113" s="207"/>
      <c r="T113" s="207"/>
      <c r="U113" s="207"/>
      <c r="V113" s="207"/>
      <c r="W113" s="207"/>
      <c r="X113" s="207"/>
      <c r="Y113" s="207"/>
      <c r="Z113" s="207"/>
      <c r="AA113" s="207"/>
      <c r="AB113" s="207"/>
      <c r="AC113" s="207"/>
      <c r="AD113" s="207"/>
      <c r="AE113" s="207"/>
      <c r="AF113" s="205"/>
      <c r="AG113" s="205"/>
      <c r="AH113" s="205"/>
      <c r="AI113" s="205"/>
      <c r="AJ113" s="205"/>
      <c r="AK113" s="205"/>
      <c r="AL113" s="205"/>
      <c r="AM113" s="205"/>
      <c r="AN113" s="205"/>
      <c r="AO113" s="205"/>
      <c r="AP113" s="205"/>
      <c r="AQ113" s="205"/>
      <c r="AR113" s="205"/>
      <c r="AS113" s="205"/>
      <c r="AT113" s="205"/>
      <c r="AU113" s="205"/>
      <c r="AV113" s="205"/>
      <c r="AW113" s="205"/>
      <c r="AX113" s="205"/>
      <c r="AY113" s="208" t="s">
        <v>113</v>
      </c>
      <c r="AZ113" s="205"/>
      <c r="BA113" s="205"/>
      <c r="BB113" s="205"/>
      <c r="BC113" s="205"/>
      <c r="BD113" s="205"/>
      <c r="BE113" s="209">
        <f>IF(N113="základní",J113,0)</f>
        <v>0</v>
      </c>
      <c r="BF113" s="209">
        <f>IF(N113="snížená",J113,0)</f>
        <v>0</v>
      </c>
      <c r="BG113" s="209">
        <f>IF(N113="zákl. přenesená",J113,0)</f>
        <v>0</v>
      </c>
      <c r="BH113" s="209">
        <f>IF(N113="sníž. přenesená",J113,0)</f>
        <v>0</v>
      </c>
      <c r="BI113" s="209">
        <f>IF(N113="nulová",J113,0)</f>
        <v>0</v>
      </c>
      <c r="BJ113" s="208" t="s">
        <v>114</v>
      </c>
      <c r="BK113" s="205"/>
      <c r="BL113" s="205"/>
      <c r="BM113" s="205"/>
    </row>
    <row r="114" s="2" customFormat="1" ht="18" customHeight="1">
      <c r="A114" s="40"/>
      <c r="B114" s="41"/>
      <c r="C114" s="42"/>
      <c r="D114" s="141" t="s">
        <v>117</v>
      </c>
      <c r="E114" s="134"/>
      <c r="F114" s="134"/>
      <c r="G114" s="42"/>
      <c r="H114" s="42"/>
      <c r="I114" s="42"/>
      <c r="J114" s="135">
        <v>0</v>
      </c>
      <c r="K114" s="42"/>
      <c r="L114" s="204"/>
      <c r="M114" s="205"/>
      <c r="N114" s="206" t="s">
        <v>42</v>
      </c>
      <c r="O114" s="205"/>
      <c r="P114" s="205"/>
      <c r="Q114" s="205"/>
      <c r="R114" s="205"/>
      <c r="S114" s="207"/>
      <c r="T114" s="207"/>
      <c r="U114" s="207"/>
      <c r="V114" s="207"/>
      <c r="W114" s="207"/>
      <c r="X114" s="207"/>
      <c r="Y114" s="207"/>
      <c r="Z114" s="207"/>
      <c r="AA114" s="207"/>
      <c r="AB114" s="207"/>
      <c r="AC114" s="207"/>
      <c r="AD114" s="207"/>
      <c r="AE114" s="207"/>
      <c r="AF114" s="205"/>
      <c r="AG114" s="205"/>
      <c r="AH114" s="205"/>
      <c r="AI114" s="205"/>
      <c r="AJ114" s="205"/>
      <c r="AK114" s="205"/>
      <c r="AL114" s="205"/>
      <c r="AM114" s="205"/>
      <c r="AN114" s="205"/>
      <c r="AO114" s="205"/>
      <c r="AP114" s="205"/>
      <c r="AQ114" s="205"/>
      <c r="AR114" s="205"/>
      <c r="AS114" s="205"/>
      <c r="AT114" s="205"/>
      <c r="AU114" s="205"/>
      <c r="AV114" s="205"/>
      <c r="AW114" s="205"/>
      <c r="AX114" s="205"/>
      <c r="AY114" s="208" t="s">
        <v>113</v>
      </c>
      <c r="AZ114" s="205"/>
      <c r="BA114" s="205"/>
      <c r="BB114" s="205"/>
      <c r="BC114" s="205"/>
      <c r="BD114" s="205"/>
      <c r="BE114" s="209">
        <f>IF(N114="základní",J114,0)</f>
        <v>0</v>
      </c>
      <c r="BF114" s="209">
        <f>IF(N114="snížená",J114,0)</f>
        <v>0</v>
      </c>
      <c r="BG114" s="209">
        <f>IF(N114="zákl. přenesená",J114,0)</f>
        <v>0</v>
      </c>
      <c r="BH114" s="209">
        <f>IF(N114="sníž. přenesená",J114,0)</f>
        <v>0</v>
      </c>
      <c r="BI114" s="209">
        <f>IF(N114="nulová",J114,0)</f>
        <v>0</v>
      </c>
      <c r="BJ114" s="208" t="s">
        <v>114</v>
      </c>
      <c r="BK114" s="205"/>
      <c r="BL114" s="205"/>
      <c r="BM114" s="205"/>
    </row>
    <row r="115" s="2" customFormat="1" ht="18" customHeight="1">
      <c r="A115" s="40"/>
      <c r="B115" s="41"/>
      <c r="C115" s="42"/>
      <c r="D115" s="141" t="s">
        <v>118</v>
      </c>
      <c r="E115" s="134"/>
      <c r="F115" s="134"/>
      <c r="G115" s="42"/>
      <c r="H115" s="42"/>
      <c r="I115" s="42"/>
      <c r="J115" s="135">
        <v>0</v>
      </c>
      <c r="K115" s="42"/>
      <c r="L115" s="204"/>
      <c r="M115" s="205"/>
      <c r="N115" s="206" t="s">
        <v>42</v>
      </c>
      <c r="O115" s="205"/>
      <c r="P115" s="205"/>
      <c r="Q115" s="205"/>
      <c r="R115" s="205"/>
      <c r="S115" s="207"/>
      <c r="T115" s="207"/>
      <c r="U115" s="207"/>
      <c r="V115" s="207"/>
      <c r="W115" s="207"/>
      <c r="X115" s="207"/>
      <c r="Y115" s="207"/>
      <c r="Z115" s="207"/>
      <c r="AA115" s="207"/>
      <c r="AB115" s="207"/>
      <c r="AC115" s="207"/>
      <c r="AD115" s="207"/>
      <c r="AE115" s="207"/>
      <c r="AF115" s="205"/>
      <c r="AG115" s="205"/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8" t="s">
        <v>113</v>
      </c>
      <c r="AZ115" s="205"/>
      <c r="BA115" s="205"/>
      <c r="BB115" s="205"/>
      <c r="BC115" s="205"/>
      <c r="BD115" s="205"/>
      <c r="BE115" s="209">
        <f>IF(N115="základní",J115,0)</f>
        <v>0</v>
      </c>
      <c r="BF115" s="209">
        <f>IF(N115="snížená",J115,0)</f>
        <v>0</v>
      </c>
      <c r="BG115" s="209">
        <f>IF(N115="zákl. přenesená",J115,0)</f>
        <v>0</v>
      </c>
      <c r="BH115" s="209">
        <f>IF(N115="sníž. přenesená",J115,0)</f>
        <v>0</v>
      </c>
      <c r="BI115" s="209">
        <f>IF(N115="nulová",J115,0)</f>
        <v>0</v>
      </c>
      <c r="BJ115" s="208" t="s">
        <v>114</v>
      </c>
      <c r="BK115" s="205"/>
      <c r="BL115" s="205"/>
      <c r="BM115" s="205"/>
    </row>
    <row r="116" s="2" customFormat="1" ht="18" customHeight="1">
      <c r="A116" s="40"/>
      <c r="B116" s="41"/>
      <c r="C116" s="42"/>
      <c r="D116" s="134" t="s">
        <v>119</v>
      </c>
      <c r="E116" s="42"/>
      <c r="F116" s="42"/>
      <c r="G116" s="42"/>
      <c r="H116" s="42"/>
      <c r="I116" s="42"/>
      <c r="J116" s="135">
        <f>ROUND(J28*T116,2)</f>
        <v>0</v>
      </c>
      <c r="K116" s="42"/>
      <c r="L116" s="204"/>
      <c r="M116" s="205"/>
      <c r="N116" s="206" t="s">
        <v>42</v>
      </c>
      <c r="O116" s="205"/>
      <c r="P116" s="205"/>
      <c r="Q116" s="205"/>
      <c r="R116" s="205"/>
      <c r="S116" s="207"/>
      <c r="T116" s="207"/>
      <c r="U116" s="207"/>
      <c r="V116" s="207"/>
      <c r="W116" s="207"/>
      <c r="X116" s="207"/>
      <c r="Y116" s="207"/>
      <c r="Z116" s="207"/>
      <c r="AA116" s="207"/>
      <c r="AB116" s="207"/>
      <c r="AC116" s="207"/>
      <c r="AD116" s="207"/>
      <c r="AE116" s="207"/>
      <c r="AF116" s="205"/>
      <c r="AG116" s="205"/>
      <c r="AH116" s="205"/>
      <c r="AI116" s="205"/>
      <c r="AJ116" s="205"/>
      <c r="AK116" s="205"/>
      <c r="AL116" s="205"/>
      <c r="AM116" s="205"/>
      <c r="AN116" s="205"/>
      <c r="AO116" s="205"/>
      <c r="AP116" s="205"/>
      <c r="AQ116" s="205"/>
      <c r="AR116" s="205"/>
      <c r="AS116" s="205"/>
      <c r="AT116" s="205"/>
      <c r="AU116" s="205"/>
      <c r="AV116" s="205"/>
      <c r="AW116" s="205"/>
      <c r="AX116" s="205"/>
      <c r="AY116" s="208" t="s">
        <v>120</v>
      </c>
      <c r="AZ116" s="205"/>
      <c r="BA116" s="205"/>
      <c r="BB116" s="205"/>
      <c r="BC116" s="205"/>
      <c r="BD116" s="205"/>
      <c r="BE116" s="209">
        <f>IF(N116="základní",J116,0)</f>
        <v>0</v>
      </c>
      <c r="BF116" s="209">
        <f>IF(N116="snížená",J116,0)</f>
        <v>0</v>
      </c>
      <c r="BG116" s="209">
        <f>IF(N116="zákl. přenesená",J116,0)</f>
        <v>0</v>
      </c>
      <c r="BH116" s="209">
        <f>IF(N116="sníž. přenesená",J116,0)</f>
        <v>0</v>
      </c>
      <c r="BI116" s="209">
        <f>IF(N116="nulová",J116,0)</f>
        <v>0</v>
      </c>
      <c r="BJ116" s="208" t="s">
        <v>114</v>
      </c>
      <c r="BK116" s="205"/>
      <c r="BL116" s="205"/>
      <c r="BM116" s="205"/>
    </row>
    <row r="117" s="2" customForma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9.28" customHeight="1">
      <c r="A118" s="40"/>
      <c r="B118" s="41"/>
      <c r="C118" s="145" t="s">
        <v>90</v>
      </c>
      <c r="D118" s="146"/>
      <c r="E118" s="146"/>
      <c r="F118" s="146"/>
      <c r="G118" s="146"/>
      <c r="H118" s="146"/>
      <c r="I118" s="146"/>
      <c r="J118" s="147">
        <f>ROUND(J94+J110,2)</f>
        <v>0</v>
      </c>
      <c r="K118" s="146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3" s="2" customFormat="1" ht="6.96" customHeight="1">
      <c r="A123" s="40"/>
      <c r="B123" s="70"/>
      <c r="C123" s="71"/>
      <c r="D123" s="71"/>
      <c r="E123" s="71"/>
      <c r="F123" s="71"/>
      <c r="G123" s="71"/>
      <c r="H123" s="71"/>
      <c r="I123" s="71"/>
      <c r="J123" s="71"/>
      <c r="K123" s="71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4.96" customHeight="1">
      <c r="A124" s="40"/>
      <c r="B124" s="41"/>
      <c r="C124" s="23" t="s">
        <v>121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2" t="s">
        <v>16</v>
      </c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6.5" customHeight="1">
      <c r="A127" s="40"/>
      <c r="B127" s="41"/>
      <c r="C127" s="42"/>
      <c r="D127" s="42"/>
      <c r="E127" s="78" t="str">
        <f>E7</f>
        <v>Oprava střechy Slovanská 99, Vrchlabí</v>
      </c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2" customHeight="1">
      <c r="A129" s="40"/>
      <c r="B129" s="41"/>
      <c r="C129" s="32" t="s">
        <v>20</v>
      </c>
      <c r="D129" s="42"/>
      <c r="E129" s="42"/>
      <c r="F129" s="27" t="str">
        <f>F10</f>
        <v xml:space="preserve"> </v>
      </c>
      <c r="G129" s="42"/>
      <c r="H129" s="42"/>
      <c r="I129" s="32" t="s">
        <v>22</v>
      </c>
      <c r="J129" s="81" t="str">
        <f>IF(J10="","",J10)</f>
        <v>4. 2. 2025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6.96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2" t="s">
        <v>24</v>
      </c>
      <c r="D131" s="42"/>
      <c r="E131" s="42"/>
      <c r="F131" s="27" t="str">
        <f>E13</f>
        <v xml:space="preserve"> </v>
      </c>
      <c r="G131" s="42"/>
      <c r="H131" s="42"/>
      <c r="I131" s="32" t="s">
        <v>30</v>
      </c>
      <c r="J131" s="36" t="str">
        <f>E19</f>
        <v xml:space="preserve"> 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2" t="s">
        <v>28</v>
      </c>
      <c r="D132" s="42"/>
      <c r="E132" s="42"/>
      <c r="F132" s="27" t="str">
        <f>IF(E16="","",E16)</f>
        <v>Vyplň údaj</v>
      </c>
      <c r="G132" s="42"/>
      <c r="H132" s="42"/>
      <c r="I132" s="32" t="s">
        <v>32</v>
      </c>
      <c r="J132" s="36" t="str">
        <f>E22</f>
        <v xml:space="preserve"> 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0.32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11" customFormat="1" ht="29.28" customHeight="1">
      <c r="A134" s="210"/>
      <c r="B134" s="211"/>
      <c r="C134" s="212" t="s">
        <v>122</v>
      </c>
      <c r="D134" s="213" t="s">
        <v>61</v>
      </c>
      <c r="E134" s="213" t="s">
        <v>57</v>
      </c>
      <c r="F134" s="213" t="s">
        <v>58</v>
      </c>
      <c r="G134" s="213" t="s">
        <v>123</v>
      </c>
      <c r="H134" s="213" t="s">
        <v>124</v>
      </c>
      <c r="I134" s="213" t="s">
        <v>125</v>
      </c>
      <c r="J134" s="214" t="s">
        <v>95</v>
      </c>
      <c r="K134" s="215" t="s">
        <v>126</v>
      </c>
      <c r="L134" s="216"/>
      <c r="M134" s="102" t="s">
        <v>1</v>
      </c>
      <c r="N134" s="103" t="s">
        <v>40</v>
      </c>
      <c r="O134" s="103" t="s">
        <v>127</v>
      </c>
      <c r="P134" s="103" t="s">
        <v>128</v>
      </c>
      <c r="Q134" s="103" t="s">
        <v>129</v>
      </c>
      <c r="R134" s="103" t="s">
        <v>130</v>
      </c>
      <c r="S134" s="103" t="s">
        <v>131</v>
      </c>
      <c r="T134" s="104" t="s">
        <v>132</v>
      </c>
      <c r="U134" s="210"/>
      <c r="V134" s="210"/>
      <c r="W134" s="210"/>
      <c r="X134" s="210"/>
      <c r="Y134" s="210"/>
      <c r="Z134" s="210"/>
      <c r="AA134" s="210"/>
      <c r="AB134" s="210"/>
      <c r="AC134" s="210"/>
      <c r="AD134" s="210"/>
      <c r="AE134" s="210"/>
    </row>
    <row r="135" s="2" customFormat="1" ht="22.8" customHeight="1">
      <c r="A135" s="40"/>
      <c r="B135" s="41"/>
      <c r="C135" s="109" t="s">
        <v>133</v>
      </c>
      <c r="D135" s="42"/>
      <c r="E135" s="42"/>
      <c r="F135" s="42"/>
      <c r="G135" s="42"/>
      <c r="H135" s="42"/>
      <c r="I135" s="42"/>
      <c r="J135" s="217">
        <f>BK135</f>
        <v>0</v>
      </c>
      <c r="K135" s="42"/>
      <c r="L135" s="43"/>
      <c r="M135" s="105"/>
      <c r="N135" s="218"/>
      <c r="O135" s="106"/>
      <c r="P135" s="219">
        <f>P136+P153+P320</f>
        <v>0</v>
      </c>
      <c r="Q135" s="106"/>
      <c r="R135" s="219">
        <f>R136+R153+R320</f>
        <v>6.9019983999999992</v>
      </c>
      <c r="S135" s="106"/>
      <c r="T135" s="220">
        <f>T136+T153+T320</f>
        <v>6.7437053999999996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7" t="s">
        <v>75</v>
      </c>
      <c r="AU135" s="17" t="s">
        <v>97</v>
      </c>
      <c r="BK135" s="221">
        <f>BK136+BK153+BK320</f>
        <v>0</v>
      </c>
    </row>
    <row r="136" s="12" customFormat="1" ht="25.92" customHeight="1">
      <c r="A136" s="12"/>
      <c r="B136" s="222"/>
      <c r="C136" s="223"/>
      <c r="D136" s="224" t="s">
        <v>75</v>
      </c>
      <c r="E136" s="225" t="s">
        <v>134</v>
      </c>
      <c r="F136" s="225" t="s">
        <v>135</v>
      </c>
      <c r="G136" s="223"/>
      <c r="H136" s="223"/>
      <c r="I136" s="226"/>
      <c r="J136" s="227">
        <f>BK136</f>
        <v>0</v>
      </c>
      <c r="K136" s="223"/>
      <c r="L136" s="228"/>
      <c r="M136" s="229"/>
      <c r="N136" s="230"/>
      <c r="O136" s="230"/>
      <c r="P136" s="231">
        <f>P137+P143</f>
        <v>0</v>
      </c>
      <c r="Q136" s="230"/>
      <c r="R136" s="231">
        <f>R137+R143</f>
        <v>0</v>
      </c>
      <c r="S136" s="230"/>
      <c r="T136" s="232">
        <f>T137+T143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3" t="s">
        <v>8</v>
      </c>
      <c r="AT136" s="234" t="s">
        <v>75</v>
      </c>
      <c r="AU136" s="234" t="s">
        <v>76</v>
      </c>
      <c r="AY136" s="233" t="s">
        <v>136</v>
      </c>
      <c r="BK136" s="235">
        <f>BK137+BK143</f>
        <v>0</v>
      </c>
    </row>
    <row r="137" s="12" customFormat="1" ht="22.8" customHeight="1">
      <c r="A137" s="12"/>
      <c r="B137" s="222"/>
      <c r="C137" s="223"/>
      <c r="D137" s="224" t="s">
        <v>75</v>
      </c>
      <c r="E137" s="236" t="s">
        <v>137</v>
      </c>
      <c r="F137" s="236" t="s">
        <v>138</v>
      </c>
      <c r="G137" s="223"/>
      <c r="H137" s="223"/>
      <c r="I137" s="226"/>
      <c r="J137" s="237">
        <f>BK137</f>
        <v>0</v>
      </c>
      <c r="K137" s="223"/>
      <c r="L137" s="228"/>
      <c r="M137" s="229"/>
      <c r="N137" s="230"/>
      <c r="O137" s="230"/>
      <c r="P137" s="231">
        <f>SUM(P138:P142)</f>
        <v>0</v>
      </c>
      <c r="Q137" s="230"/>
      <c r="R137" s="231">
        <f>SUM(R138:R142)</f>
        <v>0</v>
      </c>
      <c r="S137" s="230"/>
      <c r="T137" s="232">
        <f>SUM(T138:T142)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3" t="s">
        <v>8</v>
      </c>
      <c r="AT137" s="234" t="s">
        <v>75</v>
      </c>
      <c r="AU137" s="234" t="s">
        <v>8</v>
      </c>
      <c r="AY137" s="233" t="s">
        <v>136</v>
      </c>
      <c r="BK137" s="235">
        <f>SUM(BK138:BK142)</f>
        <v>0</v>
      </c>
    </row>
    <row r="138" s="2" customFormat="1" ht="37.8" customHeight="1">
      <c r="A138" s="40"/>
      <c r="B138" s="41"/>
      <c r="C138" s="238" t="s">
        <v>8</v>
      </c>
      <c r="D138" s="238" t="s">
        <v>139</v>
      </c>
      <c r="E138" s="239" t="s">
        <v>140</v>
      </c>
      <c r="F138" s="240" t="s">
        <v>141</v>
      </c>
      <c r="G138" s="241" t="s">
        <v>142</v>
      </c>
      <c r="H138" s="242">
        <v>406</v>
      </c>
      <c r="I138" s="243"/>
      <c r="J138" s="242">
        <f>ROUND(I138*H138,0)</f>
        <v>0</v>
      </c>
      <c r="K138" s="244"/>
      <c r="L138" s="43"/>
      <c r="M138" s="245" t="s">
        <v>1</v>
      </c>
      <c r="N138" s="246" t="s">
        <v>42</v>
      </c>
      <c r="O138" s="93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9" t="s">
        <v>143</v>
      </c>
      <c r="AT138" s="249" t="s">
        <v>139</v>
      </c>
      <c r="AU138" s="249" t="s">
        <v>114</v>
      </c>
      <c r="AY138" s="17" t="s">
        <v>136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7" t="s">
        <v>114</v>
      </c>
      <c r="BK138" s="140">
        <f>ROUND(I138*H138,0)</f>
        <v>0</v>
      </c>
      <c r="BL138" s="17" t="s">
        <v>143</v>
      </c>
      <c r="BM138" s="249" t="s">
        <v>144</v>
      </c>
    </row>
    <row r="139" s="13" customFormat="1">
      <c r="A139" s="13"/>
      <c r="B139" s="250"/>
      <c r="C139" s="251"/>
      <c r="D139" s="252" t="s">
        <v>145</v>
      </c>
      <c r="E139" s="253" t="s">
        <v>1</v>
      </c>
      <c r="F139" s="254" t="s">
        <v>146</v>
      </c>
      <c r="G139" s="251"/>
      <c r="H139" s="255">
        <v>406</v>
      </c>
      <c r="I139" s="256"/>
      <c r="J139" s="251"/>
      <c r="K139" s="251"/>
      <c r="L139" s="257"/>
      <c r="M139" s="258"/>
      <c r="N139" s="259"/>
      <c r="O139" s="259"/>
      <c r="P139" s="259"/>
      <c r="Q139" s="259"/>
      <c r="R139" s="259"/>
      <c r="S139" s="259"/>
      <c r="T139" s="26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1" t="s">
        <v>145</v>
      </c>
      <c r="AU139" s="261" t="s">
        <v>114</v>
      </c>
      <c r="AV139" s="13" t="s">
        <v>114</v>
      </c>
      <c r="AW139" s="13" t="s">
        <v>31</v>
      </c>
      <c r="AX139" s="13" t="s">
        <v>8</v>
      </c>
      <c r="AY139" s="261" t="s">
        <v>136</v>
      </c>
    </row>
    <row r="140" s="2" customFormat="1" ht="37.8" customHeight="1">
      <c r="A140" s="40"/>
      <c r="B140" s="41"/>
      <c r="C140" s="238" t="s">
        <v>114</v>
      </c>
      <c r="D140" s="238" t="s">
        <v>139</v>
      </c>
      <c r="E140" s="239" t="s">
        <v>147</v>
      </c>
      <c r="F140" s="240" t="s">
        <v>148</v>
      </c>
      <c r="G140" s="241" t="s">
        <v>142</v>
      </c>
      <c r="H140" s="242">
        <v>12180</v>
      </c>
      <c r="I140" s="243"/>
      <c r="J140" s="242">
        <f>ROUND(I140*H140,0)</f>
        <v>0</v>
      </c>
      <c r="K140" s="244"/>
      <c r="L140" s="43"/>
      <c r="M140" s="245" t="s">
        <v>1</v>
      </c>
      <c r="N140" s="246" t="s">
        <v>42</v>
      </c>
      <c r="O140" s="93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9" t="s">
        <v>143</v>
      </c>
      <c r="AT140" s="249" t="s">
        <v>139</v>
      </c>
      <c r="AU140" s="249" t="s">
        <v>114</v>
      </c>
      <c r="AY140" s="17" t="s">
        <v>136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7" t="s">
        <v>114</v>
      </c>
      <c r="BK140" s="140">
        <f>ROUND(I140*H140,0)</f>
        <v>0</v>
      </c>
      <c r="BL140" s="17" t="s">
        <v>143</v>
      </c>
      <c r="BM140" s="249" t="s">
        <v>149</v>
      </c>
    </row>
    <row r="141" s="13" customFormat="1">
      <c r="A141" s="13"/>
      <c r="B141" s="250"/>
      <c r="C141" s="251"/>
      <c r="D141" s="252" t="s">
        <v>145</v>
      </c>
      <c r="E141" s="253" t="s">
        <v>1</v>
      </c>
      <c r="F141" s="254" t="s">
        <v>150</v>
      </c>
      <c r="G141" s="251"/>
      <c r="H141" s="255">
        <v>12180</v>
      </c>
      <c r="I141" s="256"/>
      <c r="J141" s="251"/>
      <c r="K141" s="251"/>
      <c r="L141" s="257"/>
      <c r="M141" s="258"/>
      <c r="N141" s="259"/>
      <c r="O141" s="259"/>
      <c r="P141" s="259"/>
      <c r="Q141" s="259"/>
      <c r="R141" s="259"/>
      <c r="S141" s="259"/>
      <c r="T141" s="26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1" t="s">
        <v>145</v>
      </c>
      <c r="AU141" s="261" t="s">
        <v>114</v>
      </c>
      <c r="AV141" s="13" t="s">
        <v>114</v>
      </c>
      <c r="AW141" s="13" t="s">
        <v>31</v>
      </c>
      <c r="AX141" s="13" t="s">
        <v>8</v>
      </c>
      <c r="AY141" s="261" t="s">
        <v>136</v>
      </c>
    </row>
    <row r="142" s="2" customFormat="1" ht="37.8" customHeight="1">
      <c r="A142" s="40"/>
      <c r="B142" s="41"/>
      <c r="C142" s="238" t="s">
        <v>151</v>
      </c>
      <c r="D142" s="238" t="s">
        <v>139</v>
      </c>
      <c r="E142" s="239" t="s">
        <v>152</v>
      </c>
      <c r="F142" s="240" t="s">
        <v>153</v>
      </c>
      <c r="G142" s="241" t="s">
        <v>142</v>
      </c>
      <c r="H142" s="242">
        <v>406</v>
      </c>
      <c r="I142" s="243"/>
      <c r="J142" s="242">
        <f>ROUND(I142*H142,0)</f>
        <v>0</v>
      </c>
      <c r="K142" s="244"/>
      <c r="L142" s="43"/>
      <c r="M142" s="245" t="s">
        <v>1</v>
      </c>
      <c r="N142" s="246" t="s">
        <v>42</v>
      </c>
      <c r="O142" s="93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9" t="s">
        <v>143</v>
      </c>
      <c r="AT142" s="249" t="s">
        <v>139</v>
      </c>
      <c r="AU142" s="249" t="s">
        <v>114</v>
      </c>
      <c r="AY142" s="17" t="s">
        <v>136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7" t="s">
        <v>114</v>
      </c>
      <c r="BK142" s="140">
        <f>ROUND(I142*H142,0)</f>
        <v>0</v>
      </c>
      <c r="BL142" s="17" t="s">
        <v>143</v>
      </c>
      <c r="BM142" s="249" t="s">
        <v>154</v>
      </c>
    </row>
    <row r="143" s="12" customFormat="1" ht="22.8" customHeight="1">
      <c r="A143" s="12"/>
      <c r="B143" s="222"/>
      <c r="C143" s="223"/>
      <c r="D143" s="224" t="s">
        <v>75</v>
      </c>
      <c r="E143" s="236" t="s">
        <v>155</v>
      </c>
      <c r="F143" s="236" t="s">
        <v>156</v>
      </c>
      <c r="G143" s="223"/>
      <c r="H143" s="223"/>
      <c r="I143" s="226"/>
      <c r="J143" s="237">
        <f>BK143</f>
        <v>0</v>
      </c>
      <c r="K143" s="223"/>
      <c r="L143" s="228"/>
      <c r="M143" s="229"/>
      <c r="N143" s="230"/>
      <c r="O143" s="230"/>
      <c r="P143" s="231">
        <f>SUM(P144:P152)</f>
        <v>0</v>
      </c>
      <c r="Q143" s="230"/>
      <c r="R143" s="231">
        <f>SUM(R144:R152)</f>
        <v>0</v>
      </c>
      <c r="S143" s="230"/>
      <c r="T143" s="232">
        <f>SUM(T144:T152)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3" t="s">
        <v>8</v>
      </c>
      <c r="AT143" s="234" t="s">
        <v>75</v>
      </c>
      <c r="AU143" s="234" t="s">
        <v>8</v>
      </c>
      <c r="AY143" s="233" t="s">
        <v>136</v>
      </c>
      <c r="BK143" s="235">
        <f>SUM(BK144:BK152)</f>
        <v>0</v>
      </c>
    </row>
    <row r="144" s="2" customFormat="1" ht="16.5" customHeight="1">
      <c r="A144" s="40"/>
      <c r="B144" s="41"/>
      <c r="C144" s="238" t="s">
        <v>143</v>
      </c>
      <c r="D144" s="238" t="s">
        <v>139</v>
      </c>
      <c r="E144" s="239" t="s">
        <v>157</v>
      </c>
      <c r="F144" s="240" t="s">
        <v>158</v>
      </c>
      <c r="G144" s="241" t="s">
        <v>159</v>
      </c>
      <c r="H144" s="242">
        <v>7.4500000000000002</v>
      </c>
      <c r="I144" s="243"/>
      <c r="J144" s="242">
        <f>ROUND(I144*H144,0)</f>
        <v>0</v>
      </c>
      <c r="K144" s="244"/>
      <c r="L144" s="43"/>
      <c r="M144" s="245" t="s">
        <v>1</v>
      </c>
      <c r="N144" s="246" t="s">
        <v>42</v>
      </c>
      <c r="O144" s="93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9" t="s">
        <v>143</v>
      </c>
      <c r="AT144" s="249" t="s">
        <v>139</v>
      </c>
      <c r="AU144" s="249" t="s">
        <v>114</v>
      </c>
      <c r="AY144" s="17" t="s">
        <v>136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7" t="s">
        <v>114</v>
      </c>
      <c r="BK144" s="140">
        <f>ROUND(I144*H144,0)</f>
        <v>0</v>
      </c>
      <c r="BL144" s="17" t="s">
        <v>143</v>
      </c>
      <c r="BM144" s="249" t="s">
        <v>160</v>
      </c>
    </row>
    <row r="145" s="2" customFormat="1" ht="24.15" customHeight="1">
      <c r="A145" s="40"/>
      <c r="B145" s="41"/>
      <c r="C145" s="238" t="s">
        <v>161</v>
      </c>
      <c r="D145" s="238" t="s">
        <v>139</v>
      </c>
      <c r="E145" s="239" t="s">
        <v>162</v>
      </c>
      <c r="F145" s="240" t="s">
        <v>163</v>
      </c>
      <c r="G145" s="241" t="s">
        <v>159</v>
      </c>
      <c r="H145" s="242">
        <v>7.4500000000000002</v>
      </c>
      <c r="I145" s="243"/>
      <c r="J145" s="242">
        <f>ROUND(I145*H145,0)</f>
        <v>0</v>
      </c>
      <c r="K145" s="244"/>
      <c r="L145" s="43"/>
      <c r="M145" s="245" t="s">
        <v>1</v>
      </c>
      <c r="N145" s="246" t="s">
        <v>42</v>
      </c>
      <c r="O145" s="93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9" t="s">
        <v>143</v>
      </c>
      <c r="AT145" s="249" t="s">
        <v>139</v>
      </c>
      <c r="AU145" s="249" t="s">
        <v>114</v>
      </c>
      <c r="AY145" s="17" t="s">
        <v>136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7" t="s">
        <v>114</v>
      </c>
      <c r="BK145" s="140">
        <f>ROUND(I145*H145,0)</f>
        <v>0</v>
      </c>
      <c r="BL145" s="17" t="s">
        <v>143</v>
      </c>
      <c r="BM145" s="249" t="s">
        <v>164</v>
      </c>
    </row>
    <row r="146" s="2" customFormat="1" ht="24.15" customHeight="1">
      <c r="A146" s="40"/>
      <c r="B146" s="41"/>
      <c r="C146" s="238" t="s">
        <v>165</v>
      </c>
      <c r="D146" s="238" t="s">
        <v>139</v>
      </c>
      <c r="E146" s="239" t="s">
        <v>166</v>
      </c>
      <c r="F146" s="240" t="s">
        <v>167</v>
      </c>
      <c r="G146" s="241" t="s">
        <v>159</v>
      </c>
      <c r="H146" s="242">
        <v>7.4500000000000002</v>
      </c>
      <c r="I146" s="243"/>
      <c r="J146" s="242">
        <f>ROUND(I146*H146,0)</f>
        <v>0</v>
      </c>
      <c r="K146" s="244"/>
      <c r="L146" s="43"/>
      <c r="M146" s="245" t="s">
        <v>1</v>
      </c>
      <c r="N146" s="246" t="s">
        <v>42</v>
      </c>
      <c r="O146" s="93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9" t="s">
        <v>143</v>
      </c>
      <c r="AT146" s="249" t="s">
        <v>139</v>
      </c>
      <c r="AU146" s="249" t="s">
        <v>114</v>
      </c>
      <c r="AY146" s="17" t="s">
        <v>136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7" t="s">
        <v>114</v>
      </c>
      <c r="BK146" s="140">
        <f>ROUND(I146*H146,0)</f>
        <v>0</v>
      </c>
      <c r="BL146" s="17" t="s">
        <v>143</v>
      </c>
      <c r="BM146" s="249" t="s">
        <v>168</v>
      </c>
    </row>
    <row r="147" s="2" customFormat="1" ht="24.15" customHeight="1">
      <c r="A147" s="40"/>
      <c r="B147" s="41"/>
      <c r="C147" s="238" t="s">
        <v>169</v>
      </c>
      <c r="D147" s="238" t="s">
        <v>139</v>
      </c>
      <c r="E147" s="239" t="s">
        <v>170</v>
      </c>
      <c r="F147" s="240" t="s">
        <v>171</v>
      </c>
      <c r="G147" s="241" t="s">
        <v>159</v>
      </c>
      <c r="H147" s="242">
        <v>59.600000000000001</v>
      </c>
      <c r="I147" s="243"/>
      <c r="J147" s="242">
        <f>ROUND(I147*H147,0)</f>
        <v>0</v>
      </c>
      <c r="K147" s="244"/>
      <c r="L147" s="43"/>
      <c r="M147" s="245" t="s">
        <v>1</v>
      </c>
      <c r="N147" s="246" t="s">
        <v>42</v>
      </c>
      <c r="O147" s="93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9" t="s">
        <v>143</v>
      </c>
      <c r="AT147" s="249" t="s">
        <v>139</v>
      </c>
      <c r="AU147" s="249" t="s">
        <v>114</v>
      </c>
      <c r="AY147" s="17" t="s">
        <v>136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7" t="s">
        <v>114</v>
      </c>
      <c r="BK147" s="140">
        <f>ROUND(I147*H147,0)</f>
        <v>0</v>
      </c>
      <c r="BL147" s="17" t="s">
        <v>143</v>
      </c>
      <c r="BM147" s="249" t="s">
        <v>172</v>
      </c>
    </row>
    <row r="148" s="13" customFormat="1">
      <c r="A148" s="13"/>
      <c r="B148" s="250"/>
      <c r="C148" s="251"/>
      <c r="D148" s="252" t="s">
        <v>145</v>
      </c>
      <c r="E148" s="253" t="s">
        <v>1</v>
      </c>
      <c r="F148" s="254" t="s">
        <v>173</v>
      </c>
      <c r="G148" s="251"/>
      <c r="H148" s="255">
        <v>59.600000000000001</v>
      </c>
      <c r="I148" s="256"/>
      <c r="J148" s="251"/>
      <c r="K148" s="251"/>
      <c r="L148" s="257"/>
      <c r="M148" s="258"/>
      <c r="N148" s="259"/>
      <c r="O148" s="259"/>
      <c r="P148" s="259"/>
      <c r="Q148" s="259"/>
      <c r="R148" s="259"/>
      <c r="S148" s="259"/>
      <c r="T148" s="26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1" t="s">
        <v>145</v>
      </c>
      <c r="AU148" s="261" t="s">
        <v>114</v>
      </c>
      <c r="AV148" s="13" t="s">
        <v>114</v>
      </c>
      <c r="AW148" s="13" t="s">
        <v>31</v>
      </c>
      <c r="AX148" s="13" t="s">
        <v>8</v>
      </c>
      <c r="AY148" s="261" t="s">
        <v>136</v>
      </c>
    </row>
    <row r="149" s="2" customFormat="1" ht="33" customHeight="1">
      <c r="A149" s="40"/>
      <c r="B149" s="41"/>
      <c r="C149" s="238" t="s">
        <v>174</v>
      </c>
      <c r="D149" s="238" t="s">
        <v>139</v>
      </c>
      <c r="E149" s="239" t="s">
        <v>175</v>
      </c>
      <c r="F149" s="240" t="s">
        <v>176</v>
      </c>
      <c r="G149" s="241" t="s">
        <v>159</v>
      </c>
      <c r="H149" s="242">
        <v>7.4500000000000002</v>
      </c>
      <c r="I149" s="243"/>
      <c r="J149" s="242">
        <f>ROUND(I149*H149,0)</f>
        <v>0</v>
      </c>
      <c r="K149" s="244"/>
      <c r="L149" s="43"/>
      <c r="M149" s="245" t="s">
        <v>1</v>
      </c>
      <c r="N149" s="246" t="s">
        <v>42</v>
      </c>
      <c r="O149" s="93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9" t="s">
        <v>143</v>
      </c>
      <c r="AT149" s="249" t="s">
        <v>139</v>
      </c>
      <c r="AU149" s="249" t="s">
        <v>114</v>
      </c>
      <c r="AY149" s="17" t="s">
        <v>136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7" t="s">
        <v>114</v>
      </c>
      <c r="BK149" s="140">
        <f>ROUND(I149*H149,0)</f>
        <v>0</v>
      </c>
      <c r="BL149" s="17" t="s">
        <v>143</v>
      </c>
      <c r="BM149" s="249" t="s">
        <v>177</v>
      </c>
    </row>
    <row r="150" s="2" customFormat="1" ht="33" customHeight="1">
      <c r="A150" s="40"/>
      <c r="B150" s="41"/>
      <c r="C150" s="238" t="s">
        <v>137</v>
      </c>
      <c r="D150" s="238" t="s">
        <v>139</v>
      </c>
      <c r="E150" s="239" t="s">
        <v>178</v>
      </c>
      <c r="F150" s="240" t="s">
        <v>179</v>
      </c>
      <c r="G150" s="241" t="s">
        <v>159</v>
      </c>
      <c r="H150" s="242">
        <v>1.3100000000000001</v>
      </c>
      <c r="I150" s="243"/>
      <c r="J150" s="242">
        <f>ROUND(I150*H150,0)</f>
        <v>0</v>
      </c>
      <c r="K150" s="244"/>
      <c r="L150" s="43"/>
      <c r="M150" s="245" t="s">
        <v>1</v>
      </c>
      <c r="N150" s="246" t="s">
        <v>42</v>
      </c>
      <c r="O150" s="93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9" t="s">
        <v>143</v>
      </c>
      <c r="AT150" s="249" t="s">
        <v>139</v>
      </c>
      <c r="AU150" s="249" t="s">
        <v>114</v>
      </c>
      <c r="AY150" s="17" t="s">
        <v>136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7" t="s">
        <v>114</v>
      </c>
      <c r="BK150" s="140">
        <f>ROUND(I150*H150,0)</f>
        <v>0</v>
      </c>
      <c r="BL150" s="17" t="s">
        <v>143</v>
      </c>
      <c r="BM150" s="249" t="s">
        <v>180</v>
      </c>
    </row>
    <row r="151" s="13" customFormat="1">
      <c r="A151" s="13"/>
      <c r="B151" s="250"/>
      <c r="C151" s="251"/>
      <c r="D151" s="252" t="s">
        <v>145</v>
      </c>
      <c r="E151" s="253" t="s">
        <v>1</v>
      </c>
      <c r="F151" s="254" t="s">
        <v>181</v>
      </c>
      <c r="G151" s="251"/>
      <c r="H151" s="255">
        <v>1.3100000000000001</v>
      </c>
      <c r="I151" s="256"/>
      <c r="J151" s="251"/>
      <c r="K151" s="251"/>
      <c r="L151" s="257"/>
      <c r="M151" s="258"/>
      <c r="N151" s="259"/>
      <c r="O151" s="259"/>
      <c r="P151" s="259"/>
      <c r="Q151" s="259"/>
      <c r="R151" s="259"/>
      <c r="S151" s="259"/>
      <c r="T151" s="26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1" t="s">
        <v>145</v>
      </c>
      <c r="AU151" s="261" t="s">
        <v>114</v>
      </c>
      <c r="AV151" s="13" t="s">
        <v>114</v>
      </c>
      <c r="AW151" s="13" t="s">
        <v>31</v>
      </c>
      <c r="AX151" s="13" t="s">
        <v>8</v>
      </c>
      <c r="AY151" s="261" t="s">
        <v>136</v>
      </c>
    </row>
    <row r="152" s="2" customFormat="1" ht="37.8" customHeight="1">
      <c r="A152" s="40"/>
      <c r="B152" s="41"/>
      <c r="C152" s="238" t="s">
        <v>182</v>
      </c>
      <c r="D152" s="238" t="s">
        <v>139</v>
      </c>
      <c r="E152" s="239" t="s">
        <v>183</v>
      </c>
      <c r="F152" s="240" t="s">
        <v>184</v>
      </c>
      <c r="G152" s="241" t="s">
        <v>159</v>
      </c>
      <c r="H152" s="242">
        <v>6.1399999999999997</v>
      </c>
      <c r="I152" s="243"/>
      <c r="J152" s="242">
        <f>ROUND(I152*H152,0)</f>
        <v>0</v>
      </c>
      <c r="K152" s="244"/>
      <c r="L152" s="43"/>
      <c r="M152" s="245" t="s">
        <v>1</v>
      </c>
      <c r="N152" s="246" t="s">
        <v>42</v>
      </c>
      <c r="O152" s="93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9" t="s">
        <v>143</v>
      </c>
      <c r="AT152" s="249" t="s">
        <v>139</v>
      </c>
      <c r="AU152" s="249" t="s">
        <v>114</v>
      </c>
      <c r="AY152" s="17" t="s">
        <v>136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7" t="s">
        <v>114</v>
      </c>
      <c r="BK152" s="140">
        <f>ROUND(I152*H152,0)</f>
        <v>0</v>
      </c>
      <c r="BL152" s="17" t="s">
        <v>143</v>
      </c>
      <c r="BM152" s="249" t="s">
        <v>185</v>
      </c>
    </row>
    <row r="153" s="12" customFormat="1" ht="25.92" customHeight="1">
      <c r="A153" s="12"/>
      <c r="B153" s="222"/>
      <c r="C153" s="223"/>
      <c r="D153" s="224" t="s">
        <v>75</v>
      </c>
      <c r="E153" s="225" t="s">
        <v>186</v>
      </c>
      <c r="F153" s="225" t="s">
        <v>187</v>
      </c>
      <c r="G153" s="223"/>
      <c r="H153" s="223"/>
      <c r="I153" s="226"/>
      <c r="J153" s="227">
        <f>BK153</f>
        <v>0</v>
      </c>
      <c r="K153" s="223"/>
      <c r="L153" s="228"/>
      <c r="M153" s="229"/>
      <c r="N153" s="230"/>
      <c r="O153" s="230"/>
      <c r="P153" s="231">
        <f>P154+P164+P173+P196+P288+P311</f>
        <v>0</v>
      </c>
      <c r="Q153" s="230"/>
      <c r="R153" s="231">
        <f>R154+R164+R173+R196+R288+R311</f>
        <v>6.9019983999999992</v>
      </c>
      <c r="S153" s="230"/>
      <c r="T153" s="232">
        <f>T154+T164+T173+T196+T288+T311</f>
        <v>6.7437053999999996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3" t="s">
        <v>114</v>
      </c>
      <c r="AT153" s="234" t="s">
        <v>75</v>
      </c>
      <c r="AU153" s="234" t="s">
        <v>76</v>
      </c>
      <c r="AY153" s="233" t="s">
        <v>136</v>
      </c>
      <c r="BK153" s="235">
        <f>BK154+BK164+BK173+BK196+BK288+BK311</f>
        <v>0</v>
      </c>
    </row>
    <row r="154" s="12" customFormat="1" ht="22.8" customHeight="1">
      <c r="A154" s="12"/>
      <c r="B154" s="222"/>
      <c r="C154" s="223"/>
      <c r="D154" s="224" t="s">
        <v>75</v>
      </c>
      <c r="E154" s="236" t="s">
        <v>188</v>
      </c>
      <c r="F154" s="236" t="s">
        <v>189</v>
      </c>
      <c r="G154" s="223"/>
      <c r="H154" s="223"/>
      <c r="I154" s="226"/>
      <c r="J154" s="237">
        <f>BK154</f>
        <v>0</v>
      </c>
      <c r="K154" s="223"/>
      <c r="L154" s="228"/>
      <c r="M154" s="229"/>
      <c r="N154" s="230"/>
      <c r="O154" s="230"/>
      <c r="P154" s="231">
        <f>SUM(P155:P163)</f>
        <v>0</v>
      </c>
      <c r="Q154" s="230"/>
      <c r="R154" s="231">
        <f>SUM(R155:R163)</f>
        <v>0.020369999999999999</v>
      </c>
      <c r="S154" s="230"/>
      <c r="T154" s="232">
        <f>SUM(T155:T163)</f>
        <v>0.19788779999999998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33" t="s">
        <v>114</v>
      </c>
      <c r="AT154" s="234" t="s">
        <v>75</v>
      </c>
      <c r="AU154" s="234" t="s">
        <v>8</v>
      </c>
      <c r="AY154" s="233" t="s">
        <v>136</v>
      </c>
      <c r="BK154" s="235">
        <f>SUM(BK155:BK163)</f>
        <v>0</v>
      </c>
    </row>
    <row r="155" s="2" customFormat="1" ht="24.15" customHeight="1">
      <c r="A155" s="40"/>
      <c r="B155" s="41"/>
      <c r="C155" s="238" t="s">
        <v>190</v>
      </c>
      <c r="D155" s="238" t="s">
        <v>139</v>
      </c>
      <c r="E155" s="239" t="s">
        <v>191</v>
      </c>
      <c r="F155" s="240" t="s">
        <v>192</v>
      </c>
      <c r="G155" s="241" t="s">
        <v>142</v>
      </c>
      <c r="H155" s="242">
        <v>299.82999999999998</v>
      </c>
      <c r="I155" s="243"/>
      <c r="J155" s="242">
        <f>ROUND(I155*H155,0)</f>
        <v>0</v>
      </c>
      <c r="K155" s="244"/>
      <c r="L155" s="43"/>
      <c r="M155" s="245" t="s">
        <v>1</v>
      </c>
      <c r="N155" s="246" t="s">
        <v>42</v>
      </c>
      <c r="O155" s="93"/>
      <c r="P155" s="247">
        <f>O155*H155</f>
        <v>0</v>
      </c>
      <c r="Q155" s="247">
        <v>0</v>
      </c>
      <c r="R155" s="247">
        <f>Q155*H155</f>
        <v>0</v>
      </c>
      <c r="S155" s="247">
        <v>0.00066</v>
      </c>
      <c r="T155" s="248">
        <f>S155*H155</f>
        <v>0.19788779999999998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9" t="s">
        <v>193</v>
      </c>
      <c r="AT155" s="249" t="s">
        <v>139</v>
      </c>
      <c r="AU155" s="249" t="s">
        <v>114</v>
      </c>
      <c r="AY155" s="17" t="s">
        <v>136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7" t="s">
        <v>114</v>
      </c>
      <c r="BK155" s="140">
        <f>ROUND(I155*H155,0)</f>
        <v>0</v>
      </c>
      <c r="BL155" s="17" t="s">
        <v>193</v>
      </c>
      <c r="BM155" s="249" t="s">
        <v>194</v>
      </c>
    </row>
    <row r="156" s="13" customFormat="1">
      <c r="A156" s="13"/>
      <c r="B156" s="250"/>
      <c r="C156" s="251"/>
      <c r="D156" s="252" t="s">
        <v>145</v>
      </c>
      <c r="E156" s="253" t="s">
        <v>1</v>
      </c>
      <c r="F156" s="254" t="s">
        <v>195</v>
      </c>
      <c r="G156" s="251"/>
      <c r="H156" s="255">
        <v>287.07999999999998</v>
      </c>
      <c r="I156" s="256"/>
      <c r="J156" s="251"/>
      <c r="K156" s="251"/>
      <c r="L156" s="257"/>
      <c r="M156" s="258"/>
      <c r="N156" s="259"/>
      <c r="O156" s="259"/>
      <c r="P156" s="259"/>
      <c r="Q156" s="259"/>
      <c r="R156" s="259"/>
      <c r="S156" s="259"/>
      <c r="T156" s="2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1" t="s">
        <v>145</v>
      </c>
      <c r="AU156" s="261" t="s">
        <v>114</v>
      </c>
      <c r="AV156" s="13" t="s">
        <v>114</v>
      </c>
      <c r="AW156" s="13" t="s">
        <v>31</v>
      </c>
      <c r="AX156" s="13" t="s">
        <v>76</v>
      </c>
      <c r="AY156" s="261" t="s">
        <v>136</v>
      </c>
    </row>
    <row r="157" s="14" customFormat="1">
      <c r="A157" s="14"/>
      <c r="B157" s="262"/>
      <c r="C157" s="263"/>
      <c r="D157" s="252" t="s">
        <v>145</v>
      </c>
      <c r="E157" s="264" t="s">
        <v>1</v>
      </c>
      <c r="F157" s="265" t="s">
        <v>196</v>
      </c>
      <c r="G157" s="263"/>
      <c r="H157" s="264" t="s">
        <v>1</v>
      </c>
      <c r="I157" s="266"/>
      <c r="J157" s="263"/>
      <c r="K157" s="263"/>
      <c r="L157" s="267"/>
      <c r="M157" s="268"/>
      <c r="N157" s="269"/>
      <c r="O157" s="269"/>
      <c r="P157" s="269"/>
      <c r="Q157" s="269"/>
      <c r="R157" s="269"/>
      <c r="S157" s="269"/>
      <c r="T157" s="27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1" t="s">
        <v>145</v>
      </c>
      <c r="AU157" s="271" t="s">
        <v>114</v>
      </c>
      <c r="AV157" s="14" t="s">
        <v>8</v>
      </c>
      <c r="AW157" s="14" t="s">
        <v>31</v>
      </c>
      <c r="AX157" s="14" t="s">
        <v>76</v>
      </c>
      <c r="AY157" s="271" t="s">
        <v>136</v>
      </c>
    </row>
    <row r="158" s="13" customFormat="1">
      <c r="A158" s="13"/>
      <c r="B158" s="250"/>
      <c r="C158" s="251"/>
      <c r="D158" s="252" t="s">
        <v>145</v>
      </c>
      <c r="E158" s="253" t="s">
        <v>1</v>
      </c>
      <c r="F158" s="254" t="s">
        <v>197</v>
      </c>
      <c r="G158" s="251"/>
      <c r="H158" s="255">
        <v>12.75</v>
      </c>
      <c r="I158" s="256"/>
      <c r="J158" s="251"/>
      <c r="K158" s="251"/>
      <c r="L158" s="257"/>
      <c r="M158" s="258"/>
      <c r="N158" s="259"/>
      <c r="O158" s="259"/>
      <c r="P158" s="259"/>
      <c r="Q158" s="259"/>
      <c r="R158" s="259"/>
      <c r="S158" s="259"/>
      <c r="T158" s="26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1" t="s">
        <v>145</v>
      </c>
      <c r="AU158" s="261" t="s">
        <v>114</v>
      </c>
      <c r="AV158" s="13" t="s">
        <v>114</v>
      </c>
      <c r="AW158" s="13" t="s">
        <v>31</v>
      </c>
      <c r="AX158" s="13" t="s">
        <v>76</v>
      </c>
      <c r="AY158" s="261" t="s">
        <v>136</v>
      </c>
    </row>
    <row r="159" s="15" customFormat="1">
      <c r="A159" s="15"/>
      <c r="B159" s="272"/>
      <c r="C159" s="273"/>
      <c r="D159" s="252" t="s">
        <v>145</v>
      </c>
      <c r="E159" s="274" t="s">
        <v>1</v>
      </c>
      <c r="F159" s="275" t="s">
        <v>198</v>
      </c>
      <c r="G159" s="273"/>
      <c r="H159" s="276">
        <v>299.82999999999998</v>
      </c>
      <c r="I159" s="277"/>
      <c r="J159" s="273"/>
      <c r="K159" s="273"/>
      <c r="L159" s="278"/>
      <c r="M159" s="279"/>
      <c r="N159" s="280"/>
      <c r="O159" s="280"/>
      <c r="P159" s="280"/>
      <c r="Q159" s="280"/>
      <c r="R159" s="280"/>
      <c r="S159" s="280"/>
      <c r="T159" s="28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2" t="s">
        <v>145</v>
      </c>
      <c r="AU159" s="282" t="s">
        <v>114</v>
      </c>
      <c r="AV159" s="15" t="s">
        <v>143</v>
      </c>
      <c r="AW159" s="15" t="s">
        <v>31</v>
      </c>
      <c r="AX159" s="15" t="s">
        <v>8</v>
      </c>
      <c r="AY159" s="282" t="s">
        <v>136</v>
      </c>
    </row>
    <row r="160" s="2" customFormat="1" ht="24.15" customHeight="1">
      <c r="A160" s="40"/>
      <c r="B160" s="41"/>
      <c r="C160" s="283" t="s">
        <v>199</v>
      </c>
      <c r="D160" s="283" t="s">
        <v>200</v>
      </c>
      <c r="E160" s="284" t="s">
        <v>201</v>
      </c>
      <c r="F160" s="285" t="s">
        <v>202</v>
      </c>
      <c r="G160" s="286" t="s">
        <v>203</v>
      </c>
      <c r="H160" s="287">
        <v>3</v>
      </c>
      <c r="I160" s="288"/>
      <c r="J160" s="287">
        <f>ROUND(I160*H160,0)</f>
        <v>0</v>
      </c>
      <c r="K160" s="289"/>
      <c r="L160" s="290"/>
      <c r="M160" s="291" t="s">
        <v>1</v>
      </c>
      <c r="N160" s="292" t="s">
        <v>42</v>
      </c>
      <c r="O160" s="93"/>
      <c r="P160" s="247">
        <f>O160*H160</f>
        <v>0</v>
      </c>
      <c r="Q160" s="247">
        <v>0.0033</v>
      </c>
      <c r="R160" s="247">
        <f>Q160*H160</f>
        <v>0.0098999999999999991</v>
      </c>
      <c r="S160" s="247">
        <v>0</v>
      </c>
      <c r="T160" s="248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9" t="s">
        <v>204</v>
      </c>
      <c r="AT160" s="249" t="s">
        <v>200</v>
      </c>
      <c r="AU160" s="249" t="s">
        <v>114</v>
      </c>
      <c r="AY160" s="17" t="s">
        <v>136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7" t="s">
        <v>114</v>
      </c>
      <c r="BK160" s="140">
        <f>ROUND(I160*H160,0)</f>
        <v>0</v>
      </c>
      <c r="BL160" s="17" t="s">
        <v>193</v>
      </c>
      <c r="BM160" s="249" t="s">
        <v>205</v>
      </c>
    </row>
    <row r="161" s="2" customFormat="1" ht="21.75" customHeight="1">
      <c r="A161" s="40"/>
      <c r="B161" s="41"/>
      <c r="C161" s="283" t="s">
        <v>206</v>
      </c>
      <c r="D161" s="283" t="s">
        <v>200</v>
      </c>
      <c r="E161" s="284" t="s">
        <v>207</v>
      </c>
      <c r="F161" s="285" t="s">
        <v>208</v>
      </c>
      <c r="G161" s="286" t="s">
        <v>203</v>
      </c>
      <c r="H161" s="287">
        <v>1</v>
      </c>
      <c r="I161" s="288"/>
      <c r="J161" s="287">
        <f>ROUND(I161*H161,0)</f>
        <v>0</v>
      </c>
      <c r="K161" s="289"/>
      <c r="L161" s="290"/>
      <c r="M161" s="291" t="s">
        <v>1</v>
      </c>
      <c r="N161" s="292" t="s">
        <v>42</v>
      </c>
      <c r="O161" s="93"/>
      <c r="P161" s="247">
        <f>O161*H161</f>
        <v>0</v>
      </c>
      <c r="Q161" s="247">
        <v>0.00063000000000000003</v>
      </c>
      <c r="R161" s="247">
        <f>Q161*H161</f>
        <v>0.00063000000000000003</v>
      </c>
      <c r="S161" s="247">
        <v>0</v>
      </c>
      <c r="T161" s="24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9" t="s">
        <v>204</v>
      </c>
      <c r="AT161" s="249" t="s">
        <v>200</v>
      </c>
      <c r="AU161" s="249" t="s">
        <v>114</v>
      </c>
      <c r="AY161" s="17" t="s">
        <v>136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17" t="s">
        <v>114</v>
      </c>
      <c r="BK161" s="140">
        <f>ROUND(I161*H161,0)</f>
        <v>0</v>
      </c>
      <c r="BL161" s="17" t="s">
        <v>193</v>
      </c>
      <c r="BM161" s="249" t="s">
        <v>209</v>
      </c>
    </row>
    <row r="162" s="2" customFormat="1" ht="24.15" customHeight="1">
      <c r="A162" s="40"/>
      <c r="B162" s="41"/>
      <c r="C162" s="283" t="s">
        <v>210</v>
      </c>
      <c r="D162" s="283" t="s">
        <v>200</v>
      </c>
      <c r="E162" s="284" t="s">
        <v>211</v>
      </c>
      <c r="F162" s="285" t="s">
        <v>212</v>
      </c>
      <c r="G162" s="286" t="s">
        <v>203</v>
      </c>
      <c r="H162" s="287">
        <v>6</v>
      </c>
      <c r="I162" s="288"/>
      <c r="J162" s="287">
        <f>ROUND(I162*H162,0)</f>
        <v>0</v>
      </c>
      <c r="K162" s="289"/>
      <c r="L162" s="290"/>
      <c r="M162" s="291" t="s">
        <v>1</v>
      </c>
      <c r="N162" s="292" t="s">
        <v>42</v>
      </c>
      <c r="O162" s="93"/>
      <c r="P162" s="247">
        <f>O162*H162</f>
        <v>0</v>
      </c>
      <c r="Q162" s="247">
        <v>0.00164</v>
      </c>
      <c r="R162" s="247">
        <f>Q162*H162</f>
        <v>0.0098399999999999998</v>
      </c>
      <c r="S162" s="247">
        <v>0</v>
      </c>
      <c r="T162" s="24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9" t="s">
        <v>204</v>
      </c>
      <c r="AT162" s="249" t="s">
        <v>200</v>
      </c>
      <c r="AU162" s="249" t="s">
        <v>114</v>
      </c>
      <c r="AY162" s="17" t="s">
        <v>136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7" t="s">
        <v>114</v>
      </c>
      <c r="BK162" s="140">
        <f>ROUND(I162*H162,0)</f>
        <v>0</v>
      </c>
      <c r="BL162" s="17" t="s">
        <v>193</v>
      </c>
      <c r="BM162" s="249" t="s">
        <v>213</v>
      </c>
    </row>
    <row r="163" s="2" customFormat="1" ht="24.15" customHeight="1">
      <c r="A163" s="40"/>
      <c r="B163" s="41"/>
      <c r="C163" s="238" t="s">
        <v>214</v>
      </c>
      <c r="D163" s="238" t="s">
        <v>139</v>
      </c>
      <c r="E163" s="239" t="s">
        <v>215</v>
      </c>
      <c r="F163" s="240" t="s">
        <v>216</v>
      </c>
      <c r="G163" s="241" t="s">
        <v>159</v>
      </c>
      <c r="H163" s="242">
        <v>0.65000000000000002</v>
      </c>
      <c r="I163" s="243"/>
      <c r="J163" s="242">
        <f>ROUND(I163*H163,0)</f>
        <v>0</v>
      </c>
      <c r="K163" s="244"/>
      <c r="L163" s="43"/>
      <c r="M163" s="245" t="s">
        <v>1</v>
      </c>
      <c r="N163" s="246" t="s">
        <v>42</v>
      </c>
      <c r="O163" s="93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9" t="s">
        <v>193</v>
      </c>
      <c r="AT163" s="249" t="s">
        <v>139</v>
      </c>
      <c r="AU163" s="249" t="s">
        <v>114</v>
      </c>
      <c r="AY163" s="17" t="s">
        <v>136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7" t="s">
        <v>114</v>
      </c>
      <c r="BK163" s="140">
        <f>ROUND(I163*H163,0)</f>
        <v>0</v>
      </c>
      <c r="BL163" s="17" t="s">
        <v>193</v>
      </c>
      <c r="BM163" s="249" t="s">
        <v>217</v>
      </c>
    </row>
    <row r="164" s="12" customFormat="1" ht="22.8" customHeight="1">
      <c r="A164" s="12"/>
      <c r="B164" s="222"/>
      <c r="C164" s="223"/>
      <c r="D164" s="224" t="s">
        <v>75</v>
      </c>
      <c r="E164" s="236" t="s">
        <v>218</v>
      </c>
      <c r="F164" s="236" t="s">
        <v>219</v>
      </c>
      <c r="G164" s="223"/>
      <c r="H164" s="223"/>
      <c r="I164" s="226"/>
      <c r="J164" s="237">
        <f>BK164</f>
        <v>0</v>
      </c>
      <c r="K164" s="223"/>
      <c r="L164" s="228"/>
      <c r="M164" s="229"/>
      <c r="N164" s="230"/>
      <c r="O164" s="230"/>
      <c r="P164" s="231">
        <f>SUM(P165:P172)</f>
        <v>0</v>
      </c>
      <c r="Q164" s="230"/>
      <c r="R164" s="231">
        <f>SUM(R165:R172)</f>
        <v>0.060340000000000005</v>
      </c>
      <c r="S164" s="230"/>
      <c r="T164" s="232">
        <f>SUM(T165:T172)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33" t="s">
        <v>114</v>
      </c>
      <c r="AT164" s="234" t="s">
        <v>75</v>
      </c>
      <c r="AU164" s="234" t="s">
        <v>8</v>
      </c>
      <c r="AY164" s="233" t="s">
        <v>136</v>
      </c>
      <c r="BK164" s="235">
        <f>SUM(BK165:BK172)</f>
        <v>0</v>
      </c>
    </row>
    <row r="165" s="2" customFormat="1" ht="24.15" customHeight="1">
      <c r="A165" s="40"/>
      <c r="B165" s="41"/>
      <c r="C165" s="238" t="s">
        <v>220</v>
      </c>
      <c r="D165" s="238" t="s">
        <v>139</v>
      </c>
      <c r="E165" s="239" t="s">
        <v>221</v>
      </c>
      <c r="F165" s="240" t="s">
        <v>222</v>
      </c>
      <c r="G165" s="241" t="s">
        <v>223</v>
      </c>
      <c r="H165" s="242">
        <v>127</v>
      </c>
      <c r="I165" s="243"/>
      <c r="J165" s="242">
        <f>ROUND(I165*H165,0)</f>
        <v>0</v>
      </c>
      <c r="K165" s="244"/>
      <c r="L165" s="43"/>
      <c r="M165" s="245" t="s">
        <v>1</v>
      </c>
      <c r="N165" s="246" t="s">
        <v>42</v>
      </c>
      <c r="O165" s="93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9" t="s">
        <v>193</v>
      </c>
      <c r="AT165" s="249" t="s">
        <v>139</v>
      </c>
      <c r="AU165" s="249" t="s">
        <v>114</v>
      </c>
      <c r="AY165" s="17" t="s">
        <v>136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7" t="s">
        <v>114</v>
      </c>
      <c r="BK165" s="140">
        <f>ROUND(I165*H165,0)</f>
        <v>0</v>
      </c>
      <c r="BL165" s="17" t="s">
        <v>193</v>
      </c>
      <c r="BM165" s="249" t="s">
        <v>224</v>
      </c>
    </row>
    <row r="166" s="13" customFormat="1">
      <c r="A166" s="13"/>
      <c r="B166" s="250"/>
      <c r="C166" s="251"/>
      <c r="D166" s="252" t="s">
        <v>145</v>
      </c>
      <c r="E166" s="253" t="s">
        <v>1</v>
      </c>
      <c r="F166" s="254" t="s">
        <v>225</v>
      </c>
      <c r="G166" s="251"/>
      <c r="H166" s="255">
        <v>127</v>
      </c>
      <c r="I166" s="256"/>
      <c r="J166" s="251"/>
      <c r="K166" s="251"/>
      <c r="L166" s="257"/>
      <c r="M166" s="258"/>
      <c r="N166" s="259"/>
      <c r="O166" s="259"/>
      <c r="P166" s="259"/>
      <c r="Q166" s="259"/>
      <c r="R166" s="259"/>
      <c r="S166" s="259"/>
      <c r="T166" s="26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1" t="s">
        <v>145</v>
      </c>
      <c r="AU166" s="261" t="s">
        <v>114</v>
      </c>
      <c r="AV166" s="13" t="s">
        <v>114</v>
      </c>
      <c r="AW166" s="13" t="s">
        <v>31</v>
      </c>
      <c r="AX166" s="13" t="s">
        <v>8</v>
      </c>
      <c r="AY166" s="261" t="s">
        <v>136</v>
      </c>
    </row>
    <row r="167" s="2" customFormat="1" ht="16.5" customHeight="1">
      <c r="A167" s="40"/>
      <c r="B167" s="41"/>
      <c r="C167" s="283" t="s">
        <v>193</v>
      </c>
      <c r="D167" s="283" t="s">
        <v>200</v>
      </c>
      <c r="E167" s="284" t="s">
        <v>226</v>
      </c>
      <c r="F167" s="285" t="s">
        <v>227</v>
      </c>
      <c r="G167" s="286" t="s">
        <v>228</v>
      </c>
      <c r="H167" s="287">
        <v>54.740000000000002</v>
      </c>
      <c r="I167" s="288"/>
      <c r="J167" s="287">
        <f>ROUND(I167*H167,0)</f>
        <v>0</v>
      </c>
      <c r="K167" s="289"/>
      <c r="L167" s="290"/>
      <c r="M167" s="291" t="s">
        <v>1</v>
      </c>
      <c r="N167" s="292" t="s">
        <v>42</v>
      </c>
      <c r="O167" s="93"/>
      <c r="P167" s="247">
        <f>O167*H167</f>
        <v>0</v>
      </c>
      <c r="Q167" s="247">
        <v>0.001</v>
      </c>
      <c r="R167" s="247">
        <f>Q167*H167</f>
        <v>0.054740000000000004</v>
      </c>
      <c r="S167" s="247">
        <v>0</v>
      </c>
      <c r="T167" s="24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9" t="s">
        <v>204</v>
      </c>
      <c r="AT167" s="249" t="s">
        <v>200</v>
      </c>
      <c r="AU167" s="249" t="s">
        <v>114</v>
      </c>
      <c r="AY167" s="17" t="s">
        <v>136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7" t="s">
        <v>114</v>
      </c>
      <c r="BK167" s="140">
        <f>ROUND(I167*H167,0)</f>
        <v>0</v>
      </c>
      <c r="BL167" s="17" t="s">
        <v>193</v>
      </c>
      <c r="BM167" s="249" t="s">
        <v>229</v>
      </c>
    </row>
    <row r="168" s="13" customFormat="1">
      <c r="A168" s="13"/>
      <c r="B168" s="250"/>
      <c r="C168" s="251"/>
      <c r="D168" s="252" t="s">
        <v>145</v>
      </c>
      <c r="E168" s="253" t="s">
        <v>1</v>
      </c>
      <c r="F168" s="254" t="s">
        <v>230</v>
      </c>
      <c r="G168" s="251"/>
      <c r="H168" s="255">
        <v>54.740000000000002</v>
      </c>
      <c r="I168" s="256"/>
      <c r="J168" s="251"/>
      <c r="K168" s="251"/>
      <c r="L168" s="257"/>
      <c r="M168" s="258"/>
      <c r="N168" s="259"/>
      <c r="O168" s="259"/>
      <c r="P168" s="259"/>
      <c r="Q168" s="259"/>
      <c r="R168" s="259"/>
      <c r="S168" s="259"/>
      <c r="T168" s="26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1" t="s">
        <v>145</v>
      </c>
      <c r="AU168" s="261" t="s">
        <v>114</v>
      </c>
      <c r="AV168" s="13" t="s">
        <v>114</v>
      </c>
      <c r="AW168" s="13" t="s">
        <v>31</v>
      </c>
      <c r="AX168" s="13" t="s">
        <v>8</v>
      </c>
      <c r="AY168" s="261" t="s">
        <v>136</v>
      </c>
    </row>
    <row r="169" s="2" customFormat="1" ht="16.5" customHeight="1">
      <c r="A169" s="40"/>
      <c r="B169" s="41"/>
      <c r="C169" s="238" t="s">
        <v>231</v>
      </c>
      <c r="D169" s="238" t="s">
        <v>139</v>
      </c>
      <c r="E169" s="239" t="s">
        <v>232</v>
      </c>
      <c r="F169" s="240" t="s">
        <v>233</v>
      </c>
      <c r="G169" s="241" t="s">
        <v>203</v>
      </c>
      <c r="H169" s="242">
        <v>35</v>
      </c>
      <c r="I169" s="243"/>
      <c r="J169" s="242">
        <f>ROUND(I169*H169,0)</f>
        <v>0</v>
      </c>
      <c r="K169" s="244"/>
      <c r="L169" s="43"/>
      <c r="M169" s="245" t="s">
        <v>1</v>
      </c>
      <c r="N169" s="246" t="s">
        <v>42</v>
      </c>
      <c r="O169" s="93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9" t="s">
        <v>193</v>
      </c>
      <c r="AT169" s="249" t="s">
        <v>139</v>
      </c>
      <c r="AU169" s="249" t="s">
        <v>114</v>
      </c>
      <c r="AY169" s="17" t="s">
        <v>136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17" t="s">
        <v>114</v>
      </c>
      <c r="BK169" s="140">
        <f>ROUND(I169*H169,0)</f>
        <v>0</v>
      </c>
      <c r="BL169" s="17" t="s">
        <v>193</v>
      </c>
      <c r="BM169" s="249" t="s">
        <v>234</v>
      </c>
    </row>
    <row r="170" s="2" customFormat="1" ht="16.5" customHeight="1">
      <c r="A170" s="40"/>
      <c r="B170" s="41"/>
      <c r="C170" s="283" t="s">
        <v>235</v>
      </c>
      <c r="D170" s="283" t="s">
        <v>200</v>
      </c>
      <c r="E170" s="284" t="s">
        <v>236</v>
      </c>
      <c r="F170" s="285" t="s">
        <v>237</v>
      </c>
      <c r="G170" s="286" t="s">
        <v>203</v>
      </c>
      <c r="H170" s="287">
        <v>35</v>
      </c>
      <c r="I170" s="288"/>
      <c r="J170" s="287">
        <f>ROUND(I170*H170,0)</f>
        <v>0</v>
      </c>
      <c r="K170" s="289"/>
      <c r="L170" s="290"/>
      <c r="M170" s="291" t="s">
        <v>1</v>
      </c>
      <c r="N170" s="292" t="s">
        <v>42</v>
      </c>
      <c r="O170" s="93"/>
      <c r="P170" s="247">
        <f>O170*H170</f>
        <v>0</v>
      </c>
      <c r="Q170" s="247">
        <v>0.00016000000000000001</v>
      </c>
      <c r="R170" s="247">
        <f>Q170*H170</f>
        <v>0.0056000000000000008</v>
      </c>
      <c r="S170" s="247">
        <v>0</v>
      </c>
      <c r="T170" s="24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9" t="s">
        <v>204</v>
      </c>
      <c r="AT170" s="249" t="s">
        <v>200</v>
      </c>
      <c r="AU170" s="249" t="s">
        <v>114</v>
      </c>
      <c r="AY170" s="17" t="s">
        <v>136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7" t="s">
        <v>114</v>
      </c>
      <c r="BK170" s="140">
        <f>ROUND(I170*H170,0)</f>
        <v>0</v>
      </c>
      <c r="BL170" s="17" t="s">
        <v>193</v>
      </c>
      <c r="BM170" s="249" t="s">
        <v>238</v>
      </c>
    </row>
    <row r="171" s="2" customFormat="1" ht="16.5" customHeight="1">
      <c r="A171" s="40"/>
      <c r="B171" s="41"/>
      <c r="C171" s="238" t="s">
        <v>239</v>
      </c>
      <c r="D171" s="238" t="s">
        <v>139</v>
      </c>
      <c r="E171" s="239" t="s">
        <v>240</v>
      </c>
      <c r="F171" s="240" t="s">
        <v>241</v>
      </c>
      <c r="G171" s="241" t="s">
        <v>203</v>
      </c>
      <c r="H171" s="242">
        <v>1</v>
      </c>
      <c r="I171" s="243"/>
      <c r="J171" s="242">
        <f>ROUND(I171*H171,0)</f>
        <v>0</v>
      </c>
      <c r="K171" s="244"/>
      <c r="L171" s="43"/>
      <c r="M171" s="245" t="s">
        <v>1</v>
      </c>
      <c r="N171" s="246" t="s">
        <v>42</v>
      </c>
      <c r="O171" s="93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9" t="s">
        <v>193</v>
      </c>
      <c r="AT171" s="249" t="s">
        <v>139</v>
      </c>
      <c r="AU171" s="249" t="s">
        <v>114</v>
      </c>
      <c r="AY171" s="17" t="s">
        <v>136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7" t="s">
        <v>114</v>
      </c>
      <c r="BK171" s="140">
        <f>ROUND(I171*H171,0)</f>
        <v>0</v>
      </c>
      <c r="BL171" s="17" t="s">
        <v>193</v>
      </c>
      <c r="BM171" s="249" t="s">
        <v>242</v>
      </c>
    </row>
    <row r="172" s="2" customFormat="1" ht="24.15" customHeight="1">
      <c r="A172" s="40"/>
      <c r="B172" s="41"/>
      <c r="C172" s="238" t="s">
        <v>243</v>
      </c>
      <c r="D172" s="238" t="s">
        <v>139</v>
      </c>
      <c r="E172" s="239" t="s">
        <v>244</v>
      </c>
      <c r="F172" s="240" t="s">
        <v>245</v>
      </c>
      <c r="G172" s="241" t="s">
        <v>159</v>
      </c>
      <c r="H172" s="242">
        <v>0.059999999999999998</v>
      </c>
      <c r="I172" s="243"/>
      <c r="J172" s="242">
        <f>ROUND(I172*H172,0)</f>
        <v>0</v>
      </c>
      <c r="K172" s="244"/>
      <c r="L172" s="43"/>
      <c r="M172" s="245" t="s">
        <v>1</v>
      </c>
      <c r="N172" s="246" t="s">
        <v>42</v>
      </c>
      <c r="O172" s="93"/>
      <c r="P172" s="247">
        <f>O172*H172</f>
        <v>0</v>
      </c>
      <c r="Q172" s="247">
        <v>0</v>
      </c>
      <c r="R172" s="247">
        <f>Q172*H172</f>
        <v>0</v>
      </c>
      <c r="S172" s="247">
        <v>0</v>
      </c>
      <c r="T172" s="24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9" t="s">
        <v>193</v>
      </c>
      <c r="AT172" s="249" t="s">
        <v>139</v>
      </c>
      <c r="AU172" s="249" t="s">
        <v>114</v>
      </c>
      <c r="AY172" s="17" t="s">
        <v>136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7" t="s">
        <v>114</v>
      </c>
      <c r="BK172" s="140">
        <f>ROUND(I172*H172,0)</f>
        <v>0</v>
      </c>
      <c r="BL172" s="17" t="s">
        <v>193</v>
      </c>
      <c r="BM172" s="249" t="s">
        <v>246</v>
      </c>
    </row>
    <row r="173" s="12" customFormat="1" ht="22.8" customHeight="1">
      <c r="A173" s="12"/>
      <c r="B173" s="222"/>
      <c r="C173" s="223"/>
      <c r="D173" s="224" t="s">
        <v>75</v>
      </c>
      <c r="E173" s="236" t="s">
        <v>247</v>
      </c>
      <c r="F173" s="236" t="s">
        <v>248</v>
      </c>
      <c r="G173" s="223"/>
      <c r="H173" s="223"/>
      <c r="I173" s="226"/>
      <c r="J173" s="237">
        <f>BK173</f>
        <v>0</v>
      </c>
      <c r="K173" s="223"/>
      <c r="L173" s="228"/>
      <c r="M173" s="229"/>
      <c r="N173" s="230"/>
      <c r="O173" s="230"/>
      <c r="P173" s="231">
        <f>SUM(P174:P195)</f>
        <v>0</v>
      </c>
      <c r="Q173" s="230"/>
      <c r="R173" s="231">
        <f>SUM(R174:R195)</f>
        <v>4.9418957999999993</v>
      </c>
      <c r="S173" s="230"/>
      <c r="T173" s="232">
        <f>SUM(T174:T195)</f>
        <v>0.42200000000000004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33" t="s">
        <v>114</v>
      </c>
      <c r="AT173" s="234" t="s">
        <v>75</v>
      </c>
      <c r="AU173" s="234" t="s">
        <v>8</v>
      </c>
      <c r="AY173" s="233" t="s">
        <v>136</v>
      </c>
      <c r="BK173" s="235">
        <f>SUM(BK174:BK195)</f>
        <v>0</v>
      </c>
    </row>
    <row r="174" s="2" customFormat="1" ht="24.15" customHeight="1">
      <c r="A174" s="40"/>
      <c r="B174" s="41"/>
      <c r="C174" s="238" t="s">
        <v>7</v>
      </c>
      <c r="D174" s="238" t="s">
        <v>139</v>
      </c>
      <c r="E174" s="239" t="s">
        <v>249</v>
      </c>
      <c r="F174" s="240" t="s">
        <v>250</v>
      </c>
      <c r="G174" s="241" t="s">
        <v>142</v>
      </c>
      <c r="H174" s="242">
        <v>299.82999999999998</v>
      </c>
      <c r="I174" s="243"/>
      <c r="J174" s="242">
        <f>ROUND(I174*H174,0)</f>
        <v>0</v>
      </c>
      <c r="K174" s="244"/>
      <c r="L174" s="43"/>
      <c r="M174" s="245" t="s">
        <v>1</v>
      </c>
      <c r="N174" s="246" t="s">
        <v>42</v>
      </c>
      <c r="O174" s="93"/>
      <c r="P174" s="247">
        <f>O174*H174</f>
        <v>0</v>
      </c>
      <c r="Q174" s="247">
        <v>0</v>
      </c>
      <c r="R174" s="247">
        <f>Q174*H174</f>
        <v>0</v>
      </c>
      <c r="S174" s="247">
        <v>0</v>
      </c>
      <c r="T174" s="24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9" t="s">
        <v>193</v>
      </c>
      <c r="AT174" s="249" t="s">
        <v>139</v>
      </c>
      <c r="AU174" s="249" t="s">
        <v>114</v>
      </c>
      <c r="AY174" s="17" t="s">
        <v>136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17" t="s">
        <v>114</v>
      </c>
      <c r="BK174" s="140">
        <f>ROUND(I174*H174,0)</f>
        <v>0</v>
      </c>
      <c r="BL174" s="17" t="s">
        <v>193</v>
      </c>
      <c r="BM174" s="249" t="s">
        <v>251</v>
      </c>
    </row>
    <row r="175" s="13" customFormat="1">
      <c r="A175" s="13"/>
      <c r="B175" s="250"/>
      <c r="C175" s="251"/>
      <c r="D175" s="252" t="s">
        <v>145</v>
      </c>
      <c r="E175" s="253" t="s">
        <v>1</v>
      </c>
      <c r="F175" s="254" t="s">
        <v>195</v>
      </c>
      <c r="G175" s="251"/>
      <c r="H175" s="255">
        <v>287.07999999999998</v>
      </c>
      <c r="I175" s="256"/>
      <c r="J175" s="251"/>
      <c r="K175" s="251"/>
      <c r="L175" s="257"/>
      <c r="M175" s="258"/>
      <c r="N175" s="259"/>
      <c r="O175" s="259"/>
      <c r="P175" s="259"/>
      <c r="Q175" s="259"/>
      <c r="R175" s="259"/>
      <c r="S175" s="259"/>
      <c r="T175" s="26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1" t="s">
        <v>145</v>
      </c>
      <c r="AU175" s="261" t="s">
        <v>114</v>
      </c>
      <c r="AV175" s="13" t="s">
        <v>114</v>
      </c>
      <c r="AW175" s="13" t="s">
        <v>31</v>
      </c>
      <c r="AX175" s="13" t="s">
        <v>76</v>
      </c>
      <c r="AY175" s="261" t="s">
        <v>136</v>
      </c>
    </row>
    <row r="176" s="14" customFormat="1">
      <c r="A176" s="14"/>
      <c r="B176" s="262"/>
      <c r="C176" s="263"/>
      <c r="D176" s="252" t="s">
        <v>145</v>
      </c>
      <c r="E176" s="264" t="s">
        <v>1</v>
      </c>
      <c r="F176" s="265" t="s">
        <v>196</v>
      </c>
      <c r="G176" s="263"/>
      <c r="H176" s="264" t="s">
        <v>1</v>
      </c>
      <c r="I176" s="266"/>
      <c r="J176" s="263"/>
      <c r="K176" s="263"/>
      <c r="L176" s="267"/>
      <c r="M176" s="268"/>
      <c r="N176" s="269"/>
      <c r="O176" s="269"/>
      <c r="P176" s="269"/>
      <c r="Q176" s="269"/>
      <c r="R176" s="269"/>
      <c r="S176" s="269"/>
      <c r="T176" s="27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1" t="s">
        <v>145</v>
      </c>
      <c r="AU176" s="271" t="s">
        <v>114</v>
      </c>
      <c r="AV176" s="14" t="s">
        <v>8</v>
      </c>
      <c r="AW176" s="14" t="s">
        <v>31</v>
      </c>
      <c r="AX176" s="14" t="s">
        <v>76</v>
      </c>
      <c r="AY176" s="271" t="s">
        <v>136</v>
      </c>
    </row>
    <row r="177" s="13" customFormat="1">
      <c r="A177" s="13"/>
      <c r="B177" s="250"/>
      <c r="C177" s="251"/>
      <c r="D177" s="252" t="s">
        <v>145</v>
      </c>
      <c r="E177" s="253" t="s">
        <v>1</v>
      </c>
      <c r="F177" s="254" t="s">
        <v>197</v>
      </c>
      <c r="G177" s="251"/>
      <c r="H177" s="255">
        <v>12.75</v>
      </c>
      <c r="I177" s="256"/>
      <c r="J177" s="251"/>
      <c r="K177" s="251"/>
      <c r="L177" s="257"/>
      <c r="M177" s="258"/>
      <c r="N177" s="259"/>
      <c r="O177" s="259"/>
      <c r="P177" s="259"/>
      <c r="Q177" s="259"/>
      <c r="R177" s="259"/>
      <c r="S177" s="259"/>
      <c r="T177" s="26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1" t="s">
        <v>145</v>
      </c>
      <c r="AU177" s="261" t="s">
        <v>114</v>
      </c>
      <c r="AV177" s="13" t="s">
        <v>114</v>
      </c>
      <c r="AW177" s="13" t="s">
        <v>31</v>
      </c>
      <c r="AX177" s="13" t="s">
        <v>76</v>
      </c>
      <c r="AY177" s="261" t="s">
        <v>136</v>
      </c>
    </row>
    <row r="178" s="15" customFormat="1">
      <c r="A178" s="15"/>
      <c r="B178" s="272"/>
      <c r="C178" s="273"/>
      <c r="D178" s="252" t="s">
        <v>145</v>
      </c>
      <c r="E178" s="274" t="s">
        <v>1</v>
      </c>
      <c r="F178" s="275" t="s">
        <v>198</v>
      </c>
      <c r="G178" s="273"/>
      <c r="H178" s="276">
        <v>299.82999999999998</v>
      </c>
      <c r="I178" s="277"/>
      <c r="J178" s="273"/>
      <c r="K178" s="273"/>
      <c r="L178" s="278"/>
      <c r="M178" s="279"/>
      <c r="N178" s="280"/>
      <c r="O178" s="280"/>
      <c r="P178" s="280"/>
      <c r="Q178" s="280"/>
      <c r="R178" s="280"/>
      <c r="S178" s="280"/>
      <c r="T178" s="28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2" t="s">
        <v>145</v>
      </c>
      <c r="AU178" s="282" t="s">
        <v>114</v>
      </c>
      <c r="AV178" s="15" t="s">
        <v>143</v>
      </c>
      <c r="AW178" s="15" t="s">
        <v>31</v>
      </c>
      <c r="AX178" s="15" t="s">
        <v>8</v>
      </c>
      <c r="AY178" s="282" t="s">
        <v>136</v>
      </c>
    </row>
    <row r="179" s="2" customFormat="1" ht="16.5" customHeight="1">
      <c r="A179" s="40"/>
      <c r="B179" s="41"/>
      <c r="C179" s="283" t="s">
        <v>252</v>
      </c>
      <c r="D179" s="283" t="s">
        <v>200</v>
      </c>
      <c r="E179" s="284" t="s">
        <v>253</v>
      </c>
      <c r="F179" s="285" t="s">
        <v>254</v>
      </c>
      <c r="G179" s="286" t="s">
        <v>255</v>
      </c>
      <c r="H179" s="287">
        <v>7.9199999999999999</v>
      </c>
      <c r="I179" s="288"/>
      <c r="J179" s="287">
        <f>ROUND(I179*H179,0)</f>
        <v>0</v>
      </c>
      <c r="K179" s="289"/>
      <c r="L179" s="290"/>
      <c r="M179" s="291" t="s">
        <v>1</v>
      </c>
      <c r="N179" s="292" t="s">
        <v>42</v>
      </c>
      <c r="O179" s="93"/>
      <c r="P179" s="247">
        <f>O179*H179</f>
        <v>0</v>
      </c>
      <c r="Q179" s="247">
        <v>0.55000000000000004</v>
      </c>
      <c r="R179" s="247">
        <f>Q179*H179</f>
        <v>4.3559999999999999</v>
      </c>
      <c r="S179" s="247">
        <v>0</v>
      </c>
      <c r="T179" s="24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9" t="s">
        <v>204</v>
      </c>
      <c r="AT179" s="249" t="s">
        <v>200</v>
      </c>
      <c r="AU179" s="249" t="s">
        <v>114</v>
      </c>
      <c r="AY179" s="17" t="s">
        <v>136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7" t="s">
        <v>114</v>
      </c>
      <c r="BK179" s="140">
        <f>ROUND(I179*H179,0)</f>
        <v>0</v>
      </c>
      <c r="BL179" s="17" t="s">
        <v>193</v>
      </c>
      <c r="BM179" s="249" t="s">
        <v>256</v>
      </c>
    </row>
    <row r="180" s="13" customFormat="1">
      <c r="A180" s="13"/>
      <c r="B180" s="250"/>
      <c r="C180" s="251"/>
      <c r="D180" s="252" t="s">
        <v>145</v>
      </c>
      <c r="E180" s="253" t="s">
        <v>1</v>
      </c>
      <c r="F180" s="254" t="s">
        <v>257</v>
      </c>
      <c r="G180" s="251"/>
      <c r="H180" s="255">
        <v>7.9199999999999999</v>
      </c>
      <c r="I180" s="256"/>
      <c r="J180" s="251"/>
      <c r="K180" s="251"/>
      <c r="L180" s="257"/>
      <c r="M180" s="258"/>
      <c r="N180" s="259"/>
      <c r="O180" s="259"/>
      <c r="P180" s="259"/>
      <c r="Q180" s="259"/>
      <c r="R180" s="259"/>
      <c r="S180" s="259"/>
      <c r="T180" s="26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1" t="s">
        <v>145</v>
      </c>
      <c r="AU180" s="261" t="s">
        <v>114</v>
      </c>
      <c r="AV180" s="13" t="s">
        <v>114</v>
      </c>
      <c r="AW180" s="13" t="s">
        <v>31</v>
      </c>
      <c r="AX180" s="13" t="s">
        <v>76</v>
      </c>
      <c r="AY180" s="261" t="s">
        <v>136</v>
      </c>
    </row>
    <row r="181" s="15" customFormat="1">
      <c r="A181" s="15"/>
      <c r="B181" s="272"/>
      <c r="C181" s="273"/>
      <c r="D181" s="252" t="s">
        <v>145</v>
      </c>
      <c r="E181" s="274" t="s">
        <v>1</v>
      </c>
      <c r="F181" s="275" t="s">
        <v>198</v>
      </c>
      <c r="G181" s="273"/>
      <c r="H181" s="276">
        <v>7.9199999999999999</v>
      </c>
      <c r="I181" s="277"/>
      <c r="J181" s="273"/>
      <c r="K181" s="273"/>
      <c r="L181" s="278"/>
      <c r="M181" s="279"/>
      <c r="N181" s="280"/>
      <c r="O181" s="280"/>
      <c r="P181" s="280"/>
      <c r="Q181" s="280"/>
      <c r="R181" s="280"/>
      <c r="S181" s="280"/>
      <c r="T181" s="28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2" t="s">
        <v>145</v>
      </c>
      <c r="AU181" s="282" t="s">
        <v>114</v>
      </c>
      <c r="AV181" s="15" t="s">
        <v>143</v>
      </c>
      <c r="AW181" s="15" t="s">
        <v>31</v>
      </c>
      <c r="AX181" s="15" t="s">
        <v>8</v>
      </c>
      <c r="AY181" s="282" t="s">
        <v>136</v>
      </c>
    </row>
    <row r="182" s="2" customFormat="1" ht="24.15" customHeight="1">
      <c r="A182" s="40"/>
      <c r="B182" s="41"/>
      <c r="C182" s="238" t="s">
        <v>258</v>
      </c>
      <c r="D182" s="238" t="s">
        <v>139</v>
      </c>
      <c r="E182" s="239" t="s">
        <v>259</v>
      </c>
      <c r="F182" s="240" t="s">
        <v>260</v>
      </c>
      <c r="G182" s="241" t="s">
        <v>223</v>
      </c>
      <c r="H182" s="242">
        <v>5</v>
      </c>
      <c r="I182" s="243"/>
      <c r="J182" s="242">
        <f>ROUND(I182*H182,0)</f>
        <v>0</v>
      </c>
      <c r="K182" s="244"/>
      <c r="L182" s="43"/>
      <c r="M182" s="245" t="s">
        <v>1</v>
      </c>
      <c r="N182" s="246" t="s">
        <v>42</v>
      </c>
      <c r="O182" s="93"/>
      <c r="P182" s="247">
        <f>O182*H182</f>
        <v>0</v>
      </c>
      <c r="Q182" s="247">
        <v>0</v>
      </c>
      <c r="R182" s="247">
        <f>Q182*H182</f>
        <v>0</v>
      </c>
      <c r="S182" s="247">
        <v>0.0044000000000000003</v>
      </c>
      <c r="T182" s="248">
        <f>S182*H182</f>
        <v>0.022000000000000002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9" t="s">
        <v>193</v>
      </c>
      <c r="AT182" s="249" t="s">
        <v>139</v>
      </c>
      <c r="AU182" s="249" t="s">
        <v>114</v>
      </c>
      <c r="AY182" s="17" t="s">
        <v>136</v>
      </c>
      <c r="BE182" s="140">
        <f>IF(N182="základní",J182,0)</f>
        <v>0</v>
      </c>
      <c r="BF182" s="140">
        <f>IF(N182="snížená",J182,0)</f>
        <v>0</v>
      </c>
      <c r="BG182" s="140">
        <f>IF(N182="zákl. přenesená",J182,0)</f>
        <v>0</v>
      </c>
      <c r="BH182" s="140">
        <f>IF(N182="sníž. přenesená",J182,0)</f>
        <v>0</v>
      </c>
      <c r="BI182" s="140">
        <f>IF(N182="nulová",J182,0)</f>
        <v>0</v>
      </c>
      <c r="BJ182" s="17" t="s">
        <v>114</v>
      </c>
      <c r="BK182" s="140">
        <f>ROUND(I182*H182,0)</f>
        <v>0</v>
      </c>
      <c r="BL182" s="17" t="s">
        <v>193</v>
      </c>
      <c r="BM182" s="249" t="s">
        <v>261</v>
      </c>
    </row>
    <row r="183" s="13" customFormat="1">
      <c r="A183" s="13"/>
      <c r="B183" s="250"/>
      <c r="C183" s="251"/>
      <c r="D183" s="252" t="s">
        <v>145</v>
      </c>
      <c r="E183" s="253" t="s">
        <v>1</v>
      </c>
      <c r="F183" s="254" t="s">
        <v>262</v>
      </c>
      <c r="G183" s="251"/>
      <c r="H183" s="255">
        <v>5</v>
      </c>
      <c r="I183" s="256"/>
      <c r="J183" s="251"/>
      <c r="K183" s="251"/>
      <c r="L183" s="257"/>
      <c r="M183" s="258"/>
      <c r="N183" s="259"/>
      <c r="O183" s="259"/>
      <c r="P183" s="259"/>
      <c r="Q183" s="259"/>
      <c r="R183" s="259"/>
      <c r="S183" s="259"/>
      <c r="T183" s="26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1" t="s">
        <v>145</v>
      </c>
      <c r="AU183" s="261" t="s">
        <v>114</v>
      </c>
      <c r="AV183" s="13" t="s">
        <v>114</v>
      </c>
      <c r="AW183" s="13" t="s">
        <v>31</v>
      </c>
      <c r="AX183" s="13" t="s">
        <v>8</v>
      </c>
      <c r="AY183" s="261" t="s">
        <v>136</v>
      </c>
    </row>
    <row r="184" s="2" customFormat="1" ht="16.5" customHeight="1">
      <c r="A184" s="40"/>
      <c r="B184" s="41"/>
      <c r="C184" s="238" t="s">
        <v>263</v>
      </c>
      <c r="D184" s="238" t="s">
        <v>139</v>
      </c>
      <c r="E184" s="239" t="s">
        <v>264</v>
      </c>
      <c r="F184" s="240" t="s">
        <v>265</v>
      </c>
      <c r="G184" s="241" t="s">
        <v>223</v>
      </c>
      <c r="H184" s="242">
        <v>359.80000000000001</v>
      </c>
      <c r="I184" s="243"/>
      <c r="J184" s="242">
        <f>ROUND(I184*H184,0)</f>
        <v>0</v>
      </c>
      <c r="K184" s="244"/>
      <c r="L184" s="43"/>
      <c r="M184" s="245" t="s">
        <v>1</v>
      </c>
      <c r="N184" s="246" t="s">
        <v>42</v>
      </c>
      <c r="O184" s="93"/>
      <c r="P184" s="247">
        <f>O184*H184</f>
        <v>0</v>
      </c>
      <c r="Q184" s="247">
        <v>2.0999999999999999E-05</v>
      </c>
      <c r="R184" s="247">
        <f>Q184*H184</f>
        <v>0.0075557999999999997</v>
      </c>
      <c r="S184" s="247">
        <v>0</v>
      </c>
      <c r="T184" s="24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9" t="s">
        <v>193</v>
      </c>
      <c r="AT184" s="249" t="s">
        <v>139</v>
      </c>
      <c r="AU184" s="249" t="s">
        <v>114</v>
      </c>
      <c r="AY184" s="17" t="s">
        <v>136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17" t="s">
        <v>114</v>
      </c>
      <c r="BK184" s="140">
        <f>ROUND(I184*H184,0)</f>
        <v>0</v>
      </c>
      <c r="BL184" s="17" t="s">
        <v>193</v>
      </c>
      <c r="BM184" s="249" t="s">
        <v>266</v>
      </c>
    </row>
    <row r="185" s="14" customFormat="1">
      <c r="A185" s="14"/>
      <c r="B185" s="262"/>
      <c r="C185" s="263"/>
      <c r="D185" s="252" t="s">
        <v>145</v>
      </c>
      <c r="E185" s="264" t="s">
        <v>1</v>
      </c>
      <c r="F185" s="265" t="s">
        <v>267</v>
      </c>
      <c r="G185" s="263"/>
      <c r="H185" s="264" t="s">
        <v>1</v>
      </c>
      <c r="I185" s="266"/>
      <c r="J185" s="263"/>
      <c r="K185" s="263"/>
      <c r="L185" s="267"/>
      <c r="M185" s="268"/>
      <c r="N185" s="269"/>
      <c r="O185" s="269"/>
      <c r="P185" s="269"/>
      <c r="Q185" s="269"/>
      <c r="R185" s="269"/>
      <c r="S185" s="269"/>
      <c r="T185" s="27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1" t="s">
        <v>145</v>
      </c>
      <c r="AU185" s="271" t="s">
        <v>114</v>
      </c>
      <c r="AV185" s="14" t="s">
        <v>8</v>
      </c>
      <c r="AW185" s="14" t="s">
        <v>31</v>
      </c>
      <c r="AX185" s="14" t="s">
        <v>76</v>
      </c>
      <c r="AY185" s="271" t="s">
        <v>136</v>
      </c>
    </row>
    <row r="186" s="13" customFormat="1">
      <c r="A186" s="13"/>
      <c r="B186" s="250"/>
      <c r="C186" s="251"/>
      <c r="D186" s="252" t="s">
        <v>145</v>
      </c>
      <c r="E186" s="253" t="s">
        <v>1</v>
      </c>
      <c r="F186" s="254" t="s">
        <v>268</v>
      </c>
      <c r="G186" s="251"/>
      <c r="H186" s="255">
        <v>344.5</v>
      </c>
      <c r="I186" s="256"/>
      <c r="J186" s="251"/>
      <c r="K186" s="251"/>
      <c r="L186" s="257"/>
      <c r="M186" s="258"/>
      <c r="N186" s="259"/>
      <c r="O186" s="259"/>
      <c r="P186" s="259"/>
      <c r="Q186" s="259"/>
      <c r="R186" s="259"/>
      <c r="S186" s="259"/>
      <c r="T186" s="26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1" t="s">
        <v>145</v>
      </c>
      <c r="AU186" s="261" t="s">
        <v>114</v>
      </c>
      <c r="AV186" s="13" t="s">
        <v>114</v>
      </c>
      <c r="AW186" s="13" t="s">
        <v>31</v>
      </c>
      <c r="AX186" s="13" t="s">
        <v>76</v>
      </c>
      <c r="AY186" s="261" t="s">
        <v>136</v>
      </c>
    </row>
    <row r="187" s="14" customFormat="1">
      <c r="A187" s="14"/>
      <c r="B187" s="262"/>
      <c r="C187" s="263"/>
      <c r="D187" s="252" t="s">
        <v>145</v>
      </c>
      <c r="E187" s="264" t="s">
        <v>1</v>
      </c>
      <c r="F187" s="265" t="s">
        <v>196</v>
      </c>
      <c r="G187" s="263"/>
      <c r="H187" s="264" t="s">
        <v>1</v>
      </c>
      <c r="I187" s="266"/>
      <c r="J187" s="263"/>
      <c r="K187" s="263"/>
      <c r="L187" s="267"/>
      <c r="M187" s="268"/>
      <c r="N187" s="269"/>
      <c r="O187" s="269"/>
      <c r="P187" s="269"/>
      <c r="Q187" s="269"/>
      <c r="R187" s="269"/>
      <c r="S187" s="269"/>
      <c r="T187" s="27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1" t="s">
        <v>145</v>
      </c>
      <c r="AU187" s="271" t="s">
        <v>114</v>
      </c>
      <c r="AV187" s="14" t="s">
        <v>8</v>
      </c>
      <c r="AW187" s="14" t="s">
        <v>31</v>
      </c>
      <c r="AX187" s="14" t="s">
        <v>76</v>
      </c>
      <c r="AY187" s="271" t="s">
        <v>136</v>
      </c>
    </row>
    <row r="188" s="13" customFormat="1">
      <c r="A188" s="13"/>
      <c r="B188" s="250"/>
      <c r="C188" s="251"/>
      <c r="D188" s="252" t="s">
        <v>145</v>
      </c>
      <c r="E188" s="253" t="s">
        <v>1</v>
      </c>
      <c r="F188" s="254" t="s">
        <v>269</v>
      </c>
      <c r="G188" s="251"/>
      <c r="H188" s="255">
        <v>15.300000000000001</v>
      </c>
      <c r="I188" s="256"/>
      <c r="J188" s="251"/>
      <c r="K188" s="251"/>
      <c r="L188" s="257"/>
      <c r="M188" s="258"/>
      <c r="N188" s="259"/>
      <c r="O188" s="259"/>
      <c r="P188" s="259"/>
      <c r="Q188" s="259"/>
      <c r="R188" s="259"/>
      <c r="S188" s="259"/>
      <c r="T188" s="26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1" t="s">
        <v>145</v>
      </c>
      <c r="AU188" s="261" t="s">
        <v>114</v>
      </c>
      <c r="AV188" s="13" t="s">
        <v>114</v>
      </c>
      <c r="AW188" s="13" t="s">
        <v>31</v>
      </c>
      <c r="AX188" s="13" t="s">
        <v>76</v>
      </c>
      <c r="AY188" s="261" t="s">
        <v>136</v>
      </c>
    </row>
    <row r="189" s="15" customFormat="1">
      <c r="A189" s="15"/>
      <c r="B189" s="272"/>
      <c r="C189" s="273"/>
      <c r="D189" s="252" t="s">
        <v>145</v>
      </c>
      <c r="E189" s="274" t="s">
        <v>1</v>
      </c>
      <c r="F189" s="275" t="s">
        <v>198</v>
      </c>
      <c r="G189" s="273"/>
      <c r="H189" s="276">
        <v>359.80000000000001</v>
      </c>
      <c r="I189" s="277"/>
      <c r="J189" s="273"/>
      <c r="K189" s="273"/>
      <c r="L189" s="278"/>
      <c r="M189" s="279"/>
      <c r="N189" s="280"/>
      <c r="O189" s="280"/>
      <c r="P189" s="280"/>
      <c r="Q189" s="280"/>
      <c r="R189" s="280"/>
      <c r="S189" s="280"/>
      <c r="T189" s="28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2" t="s">
        <v>145</v>
      </c>
      <c r="AU189" s="282" t="s">
        <v>114</v>
      </c>
      <c r="AV189" s="15" t="s">
        <v>143</v>
      </c>
      <c r="AW189" s="15" t="s">
        <v>31</v>
      </c>
      <c r="AX189" s="15" t="s">
        <v>8</v>
      </c>
      <c r="AY189" s="282" t="s">
        <v>136</v>
      </c>
    </row>
    <row r="190" s="2" customFormat="1" ht="24.15" customHeight="1">
      <c r="A190" s="40"/>
      <c r="B190" s="41"/>
      <c r="C190" s="283" t="s">
        <v>270</v>
      </c>
      <c r="D190" s="283" t="s">
        <v>200</v>
      </c>
      <c r="E190" s="284" t="s">
        <v>271</v>
      </c>
      <c r="F190" s="285" t="s">
        <v>272</v>
      </c>
      <c r="G190" s="286" t="s">
        <v>255</v>
      </c>
      <c r="H190" s="287">
        <v>0.91000000000000003</v>
      </c>
      <c r="I190" s="288"/>
      <c r="J190" s="287">
        <f>ROUND(I190*H190,0)</f>
        <v>0</v>
      </c>
      <c r="K190" s="289"/>
      <c r="L190" s="290"/>
      <c r="M190" s="291" t="s">
        <v>1</v>
      </c>
      <c r="N190" s="292" t="s">
        <v>42</v>
      </c>
      <c r="O190" s="93"/>
      <c r="P190" s="247">
        <f>O190*H190</f>
        <v>0</v>
      </c>
      <c r="Q190" s="247">
        <v>0.55000000000000004</v>
      </c>
      <c r="R190" s="247">
        <f>Q190*H190</f>
        <v>0.50050000000000006</v>
      </c>
      <c r="S190" s="247">
        <v>0</v>
      </c>
      <c r="T190" s="248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9" t="s">
        <v>204</v>
      </c>
      <c r="AT190" s="249" t="s">
        <v>200</v>
      </c>
      <c r="AU190" s="249" t="s">
        <v>114</v>
      </c>
      <c r="AY190" s="17" t="s">
        <v>136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17" t="s">
        <v>114</v>
      </c>
      <c r="BK190" s="140">
        <f>ROUND(I190*H190,0)</f>
        <v>0</v>
      </c>
      <c r="BL190" s="17" t="s">
        <v>193</v>
      </c>
      <c r="BM190" s="249" t="s">
        <v>273</v>
      </c>
    </row>
    <row r="191" s="13" customFormat="1">
      <c r="A191" s="13"/>
      <c r="B191" s="250"/>
      <c r="C191" s="251"/>
      <c r="D191" s="252" t="s">
        <v>145</v>
      </c>
      <c r="E191" s="253" t="s">
        <v>1</v>
      </c>
      <c r="F191" s="254" t="s">
        <v>274</v>
      </c>
      <c r="G191" s="251"/>
      <c r="H191" s="255">
        <v>0.91000000000000003</v>
      </c>
      <c r="I191" s="256"/>
      <c r="J191" s="251"/>
      <c r="K191" s="251"/>
      <c r="L191" s="257"/>
      <c r="M191" s="258"/>
      <c r="N191" s="259"/>
      <c r="O191" s="259"/>
      <c r="P191" s="259"/>
      <c r="Q191" s="259"/>
      <c r="R191" s="259"/>
      <c r="S191" s="259"/>
      <c r="T191" s="26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1" t="s">
        <v>145</v>
      </c>
      <c r="AU191" s="261" t="s">
        <v>114</v>
      </c>
      <c r="AV191" s="13" t="s">
        <v>114</v>
      </c>
      <c r="AW191" s="13" t="s">
        <v>31</v>
      </c>
      <c r="AX191" s="13" t="s">
        <v>8</v>
      </c>
      <c r="AY191" s="261" t="s">
        <v>136</v>
      </c>
    </row>
    <row r="192" s="2" customFormat="1" ht="24.15" customHeight="1">
      <c r="A192" s="40"/>
      <c r="B192" s="41"/>
      <c r="C192" s="238" t="s">
        <v>275</v>
      </c>
      <c r="D192" s="238" t="s">
        <v>139</v>
      </c>
      <c r="E192" s="239" t="s">
        <v>276</v>
      </c>
      <c r="F192" s="240" t="s">
        <v>277</v>
      </c>
      <c r="G192" s="241" t="s">
        <v>142</v>
      </c>
      <c r="H192" s="242">
        <v>4</v>
      </c>
      <c r="I192" s="243"/>
      <c r="J192" s="242">
        <f>ROUND(I192*H192,0)</f>
        <v>0</v>
      </c>
      <c r="K192" s="244"/>
      <c r="L192" s="43"/>
      <c r="M192" s="245" t="s">
        <v>1</v>
      </c>
      <c r="N192" s="246" t="s">
        <v>42</v>
      </c>
      <c r="O192" s="93"/>
      <c r="P192" s="247">
        <f>O192*H192</f>
        <v>0</v>
      </c>
      <c r="Q192" s="247">
        <v>0.019460000000000002</v>
      </c>
      <c r="R192" s="247">
        <f>Q192*H192</f>
        <v>0.077840000000000006</v>
      </c>
      <c r="S192" s="247">
        <v>0</v>
      </c>
      <c r="T192" s="24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9" t="s">
        <v>193</v>
      </c>
      <c r="AT192" s="249" t="s">
        <v>139</v>
      </c>
      <c r="AU192" s="249" t="s">
        <v>114</v>
      </c>
      <c r="AY192" s="17" t="s">
        <v>136</v>
      </c>
      <c r="BE192" s="140">
        <f>IF(N192="základní",J192,0)</f>
        <v>0</v>
      </c>
      <c r="BF192" s="140">
        <f>IF(N192="snížená",J192,0)</f>
        <v>0</v>
      </c>
      <c r="BG192" s="140">
        <f>IF(N192="zákl. přenesená",J192,0)</f>
        <v>0</v>
      </c>
      <c r="BH192" s="140">
        <f>IF(N192="sníž. přenesená",J192,0)</f>
        <v>0</v>
      </c>
      <c r="BI192" s="140">
        <f>IF(N192="nulová",J192,0)</f>
        <v>0</v>
      </c>
      <c r="BJ192" s="17" t="s">
        <v>114</v>
      </c>
      <c r="BK192" s="140">
        <f>ROUND(I192*H192,0)</f>
        <v>0</v>
      </c>
      <c r="BL192" s="17" t="s">
        <v>193</v>
      </c>
      <c r="BM192" s="249" t="s">
        <v>278</v>
      </c>
    </row>
    <row r="193" s="13" customFormat="1">
      <c r="A193" s="13"/>
      <c r="B193" s="250"/>
      <c r="C193" s="251"/>
      <c r="D193" s="252" t="s">
        <v>145</v>
      </c>
      <c r="E193" s="253" t="s">
        <v>1</v>
      </c>
      <c r="F193" s="254" t="s">
        <v>279</v>
      </c>
      <c r="G193" s="251"/>
      <c r="H193" s="255">
        <v>4</v>
      </c>
      <c r="I193" s="256"/>
      <c r="J193" s="251"/>
      <c r="K193" s="251"/>
      <c r="L193" s="257"/>
      <c r="M193" s="258"/>
      <c r="N193" s="259"/>
      <c r="O193" s="259"/>
      <c r="P193" s="259"/>
      <c r="Q193" s="259"/>
      <c r="R193" s="259"/>
      <c r="S193" s="259"/>
      <c r="T193" s="26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1" t="s">
        <v>145</v>
      </c>
      <c r="AU193" s="261" t="s">
        <v>114</v>
      </c>
      <c r="AV193" s="13" t="s">
        <v>114</v>
      </c>
      <c r="AW193" s="13" t="s">
        <v>31</v>
      </c>
      <c r="AX193" s="13" t="s">
        <v>8</v>
      </c>
      <c r="AY193" s="261" t="s">
        <v>136</v>
      </c>
    </row>
    <row r="194" s="2" customFormat="1" ht="16.5" customHeight="1">
      <c r="A194" s="40"/>
      <c r="B194" s="41"/>
      <c r="C194" s="238" t="s">
        <v>280</v>
      </c>
      <c r="D194" s="238" t="s">
        <v>139</v>
      </c>
      <c r="E194" s="239" t="s">
        <v>281</v>
      </c>
      <c r="F194" s="240" t="s">
        <v>282</v>
      </c>
      <c r="G194" s="241" t="s">
        <v>203</v>
      </c>
      <c r="H194" s="242">
        <v>2</v>
      </c>
      <c r="I194" s="243"/>
      <c r="J194" s="242">
        <f>ROUND(I194*H194,0)</f>
        <v>0</v>
      </c>
      <c r="K194" s="244"/>
      <c r="L194" s="43"/>
      <c r="M194" s="245" t="s">
        <v>1</v>
      </c>
      <c r="N194" s="246" t="s">
        <v>42</v>
      </c>
      <c r="O194" s="93"/>
      <c r="P194" s="247">
        <f>O194*H194</f>
        <v>0</v>
      </c>
      <c r="Q194" s="247">
        <v>0</v>
      </c>
      <c r="R194" s="247">
        <f>Q194*H194</f>
        <v>0</v>
      </c>
      <c r="S194" s="247">
        <v>0.20000000000000001</v>
      </c>
      <c r="T194" s="248">
        <f>S194*H194</f>
        <v>0.40000000000000002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9" t="s">
        <v>193</v>
      </c>
      <c r="AT194" s="249" t="s">
        <v>139</v>
      </c>
      <c r="AU194" s="249" t="s">
        <v>114</v>
      </c>
      <c r="AY194" s="17" t="s">
        <v>136</v>
      </c>
      <c r="BE194" s="140">
        <f>IF(N194="základní",J194,0)</f>
        <v>0</v>
      </c>
      <c r="BF194" s="140">
        <f>IF(N194="snížená",J194,0)</f>
        <v>0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17" t="s">
        <v>114</v>
      </c>
      <c r="BK194" s="140">
        <f>ROUND(I194*H194,0)</f>
        <v>0</v>
      </c>
      <c r="BL194" s="17" t="s">
        <v>193</v>
      </c>
      <c r="BM194" s="249" t="s">
        <v>283</v>
      </c>
    </row>
    <row r="195" s="2" customFormat="1" ht="24.15" customHeight="1">
      <c r="A195" s="40"/>
      <c r="B195" s="41"/>
      <c r="C195" s="238" t="s">
        <v>284</v>
      </c>
      <c r="D195" s="238" t="s">
        <v>139</v>
      </c>
      <c r="E195" s="239" t="s">
        <v>285</v>
      </c>
      <c r="F195" s="240" t="s">
        <v>286</v>
      </c>
      <c r="G195" s="241" t="s">
        <v>159</v>
      </c>
      <c r="H195" s="242">
        <v>4.75</v>
      </c>
      <c r="I195" s="243"/>
      <c r="J195" s="242">
        <f>ROUND(I195*H195,0)</f>
        <v>0</v>
      </c>
      <c r="K195" s="244"/>
      <c r="L195" s="43"/>
      <c r="M195" s="245" t="s">
        <v>1</v>
      </c>
      <c r="N195" s="246" t="s">
        <v>42</v>
      </c>
      <c r="O195" s="93"/>
      <c r="P195" s="247">
        <f>O195*H195</f>
        <v>0</v>
      </c>
      <c r="Q195" s="247">
        <v>0</v>
      </c>
      <c r="R195" s="247">
        <f>Q195*H195</f>
        <v>0</v>
      </c>
      <c r="S195" s="247">
        <v>0</v>
      </c>
      <c r="T195" s="24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9" t="s">
        <v>193</v>
      </c>
      <c r="AT195" s="249" t="s">
        <v>139</v>
      </c>
      <c r="AU195" s="249" t="s">
        <v>114</v>
      </c>
      <c r="AY195" s="17" t="s">
        <v>136</v>
      </c>
      <c r="BE195" s="140">
        <f>IF(N195="základní",J195,0)</f>
        <v>0</v>
      </c>
      <c r="BF195" s="140">
        <f>IF(N195="snížená",J195,0)</f>
        <v>0</v>
      </c>
      <c r="BG195" s="140">
        <f>IF(N195="zákl. přenesená",J195,0)</f>
        <v>0</v>
      </c>
      <c r="BH195" s="140">
        <f>IF(N195="sníž. přenesená",J195,0)</f>
        <v>0</v>
      </c>
      <c r="BI195" s="140">
        <f>IF(N195="nulová",J195,0)</f>
        <v>0</v>
      </c>
      <c r="BJ195" s="17" t="s">
        <v>114</v>
      </c>
      <c r="BK195" s="140">
        <f>ROUND(I195*H195,0)</f>
        <v>0</v>
      </c>
      <c r="BL195" s="17" t="s">
        <v>193</v>
      </c>
      <c r="BM195" s="249" t="s">
        <v>287</v>
      </c>
    </row>
    <row r="196" s="12" customFormat="1" ht="22.8" customHeight="1">
      <c r="A196" s="12"/>
      <c r="B196" s="222"/>
      <c r="C196" s="223"/>
      <c r="D196" s="224" t="s">
        <v>75</v>
      </c>
      <c r="E196" s="236" t="s">
        <v>288</v>
      </c>
      <c r="F196" s="236" t="s">
        <v>289</v>
      </c>
      <c r="G196" s="223"/>
      <c r="H196" s="223"/>
      <c r="I196" s="226"/>
      <c r="J196" s="237">
        <f>BK196</f>
        <v>0</v>
      </c>
      <c r="K196" s="223"/>
      <c r="L196" s="228"/>
      <c r="M196" s="229"/>
      <c r="N196" s="230"/>
      <c r="O196" s="230"/>
      <c r="P196" s="231">
        <f>SUM(P197:P287)</f>
        <v>0</v>
      </c>
      <c r="Q196" s="230"/>
      <c r="R196" s="231">
        <f>SUM(R197:R287)</f>
        <v>1.5361806</v>
      </c>
      <c r="S196" s="230"/>
      <c r="T196" s="232">
        <f>SUM(T197:T287)</f>
        <v>0.79284020000000011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33" t="s">
        <v>114</v>
      </c>
      <c r="AT196" s="234" t="s">
        <v>75</v>
      </c>
      <c r="AU196" s="234" t="s">
        <v>8</v>
      </c>
      <c r="AY196" s="233" t="s">
        <v>136</v>
      </c>
      <c r="BK196" s="235">
        <f>SUM(BK197:BK287)</f>
        <v>0</v>
      </c>
    </row>
    <row r="197" s="2" customFormat="1" ht="24.15" customHeight="1">
      <c r="A197" s="40"/>
      <c r="B197" s="41"/>
      <c r="C197" s="238" t="s">
        <v>290</v>
      </c>
      <c r="D197" s="238" t="s">
        <v>139</v>
      </c>
      <c r="E197" s="239" t="s">
        <v>291</v>
      </c>
      <c r="F197" s="240" t="s">
        <v>292</v>
      </c>
      <c r="G197" s="241" t="s">
        <v>223</v>
      </c>
      <c r="H197" s="242">
        <v>37.200000000000003</v>
      </c>
      <c r="I197" s="243"/>
      <c r="J197" s="242">
        <f>ROUND(I197*H197,0)</f>
        <v>0</v>
      </c>
      <c r="K197" s="244"/>
      <c r="L197" s="43"/>
      <c r="M197" s="245" t="s">
        <v>1</v>
      </c>
      <c r="N197" s="246" t="s">
        <v>42</v>
      </c>
      <c r="O197" s="93"/>
      <c r="P197" s="247">
        <f>O197*H197</f>
        <v>0</v>
      </c>
      <c r="Q197" s="247">
        <v>0</v>
      </c>
      <c r="R197" s="247">
        <f>Q197*H197</f>
        <v>0</v>
      </c>
      <c r="S197" s="247">
        <v>0.0033800000000000002</v>
      </c>
      <c r="T197" s="248">
        <f>S197*H197</f>
        <v>0.12573600000000001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9" t="s">
        <v>193</v>
      </c>
      <c r="AT197" s="249" t="s">
        <v>139</v>
      </c>
      <c r="AU197" s="249" t="s">
        <v>114</v>
      </c>
      <c r="AY197" s="17" t="s">
        <v>136</v>
      </c>
      <c r="BE197" s="140">
        <f>IF(N197="základní",J197,0)</f>
        <v>0</v>
      </c>
      <c r="BF197" s="140">
        <f>IF(N197="snížená",J197,0)</f>
        <v>0</v>
      </c>
      <c r="BG197" s="140">
        <f>IF(N197="zákl. přenesená",J197,0)</f>
        <v>0</v>
      </c>
      <c r="BH197" s="140">
        <f>IF(N197="sníž. přenesená",J197,0)</f>
        <v>0</v>
      </c>
      <c r="BI197" s="140">
        <f>IF(N197="nulová",J197,0)</f>
        <v>0</v>
      </c>
      <c r="BJ197" s="17" t="s">
        <v>114</v>
      </c>
      <c r="BK197" s="140">
        <f>ROUND(I197*H197,0)</f>
        <v>0</v>
      </c>
      <c r="BL197" s="17" t="s">
        <v>193</v>
      </c>
      <c r="BM197" s="249" t="s">
        <v>293</v>
      </c>
    </row>
    <row r="198" s="13" customFormat="1">
      <c r="A198" s="13"/>
      <c r="B198" s="250"/>
      <c r="C198" s="251"/>
      <c r="D198" s="252" t="s">
        <v>145</v>
      </c>
      <c r="E198" s="253" t="s">
        <v>1</v>
      </c>
      <c r="F198" s="254" t="s">
        <v>294</v>
      </c>
      <c r="G198" s="251"/>
      <c r="H198" s="255">
        <v>37.200000000000003</v>
      </c>
      <c r="I198" s="256"/>
      <c r="J198" s="251"/>
      <c r="K198" s="251"/>
      <c r="L198" s="257"/>
      <c r="M198" s="258"/>
      <c r="N198" s="259"/>
      <c r="O198" s="259"/>
      <c r="P198" s="259"/>
      <c r="Q198" s="259"/>
      <c r="R198" s="259"/>
      <c r="S198" s="259"/>
      <c r="T198" s="26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1" t="s">
        <v>145</v>
      </c>
      <c r="AU198" s="261" t="s">
        <v>114</v>
      </c>
      <c r="AV198" s="13" t="s">
        <v>114</v>
      </c>
      <c r="AW198" s="13" t="s">
        <v>31</v>
      </c>
      <c r="AX198" s="13" t="s">
        <v>8</v>
      </c>
      <c r="AY198" s="261" t="s">
        <v>136</v>
      </c>
    </row>
    <row r="199" s="2" customFormat="1" ht="16.5" customHeight="1">
      <c r="A199" s="40"/>
      <c r="B199" s="41"/>
      <c r="C199" s="238" t="s">
        <v>295</v>
      </c>
      <c r="D199" s="238" t="s">
        <v>139</v>
      </c>
      <c r="E199" s="239" t="s">
        <v>296</v>
      </c>
      <c r="F199" s="240" t="s">
        <v>297</v>
      </c>
      <c r="G199" s="241" t="s">
        <v>223</v>
      </c>
      <c r="H199" s="242">
        <v>38.920000000000002</v>
      </c>
      <c r="I199" s="243"/>
      <c r="J199" s="242">
        <f>ROUND(I199*H199,0)</f>
        <v>0</v>
      </c>
      <c r="K199" s="244"/>
      <c r="L199" s="43"/>
      <c r="M199" s="245" t="s">
        <v>1</v>
      </c>
      <c r="N199" s="246" t="s">
        <v>42</v>
      </c>
      <c r="O199" s="93"/>
      <c r="P199" s="247">
        <f>O199*H199</f>
        <v>0</v>
      </c>
      <c r="Q199" s="247">
        <v>0</v>
      </c>
      <c r="R199" s="247">
        <f>Q199*H199</f>
        <v>0</v>
      </c>
      <c r="S199" s="247">
        <v>0.00348</v>
      </c>
      <c r="T199" s="248">
        <f>S199*H199</f>
        <v>0.1354416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9" t="s">
        <v>193</v>
      </c>
      <c r="AT199" s="249" t="s">
        <v>139</v>
      </c>
      <c r="AU199" s="249" t="s">
        <v>114</v>
      </c>
      <c r="AY199" s="17" t="s">
        <v>136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17" t="s">
        <v>114</v>
      </c>
      <c r="BK199" s="140">
        <f>ROUND(I199*H199,0)</f>
        <v>0</v>
      </c>
      <c r="BL199" s="17" t="s">
        <v>193</v>
      </c>
      <c r="BM199" s="249" t="s">
        <v>298</v>
      </c>
    </row>
    <row r="200" s="13" customFormat="1">
      <c r="A200" s="13"/>
      <c r="B200" s="250"/>
      <c r="C200" s="251"/>
      <c r="D200" s="252" t="s">
        <v>145</v>
      </c>
      <c r="E200" s="253" t="s">
        <v>1</v>
      </c>
      <c r="F200" s="254" t="s">
        <v>299</v>
      </c>
      <c r="G200" s="251"/>
      <c r="H200" s="255">
        <v>38.920000000000002</v>
      </c>
      <c r="I200" s="256"/>
      <c r="J200" s="251"/>
      <c r="K200" s="251"/>
      <c r="L200" s="257"/>
      <c r="M200" s="258"/>
      <c r="N200" s="259"/>
      <c r="O200" s="259"/>
      <c r="P200" s="259"/>
      <c r="Q200" s="259"/>
      <c r="R200" s="259"/>
      <c r="S200" s="259"/>
      <c r="T200" s="26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1" t="s">
        <v>145</v>
      </c>
      <c r="AU200" s="261" t="s">
        <v>114</v>
      </c>
      <c r="AV200" s="13" t="s">
        <v>114</v>
      </c>
      <c r="AW200" s="13" t="s">
        <v>31</v>
      </c>
      <c r="AX200" s="13" t="s">
        <v>8</v>
      </c>
      <c r="AY200" s="261" t="s">
        <v>136</v>
      </c>
    </row>
    <row r="201" s="2" customFormat="1" ht="16.5" customHeight="1">
      <c r="A201" s="40"/>
      <c r="B201" s="41"/>
      <c r="C201" s="238" t="s">
        <v>300</v>
      </c>
      <c r="D201" s="238" t="s">
        <v>139</v>
      </c>
      <c r="E201" s="239" t="s">
        <v>301</v>
      </c>
      <c r="F201" s="240" t="s">
        <v>302</v>
      </c>
      <c r="G201" s="241" t="s">
        <v>223</v>
      </c>
      <c r="H201" s="242">
        <v>44.719999999999999</v>
      </c>
      <c r="I201" s="243"/>
      <c r="J201" s="242">
        <f>ROUND(I201*H201,0)</f>
        <v>0</v>
      </c>
      <c r="K201" s="244"/>
      <c r="L201" s="43"/>
      <c r="M201" s="245" t="s">
        <v>1</v>
      </c>
      <c r="N201" s="246" t="s">
        <v>42</v>
      </c>
      <c r="O201" s="93"/>
      <c r="P201" s="247">
        <f>O201*H201</f>
        <v>0</v>
      </c>
      <c r="Q201" s="247">
        <v>0</v>
      </c>
      <c r="R201" s="247">
        <f>Q201*H201</f>
        <v>0</v>
      </c>
      <c r="S201" s="247">
        <v>0.0016999999999999999</v>
      </c>
      <c r="T201" s="248">
        <f>S201*H201</f>
        <v>0.076023999999999994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9" t="s">
        <v>193</v>
      </c>
      <c r="AT201" s="249" t="s">
        <v>139</v>
      </c>
      <c r="AU201" s="249" t="s">
        <v>114</v>
      </c>
      <c r="AY201" s="17" t="s">
        <v>136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17" t="s">
        <v>114</v>
      </c>
      <c r="BK201" s="140">
        <f>ROUND(I201*H201,0)</f>
        <v>0</v>
      </c>
      <c r="BL201" s="17" t="s">
        <v>193</v>
      </c>
      <c r="BM201" s="249" t="s">
        <v>303</v>
      </c>
    </row>
    <row r="202" s="13" customFormat="1">
      <c r="A202" s="13"/>
      <c r="B202" s="250"/>
      <c r="C202" s="251"/>
      <c r="D202" s="252" t="s">
        <v>145</v>
      </c>
      <c r="E202" s="253" t="s">
        <v>1</v>
      </c>
      <c r="F202" s="254" t="s">
        <v>304</v>
      </c>
      <c r="G202" s="251"/>
      <c r="H202" s="255">
        <v>44.719999999999999</v>
      </c>
      <c r="I202" s="256"/>
      <c r="J202" s="251"/>
      <c r="K202" s="251"/>
      <c r="L202" s="257"/>
      <c r="M202" s="258"/>
      <c r="N202" s="259"/>
      <c r="O202" s="259"/>
      <c r="P202" s="259"/>
      <c r="Q202" s="259"/>
      <c r="R202" s="259"/>
      <c r="S202" s="259"/>
      <c r="T202" s="26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1" t="s">
        <v>145</v>
      </c>
      <c r="AU202" s="261" t="s">
        <v>114</v>
      </c>
      <c r="AV202" s="13" t="s">
        <v>114</v>
      </c>
      <c r="AW202" s="13" t="s">
        <v>31</v>
      </c>
      <c r="AX202" s="13" t="s">
        <v>8</v>
      </c>
      <c r="AY202" s="261" t="s">
        <v>136</v>
      </c>
    </row>
    <row r="203" s="2" customFormat="1" ht="21.75" customHeight="1">
      <c r="A203" s="40"/>
      <c r="B203" s="41"/>
      <c r="C203" s="238" t="s">
        <v>204</v>
      </c>
      <c r="D203" s="238" t="s">
        <v>139</v>
      </c>
      <c r="E203" s="239" t="s">
        <v>305</v>
      </c>
      <c r="F203" s="240" t="s">
        <v>306</v>
      </c>
      <c r="G203" s="241" t="s">
        <v>223</v>
      </c>
      <c r="H203" s="242">
        <v>52.149999999999999</v>
      </c>
      <c r="I203" s="243"/>
      <c r="J203" s="242">
        <f>ROUND(I203*H203,0)</f>
        <v>0</v>
      </c>
      <c r="K203" s="244"/>
      <c r="L203" s="43"/>
      <c r="M203" s="245" t="s">
        <v>1</v>
      </c>
      <c r="N203" s="246" t="s">
        <v>42</v>
      </c>
      <c r="O203" s="93"/>
      <c r="P203" s="247">
        <f>O203*H203</f>
        <v>0</v>
      </c>
      <c r="Q203" s="247">
        <v>0</v>
      </c>
      <c r="R203" s="247">
        <f>Q203*H203</f>
        <v>0</v>
      </c>
      <c r="S203" s="247">
        <v>0.0017700000000000001</v>
      </c>
      <c r="T203" s="248">
        <f>S203*H203</f>
        <v>0.092305499999999999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9" t="s">
        <v>193</v>
      </c>
      <c r="AT203" s="249" t="s">
        <v>139</v>
      </c>
      <c r="AU203" s="249" t="s">
        <v>114</v>
      </c>
      <c r="AY203" s="17" t="s">
        <v>136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7" t="s">
        <v>114</v>
      </c>
      <c r="BK203" s="140">
        <f>ROUND(I203*H203,0)</f>
        <v>0</v>
      </c>
      <c r="BL203" s="17" t="s">
        <v>193</v>
      </c>
      <c r="BM203" s="249" t="s">
        <v>307</v>
      </c>
    </row>
    <row r="204" s="13" customFormat="1">
      <c r="A204" s="13"/>
      <c r="B204" s="250"/>
      <c r="C204" s="251"/>
      <c r="D204" s="252" t="s">
        <v>145</v>
      </c>
      <c r="E204" s="253" t="s">
        <v>1</v>
      </c>
      <c r="F204" s="254" t="s">
        <v>308</v>
      </c>
      <c r="G204" s="251"/>
      <c r="H204" s="255">
        <v>52.149999999999999</v>
      </c>
      <c r="I204" s="256"/>
      <c r="J204" s="251"/>
      <c r="K204" s="251"/>
      <c r="L204" s="257"/>
      <c r="M204" s="258"/>
      <c r="N204" s="259"/>
      <c r="O204" s="259"/>
      <c r="P204" s="259"/>
      <c r="Q204" s="259"/>
      <c r="R204" s="259"/>
      <c r="S204" s="259"/>
      <c r="T204" s="26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1" t="s">
        <v>145</v>
      </c>
      <c r="AU204" s="261" t="s">
        <v>114</v>
      </c>
      <c r="AV204" s="13" t="s">
        <v>114</v>
      </c>
      <c r="AW204" s="13" t="s">
        <v>31</v>
      </c>
      <c r="AX204" s="13" t="s">
        <v>8</v>
      </c>
      <c r="AY204" s="261" t="s">
        <v>136</v>
      </c>
    </row>
    <row r="205" s="2" customFormat="1" ht="16.5" customHeight="1">
      <c r="A205" s="40"/>
      <c r="B205" s="41"/>
      <c r="C205" s="238" t="s">
        <v>309</v>
      </c>
      <c r="D205" s="238" t="s">
        <v>139</v>
      </c>
      <c r="E205" s="239" t="s">
        <v>310</v>
      </c>
      <c r="F205" s="240" t="s">
        <v>311</v>
      </c>
      <c r="G205" s="241" t="s">
        <v>203</v>
      </c>
      <c r="H205" s="242">
        <v>3</v>
      </c>
      <c r="I205" s="243"/>
      <c r="J205" s="242">
        <f>ROUND(I205*H205,0)</f>
        <v>0</v>
      </c>
      <c r="K205" s="244"/>
      <c r="L205" s="43"/>
      <c r="M205" s="245" t="s">
        <v>1</v>
      </c>
      <c r="N205" s="246" t="s">
        <v>42</v>
      </c>
      <c r="O205" s="93"/>
      <c r="P205" s="247">
        <f>O205*H205</f>
        <v>0</v>
      </c>
      <c r="Q205" s="247">
        <v>0</v>
      </c>
      <c r="R205" s="247">
        <f>Q205*H205</f>
        <v>0</v>
      </c>
      <c r="S205" s="247">
        <v>0.014999999999999999</v>
      </c>
      <c r="T205" s="248">
        <f>S205*H205</f>
        <v>0.044999999999999998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9" t="s">
        <v>193</v>
      </c>
      <c r="AT205" s="249" t="s">
        <v>139</v>
      </c>
      <c r="AU205" s="249" t="s">
        <v>114</v>
      </c>
      <c r="AY205" s="17" t="s">
        <v>136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17" t="s">
        <v>114</v>
      </c>
      <c r="BK205" s="140">
        <f>ROUND(I205*H205,0)</f>
        <v>0</v>
      </c>
      <c r="BL205" s="17" t="s">
        <v>193</v>
      </c>
      <c r="BM205" s="249" t="s">
        <v>312</v>
      </c>
    </row>
    <row r="206" s="2" customFormat="1" ht="24.15" customHeight="1">
      <c r="A206" s="40"/>
      <c r="B206" s="41"/>
      <c r="C206" s="238" t="s">
        <v>313</v>
      </c>
      <c r="D206" s="238" t="s">
        <v>139</v>
      </c>
      <c r="E206" s="239" t="s">
        <v>314</v>
      </c>
      <c r="F206" s="240" t="s">
        <v>315</v>
      </c>
      <c r="G206" s="241" t="s">
        <v>223</v>
      </c>
      <c r="H206" s="242">
        <v>17</v>
      </c>
      <c r="I206" s="243"/>
      <c r="J206" s="242">
        <f>ROUND(I206*H206,0)</f>
        <v>0</v>
      </c>
      <c r="K206" s="244"/>
      <c r="L206" s="43"/>
      <c r="M206" s="245" t="s">
        <v>1</v>
      </c>
      <c r="N206" s="246" t="s">
        <v>42</v>
      </c>
      <c r="O206" s="93"/>
      <c r="P206" s="247">
        <f>O206*H206</f>
        <v>0</v>
      </c>
      <c r="Q206" s="247">
        <v>0</v>
      </c>
      <c r="R206" s="247">
        <f>Q206*H206</f>
        <v>0</v>
      </c>
      <c r="S206" s="247">
        <v>0</v>
      </c>
      <c r="T206" s="24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9" t="s">
        <v>193</v>
      </c>
      <c r="AT206" s="249" t="s">
        <v>139</v>
      </c>
      <c r="AU206" s="249" t="s">
        <v>114</v>
      </c>
      <c r="AY206" s="17" t="s">
        <v>136</v>
      </c>
      <c r="BE206" s="140">
        <f>IF(N206="základní",J206,0)</f>
        <v>0</v>
      </c>
      <c r="BF206" s="140">
        <f>IF(N206="snížená",J206,0)</f>
        <v>0</v>
      </c>
      <c r="BG206" s="140">
        <f>IF(N206="zákl. přenesená",J206,0)</f>
        <v>0</v>
      </c>
      <c r="BH206" s="140">
        <f>IF(N206="sníž. přenesená",J206,0)</f>
        <v>0</v>
      </c>
      <c r="BI206" s="140">
        <f>IF(N206="nulová",J206,0)</f>
        <v>0</v>
      </c>
      <c r="BJ206" s="17" t="s">
        <v>114</v>
      </c>
      <c r="BK206" s="140">
        <f>ROUND(I206*H206,0)</f>
        <v>0</v>
      </c>
      <c r="BL206" s="17" t="s">
        <v>193</v>
      </c>
      <c r="BM206" s="249" t="s">
        <v>316</v>
      </c>
    </row>
    <row r="207" s="13" customFormat="1">
      <c r="A207" s="13"/>
      <c r="B207" s="250"/>
      <c r="C207" s="251"/>
      <c r="D207" s="252" t="s">
        <v>145</v>
      </c>
      <c r="E207" s="253" t="s">
        <v>1</v>
      </c>
      <c r="F207" s="254" t="s">
        <v>317</v>
      </c>
      <c r="G207" s="251"/>
      <c r="H207" s="255">
        <v>17</v>
      </c>
      <c r="I207" s="256"/>
      <c r="J207" s="251"/>
      <c r="K207" s="251"/>
      <c r="L207" s="257"/>
      <c r="M207" s="258"/>
      <c r="N207" s="259"/>
      <c r="O207" s="259"/>
      <c r="P207" s="259"/>
      <c r="Q207" s="259"/>
      <c r="R207" s="259"/>
      <c r="S207" s="259"/>
      <c r="T207" s="26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1" t="s">
        <v>145</v>
      </c>
      <c r="AU207" s="261" t="s">
        <v>114</v>
      </c>
      <c r="AV207" s="13" t="s">
        <v>114</v>
      </c>
      <c r="AW207" s="13" t="s">
        <v>31</v>
      </c>
      <c r="AX207" s="13" t="s">
        <v>76</v>
      </c>
      <c r="AY207" s="261" t="s">
        <v>136</v>
      </c>
    </row>
    <row r="208" s="15" customFormat="1">
      <c r="A208" s="15"/>
      <c r="B208" s="272"/>
      <c r="C208" s="273"/>
      <c r="D208" s="252" t="s">
        <v>145</v>
      </c>
      <c r="E208" s="274" t="s">
        <v>1</v>
      </c>
      <c r="F208" s="275" t="s">
        <v>198</v>
      </c>
      <c r="G208" s="273"/>
      <c r="H208" s="276">
        <v>17</v>
      </c>
      <c r="I208" s="277"/>
      <c r="J208" s="273"/>
      <c r="K208" s="273"/>
      <c r="L208" s="278"/>
      <c r="M208" s="279"/>
      <c r="N208" s="280"/>
      <c r="O208" s="280"/>
      <c r="P208" s="280"/>
      <c r="Q208" s="280"/>
      <c r="R208" s="280"/>
      <c r="S208" s="280"/>
      <c r="T208" s="281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2" t="s">
        <v>145</v>
      </c>
      <c r="AU208" s="282" t="s">
        <v>114</v>
      </c>
      <c r="AV208" s="15" t="s">
        <v>143</v>
      </c>
      <c r="AW208" s="15" t="s">
        <v>31</v>
      </c>
      <c r="AX208" s="15" t="s">
        <v>8</v>
      </c>
      <c r="AY208" s="282" t="s">
        <v>136</v>
      </c>
    </row>
    <row r="209" s="2" customFormat="1" ht="24.15" customHeight="1">
      <c r="A209" s="40"/>
      <c r="B209" s="41"/>
      <c r="C209" s="238" t="s">
        <v>318</v>
      </c>
      <c r="D209" s="238" t="s">
        <v>139</v>
      </c>
      <c r="E209" s="239" t="s">
        <v>319</v>
      </c>
      <c r="F209" s="240" t="s">
        <v>320</v>
      </c>
      <c r="G209" s="241" t="s">
        <v>223</v>
      </c>
      <c r="H209" s="242">
        <v>15.800000000000001</v>
      </c>
      <c r="I209" s="243"/>
      <c r="J209" s="242">
        <f>ROUND(I209*H209,0)</f>
        <v>0</v>
      </c>
      <c r="K209" s="244"/>
      <c r="L209" s="43"/>
      <c r="M209" s="245" t="s">
        <v>1</v>
      </c>
      <c r="N209" s="246" t="s">
        <v>42</v>
      </c>
      <c r="O209" s="93"/>
      <c r="P209" s="247">
        <f>O209*H209</f>
        <v>0</v>
      </c>
      <c r="Q209" s="247">
        <v>0</v>
      </c>
      <c r="R209" s="247">
        <f>Q209*H209</f>
        <v>0</v>
      </c>
      <c r="S209" s="247">
        <v>0</v>
      </c>
      <c r="T209" s="248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9" t="s">
        <v>193</v>
      </c>
      <c r="AT209" s="249" t="s">
        <v>139</v>
      </c>
      <c r="AU209" s="249" t="s">
        <v>114</v>
      </c>
      <c r="AY209" s="17" t="s">
        <v>136</v>
      </c>
      <c r="BE209" s="140">
        <f>IF(N209="základní",J209,0)</f>
        <v>0</v>
      </c>
      <c r="BF209" s="140">
        <f>IF(N209="snížená",J209,0)</f>
        <v>0</v>
      </c>
      <c r="BG209" s="140">
        <f>IF(N209="zákl. přenesená",J209,0)</f>
        <v>0</v>
      </c>
      <c r="BH209" s="140">
        <f>IF(N209="sníž. přenesená",J209,0)</f>
        <v>0</v>
      </c>
      <c r="BI209" s="140">
        <f>IF(N209="nulová",J209,0)</f>
        <v>0</v>
      </c>
      <c r="BJ209" s="17" t="s">
        <v>114</v>
      </c>
      <c r="BK209" s="140">
        <f>ROUND(I209*H209,0)</f>
        <v>0</v>
      </c>
      <c r="BL209" s="17" t="s">
        <v>193</v>
      </c>
      <c r="BM209" s="249" t="s">
        <v>321</v>
      </c>
    </row>
    <row r="210" s="14" customFormat="1">
      <c r="A210" s="14"/>
      <c r="B210" s="262"/>
      <c r="C210" s="263"/>
      <c r="D210" s="252" t="s">
        <v>145</v>
      </c>
      <c r="E210" s="264" t="s">
        <v>1</v>
      </c>
      <c r="F210" s="265" t="s">
        <v>322</v>
      </c>
      <c r="G210" s="263"/>
      <c r="H210" s="264" t="s">
        <v>1</v>
      </c>
      <c r="I210" s="266"/>
      <c r="J210" s="263"/>
      <c r="K210" s="263"/>
      <c r="L210" s="267"/>
      <c r="M210" s="268"/>
      <c r="N210" s="269"/>
      <c r="O210" s="269"/>
      <c r="P210" s="269"/>
      <c r="Q210" s="269"/>
      <c r="R210" s="269"/>
      <c r="S210" s="269"/>
      <c r="T210" s="27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1" t="s">
        <v>145</v>
      </c>
      <c r="AU210" s="271" t="s">
        <v>114</v>
      </c>
      <c r="AV210" s="14" t="s">
        <v>8</v>
      </c>
      <c r="AW210" s="14" t="s">
        <v>31</v>
      </c>
      <c r="AX210" s="14" t="s">
        <v>76</v>
      </c>
      <c r="AY210" s="271" t="s">
        <v>136</v>
      </c>
    </row>
    <row r="211" s="13" customFormat="1">
      <c r="A211" s="13"/>
      <c r="B211" s="250"/>
      <c r="C211" s="251"/>
      <c r="D211" s="252" t="s">
        <v>145</v>
      </c>
      <c r="E211" s="253" t="s">
        <v>1</v>
      </c>
      <c r="F211" s="254" t="s">
        <v>323</v>
      </c>
      <c r="G211" s="251"/>
      <c r="H211" s="255">
        <v>15.800000000000001</v>
      </c>
      <c r="I211" s="256"/>
      <c r="J211" s="251"/>
      <c r="K211" s="251"/>
      <c r="L211" s="257"/>
      <c r="M211" s="258"/>
      <c r="N211" s="259"/>
      <c r="O211" s="259"/>
      <c r="P211" s="259"/>
      <c r="Q211" s="259"/>
      <c r="R211" s="259"/>
      <c r="S211" s="259"/>
      <c r="T211" s="26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1" t="s">
        <v>145</v>
      </c>
      <c r="AU211" s="261" t="s">
        <v>114</v>
      </c>
      <c r="AV211" s="13" t="s">
        <v>114</v>
      </c>
      <c r="AW211" s="13" t="s">
        <v>31</v>
      </c>
      <c r="AX211" s="13" t="s">
        <v>76</v>
      </c>
      <c r="AY211" s="261" t="s">
        <v>136</v>
      </c>
    </row>
    <row r="212" s="15" customFormat="1">
      <c r="A212" s="15"/>
      <c r="B212" s="272"/>
      <c r="C212" s="273"/>
      <c r="D212" s="252" t="s">
        <v>145</v>
      </c>
      <c r="E212" s="274" t="s">
        <v>1</v>
      </c>
      <c r="F212" s="275" t="s">
        <v>198</v>
      </c>
      <c r="G212" s="273"/>
      <c r="H212" s="276">
        <v>15.800000000000001</v>
      </c>
      <c r="I212" s="277"/>
      <c r="J212" s="273"/>
      <c r="K212" s="273"/>
      <c r="L212" s="278"/>
      <c r="M212" s="279"/>
      <c r="N212" s="280"/>
      <c r="O212" s="280"/>
      <c r="P212" s="280"/>
      <c r="Q212" s="280"/>
      <c r="R212" s="280"/>
      <c r="S212" s="280"/>
      <c r="T212" s="281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2" t="s">
        <v>145</v>
      </c>
      <c r="AU212" s="282" t="s">
        <v>114</v>
      </c>
      <c r="AV212" s="15" t="s">
        <v>143</v>
      </c>
      <c r="AW212" s="15" t="s">
        <v>31</v>
      </c>
      <c r="AX212" s="15" t="s">
        <v>8</v>
      </c>
      <c r="AY212" s="282" t="s">
        <v>136</v>
      </c>
    </row>
    <row r="213" s="2" customFormat="1" ht="21.75" customHeight="1">
      <c r="A213" s="40"/>
      <c r="B213" s="41"/>
      <c r="C213" s="238" t="s">
        <v>324</v>
      </c>
      <c r="D213" s="238" t="s">
        <v>139</v>
      </c>
      <c r="E213" s="239" t="s">
        <v>325</v>
      </c>
      <c r="F213" s="240" t="s">
        <v>326</v>
      </c>
      <c r="G213" s="241" t="s">
        <v>223</v>
      </c>
      <c r="H213" s="242">
        <v>12.25</v>
      </c>
      <c r="I213" s="243"/>
      <c r="J213" s="242">
        <f>ROUND(I213*H213,0)</f>
        <v>0</v>
      </c>
      <c r="K213" s="244"/>
      <c r="L213" s="43"/>
      <c r="M213" s="245" t="s">
        <v>1</v>
      </c>
      <c r="N213" s="246" t="s">
        <v>42</v>
      </c>
      <c r="O213" s="93"/>
      <c r="P213" s="247">
        <f>O213*H213</f>
        <v>0</v>
      </c>
      <c r="Q213" s="247">
        <v>0</v>
      </c>
      <c r="R213" s="247">
        <f>Q213*H213</f>
        <v>0</v>
      </c>
      <c r="S213" s="247">
        <v>0.0022300000000000002</v>
      </c>
      <c r="T213" s="248">
        <f>S213*H213</f>
        <v>0.027317500000000002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9" t="s">
        <v>193</v>
      </c>
      <c r="AT213" s="249" t="s">
        <v>139</v>
      </c>
      <c r="AU213" s="249" t="s">
        <v>114</v>
      </c>
      <c r="AY213" s="17" t="s">
        <v>136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7" t="s">
        <v>114</v>
      </c>
      <c r="BK213" s="140">
        <f>ROUND(I213*H213,0)</f>
        <v>0</v>
      </c>
      <c r="BL213" s="17" t="s">
        <v>193</v>
      </c>
      <c r="BM213" s="249" t="s">
        <v>327</v>
      </c>
    </row>
    <row r="214" s="13" customFormat="1">
      <c r="A214" s="13"/>
      <c r="B214" s="250"/>
      <c r="C214" s="251"/>
      <c r="D214" s="252" t="s">
        <v>145</v>
      </c>
      <c r="E214" s="253" t="s">
        <v>1</v>
      </c>
      <c r="F214" s="254" t="s">
        <v>328</v>
      </c>
      <c r="G214" s="251"/>
      <c r="H214" s="255">
        <v>12.25</v>
      </c>
      <c r="I214" s="256"/>
      <c r="J214" s="251"/>
      <c r="K214" s="251"/>
      <c r="L214" s="257"/>
      <c r="M214" s="258"/>
      <c r="N214" s="259"/>
      <c r="O214" s="259"/>
      <c r="P214" s="259"/>
      <c r="Q214" s="259"/>
      <c r="R214" s="259"/>
      <c r="S214" s="259"/>
      <c r="T214" s="26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1" t="s">
        <v>145</v>
      </c>
      <c r="AU214" s="261" t="s">
        <v>114</v>
      </c>
      <c r="AV214" s="13" t="s">
        <v>114</v>
      </c>
      <c r="AW214" s="13" t="s">
        <v>31</v>
      </c>
      <c r="AX214" s="13" t="s">
        <v>76</v>
      </c>
      <c r="AY214" s="261" t="s">
        <v>136</v>
      </c>
    </row>
    <row r="215" s="15" customFormat="1">
      <c r="A215" s="15"/>
      <c r="B215" s="272"/>
      <c r="C215" s="273"/>
      <c r="D215" s="252" t="s">
        <v>145</v>
      </c>
      <c r="E215" s="274" t="s">
        <v>1</v>
      </c>
      <c r="F215" s="275" t="s">
        <v>198</v>
      </c>
      <c r="G215" s="273"/>
      <c r="H215" s="276">
        <v>12.25</v>
      </c>
      <c r="I215" s="277"/>
      <c r="J215" s="273"/>
      <c r="K215" s="273"/>
      <c r="L215" s="278"/>
      <c r="M215" s="279"/>
      <c r="N215" s="280"/>
      <c r="O215" s="280"/>
      <c r="P215" s="280"/>
      <c r="Q215" s="280"/>
      <c r="R215" s="280"/>
      <c r="S215" s="280"/>
      <c r="T215" s="281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2" t="s">
        <v>145</v>
      </c>
      <c r="AU215" s="282" t="s">
        <v>114</v>
      </c>
      <c r="AV215" s="15" t="s">
        <v>143</v>
      </c>
      <c r="AW215" s="15" t="s">
        <v>31</v>
      </c>
      <c r="AX215" s="15" t="s">
        <v>8</v>
      </c>
      <c r="AY215" s="282" t="s">
        <v>136</v>
      </c>
    </row>
    <row r="216" s="2" customFormat="1" ht="21.75" customHeight="1">
      <c r="A216" s="40"/>
      <c r="B216" s="41"/>
      <c r="C216" s="238" t="s">
        <v>329</v>
      </c>
      <c r="D216" s="238" t="s">
        <v>139</v>
      </c>
      <c r="E216" s="239" t="s">
        <v>330</v>
      </c>
      <c r="F216" s="240" t="s">
        <v>331</v>
      </c>
      <c r="G216" s="241" t="s">
        <v>223</v>
      </c>
      <c r="H216" s="242">
        <v>38.799999999999997</v>
      </c>
      <c r="I216" s="243"/>
      <c r="J216" s="242">
        <f>ROUND(I216*H216,0)</f>
        <v>0</v>
      </c>
      <c r="K216" s="244"/>
      <c r="L216" s="43"/>
      <c r="M216" s="245" t="s">
        <v>1</v>
      </c>
      <c r="N216" s="246" t="s">
        <v>42</v>
      </c>
      <c r="O216" s="93"/>
      <c r="P216" s="247">
        <f>O216*H216</f>
        <v>0</v>
      </c>
      <c r="Q216" s="247">
        <v>0</v>
      </c>
      <c r="R216" s="247">
        <f>Q216*H216</f>
        <v>0</v>
      </c>
      <c r="S216" s="247">
        <v>0</v>
      </c>
      <c r="T216" s="248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9" t="s">
        <v>193</v>
      </c>
      <c r="AT216" s="249" t="s">
        <v>139</v>
      </c>
      <c r="AU216" s="249" t="s">
        <v>114</v>
      </c>
      <c r="AY216" s="17" t="s">
        <v>136</v>
      </c>
      <c r="BE216" s="140">
        <f>IF(N216="základní",J216,0)</f>
        <v>0</v>
      </c>
      <c r="BF216" s="140">
        <f>IF(N216="snížená",J216,0)</f>
        <v>0</v>
      </c>
      <c r="BG216" s="140">
        <f>IF(N216="zákl. přenesená",J216,0)</f>
        <v>0</v>
      </c>
      <c r="BH216" s="140">
        <f>IF(N216="sníž. přenesená",J216,0)</f>
        <v>0</v>
      </c>
      <c r="BI216" s="140">
        <f>IF(N216="nulová",J216,0)</f>
        <v>0</v>
      </c>
      <c r="BJ216" s="17" t="s">
        <v>114</v>
      </c>
      <c r="BK216" s="140">
        <f>ROUND(I216*H216,0)</f>
        <v>0</v>
      </c>
      <c r="BL216" s="17" t="s">
        <v>193</v>
      </c>
      <c r="BM216" s="249" t="s">
        <v>332</v>
      </c>
    </row>
    <row r="217" s="13" customFormat="1">
      <c r="A217" s="13"/>
      <c r="B217" s="250"/>
      <c r="C217" s="251"/>
      <c r="D217" s="252" t="s">
        <v>145</v>
      </c>
      <c r="E217" s="253" t="s">
        <v>1</v>
      </c>
      <c r="F217" s="254" t="s">
        <v>333</v>
      </c>
      <c r="G217" s="251"/>
      <c r="H217" s="255">
        <v>38.799999999999997</v>
      </c>
      <c r="I217" s="256"/>
      <c r="J217" s="251"/>
      <c r="K217" s="251"/>
      <c r="L217" s="257"/>
      <c r="M217" s="258"/>
      <c r="N217" s="259"/>
      <c r="O217" s="259"/>
      <c r="P217" s="259"/>
      <c r="Q217" s="259"/>
      <c r="R217" s="259"/>
      <c r="S217" s="259"/>
      <c r="T217" s="26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1" t="s">
        <v>145</v>
      </c>
      <c r="AU217" s="261" t="s">
        <v>114</v>
      </c>
      <c r="AV217" s="13" t="s">
        <v>114</v>
      </c>
      <c r="AW217" s="13" t="s">
        <v>31</v>
      </c>
      <c r="AX217" s="13" t="s">
        <v>76</v>
      </c>
      <c r="AY217" s="261" t="s">
        <v>136</v>
      </c>
    </row>
    <row r="218" s="15" customFormat="1">
      <c r="A218" s="15"/>
      <c r="B218" s="272"/>
      <c r="C218" s="273"/>
      <c r="D218" s="252" t="s">
        <v>145</v>
      </c>
      <c r="E218" s="274" t="s">
        <v>1</v>
      </c>
      <c r="F218" s="275" t="s">
        <v>198</v>
      </c>
      <c r="G218" s="273"/>
      <c r="H218" s="276">
        <v>38.799999999999997</v>
      </c>
      <c r="I218" s="277"/>
      <c r="J218" s="273"/>
      <c r="K218" s="273"/>
      <c r="L218" s="278"/>
      <c r="M218" s="279"/>
      <c r="N218" s="280"/>
      <c r="O218" s="280"/>
      <c r="P218" s="280"/>
      <c r="Q218" s="280"/>
      <c r="R218" s="280"/>
      <c r="S218" s="280"/>
      <c r="T218" s="28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2" t="s">
        <v>145</v>
      </c>
      <c r="AU218" s="282" t="s">
        <v>114</v>
      </c>
      <c r="AV218" s="15" t="s">
        <v>143</v>
      </c>
      <c r="AW218" s="15" t="s">
        <v>31</v>
      </c>
      <c r="AX218" s="15" t="s">
        <v>8</v>
      </c>
      <c r="AY218" s="282" t="s">
        <v>136</v>
      </c>
    </row>
    <row r="219" s="2" customFormat="1" ht="16.5" customHeight="1">
      <c r="A219" s="40"/>
      <c r="B219" s="41"/>
      <c r="C219" s="238" t="s">
        <v>334</v>
      </c>
      <c r="D219" s="238" t="s">
        <v>139</v>
      </c>
      <c r="E219" s="239" t="s">
        <v>335</v>
      </c>
      <c r="F219" s="240" t="s">
        <v>336</v>
      </c>
      <c r="G219" s="241" t="s">
        <v>142</v>
      </c>
      <c r="H219" s="242">
        <v>6.8399999999999999</v>
      </c>
      <c r="I219" s="243"/>
      <c r="J219" s="242">
        <f>ROUND(I219*H219,0)</f>
        <v>0</v>
      </c>
      <c r="K219" s="244"/>
      <c r="L219" s="43"/>
      <c r="M219" s="245" t="s">
        <v>1</v>
      </c>
      <c r="N219" s="246" t="s">
        <v>42</v>
      </c>
      <c r="O219" s="93"/>
      <c r="P219" s="247">
        <f>O219*H219</f>
        <v>0</v>
      </c>
      <c r="Q219" s="247">
        <v>0</v>
      </c>
      <c r="R219" s="247">
        <f>Q219*H219</f>
        <v>0</v>
      </c>
      <c r="S219" s="247">
        <v>0.0058399999999999997</v>
      </c>
      <c r="T219" s="248">
        <f>S219*H219</f>
        <v>0.039945599999999998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9" t="s">
        <v>193</v>
      </c>
      <c r="AT219" s="249" t="s">
        <v>139</v>
      </c>
      <c r="AU219" s="249" t="s">
        <v>114</v>
      </c>
      <c r="AY219" s="17" t="s">
        <v>136</v>
      </c>
      <c r="BE219" s="140">
        <f>IF(N219="základní",J219,0)</f>
        <v>0</v>
      </c>
      <c r="BF219" s="140">
        <f>IF(N219="snížená",J219,0)</f>
        <v>0</v>
      </c>
      <c r="BG219" s="140">
        <f>IF(N219="zákl. přenesená",J219,0)</f>
        <v>0</v>
      </c>
      <c r="BH219" s="140">
        <f>IF(N219="sníž. přenesená",J219,0)</f>
        <v>0</v>
      </c>
      <c r="BI219" s="140">
        <f>IF(N219="nulová",J219,0)</f>
        <v>0</v>
      </c>
      <c r="BJ219" s="17" t="s">
        <v>114</v>
      </c>
      <c r="BK219" s="140">
        <f>ROUND(I219*H219,0)</f>
        <v>0</v>
      </c>
      <c r="BL219" s="17" t="s">
        <v>193</v>
      </c>
      <c r="BM219" s="249" t="s">
        <v>337</v>
      </c>
    </row>
    <row r="220" s="13" customFormat="1">
      <c r="A220" s="13"/>
      <c r="B220" s="250"/>
      <c r="C220" s="251"/>
      <c r="D220" s="252" t="s">
        <v>145</v>
      </c>
      <c r="E220" s="253" t="s">
        <v>1</v>
      </c>
      <c r="F220" s="254" t="s">
        <v>338</v>
      </c>
      <c r="G220" s="251"/>
      <c r="H220" s="255">
        <v>6.8399999999999999</v>
      </c>
      <c r="I220" s="256"/>
      <c r="J220" s="251"/>
      <c r="K220" s="251"/>
      <c r="L220" s="257"/>
      <c r="M220" s="258"/>
      <c r="N220" s="259"/>
      <c r="O220" s="259"/>
      <c r="P220" s="259"/>
      <c r="Q220" s="259"/>
      <c r="R220" s="259"/>
      <c r="S220" s="259"/>
      <c r="T220" s="26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1" t="s">
        <v>145</v>
      </c>
      <c r="AU220" s="261" t="s">
        <v>114</v>
      </c>
      <c r="AV220" s="13" t="s">
        <v>114</v>
      </c>
      <c r="AW220" s="13" t="s">
        <v>31</v>
      </c>
      <c r="AX220" s="13" t="s">
        <v>8</v>
      </c>
      <c r="AY220" s="261" t="s">
        <v>136</v>
      </c>
    </row>
    <row r="221" s="2" customFormat="1" ht="16.5" customHeight="1">
      <c r="A221" s="40"/>
      <c r="B221" s="41"/>
      <c r="C221" s="238" t="s">
        <v>339</v>
      </c>
      <c r="D221" s="238" t="s">
        <v>139</v>
      </c>
      <c r="E221" s="239" t="s">
        <v>340</v>
      </c>
      <c r="F221" s="240" t="s">
        <v>341</v>
      </c>
      <c r="G221" s="241" t="s">
        <v>223</v>
      </c>
      <c r="H221" s="242">
        <v>35.950000000000003</v>
      </c>
      <c r="I221" s="243"/>
      <c r="J221" s="242">
        <f>ROUND(I221*H221,0)</f>
        <v>0</v>
      </c>
      <c r="K221" s="244"/>
      <c r="L221" s="43"/>
      <c r="M221" s="245" t="s">
        <v>1</v>
      </c>
      <c r="N221" s="246" t="s">
        <v>42</v>
      </c>
      <c r="O221" s="93"/>
      <c r="P221" s="247">
        <f>O221*H221</f>
        <v>0</v>
      </c>
      <c r="Q221" s="247">
        <v>0</v>
      </c>
      <c r="R221" s="247">
        <f>Q221*H221</f>
        <v>0</v>
      </c>
      <c r="S221" s="247">
        <v>0.0025999999999999999</v>
      </c>
      <c r="T221" s="248">
        <f>S221*H221</f>
        <v>0.093469999999999998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9" t="s">
        <v>193</v>
      </c>
      <c r="AT221" s="249" t="s">
        <v>139</v>
      </c>
      <c r="AU221" s="249" t="s">
        <v>114</v>
      </c>
      <c r="AY221" s="17" t="s">
        <v>136</v>
      </c>
      <c r="BE221" s="140">
        <f>IF(N221="základní",J221,0)</f>
        <v>0</v>
      </c>
      <c r="BF221" s="140">
        <f>IF(N221="snížená",J221,0)</f>
        <v>0</v>
      </c>
      <c r="BG221" s="140">
        <f>IF(N221="zákl. přenesená",J221,0)</f>
        <v>0</v>
      </c>
      <c r="BH221" s="140">
        <f>IF(N221="sníž. přenesená",J221,0)</f>
        <v>0</v>
      </c>
      <c r="BI221" s="140">
        <f>IF(N221="nulová",J221,0)</f>
        <v>0</v>
      </c>
      <c r="BJ221" s="17" t="s">
        <v>114</v>
      </c>
      <c r="BK221" s="140">
        <f>ROUND(I221*H221,0)</f>
        <v>0</v>
      </c>
      <c r="BL221" s="17" t="s">
        <v>193</v>
      </c>
      <c r="BM221" s="249" t="s">
        <v>342</v>
      </c>
    </row>
    <row r="222" s="13" customFormat="1">
      <c r="A222" s="13"/>
      <c r="B222" s="250"/>
      <c r="C222" s="251"/>
      <c r="D222" s="252" t="s">
        <v>145</v>
      </c>
      <c r="E222" s="253" t="s">
        <v>1</v>
      </c>
      <c r="F222" s="254" t="s">
        <v>343</v>
      </c>
      <c r="G222" s="251"/>
      <c r="H222" s="255">
        <v>35.950000000000003</v>
      </c>
      <c r="I222" s="256"/>
      <c r="J222" s="251"/>
      <c r="K222" s="251"/>
      <c r="L222" s="257"/>
      <c r="M222" s="258"/>
      <c r="N222" s="259"/>
      <c r="O222" s="259"/>
      <c r="P222" s="259"/>
      <c r="Q222" s="259"/>
      <c r="R222" s="259"/>
      <c r="S222" s="259"/>
      <c r="T222" s="26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1" t="s">
        <v>145</v>
      </c>
      <c r="AU222" s="261" t="s">
        <v>114</v>
      </c>
      <c r="AV222" s="13" t="s">
        <v>114</v>
      </c>
      <c r="AW222" s="13" t="s">
        <v>31</v>
      </c>
      <c r="AX222" s="13" t="s">
        <v>76</v>
      </c>
      <c r="AY222" s="261" t="s">
        <v>136</v>
      </c>
    </row>
    <row r="223" s="15" customFormat="1">
      <c r="A223" s="15"/>
      <c r="B223" s="272"/>
      <c r="C223" s="273"/>
      <c r="D223" s="252" t="s">
        <v>145</v>
      </c>
      <c r="E223" s="274" t="s">
        <v>1</v>
      </c>
      <c r="F223" s="275" t="s">
        <v>198</v>
      </c>
      <c r="G223" s="273"/>
      <c r="H223" s="276">
        <v>35.950000000000003</v>
      </c>
      <c r="I223" s="277"/>
      <c r="J223" s="273"/>
      <c r="K223" s="273"/>
      <c r="L223" s="278"/>
      <c r="M223" s="279"/>
      <c r="N223" s="280"/>
      <c r="O223" s="280"/>
      <c r="P223" s="280"/>
      <c r="Q223" s="280"/>
      <c r="R223" s="280"/>
      <c r="S223" s="280"/>
      <c r="T223" s="281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2" t="s">
        <v>145</v>
      </c>
      <c r="AU223" s="282" t="s">
        <v>114</v>
      </c>
      <c r="AV223" s="15" t="s">
        <v>143</v>
      </c>
      <c r="AW223" s="15" t="s">
        <v>31</v>
      </c>
      <c r="AX223" s="15" t="s">
        <v>8</v>
      </c>
      <c r="AY223" s="282" t="s">
        <v>136</v>
      </c>
    </row>
    <row r="224" s="2" customFormat="1" ht="16.5" customHeight="1">
      <c r="A224" s="40"/>
      <c r="B224" s="41"/>
      <c r="C224" s="238" t="s">
        <v>344</v>
      </c>
      <c r="D224" s="238" t="s">
        <v>139</v>
      </c>
      <c r="E224" s="239" t="s">
        <v>345</v>
      </c>
      <c r="F224" s="240" t="s">
        <v>346</v>
      </c>
      <c r="G224" s="241" t="s">
        <v>223</v>
      </c>
      <c r="H224" s="242">
        <v>40</v>
      </c>
      <c r="I224" s="243"/>
      <c r="J224" s="242">
        <f>ROUND(I224*H224,0)</f>
        <v>0</v>
      </c>
      <c r="K224" s="244"/>
      <c r="L224" s="43"/>
      <c r="M224" s="245" t="s">
        <v>1</v>
      </c>
      <c r="N224" s="246" t="s">
        <v>42</v>
      </c>
      <c r="O224" s="93"/>
      <c r="P224" s="247">
        <f>O224*H224</f>
        <v>0</v>
      </c>
      <c r="Q224" s="247">
        <v>0</v>
      </c>
      <c r="R224" s="247">
        <f>Q224*H224</f>
        <v>0</v>
      </c>
      <c r="S224" s="247">
        <v>0.0039399999999999999</v>
      </c>
      <c r="T224" s="248">
        <f>S224*H224</f>
        <v>0.15759999999999999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9" t="s">
        <v>193</v>
      </c>
      <c r="AT224" s="249" t="s">
        <v>139</v>
      </c>
      <c r="AU224" s="249" t="s">
        <v>114</v>
      </c>
      <c r="AY224" s="17" t="s">
        <v>136</v>
      </c>
      <c r="BE224" s="140">
        <f>IF(N224="základní",J224,0)</f>
        <v>0</v>
      </c>
      <c r="BF224" s="140">
        <f>IF(N224="snížená",J224,0)</f>
        <v>0</v>
      </c>
      <c r="BG224" s="140">
        <f>IF(N224="zákl. přenesená",J224,0)</f>
        <v>0</v>
      </c>
      <c r="BH224" s="140">
        <f>IF(N224="sníž. přenesená",J224,0)</f>
        <v>0</v>
      </c>
      <c r="BI224" s="140">
        <f>IF(N224="nulová",J224,0)</f>
        <v>0</v>
      </c>
      <c r="BJ224" s="17" t="s">
        <v>114</v>
      </c>
      <c r="BK224" s="140">
        <f>ROUND(I224*H224,0)</f>
        <v>0</v>
      </c>
      <c r="BL224" s="17" t="s">
        <v>193</v>
      </c>
      <c r="BM224" s="249" t="s">
        <v>347</v>
      </c>
    </row>
    <row r="225" s="13" customFormat="1">
      <c r="A225" s="13"/>
      <c r="B225" s="250"/>
      <c r="C225" s="251"/>
      <c r="D225" s="252" t="s">
        <v>145</v>
      </c>
      <c r="E225" s="253" t="s">
        <v>1</v>
      </c>
      <c r="F225" s="254" t="s">
        <v>348</v>
      </c>
      <c r="G225" s="251"/>
      <c r="H225" s="255">
        <v>40</v>
      </c>
      <c r="I225" s="256"/>
      <c r="J225" s="251"/>
      <c r="K225" s="251"/>
      <c r="L225" s="257"/>
      <c r="M225" s="258"/>
      <c r="N225" s="259"/>
      <c r="O225" s="259"/>
      <c r="P225" s="259"/>
      <c r="Q225" s="259"/>
      <c r="R225" s="259"/>
      <c r="S225" s="259"/>
      <c r="T225" s="26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1" t="s">
        <v>145</v>
      </c>
      <c r="AU225" s="261" t="s">
        <v>114</v>
      </c>
      <c r="AV225" s="13" t="s">
        <v>114</v>
      </c>
      <c r="AW225" s="13" t="s">
        <v>31</v>
      </c>
      <c r="AX225" s="13" t="s">
        <v>76</v>
      </c>
      <c r="AY225" s="261" t="s">
        <v>136</v>
      </c>
    </row>
    <row r="226" s="15" customFormat="1">
      <c r="A226" s="15"/>
      <c r="B226" s="272"/>
      <c r="C226" s="273"/>
      <c r="D226" s="252" t="s">
        <v>145</v>
      </c>
      <c r="E226" s="274" t="s">
        <v>1</v>
      </c>
      <c r="F226" s="275" t="s">
        <v>198</v>
      </c>
      <c r="G226" s="273"/>
      <c r="H226" s="276">
        <v>40</v>
      </c>
      <c r="I226" s="277"/>
      <c r="J226" s="273"/>
      <c r="K226" s="273"/>
      <c r="L226" s="278"/>
      <c r="M226" s="279"/>
      <c r="N226" s="280"/>
      <c r="O226" s="280"/>
      <c r="P226" s="280"/>
      <c r="Q226" s="280"/>
      <c r="R226" s="280"/>
      <c r="S226" s="280"/>
      <c r="T226" s="281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2" t="s">
        <v>145</v>
      </c>
      <c r="AU226" s="282" t="s">
        <v>114</v>
      </c>
      <c r="AV226" s="15" t="s">
        <v>143</v>
      </c>
      <c r="AW226" s="15" t="s">
        <v>31</v>
      </c>
      <c r="AX226" s="15" t="s">
        <v>8</v>
      </c>
      <c r="AY226" s="282" t="s">
        <v>136</v>
      </c>
    </row>
    <row r="227" s="2" customFormat="1" ht="24.15" customHeight="1">
      <c r="A227" s="40"/>
      <c r="B227" s="41"/>
      <c r="C227" s="238" t="s">
        <v>349</v>
      </c>
      <c r="D227" s="238" t="s">
        <v>139</v>
      </c>
      <c r="E227" s="239" t="s">
        <v>350</v>
      </c>
      <c r="F227" s="240" t="s">
        <v>351</v>
      </c>
      <c r="G227" s="241" t="s">
        <v>142</v>
      </c>
      <c r="H227" s="242">
        <v>12.75</v>
      </c>
      <c r="I227" s="243"/>
      <c r="J227" s="242">
        <f>ROUND(I227*H227,0)</f>
        <v>0</v>
      </c>
      <c r="K227" s="244"/>
      <c r="L227" s="43"/>
      <c r="M227" s="245" t="s">
        <v>1</v>
      </c>
      <c r="N227" s="246" t="s">
        <v>42</v>
      </c>
      <c r="O227" s="93"/>
      <c r="P227" s="247">
        <f>O227*H227</f>
        <v>0</v>
      </c>
      <c r="Q227" s="247">
        <v>0.0027200000000000002</v>
      </c>
      <c r="R227" s="247">
        <f>Q227*H227</f>
        <v>0.034680000000000002</v>
      </c>
      <c r="S227" s="247">
        <v>0</v>
      </c>
      <c r="T227" s="248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9" t="s">
        <v>193</v>
      </c>
      <c r="AT227" s="249" t="s">
        <v>139</v>
      </c>
      <c r="AU227" s="249" t="s">
        <v>114</v>
      </c>
      <c r="AY227" s="17" t="s">
        <v>136</v>
      </c>
      <c r="BE227" s="140">
        <f>IF(N227="základní",J227,0)</f>
        <v>0</v>
      </c>
      <c r="BF227" s="140">
        <f>IF(N227="snížená",J227,0)</f>
        <v>0</v>
      </c>
      <c r="BG227" s="140">
        <f>IF(N227="zákl. přenesená",J227,0)</f>
        <v>0</v>
      </c>
      <c r="BH227" s="140">
        <f>IF(N227="sníž. přenesená",J227,0)</f>
        <v>0</v>
      </c>
      <c r="BI227" s="140">
        <f>IF(N227="nulová",J227,0)</f>
        <v>0</v>
      </c>
      <c r="BJ227" s="17" t="s">
        <v>114</v>
      </c>
      <c r="BK227" s="140">
        <f>ROUND(I227*H227,0)</f>
        <v>0</v>
      </c>
      <c r="BL227" s="17" t="s">
        <v>193</v>
      </c>
      <c r="BM227" s="249" t="s">
        <v>352</v>
      </c>
    </row>
    <row r="228" s="14" customFormat="1">
      <c r="A228" s="14"/>
      <c r="B228" s="262"/>
      <c r="C228" s="263"/>
      <c r="D228" s="252" t="s">
        <v>145</v>
      </c>
      <c r="E228" s="264" t="s">
        <v>1</v>
      </c>
      <c r="F228" s="265" t="s">
        <v>196</v>
      </c>
      <c r="G228" s="263"/>
      <c r="H228" s="264" t="s">
        <v>1</v>
      </c>
      <c r="I228" s="266"/>
      <c r="J228" s="263"/>
      <c r="K228" s="263"/>
      <c r="L228" s="267"/>
      <c r="M228" s="268"/>
      <c r="N228" s="269"/>
      <c r="O228" s="269"/>
      <c r="P228" s="269"/>
      <c r="Q228" s="269"/>
      <c r="R228" s="269"/>
      <c r="S228" s="269"/>
      <c r="T228" s="27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1" t="s">
        <v>145</v>
      </c>
      <c r="AU228" s="271" t="s">
        <v>114</v>
      </c>
      <c r="AV228" s="14" t="s">
        <v>8</v>
      </c>
      <c r="AW228" s="14" t="s">
        <v>31</v>
      </c>
      <c r="AX228" s="14" t="s">
        <v>76</v>
      </c>
      <c r="AY228" s="271" t="s">
        <v>136</v>
      </c>
    </row>
    <row r="229" s="13" customFormat="1">
      <c r="A229" s="13"/>
      <c r="B229" s="250"/>
      <c r="C229" s="251"/>
      <c r="D229" s="252" t="s">
        <v>145</v>
      </c>
      <c r="E229" s="253" t="s">
        <v>1</v>
      </c>
      <c r="F229" s="254" t="s">
        <v>197</v>
      </c>
      <c r="G229" s="251"/>
      <c r="H229" s="255">
        <v>12.75</v>
      </c>
      <c r="I229" s="256"/>
      <c r="J229" s="251"/>
      <c r="K229" s="251"/>
      <c r="L229" s="257"/>
      <c r="M229" s="258"/>
      <c r="N229" s="259"/>
      <c r="O229" s="259"/>
      <c r="P229" s="259"/>
      <c r="Q229" s="259"/>
      <c r="R229" s="259"/>
      <c r="S229" s="259"/>
      <c r="T229" s="26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1" t="s">
        <v>145</v>
      </c>
      <c r="AU229" s="261" t="s">
        <v>114</v>
      </c>
      <c r="AV229" s="13" t="s">
        <v>114</v>
      </c>
      <c r="AW229" s="13" t="s">
        <v>31</v>
      </c>
      <c r="AX229" s="13" t="s">
        <v>76</v>
      </c>
      <c r="AY229" s="261" t="s">
        <v>136</v>
      </c>
    </row>
    <row r="230" s="15" customFormat="1">
      <c r="A230" s="15"/>
      <c r="B230" s="272"/>
      <c r="C230" s="273"/>
      <c r="D230" s="252" t="s">
        <v>145</v>
      </c>
      <c r="E230" s="274" t="s">
        <v>1</v>
      </c>
      <c r="F230" s="275" t="s">
        <v>198</v>
      </c>
      <c r="G230" s="273"/>
      <c r="H230" s="276">
        <v>12.75</v>
      </c>
      <c r="I230" s="277"/>
      <c r="J230" s="273"/>
      <c r="K230" s="273"/>
      <c r="L230" s="278"/>
      <c r="M230" s="279"/>
      <c r="N230" s="280"/>
      <c r="O230" s="280"/>
      <c r="P230" s="280"/>
      <c r="Q230" s="280"/>
      <c r="R230" s="280"/>
      <c r="S230" s="280"/>
      <c r="T230" s="281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82" t="s">
        <v>145</v>
      </c>
      <c r="AU230" s="282" t="s">
        <v>114</v>
      </c>
      <c r="AV230" s="15" t="s">
        <v>143</v>
      </c>
      <c r="AW230" s="15" t="s">
        <v>31</v>
      </c>
      <c r="AX230" s="15" t="s">
        <v>8</v>
      </c>
      <c r="AY230" s="282" t="s">
        <v>136</v>
      </c>
    </row>
    <row r="231" s="2" customFormat="1" ht="24.15" customHeight="1">
      <c r="A231" s="40"/>
      <c r="B231" s="41"/>
      <c r="C231" s="238" t="s">
        <v>353</v>
      </c>
      <c r="D231" s="238" t="s">
        <v>139</v>
      </c>
      <c r="E231" s="239" t="s">
        <v>354</v>
      </c>
      <c r="F231" s="240" t="s">
        <v>355</v>
      </c>
      <c r="G231" s="241" t="s">
        <v>142</v>
      </c>
      <c r="H231" s="242">
        <v>287.07999999999998</v>
      </c>
      <c r="I231" s="243"/>
      <c r="J231" s="242">
        <f>ROUND(I231*H231,0)</f>
        <v>0</v>
      </c>
      <c r="K231" s="244"/>
      <c r="L231" s="43"/>
      <c r="M231" s="245" t="s">
        <v>1</v>
      </c>
      <c r="N231" s="246" t="s">
        <v>42</v>
      </c>
      <c r="O231" s="93"/>
      <c r="P231" s="247">
        <f>O231*H231</f>
        <v>0</v>
      </c>
      <c r="Q231" s="247">
        <v>0.0026900000000000001</v>
      </c>
      <c r="R231" s="247">
        <f>Q231*H231</f>
        <v>0.77224519999999996</v>
      </c>
      <c r="S231" s="247">
        <v>0</v>
      </c>
      <c r="T231" s="248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9" t="s">
        <v>193</v>
      </c>
      <c r="AT231" s="249" t="s">
        <v>139</v>
      </c>
      <c r="AU231" s="249" t="s">
        <v>114</v>
      </c>
      <c r="AY231" s="17" t="s">
        <v>136</v>
      </c>
      <c r="BE231" s="140">
        <f>IF(N231="základní",J231,0)</f>
        <v>0</v>
      </c>
      <c r="BF231" s="140">
        <f>IF(N231="snížená",J231,0)</f>
        <v>0</v>
      </c>
      <c r="BG231" s="140">
        <f>IF(N231="zákl. přenesená",J231,0)</f>
        <v>0</v>
      </c>
      <c r="BH231" s="140">
        <f>IF(N231="sníž. přenesená",J231,0)</f>
        <v>0</v>
      </c>
      <c r="BI231" s="140">
        <f>IF(N231="nulová",J231,0)</f>
        <v>0</v>
      </c>
      <c r="BJ231" s="17" t="s">
        <v>114</v>
      </c>
      <c r="BK231" s="140">
        <f>ROUND(I231*H231,0)</f>
        <v>0</v>
      </c>
      <c r="BL231" s="17" t="s">
        <v>193</v>
      </c>
      <c r="BM231" s="249" t="s">
        <v>356</v>
      </c>
    </row>
    <row r="232" s="13" customFormat="1">
      <c r="A232" s="13"/>
      <c r="B232" s="250"/>
      <c r="C232" s="251"/>
      <c r="D232" s="252" t="s">
        <v>145</v>
      </c>
      <c r="E232" s="253" t="s">
        <v>1</v>
      </c>
      <c r="F232" s="254" t="s">
        <v>195</v>
      </c>
      <c r="G232" s="251"/>
      <c r="H232" s="255">
        <v>287.07999999999998</v>
      </c>
      <c r="I232" s="256"/>
      <c r="J232" s="251"/>
      <c r="K232" s="251"/>
      <c r="L232" s="257"/>
      <c r="M232" s="258"/>
      <c r="N232" s="259"/>
      <c r="O232" s="259"/>
      <c r="P232" s="259"/>
      <c r="Q232" s="259"/>
      <c r="R232" s="259"/>
      <c r="S232" s="259"/>
      <c r="T232" s="26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1" t="s">
        <v>145</v>
      </c>
      <c r="AU232" s="261" t="s">
        <v>114</v>
      </c>
      <c r="AV232" s="13" t="s">
        <v>114</v>
      </c>
      <c r="AW232" s="13" t="s">
        <v>31</v>
      </c>
      <c r="AX232" s="13" t="s">
        <v>76</v>
      </c>
      <c r="AY232" s="261" t="s">
        <v>136</v>
      </c>
    </row>
    <row r="233" s="15" customFormat="1">
      <c r="A233" s="15"/>
      <c r="B233" s="272"/>
      <c r="C233" s="273"/>
      <c r="D233" s="252" t="s">
        <v>145</v>
      </c>
      <c r="E233" s="274" t="s">
        <v>1</v>
      </c>
      <c r="F233" s="275" t="s">
        <v>198</v>
      </c>
      <c r="G233" s="273"/>
      <c r="H233" s="276">
        <v>287.07999999999998</v>
      </c>
      <c r="I233" s="277"/>
      <c r="J233" s="273"/>
      <c r="K233" s="273"/>
      <c r="L233" s="278"/>
      <c r="M233" s="279"/>
      <c r="N233" s="280"/>
      <c r="O233" s="280"/>
      <c r="P233" s="280"/>
      <c r="Q233" s="280"/>
      <c r="R233" s="280"/>
      <c r="S233" s="280"/>
      <c r="T233" s="281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2" t="s">
        <v>145</v>
      </c>
      <c r="AU233" s="282" t="s">
        <v>114</v>
      </c>
      <c r="AV233" s="15" t="s">
        <v>143</v>
      </c>
      <c r="AW233" s="15" t="s">
        <v>31</v>
      </c>
      <c r="AX233" s="15" t="s">
        <v>8</v>
      </c>
      <c r="AY233" s="282" t="s">
        <v>136</v>
      </c>
    </row>
    <row r="234" s="2" customFormat="1" ht="24.15" customHeight="1">
      <c r="A234" s="40"/>
      <c r="B234" s="41"/>
      <c r="C234" s="238" t="s">
        <v>357</v>
      </c>
      <c r="D234" s="238" t="s">
        <v>139</v>
      </c>
      <c r="E234" s="239" t="s">
        <v>358</v>
      </c>
      <c r="F234" s="240" t="s">
        <v>359</v>
      </c>
      <c r="G234" s="241" t="s">
        <v>223</v>
      </c>
      <c r="H234" s="242">
        <v>33.399999999999999</v>
      </c>
      <c r="I234" s="243"/>
      <c r="J234" s="242">
        <f>ROUND(I234*H234,0)</f>
        <v>0</v>
      </c>
      <c r="K234" s="244"/>
      <c r="L234" s="43"/>
      <c r="M234" s="245" t="s">
        <v>1</v>
      </c>
      <c r="N234" s="246" t="s">
        <v>42</v>
      </c>
      <c r="O234" s="93"/>
      <c r="P234" s="247">
        <f>O234*H234</f>
        <v>0</v>
      </c>
      <c r="Q234" s="247">
        <v>0.0018699999999999999</v>
      </c>
      <c r="R234" s="247">
        <f>Q234*H234</f>
        <v>0.062457999999999993</v>
      </c>
      <c r="S234" s="247">
        <v>0</v>
      </c>
      <c r="T234" s="24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9" t="s">
        <v>193</v>
      </c>
      <c r="AT234" s="249" t="s">
        <v>139</v>
      </c>
      <c r="AU234" s="249" t="s">
        <v>114</v>
      </c>
      <c r="AY234" s="17" t="s">
        <v>136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17" t="s">
        <v>114</v>
      </c>
      <c r="BK234" s="140">
        <f>ROUND(I234*H234,0)</f>
        <v>0</v>
      </c>
      <c r="BL234" s="17" t="s">
        <v>193</v>
      </c>
      <c r="BM234" s="249" t="s">
        <v>360</v>
      </c>
    </row>
    <row r="235" s="13" customFormat="1">
      <c r="A235" s="13"/>
      <c r="B235" s="250"/>
      <c r="C235" s="251"/>
      <c r="D235" s="252" t="s">
        <v>145</v>
      </c>
      <c r="E235" s="253" t="s">
        <v>1</v>
      </c>
      <c r="F235" s="254" t="s">
        <v>361</v>
      </c>
      <c r="G235" s="251"/>
      <c r="H235" s="255">
        <v>33.399999999999999</v>
      </c>
      <c r="I235" s="256"/>
      <c r="J235" s="251"/>
      <c r="K235" s="251"/>
      <c r="L235" s="257"/>
      <c r="M235" s="258"/>
      <c r="N235" s="259"/>
      <c r="O235" s="259"/>
      <c r="P235" s="259"/>
      <c r="Q235" s="259"/>
      <c r="R235" s="259"/>
      <c r="S235" s="259"/>
      <c r="T235" s="26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1" t="s">
        <v>145</v>
      </c>
      <c r="AU235" s="261" t="s">
        <v>114</v>
      </c>
      <c r="AV235" s="13" t="s">
        <v>114</v>
      </c>
      <c r="AW235" s="13" t="s">
        <v>31</v>
      </c>
      <c r="AX235" s="13" t="s">
        <v>76</v>
      </c>
      <c r="AY235" s="261" t="s">
        <v>136</v>
      </c>
    </row>
    <row r="236" s="15" customFormat="1">
      <c r="A236" s="15"/>
      <c r="B236" s="272"/>
      <c r="C236" s="273"/>
      <c r="D236" s="252" t="s">
        <v>145</v>
      </c>
      <c r="E236" s="274" t="s">
        <v>1</v>
      </c>
      <c r="F236" s="275" t="s">
        <v>198</v>
      </c>
      <c r="G236" s="273"/>
      <c r="H236" s="276">
        <v>33.399999999999999</v>
      </c>
      <c r="I236" s="277"/>
      <c r="J236" s="273"/>
      <c r="K236" s="273"/>
      <c r="L236" s="278"/>
      <c r="M236" s="279"/>
      <c r="N236" s="280"/>
      <c r="O236" s="280"/>
      <c r="P236" s="280"/>
      <c r="Q236" s="280"/>
      <c r="R236" s="280"/>
      <c r="S236" s="280"/>
      <c r="T236" s="281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2" t="s">
        <v>145</v>
      </c>
      <c r="AU236" s="282" t="s">
        <v>114</v>
      </c>
      <c r="AV236" s="15" t="s">
        <v>143</v>
      </c>
      <c r="AW236" s="15" t="s">
        <v>31</v>
      </c>
      <c r="AX236" s="15" t="s">
        <v>8</v>
      </c>
      <c r="AY236" s="282" t="s">
        <v>136</v>
      </c>
    </row>
    <row r="237" s="2" customFormat="1" ht="16.5" customHeight="1">
      <c r="A237" s="40"/>
      <c r="B237" s="41"/>
      <c r="C237" s="238" t="s">
        <v>362</v>
      </c>
      <c r="D237" s="238" t="s">
        <v>139</v>
      </c>
      <c r="E237" s="239" t="s">
        <v>363</v>
      </c>
      <c r="F237" s="240" t="s">
        <v>364</v>
      </c>
      <c r="G237" s="241" t="s">
        <v>223</v>
      </c>
      <c r="H237" s="242">
        <v>38.920000000000002</v>
      </c>
      <c r="I237" s="243"/>
      <c r="J237" s="242">
        <f>ROUND(I237*H237,0)</f>
        <v>0</v>
      </c>
      <c r="K237" s="244"/>
      <c r="L237" s="43"/>
      <c r="M237" s="245" t="s">
        <v>1</v>
      </c>
      <c r="N237" s="246" t="s">
        <v>42</v>
      </c>
      <c r="O237" s="93"/>
      <c r="P237" s="247">
        <f>O237*H237</f>
        <v>0</v>
      </c>
      <c r="Q237" s="247">
        <v>0.0016000000000000001</v>
      </c>
      <c r="R237" s="247">
        <f>Q237*H237</f>
        <v>0.062272000000000008</v>
      </c>
      <c r="S237" s="247">
        <v>0</v>
      </c>
      <c r="T237" s="248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9" t="s">
        <v>143</v>
      </c>
      <c r="AT237" s="249" t="s">
        <v>139</v>
      </c>
      <c r="AU237" s="249" t="s">
        <v>114</v>
      </c>
      <c r="AY237" s="17" t="s">
        <v>136</v>
      </c>
      <c r="BE237" s="140">
        <f>IF(N237="základní",J237,0)</f>
        <v>0</v>
      </c>
      <c r="BF237" s="140">
        <f>IF(N237="snížená",J237,0)</f>
        <v>0</v>
      </c>
      <c r="BG237" s="140">
        <f>IF(N237="zákl. přenesená",J237,0)</f>
        <v>0</v>
      </c>
      <c r="BH237" s="140">
        <f>IF(N237="sníž. přenesená",J237,0)</f>
        <v>0</v>
      </c>
      <c r="BI237" s="140">
        <f>IF(N237="nulová",J237,0)</f>
        <v>0</v>
      </c>
      <c r="BJ237" s="17" t="s">
        <v>114</v>
      </c>
      <c r="BK237" s="140">
        <f>ROUND(I237*H237,0)</f>
        <v>0</v>
      </c>
      <c r="BL237" s="17" t="s">
        <v>143</v>
      </c>
      <c r="BM237" s="249" t="s">
        <v>365</v>
      </c>
    </row>
    <row r="238" s="13" customFormat="1">
      <c r="A238" s="13"/>
      <c r="B238" s="250"/>
      <c r="C238" s="251"/>
      <c r="D238" s="252" t="s">
        <v>145</v>
      </c>
      <c r="E238" s="253" t="s">
        <v>1</v>
      </c>
      <c r="F238" s="254" t="s">
        <v>299</v>
      </c>
      <c r="G238" s="251"/>
      <c r="H238" s="255">
        <v>38.920000000000002</v>
      </c>
      <c r="I238" s="256"/>
      <c r="J238" s="251"/>
      <c r="K238" s="251"/>
      <c r="L238" s="257"/>
      <c r="M238" s="258"/>
      <c r="N238" s="259"/>
      <c r="O238" s="259"/>
      <c r="P238" s="259"/>
      <c r="Q238" s="259"/>
      <c r="R238" s="259"/>
      <c r="S238" s="259"/>
      <c r="T238" s="26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1" t="s">
        <v>145</v>
      </c>
      <c r="AU238" s="261" t="s">
        <v>114</v>
      </c>
      <c r="AV238" s="13" t="s">
        <v>114</v>
      </c>
      <c r="AW238" s="13" t="s">
        <v>31</v>
      </c>
      <c r="AX238" s="13" t="s">
        <v>76</v>
      </c>
      <c r="AY238" s="261" t="s">
        <v>136</v>
      </c>
    </row>
    <row r="239" s="15" customFormat="1">
      <c r="A239" s="15"/>
      <c r="B239" s="272"/>
      <c r="C239" s="273"/>
      <c r="D239" s="252" t="s">
        <v>145</v>
      </c>
      <c r="E239" s="274" t="s">
        <v>1</v>
      </c>
      <c r="F239" s="275" t="s">
        <v>198</v>
      </c>
      <c r="G239" s="273"/>
      <c r="H239" s="276">
        <v>38.920000000000002</v>
      </c>
      <c r="I239" s="277"/>
      <c r="J239" s="273"/>
      <c r="K239" s="273"/>
      <c r="L239" s="278"/>
      <c r="M239" s="279"/>
      <c r="N239" s="280"/>
      <c r="O239" s="280"/>
      <c r="P239" s="280"/>
      <c r="Q239" s="280"/>
      <c r="R239" s="280"/>
      <c r="S239" s="280"/>
      <c r="T239" s="281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2" t="s">
        <v>145</v>
      </c>
      <c r="AU239" s="282" t="s">
        <v>114</v>
      </c>
      <c r="AV239" s="15" t="s">
        <v>143</v>
      </c>
      <c r="AW239" s="15" t="s">
        <v>31</v>
      </c>
      <c r="AX239" s="15" t="s">
        <v>8</v>
      </c>
      <c r="AY239" s="282" t="s">
        <v>136</v>
      </c>
    </row>
    <row r="240" s="2" customFormat="1" ht="24.15" customHeight="1">
      <c r="A240" s="40"/>
      <c r="B240" s="41"/>
      <c r="C240" s="238" t="s">
        <v>366</v>
      </c>
      <c r="D240" s="238" t="s">
        <v>139</v>
      </c>
      <c r="E240" s="239" t="s">
        <v>367</v>
      </c>
      <c r="F240" s="240" t="s">
        <v>368</v>
      </c>
      <c r="G240" s="241" t="s">
        <v>223</v>
      </c>
      <c r="H240" s="242">
        <v>44.719999999999999</v>
      </c>
      <c r="I240" s="243"/>
      <c r="J240" s="242">
        <f>ROUND(I240*H240,0)</f>
        <v>0</v>
      </c>
      <c r="K240" s="244"/>
      <c r="L240" s="43"/>
      <c r="M240" s="245" t="s">
        <v>1</v>
      </c>
      <c r="N240" s="246" t="s">
        <v>42</v>
      </c>
      <c r="O240" s="93"/>
      <c r="P240" s="247">
        <f>O240*H240</f>
        <v>0</v>
      </c>
      <c r="Q240" s="247">
        <v>0.00076000000000000004</v>
      </c>
      <c r="R240" s="247">
        <f>Q240*H240</f>
        <v>0.033987200000000002</v>
      </c>
      <c r="S240" s="247">
        <v>0</v>
      </c>
      <c r="T240" s="248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9" t="s">
        <v>193</v>
      </c>
      <c r="AT240" s="249" t="s">
        <v>139</v>
      </c>
      <c r="AU240" s="249" t="s">
        <v>114</v>
      </c>
      <c r="AY240" s="17" t="s">
        <v>136</v>
      </c>
      <c r="BE240" s="140">
        <f>IF(N240="základní",J240,0)</f>
        <v>0</v>
      </c>
      <c r="BF240" s="140">
        <f>IF(N240="snížená",J240,0)</f>
        <v>0</v>
      </c>
      <c r="BG240" s="140">
        <f>IF(N240="zákl. přenesená",J240,0)</f>
        <v>0</v>
      </c>
      <c r="BH240" s="140">
        <f>IF(N240="sníž. přenesená",J240,0)</f>
        <v>0</v>
      </c>
      <c r="BI240" s="140">
        <f>IF(N240="nulová",J240,0)</f>
        <v>0</v>
      </c>
      <c r="BJ240" s="17" t="s">
        <v>114</v>
      </c>
      <c r="BK240" s="140">
        <f>ROUND(I240*H240,0)</f>
        <v>0</v>
      </c>
      <c r="BL240" s="17" t="s">
        <v>193</v>
      </c>
      <c r="BM240" s="249" t="s">
        <v>369</v>
      </c>
    </row>
    <row r="241" s="13" customFormat="1">
      <c r="A241" s="13"/>
      <c r="B241" s="250"/>
      <c r="C241" s="251"/>
      <c r="D241" s="252" t="s">
        <v>145</v>
      </c>
      <c r="E241" s="253" t="s">
        <v>1</v>
      </c>
      <c r="F241" s="254" t="s">
        <v>304</v>
      </c>
      <c r="G241" s="251"/>
      <c r="H241" s="255">
        <v>44.719999999999999</v>
      </c>
      <c r="I241" s="256"/>
      <c r="J241" s="251"/>
      <c r="K241" s="251"/>
      <c r="L241" s="257"/>
      <c r="M241" s="258"/>
      <c r="N241" s="259"/>
      <c r="O241" s="259"/>
      <c r="P241" s="259"/>
      <c r="Q241" s="259"/>
      <c r="R241" s="259"/>
      <c r="S241" s="259"/>
      <c r="T241" s="26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1" t="s">
        <v>145</v>
      </c>
      <c r="AU241" s="261" t="s">
        <v>114</v>
      </c>
      <c r="AV241" s="13" t="s">
        <v>114</v>
      </c>
      <c r="AW241" s="13" t="s">
        <v>31</v>
      </c>
      <c r="AX241" s="13" t="s">
        <v>76</v>
      </c>
      <c r="AY241" s="261" t="s">
        <v>136</v>
      </c>
    </row>
    <row r="242" s="15" customFormat="1">
      <c r="A242" s="15"/>
      <c r="B242" s="272"/>
      <c r="C242" s="273"/>
      <c r="D242" s="252" t="s">
        <v>145</v>
      </c>
      <c r="E242" s="274" t="s">
        <v>1</v>
      </c>
      <c r="F242" s="275" t="s">
        <v>198</v>
      </c>
      <c r="G242" s="273"/>
      <c r="H242" s="276">
        <v>44.719999999999999</v>
      </c>
      <c r="I242" s="277"/>
      <c r="J242" s="273"/>
      <c r="K242" s="273"/>
      <c r="L242" s="278"/>
      <c r="M242" s="279"/>
      <c r="N242" s="280"/>
      <c r="O242" s="280"/>
      <c r="P242" s="280"/>
      <c r="Q242" s="280"/>
      <c r="R242" s="280"/>
      <c r="S242" s="280"/>
      <c r="T242" s="281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82" t="s">
        <v>145</v>
      </c>
      <c r="AU242" s="282" t="s">
        <v>114</v>
      </c>
      <c r="AV242" s="15" t="s">
        <v>143</v>
      </c>
      <c r="AW242" s="15" t="s">
        <v>31</v>
      </c>
      <c r="AX242" s="15" t="s">
        <v>8</v>
      </c>
      <c r="AY242" s="282" t="s">
        <v>136</v>
      </c>
    </row>
    <row r="243" s="2" customFormat="1" ht="24.15" customHeight="1">
      <c r="A243" s="40"/>
      <c r="B243" s="41"/>
      <c r="C243" s="238" t="s">
        <v>370</v>
      </c>
      <c r="D243" s="238" t="s">
        <v>139</v>
      </c>
      <c r="E243" s="239" t="s">
        <v>371</v>
      </c>
      <c r="F243" s="240" t="s">
        <v>372</v>
      </c>
      <c r="G243" s="241" t="s">
        <v>223</v>
      </c>
      <c r="H243" s="242">
        <v>52.149999999999999</v>
      </c>
      <c r="I243" s="243"/>
      <c r="J243" s="242">
        <f>ROUND(I243*H243,0)</f>
        <v>0</v>
      </c>
      <c r="K243" s="244"/>
      <c r="L243" s="43"/>
      <c r="M243" s="245" t="s">
        <v>1</v>
      </c>
      <c r="N243" s="246" t="s">
        <v>42</v>
      </c>
      <c r="O243" s="93"/>
      <c r="P243" s="247">
        <f>O243*H243</f>
        <v>0</v>
      </c>
      <c r="Q243" s="247">
        <v>0</v>
      </c>
      <c r="R243" s="247">
        <f>Q243*H243</f>
        <v>0</v>
      </c>
      <c r="S243" s="247">
        <v>0</v>
      </c>
      <c r="T243" s="24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9" t="s">
        <v>193</v>
      </c>
      <c r="AT243" s="249" t="s">
        <v>139</v>
      </c>
      <c r="AU243" s="249" t="s">
        <v>114</v>
      </c>
      <c r="AY243" s="17" t="s">
        <v>136</v>
      </c>
      <c r="BE243" s="140">
        <f>IF(N243="základní",J243,0)</f>
        <v>0</v>
      </c>
      <c r="BF243" s="140">
        <f>IF(N243="snížená",J243,0)</f>
        <v>0</v>
      </c>
      <c r="BG243" s="140">
        <f>IF(N243="zákl. přenesená",J243,0)</f>
        <v>0</v>
      </c>
      <c r="BH243" s="140">
        <f>IF(N243="sníž. přenesená",J243,0)</f>
        <v>0</v>
      </c>
      <c r="BI243" s="140">
        <f>IF(N243="nulová",J243,0)</f>
        <v>0</v>
      </c>
      <c r="BJ243" s="17" t="s">
        <v>114</v>
      </c>
      <c r="BK243" s="140">
        <f>ROUND(I243*H243,0)</f>
        <v>0</v>
      </c>
      <c r="BL243" s="17" t="s">
        <v>193</v>
      </c>
      <c r="BM243" s="249" t="s">
        <v>373</v>
      </c>
    </row>
    <row r="244" s="13" customFormat="1">
      <c r="A244" s="13"/>
      <c r="B244" s="250"/>
      <c r="C244" s="251"/>
      <c r="D244" s="252" t="s">
        <v>145</v>
      </c>
      <c r="E244" s="253" t="s">
        <v>1</v>
      </c>
      <c r="F244" s="254" t="s">
        <v>308</v>
      </c>
      <c r="G244" s="251"/>
      <c r="H244" s="255">
        <v>52.149999999999999</v>
      </c>
      <c r="I244" s="256"/>
      <c r="J244" s="251"/>
      <c r="K244" s="251"/>
      <c r="L244" s="257"/>
      <c r="M244" s="258"/>
      <c r="N244" s="259"/>
      <c r="O244" s="259"/>
      <c r="P244" s="259"/>
      <c r="Q244" s="259"/>
      <c r="R244" s="259"/>
      <c r="S244" s="259"/>
      <c r="T244" s="26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1" t="s">
        <v>145</v>
      </c>
      <c r="AU244" s="261" t="s">
        <v>114</v>
      </c>
      <c r="AV244" s="13" t="s">
        <v>114</v>
      </c>
      <c r="AW244" s="13" t="s">
        <v>31</v>
      </c>
      <c r="AX244" s="13" t="s">
        <v>76</v>
      </c>
      <c r="AY244" s="261" t="s">
        <v>136</v>
      </c>
    </row>
    <row r="245" s="15" customFormat="1">
      <c r="A245" s="15"/>
      <c r="B245" s="272"/>
      <c r="C245" s="273"/>
      <c r="D245" s="252" t="s">
        <v>145</v>
      </c>
      <c r="E245" s="274" t="s">
        <v>1</v>
      </c>
      <c r="F245" s="275" t="s">
        <v>198</v>
      </c>
      <c r="G245" s="273"/>
      <c r="H245" s="276">
        <v>52.149999999999999</v>
      </c>
      <c r="I245" s="277"/>
      <c r="J245" s="273"/>
      <c r="K245" s="273"/>
      <c r="L245" s="278"/>
      <c r="M245" s="279"/>
      <c r="N245" s="280"/>
      <c r="O245" s="280"/>
      <c r="P245" s="280"/>
      <c r="Q245" s="280"/>
      <c r="R245" s="280"/>
      <c r="S245" s="280"/>
      <c r="T245" s="281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2" t="s">
        <v>145</v>
      </c>
      <c r="AU245" s="282" t="s">
        <v>114</v>
      </c>
      <c r="AV245" s="15" t="s">
        <v>143</v>
      </c>
      <c r="AW245" s="15" t="s">
        <v>31</v>
      </c>
      <c r="AX245" s="15" t="s">
        <v>8</v>
      </c>
      <c r="AY245" s="282" t="s">
        <v>136</v>
      </c>
    </row>
    <row r="246" s="2" customFormat="1" ht="24.15" customHeight="1">
      <c r="A246" s="40"/>
      <c r="B246" s="41"/>
      <c r="C246" s="238" t="s">
        <v>374</v>
      </c>
      <c r="D246" s="238" t="s">
        <v>139</v>
      </c>
      <c r="E246" s="239" t="s">
        <v>375</v>
      </c>
      <c r="F246" s="240" t="s">
        <v>376</v>
      </c>
      <c r="G246" s="241" t="s">
        <v>223</v>
      </c>
      <c r="H246" s="242">
        <v>64.400000000000006</v>
      </c>
      <c r="I246" s="243"/>
      <c r="J246" s="242">
        <f>ROUND(I246*H246,0)</f>
        <v>0</v>
      </c>
      <c r="K246" s="244"/>
      <c r="L246" s="43"/>
      <c r="M246" s="245" t="s">
        <v>1</v>
      </c>
      <c r="N246" s="246" t="s">
        <v>42</v>
      </c>
      <c r="O246" s="93"/>
      <c r="P246" s="247">
        <f>O246*H246</f>
        <v>0</v>
      </c>
      <c r="Q246" s="247">
        <v>0</v>
      </c>
      <c r="R246" s="247">
        <f>Q246*H246</f>
        <v>0</v>
      </c>
      <c r="S246" s="247">
        <v>0</v>
      </c>
      <c r="T246" s="248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9" t="s">
        <v>193</v>
      </c>
      <c r="AT246" s="249" t="s">
        <v>139</v>
      </c>
      <c r="AU246" s="249" t="s">
        <v>114</v>
      </c>
      <c r="AY246" s="17" t="s">
        <v>136</v>
      </c>
      <c r="BE246" s="140">
        <f>IF(N246="základní",J246,0)</f>
        <v>0</v>
      </c>
      <c r="BF246" s="140">
        <f>IF(N246="snížená",J246,0)</f>
        <v>0</v>
      </c>
      <c r="BG246" s="140">
        <f>IF(N246="zákl. přenesená",J246,0)</f>
        <v>0</v>
      </c>
      <c r="BH246" s="140">
        <f>IF(N246="sníž. přenesená",J246,0)</f>
        <v>0</v>
      </c>
      <c r="BI246" s="140">
        <f>IF(N246="nulová",J246,0)</f>
        <v>0</v>
      </c>
      <c r="BJ246" s="17" t="s">
        <v>114</v>
      </c>
      <c r="BK246" s="140">
        <f>ROUND(I246*H246,0)</f>
        <v>0</v>
      </c>
      <c r="BL246" s="17" t="s">
        <v>193</v>
      </c>
      <c r="BM246" s="249" t="s">
        <v>377</v>
      </c>
    </row>
    <row r="247" s="13" customFormat="1">
      <c r="A247" s="13"/>
      <c r="B247" s="250"/>
      <c r="C247" s="251"/>
      <c r="D247" s="252" t="s">
        <v>145</v>
      </c>
      <c r="E247" s="253" t="s">
        <v>1</v>
      </c>
      <c r="F247" s="254" t="s">
        <v>308</v>
      </c>
      <c r="G247" s="251"/>
      <c r="H247" s="255">
        <v>52.149999999999999</v>
      </c>
      <c r="I247" s="256"/>
      <c r="J247" s="251"/>
      <c r="K247" s="251"/>
      <c r="L247" s="257"/>
      <c r="M247" s="258"/>
      <c r="N247" s="259"/>
      <c r="O247" s="259"/>
      <c r="P247" s="259"/>
      <c r="Q247" s="259"/>
      <c r="R247" s="259"/>
      <c r="S247" s="259"/>
      <c r="T247" s="26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1" t="s">
        <v>145</v>
      </c>
      <c r="AU247" s="261" t="s">
        <v>114</v>
      </c>
      <c r="AV247" s="13" t="s">
        <v>114</v>
      </c>
      <c r="AW247" s="13" t="s">
        <v>31</v>
      </c>
      <c r="AX247" s="13" t="s">
        <v>76</v>
      </c>
      <c r="AY247" s="261" t="s">
        <v>136</v>
      </c>
    </row>
    <row r="248" s="13" customFormat="1">
      <c r="A248" s="13"/>
      <c r="B248" s="250"/>
      <c r="C248" s="251"/>
      <c r="D248" s="252" t="s">
        <v>145</v>
      </c>
      <c r="E248" s="253" t="s">
        <v>1</v>
      </c>
      <c r="F248" s="254" t="s">
        <v>328</v>
      </c>
      <c r="G248" s="251"/>
      <c r="H248" s="255">
        <v>12.25</v>
      </c>
      <c r="I248" s="256"/>
      <c r="J248" s="251"/>
      <c r="K248" s="251"/>
      <c r="L248" s="257"/>
      <c r="M248" s="258"/>
      <c r="N248" s="259"/>
      <c r="O248" s="259"/>
      <c r="P248" s="259"/>
      <c r="Q248" s="259"/>
      <c r="R248" s="259"/>
      <c r="S248" s="259"/>
      <c r="T248" s="26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1" t="s">
        <v>145</v>
      </c>
      <c r="AU248" s="261" t="s">
        <v>114</v>
      </c>
      <c r="AV248" s="13" t="s">
        <v>114</v>
      </c>
      <c r="AW248" s="13" t="s">
        <v>31</v>
      </c>
      <c r="AX248" s="13" t="s">
        <v>76</v>
      </c>
      <c r="AY248" s="261" t="s">
        <v>136</v>
      </c>
    </row>
    <row r="249" s="15" customFormat="1">
      <c r="A249" s="15"/>
      <c r="B249" s="272"/>
      <c r="C249" s="273"/>
      <c r="D249" s="252" t="s">
        <v>145</v>
      </c>
      <c r="E249" s="274" t="s">
        <v>1</v>
      </c>
      <c r="F249" s="275" t="s">
        <v>198</v>
      </c>
      <c r="G249" s="273"/>
      <c r="H249" s="276">
        <v>64.400000000000006</v>
      </c>
      <c r="I249" s="277"/>
      <c r="J249" s="273"/>
      <c r="K249" s="273"/>
      <c r="L249" s="278"/>
      <c r="M249" s="279"/>
      <c r="N249" s="280"/>
      <c r="O249" s="280"/>
      <c r="P249" s="280"/>
      <c r="Q249" s="280"/>
      <c r="R249" s="280"/>
      <c r="S249" s="280"/>
      <c r="T249" s="281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2" t="s">
        <v>145</v>
      </c>
      <c r="AU249" s="282" t="s">
        <v>114</v>
      </c>
      <c r="AV249" s="15" t="s">
        <v>143</v>
      </c>
      <c r="AW249" s="15" t="s">
        <v>31</v>
      </c>
      <c r="AX249" s="15" t="s">
        <v>8</v>
      </c>
      <c r="AY249" s="282" t="s">
        <v>136</v>
      </c>
    </row>
    <row r="250" s="2" customFormat="1" ht="24.15" customHeight="1">
      <c r="A250" s="40"/>
      <c r="B250" s="41"/>
      <c r="C250" s="238" t="s">
        <v>378</v>
      </c>
      <c r="D250" s="238" t="s">
        <v>139</v>
      </c>
      <c r="E250" s="239" t="s">
        <v>379</v>
      </c>
      <c r="F250" s="240" t="s">
        <v>380</v>
      </c>
      <c r="G250" s="241" t="s">
        <v>223</v>
      </c>
      <c r="H250" s="242">
        <v>45.700000000000003</v>
      </c>
      <c r="I250" s="243"/>
      <c r="J250" s="242">
        <f>ROUND(I250*H250,0)</f>
        <v>0</v>
      </c>
      <c r="K250" s="244"/>
      <c r="L250" s="43"/>
      <c r="M250" s="245" t="s">
        <v>1</v>
      </c>
      <c r="N250" s="246" t="s">
        <v>42</v>
      </c>
      <c r="O250" s="93"/>
      <c r="P250" s="247">
        <f>O250*H250</f>
        <v>0</v>
      </c>
      <c r="Q250" s="247">
        <v>0.00080999999999999996</v>
      </c>
      <c r="R250" s="247">
        <f>Q250*H250</f>
        <v>0.037017000000000001</v>
      </c>
      <c r="S250" s="247">
        <v>0</v>
      </c>
      <c r="T250" s="248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9" t="s">
        <v>143</v>
      </c>
      <c r="AT250" s="249" t="s">
        <v>139</v>
      </c>
      <c r="AU250" s="249" t="s">
        <v>114</v>
      </c>
      <c r="AY250" s="17" t="s">
        <v>136</v>
      </c>
      <c r="BE250" s="140">
        <f>IF(N250="základní",J250,0)</f>
        <v>0</v>
      </c>
      <c r="BF250" s="140">
        <f>IF(N250="snížená",J250,0)</f>
        <v>0</v>
      </c>
      <c r="BG250" s="140">
        <f>IF(N250="zákl. přenesená",J250,0)</f>
        <v>0</v>
      </c>
      <c r="BH250" s="140">
        <f>IF(N250="sníž. přenesená",J250,0)</f>
        <v>0</v>
      </c>
      <c r="BI250" s="140">
        <f>IF(N250="nulová",J250,0)</f>
        <v>0</v>
      </c>
      <c r="BJ250" s="17" t="s">
        <v>114</v>
      </c>
      <c r="BK250" s="140">
        <f>ROUND(I250*H250,0)</f>
        <v>0</v>
      </c>
      <c r="BL250" s="17" t="s">
        <v>143</v>
      </c>
      <c r="BM250" s="249" t="s">
        <v>381</v>
      </c>
    </row>
    <row r="251" s="2" customFormat="1" ht="24.15" customHeight="1">
      <c r="A251" s="40"/>
      <c r="B251" s="41"/>
      <c r="C251" s="238" t="s">
        <v>382</v>
      </c>
      <c r="D251" s="238" t="s">
        <v>139</v>
      </c>
      <c r="E251" s="239" t="s">
        <v>383</v>
      </c>
      <c r="F251" s="240" t="s">
        <v>384</v>
      </c>
      <c r="G251" s="241" t="s">
        <v>223</v>
      </c>
      <c r="H251" s="242">
        <v>18.699999999999999</v>
      </c>
      <c r="I251" s="243"/>
      <c r="J251" s="242">
        <f>ROUND(I251*H251,0)</f>
        <v>0</v>
      </c>
      <c r="K251" s="244"/>
      <c r="L251" s="43"/>
      <c r="M251" s="245" t="s">
        <v>1</v>
      </c>
      <c r="N251" s="246" t="s">
        <v>42</v>
      </c>
      <c r="O251" s="93"/>
      <c r="P251" s="247">
        <f>O251*H251</f>
        <v>0</v>
      </c>
      <c r="Q251" s="247">
        <v>0.00156</v>
      </c>
      <c r="R251" s="247">
        <f>Q251*H251</f>
        <v>0.029172</v>
      </c>
      <c r="S251" s="247">
        <v>0</v>
      </c>
      <c r="T251" s="248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9" t="s">
        <v>193</v>
      </c>
      <c r="AT251" s="249" t="s">
        <v>139</v>
      </c>
      <c r="AU251" s="249" t="s">
        <v>114</v>
      </c>
      <c r="AY251" s="17" t="s">
        <v>136</v>
      </c>
      <c r="BE251" s="140">
        <f>IF(N251="základní",J251,0)</f>
        <v>0</v>
      </c>
      <c r="BF251" s="140">
        <f>IF(N251="snížená",J251,0)</f>
        <v>0</v>
      </c>
      <c r="BG251" s="140">
        <f>IF(N251="zákl. přenesená",J251,0)</f>
        <v>0</v>
      </c>
      <c r="BH251" s="140">
        <f>IF(N251="sníž. přenesená",J251,0)</f>
        <v>0</v>
      </c>
      <c r="BI251" s="140">
        <f>IF(N251="nulová",J251,0)</f>
        <v>0</v>
      </c>
      <c r="BJ251" s="17" t="s">
        <v>114</v>
      </c>
      <c r="BK251" s="140">
        <f>ROUND(I251*H251,0)</f>
        <v>0</v>
      </c>
      <c r="BL251" s="17" t="s">
        <v>193</v>
      </c>
      <c r="BM251" s="249" t="s">
        <v>385</v>
      </c>
    </row>
    <row r="252" s="2" customFormat="1" ht="24.15" customHeight="1">
      <c r="A252" s="40"/>
      <c r="B252" s="41"/>
      <c r="C252" s="238" t="s">
        <v>386</v>
      </c>
      <c r="D252" s="238" t="s">
        <v>139</v>
      </c>
      <c r="E252" s="239" t="s">
        <v>387</v>
      </c>
      <c r="F252" s="240" t="s">
        <v>388</v>
      </c>
      <c r="G252" s="241" t="s">
        <v>203</v>
      </c>
      <c r="H252" s="242">
        <v>3</v>
      </c>
      <c r="I252" s="243"/>
      <c r="J252" s="242">
        <f>ROUND(I252*H252,0)</f>
        <v>0</v>
      </c>
      <c r="K252" s="244"/>
      <c r="L252" s="43"/>
      <c r="M252" s="245" t="s">
        <v>1</v>
      </c>
      <c r="N252" s="246" t="s">
        <v>42</v>
      </c>
      <c r="O252" s="93"/>
      <c r="P252" s="247">
        <f>O252*H252</f>
        <v>0</v>
      </c>
      <c r="Q252" s="247">
        <v>0.0088100000000000001</v>
      </c>
      <c r="R252" s="247">
        <f>Q252*H252</f>
        <v>0.026430000000000002</v>
      </c>
      <c r="S252" s="247">
        <v>0</v>
      </c>
      <c r="T252" s="248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9" t="s">
        <v>193</v>
      </c>
      <c r="AT252" s="249" t="s">
        <v>139</v>
      </c>
      <c r="AU252" s="249" t="s">
        <v>114</v>
      </c>
      <c r="AY252" s="17" t="s">
        <v>136</v>
      </c>
      <c r="BE252" s="140">
        <f>IF(N252="základní",J252,0)</f>
        <v>0</v>
      </c>
      <c r="BF252" s="140">
        <f>IF(N252="snížená",J252,0)</f>
        <v>0</v>
      </c>
      <c r="BG252" s="140">
        <f>IF(N252="zákl. přenesená",J252,0)</f>
        <v>0</v>
      </c>
      <c r="BH252" s="140">
        <f>IF(N252="sníž. přenesená",J252,0)</f>
        <v>0</v>
      </c>
      <c r="BI252" s="140">
        <f>IF(N252="nulová",J252,0)</f>
        <v>0</v>
      </c>
      <c r="BJ252" s="17" t="s">
        <v>114</v>
      </c>
      <c r="BK252" s="140">
        <f>ROUND(I252*H252,0)</f>
        <v>0</v>
      </c>
      <c r="BL252" s="17" t="s">
        <v>193</v>
      </c>
      <c r="BM252" s="249" t="s">
        <v>389</v>
      </c>
    </row>
    <row r="253" s="2" customFormat="1" ht="24.15" customHeight="1">
      <c r="A253" s="40"/>
      <c r="B253" s="41"/>
      <c r="C253" s="238" t="s">
        <v>390</v>
      </c>
      <c r="D253" s="238" t="s">
        <v>139</v>
      </c>
      <c r="E253" s="239" t="s">
        <v>391</v>
      </c>
      <c r="F253" s="240" t="s">
        <v>392</v>
      </c>
      <c r="G253" s="241" t="s">
        <v>223</v>
      </c>
      <c r="H253" s="242">
        <v>87</v>
      </c>
      <c r="I253" s="243"/>
      <c r="J253" s="242">
        <f>ROUND(I253*H253,0)</f>
        <v>0</v>
      </c>
      <c r="K253" s="244"/>
      <c r="L253" s="43"/>
      <c r="M253" s="245" t="s">
        <v>1</v>
      </c>
      <c r="N253" s="246" t="s">
        <v>42</v>
      </c>
      <c r="O253" s="93"/>
      <c r="P253" s="247">
        <f>O253*H253</f>
        <v>0</v>
      </c>
      <c r="Q253" s="247">
        <v>0.00172</v>
      </c>
      <c r="R253" s="247">
        <f>Q253*H253</f>
        <v>0.14964</v>
      </c>
      <c r="S253" s="247">
        <v>0</v>
      </c>
      <c r="T253" s="24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9" t="s">
        <v>193</v>
      </c>
      <c r="AT253" s="249" t="s">
        <v>139</v>
      </c>
      <c r="AU253" s="249" t="s">
        <v>114</v>
      </c>
      <c r="AY253" s="17" t="s">
        <v>136</v>
      </c>
      <c r="BE253" s="140">
        <f>IF(N253="základní",J253,0)</f>
        <v>0</v>
      </c>
      <c r="BF253" s="140">
        <f>IF(N253="snížená",J253,0)</f>
        <v>0</v>
      </c>
      <c r="BG253" s="140">
        <f>IF(N253="zákl. přenesená",J253,0)</f>
        <v>0</v>
      </c>
      <c r="BH253" s="140">
        <f>IF(N253="sníž. přenesená",J253,0)</f>
        <v>0</v>
      </c>
      <c r="BI253" s="140">
        <f>IF(N253="nulová",J253,0)</f>
        <v>0</v>
      </c>
      <c r="BJ253" s="17" t="s">
        <v>114</v>
      </c>
      <c r="BK253" s="140">
        <f>ROUND(I253*H253,0)</f>
        <v>0</v>
      </c>
      <c r="BL253" s="17" t="s">
        <v>193</v>
      </c>
      <c r="BM253" s="249" t="s">
        <v>393</v>
      </c>
    </row>
    <row r="254" s="2" customFormat="1" ht="24.15" customHeight="1">
      <c r="A254" s="40"/>
      <c r="B254" s="41"/>
      <c r="C254" s="238" t="s">
        <v>394</v>
      </c>
      <c r="D254" s="238" t="s">
        <v>139</v>
      </c>
      <c r="E254" s="239" t="s">
        <v>395</v>
      </c>
      <c r="F254" s="240" t="s">
        <v>396</v>
      </c>
      <c r="G254" s="241" t="s">
        <v>223</v>
      </c>
      <c r="H254" s="242">
        <v>30</v>
      </c>
      <c r="I254" s="243"/>
      <c r="J254" s="242">
        <f>ROUND(I254*H254,0)</f>
        <v>0</v>
      </c>
      <c r="K254" s="244"/>
      <c r="L254" s="43"/>
      <c r="M254" s="245" t="s">
        <v>1</v>
      </c>
      <c r="N254" s="246" t="s">
        <v>42</v>
      </c>
      <c r="O254" s="93"/>
      <c r="P254" s="247">
        <f>O254*H254</f>
        <v>0</v>
      </c>
      <c r="Q254" s="247">
        <v>0.0028300000000000001</v>
      </c>
      <c r="R254" s="247">
        <f>Q254*H254</f>
        <v>0.084900000000000003</v>
      </c>
      <c r="S254" s="247">
        <v>0</v>
      </c>
      <c r="T254" s="248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9" t="s">
        <v>193</v>
      </c>
      <c r="AT254" s="249" t="s">
        <v>139</v>
      </c>
      <c r="AU254" s="249" t="s">
        <v>114</v>
      </c>
      <c r="AY254" s="17" t="s">
        <v>136</v>
      </c>
      <c r="BE254" s="140">
        <f>IF(N254="základní",J254,0)</f>
        <v>0</v>
      </c>
      <c r="BF254" s="140">
        <f>IF(N254="snížená",J254,0)</f>
        <v>0</v>
      </c>
      <c r="BG254" s="140">
        <f>IF(N254="zákl. přenesená",J254,0)</f>
        <v>0</v>
      </c>
      <c r="BH254" s="140">
        <f>IF(N254="sníž. přenesená",J254,0)</f>
        <v>0</v>
      </c>
      <c r="BI254" s="140">
        <f>IF(N254="nulová",J254,0)</f>
        <v>0</v>
      </c>
      <c r="BJ254" s="17" t="s">
        <v>114</v>
      </c>
      <c r="BK254" s="140">
        <f>ROUND(I254*H254,0)</f>
        <v>0</v>
      </c>
      <c r="BL254" s="17" t="s">
        <v>193</v>
      </c>
      <c r="BM254" s="249" t="s">
        <v>397</v>
      </c>
    </row>
    <row r="255" s="2" customFormat="1" ht="33" customHeight="1">
      <c r="A255" s="40"/>
      <c r="B255" s="41"/>
      <c r="C255" s="238" t="s">
        <v>398</v>
      </c>
      <c r="D255" s="238" t="s">
        <v>139</v>
      </c>
      <c r="E255" s="239" t="s">
        <v>399</v>
      </c>
      <c r="F255" s="240" t="s">
        <v>400</v>
      </c>
      <c r="G255" s="241" t="s">
        <v>223</v>
      </c>
      <c r="H255" s="242">
        <v>17</v>
      </c>
      <c r="I255" s="243"/>
      <c r="J255" s="242">
        <f>ROUND(I255*H255,0)</f>
        <v>0</v>
      </c>
      <c r="K255" s="244"/>
      <c r="L255" s="43"/>
      <c r="M255" s="245" t="s">
        <v>1</v>
      </c>
      <c r="N255" s="246" t="s">
        <v>42</v>
      </c>
      <c r="O255" s="93"/>
      <c r="P255" s="247">
        <f>O255*H255</f>
        <v>0</v>
      </c>
      <c r="Q255" s="247">
        <v>0</v>
      </c>
      <c r="R255" s="247">
        <f>Q255*H255</f>
        <v>0</v>
      </c>
      <c r="S255" s="247">
        <v>0</v>
      </c>
      <c r="T255" s="248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9" t="s">
        <v>193</v>
      </c>
      <c r="AT255" s="249" t="s">
        <v>139</v>
      </c>
      <c r="AU255" s="249" t="s">
        <v>114</v>
      </c>
      <c r="AY255" s="17" t="s">
        <v>136</v>
      </c>
      <c r="BE255" s="140">
        <f>IF(N255="základní",J255,0)</f>
        <v>0</v>
      </c>
      <c r="BF255" s="140">
        <f>IF(N255="snížená",J255,0)</f>
        <v>0</v>
      </c>
      <c r="BG255" s="140">
        <f>IF(N255="zákl. přenesená",J255,0)</f>
        <v>0</v>
      </c>
      <c r="BH255" s="140">
        <f>IF(N255="sníž. přenesená",J255,0)</f>
        <v>0</v>
      </c>
      <c r="BI255" s="140">
        <f>IF(N255="nulová",J255,0)</f>
        <v>0</v>
      </c>
      <c r="BJ255" s="17" t="s">
        <v>114</v>
      </c>
      <c r="BK255" s="140">
        <f>ROUND(I255*H255,0)</f>
        <v>0</v>
      </c>
      <c r="BL255" s="17" t="s">
        <v>193</v>
      </c>
      <c r="BM255" s="249" t="s">
        <v>401</v>
      </c>
    </row>
    <row r="256" s="13" customFormat="1">
      <c r="A256" s="13"/>
      <c r="B256" s="250"/>
      <c r="C256" s="251"/>
      <c r="D256" s="252" t="s">
        <v>145</v>
      </c>
      <c r="E256" s="253" t="s">
        <v>1</v>
      </c>
      <c r="F256" s="254" t="s">
        <v>317</v>
      </c>
      <c r="G256" s="251"/>
      <c r="H256" s="255">
        <v>17</v>
      </c>
      <c r="I256" s="256"/>
      <c r="J256" s="251"/>
      <c r="K256" s="251"/>
      <c r="L256" s="257"/>
      <c r="M256" s="258"/>
      <c r="N256" s="259"/>
      <c r="O256" s="259"/>
      <c r="P256" s="259"/>
      <c r="Q256" s="259"/>
      <c r="R256" s="259"/>
      <c r="S256" s="259"/>
      <c r="T256" s="26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1" t="s">
        <v>145</v>
      </c>
      <c r="AU256" s="261" t="s">
        <v>114</v>
      </c>
      <c r="AV256" s="13" t="s">
        <v>114</v>
      </c>
      <c r="AW256" s="13" t="s">
        <v>31</v>
      </c>
      <c r="AX256" s="13" t="s">
        <v>76</v>
      </c>
      <c r="AY256" s="261" t="s">
        <v>136</v>
      </c>
    </row>
    <row r="257" s="15" customFormat="1">
      <c r="A257" s="15"/>
      <c r="B257" s="272"/>
      <c r="C257" s="273"/>
      <c r="D257" s="252" t="s">
        <v>145</v>
      </c>
      <c r="E257" s="274" t="s">
        <v>1</v>
      </c>
      <c r="F257" s="275" t="s">
        <v>198</v>
      </c>
      <c r="G257" s="273"/>
      <c r="H257" s="276">
        <v>17</v>
      </c>
      <c r="I257" s="277"/>
      <c r="J257" s="273"/>
      <c r="K257" s="273"/>
      <c r="L257" s="278"/>
      <c r="M257" s="279"/>
      <c r="N257" s="280"/>
      <c r="O257" s="280"/>
      <c r="P257" s="280"/>
      <c r="Q257" s="280"/>
      <c r="R257" s="280"/>
      <c r="S257" s="280"/>
      <c r="T257" s="281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82" t="s">
        <v>145</v>
      </c>
      <c r="AU257" s="282" t="s">
        <v>114</v>
      </c>
      <c r="AV257" s="15" t="s">
        <v>143</v>
      </c>
      <c r="AW257" s="15" t="s">
        <v>31</v>
      </c>
      <c r="AX257" s="15" t="s">
        <v>8</v>
      </c>
      <c r="AY257" s="282" t="s">
        <v>136</v>
      </c>
    </row>
    <row r="258" s="2" customFormat="1" ht="33" customHeight="1">
      <c r="A258" s="40"/>
      <c r="B258" s="41"/>
      <c r="C258" s="238" t="s">
        <v>402</v>
      </c>
      <c r="D258" s="238" t="s">
        <v>139</v>
      </c>
      <c r="E258" s="239" t="s">
        <v>403</v>
      </c>
      <c r="F258" s="240" t="s">
        <v>404</v>
      </c>
      <c r="G258" s="241" t="s">
        <v>203</v>
      </c>
      <c r="H258" s="242">
        <v>6</v>
      </c>
      <c r="I258" s="243"/>
      <c r="J258" s="242">
        <f>ROUND(I258*H258,0)</f>
        <v>0</v>
      </c>
      <c r="K258" s="244"/>
      <c r="L258" s="43"/>
      <c r="M258" s="245" t="s">
        <v>1</v>
      </c>
      <c r="N258" s="246" t="s">
        <v>42</v>
      </c>
      <c r="O258" s="93"/>
      <c r="P258" s="247">
        <f>O258*H258</f>
        <v>0</v>
      </c>
      <c r="Q258" s="247">
        <v>0</v>
      </c>
      <c r="R258" s="247">
        <f>Q258*H258</f>
        <v>0</v>
      </c>
      <c r="S258" s="247">
        <v>0</v>
      </c>
      <c r="T258" s="248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9" t="s">
        <v>193</v>
      </c>
      <c r="AT258" s="249" t="s">
        <v>139</v>
      </c>
      <c r="AU258" s="249" t="s">
        <v>114</v>
      </c>
      <c r="AY258" s="17" t="s">
        <v>136</v>
      </c>
      <c r="BE258" s="140">
        <f>IF(N258="základní",J258,0)</f>
        <v>0</v>
      </c>
      <c r="BF258" s="140">
        <f>IF(N258="snížená",J258,0)</f>
        <v>0</v>
      </c>
      <c r="BG258" s="140">
        <f>IF(N258="zákl. přenesená",J258,0)</f>
        <v>0</v>
      </c>
      <c r="BH258" s="140">
        <f>IF(N258="sníž. přenesená",J258,0)</f>
        <v>0</v>
      </c>
      <c r="BI258" s="140">
        <f>IF(N258="nulová",J258,0)</f>
        <v>0</v>
      </c>
      <c r="BJ258" s="17" t="s">
        <v>114</v>
      </c>
      <c r="BK258" s="140">
        <f>ROUND(I258*H258,0)</f>
        <v>0</v>
      </c>
      <c r="BL258" s="17" t="s">
        <v>193</v>
      </c>
      <c r="BM258" s="249" t="s">
        <v>405</v>
      </c>
    </row>
    <row r="259" s="2" customFormat="1" ht="33" customHeight="1">
      <c r="A259" s="40"/>
      <c r="B259" s="41"/>
      <c r="C259" s="238" t="s">
        <v>406</v>
      </c>
      <c r="D259" s="238" t="s">
        <v>139</v>
      </c>
      <c r="E259" s="239" t="s">
        <v>407</v>
      </c>
      <c r="F259" s="240" t="s">
        <v>408</v>
      </c>
      <c r="G259" s="241" t="s">
        <v>223</v>
      </c>
      <c r="H259" s="242">
        <v>15.800000000000001</v>
      </c>
      <c r="I259" s="243"/>
      <c r="J259" s="242">
        <f>ROUND(I259*H259,0)</f>
        <v>0</v>
      </c>
      <c r="K259" s="244"/>
      <c r="L259" s="43"/>
      <c r="M259" s="245" t="s">
        <v>1</v>
      </c>
      <c r="N259" s="246" t="s">
        <v>42</v>
      </c>
      <c r="O259" s="93"/>
      <c r="P259" s="247">
        <f>O259*H259</f>
        <v>0</v>
      </c>
      <c r="Q259" s="247">
        <v>0.00097999999999999997</v>
      </c>
      <c r="R259" s="247">
        <f>Q259*H259</f>
        <v>0.015484</v>
      </c>
      <c r="S259" s="247">
        <v>0</v>
      </c>
      <c r="T259" s="248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9" t="s">
        <v>193</v>
      </c>
      <c r="AT259" s="249" t="s">
        <v>139</v>
      </c>
      <c r="AU259" s="249" t="s">
        <v>114</v>
      </c>
      <c r="AY259" s="17" t="s">
        <v>136</v>
      </c>
      <c r="BE259" s="140">
        <f>IF(N259="základní",J259,0)</f>
        <v>0</v>
      </c>
      <c r="BF259" s="140">
        <f>IF(N259="snížená",J259,0)</f>
        <v>0</v>
      </c>
      <c r="BG259" s="140">
        <f>IF(N259="zákl. přenesená",J259,0)</f>
        <v>0</v>
      </c>
      <c r="BH259" s="140">
        <f>IF(N259="sníž. přenesená",J259,0)</f>
        <v>0</v>
      </c>
      <c r="BI259" s="140">
        <f>IF(N259="nulová",J259,0)</f>
        <v>0</v>
      </c>
      <c r="BJ259" s="17" t="s">
        <v>114</v>
      </c>
      <c r="BK259" s="140">
        <f>ROUND(I259*H259,0)</f>
        <v>0</v>
      </c>
      <c r="BL259" s="17" t="s">
        <v>193</v>
      </c>
      <c r="BM259" s="249" t="s">
        <v>409</v>
      </c>
    </row>
    <row r="260" s="14" customFormat="1">
      <c r="A260" s="14"/>
      <c r="B260" s="262"/>
      <c r="C260" s="263"/>
      <c r="D260" s="252" t="s">
        <v>145</v>
      </c>
      <c r="E260" s="264" t="s">
        <v>1</v>
      </c>
      <c r="F260" s="265" t="s">
        <v>322</v>
      </c>
      <c r="G260" s="263"/>
      <c r="H260" s="264" t="s">
        <v>1</v>
      </c>
      <c r="I260" s="266"/>
      <c r="J260" s="263"/>
      <c r="K260" s="263"/>
      <c r="L260" s="267"/>
      <c r="M260" s="268"/>
      <c r="N260" s="269"/>
      <c r="O260" s="269"/>
      <c r="P260" s="269"/>
      <c r="Q260" s="269"/>
      <c r="R260" s="269"/>
      <c r="S260" s="269"/>
      <c r="T260" s="27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1" t="s">
        <v>145</v>
      </c>
      <c r="AU260" s="271" t="s">
        <v>114</v>
      </c>
      <c r="AV260" s="14" t="s">
        <v>8</v>
      </c>
      <c r="AW260" s="14" t="s">
        <v>31</v>
      </c>
      <c r="AX260" s="14" t="s">
        <v>76</v>
      </c>
      <c r="AY260" s="271" t="s">
        <v>136</v>
      </c>
    </row>
    <row r="261" s="13" customFormat="1">
      <c r="A261" s="13"/>
      <c r="B261" s="250"/>
      <c r="C261" s="251"/>
      <c r="D261" s="252" t="s">
        <v>145</v>
      </c>
      <c r="E261" s="253" t="s">
        <v>1</v>
      </c>
      <c r="F261" s="254" t="s">
        <v>323</v>
      </c>
      <c r="G261" s="251"/>
      <c r="H261" s="255">
        <v>15.800000000000001</v>
      </c>
      <c r="I261" s="256"/>
      <c r="J261" s="251"/>
      <c r="K261" s="251"/>
      <c r="L261" s="257"/>
      <c r="M261" s="258"/>
      <c r="N261" s="259"/>
      <c r="O261" s="259"/>
      <c r="P261" s="259"/>
      <c r="Q261" s="259"/>
      <c r="R261" s="259"/>
      <c r="S261" s="259"/>
      <c r="T261" s="26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1" t="s">
        <v>145</v>
      </c>
      <c r="AU261" s="261" t="s">
        <v>114</v>
      </c>
      <c r="AV261" s="13" t="s">
        <v>114</v>
      </c>
      <c r="AW261" s="13" t="s">
        <v>31</v>
      </c>
      <c r="AX261" s="13" t="s">
        <v>76</v>
      </c>
      <c r="AY261" s="261" t="s">
        <v>136</v>
      </c>
    </row>
    <row r="262" s="15" customFormat="1">
      <c r="A262" s="15"/>
      <c r="B262" s="272"/>
      <c r="C262" s="273"/>
      <c r="D262" s="252" t="s">
        <v>145</v>
      </c>
      <c r="E262" s="274" t="s">
        <v>1</v>
      </c>
      <c r="F262" s="275" t="s">
        <v>198</v>
      </c>
      <c r="G262" s="273"/>
      <c r="H262" s="276">
        <v>15.800000000000001</v>
      </c>
      <c r="I262" s="277"/>
      <c r="J262" s="273"/>
      <c r="K262" s="273"/>
      <c r="L262" s="278"/>
      <c r="M262" s="279"/>
      <c r="N262" s="280"/>
      <c r="O262" s="280"/>
      <c r="P262" s="280"/>
      <c r="Q262" s="280"/>
      <c r="R262" s="280"/>
      <c r="S262" s="280"/>
      <c r="T262" s="281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82" t="s">
        <v>145</v>
      </c>
      <c r="AU262" s="282" t="s">
        <v>114</v>
      </c>
      <c r="AV262" s="15" t="s">
        <v>143</v>
      </c>
      <c r="AW262" s="15" t="s">
        <v>31</v>
      </c>
      <c r="AX262" s="15" t="s">
        <v>8</v>
      </c>
      <c r="AY262" s="282" t="s">
        <v>136</v>
      </c>
    </row>
    <row r="263" s="2" customFormat="1" ht="24.15" customHeight="1">
      <c r="A263" s="40"/>
      <c r="B263" s="41"/>
      <c r="C263" s="238" t="s">
        <v>410</v>
      </c>
      <c r="D263" s="238" t="s">
        <v>139</v>
      </c>
      <c r="E263" s="239" t="s">
        <v>411</v>
      </c>
      <c r="F263" s="240" t="s">
        <v>412</v>
      </c>
      <c r="G263" s="241" t="s">
        <v>203</v>
      </c>
      <c r="H263" s="242">
        <v>14</v>
      </c>
      <c r="I263" s="243"/>
      <c r="J263" s="242">
        <f>ROUND(I263*H263,0)</f>
        <v>0</v>
      </c>
      <c r="K263" s="244"/>
      <c r="L263" s="43"/>
      <c r="M263" s="245" t="s">
        <v>1</v>
      </c>
      <c r="N263" s="246" t="s">
        <v>42</v>
      </c>
      <c r="O263" s="93"/>
      <c r="P263" s="247">
        <f>O263*H263</f>
        <v>0</v>
      </c>
      <c r="Q263" s="247">
        <v>0</v>
      </c>
      <c r="R263" s="247">
        <f>Q263*H263</f>
        <v>0</v>
      </c>
      <c r="S263" s="247">
        <v>0</v>
      </c>
      <c r="T263" s="248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9" t="s">
        <v>193</v>
      </c>
      <c r="AT263" s="249" t="s">
        <v>139</v>
      </c>
      <c r="AU263" s="249" t="s">
        <v>114</v>
      </c>
      <c r="AY263" s="17" t="s">
        <v>136</v>
      </c>
      <c r="BE263" s="140">
        <f>IF(N263="základní",J263,0)</f>
        <v>0</v>
      </c>
      <c r="BF263" s="140">
        <f>IF(N263="snížená",J263,0)</f>
        <v>0</v>
      </c>
      <c r="BG263" s="140">
        <f>IF(N263="zákl. přenesená",J263,0)</f>
        <v>0</v>
      </c>
      <c r="BH263" s="140">
        <f>IF(N263="sníž. přenesená",J263,0)</f>
        <v>0</v>
      </c>
      <c r="BI263" s="140">
        <f>IF(N263="nulová",J263,0)</f>
        <v>0</v>
      </c>
      <c r="BJ263" s="17" t="s">
        <v>114</v>
      </c>
      <c r="BK263" s="140">
        <f>ROUND(I263*H263,0)</f>
        <v>0</v>
      </c>
      <c r="BL263" s="17" t="s">
        <v>193</v>
      </c>
      <c r="BM263" s="249" t="s">
        <v>413</v>
      </c>
    </row>
    <row r="264" s="2" customFormat="1" ht="24.15" customHeight="1">
      <c r="A264" s="40"/>
      <c r="B264" s="41"/>
      <c r="C264" s="238" t="s">
        <v>414</v>
      </c>
      <c r="D264" s="238" t="s">
        <v>139</v>
      </c>
      <c r="E264" s="239" t="s">
        <v>415</v>
      </c>
      <c r="F264" s="240" t="s">
        <v>416</v>
      </c>
      <c r="G264" s="241" t="s">
        <v>142</v>
      </c>
      <c r="H264" s="242">
        <v>12.25</v>
      </c>
      <c r="I264" s="243"/>
      <c r="J264" s="242">
        <f>ROUND(I264*H264,0)</f>
        <v>0</v>
      </c>
      <c r="K264" s="244"/>
      <c r="L264" s="43"/>
      <c r="M264" s="245" t="s">
        <v>1</v>
      </c>
      <c r="N264" s="246" t="s">
        <v>42</v>
      </c>
      <c r="O264" s="93"/>
      <c r="P264" s="247">
        <f>O264*H264</f>
        <v>0</v>
      </c>
      <c r="Q264" s="247">
        <v>0.0021099999999999999</v>
      </c>
      <c r="R264" s="247">
        <f>Q264*H264</f>
        <v>0.025847499999999999</v>
      </c>
      <c r="S264" s="247">
        <v>0</v>
      </c>
      <c r="T264" s="24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9" t="s">
        <v>193</v>
      </c>
      <c r="AT264" s="249" t="s">
        <v>139</v>
      </c>
      <c r="AU264" s="249" t="s">
        <v>114</v>
      </c>
      <c r="AY264" s="17" t="s">
        <v>136</v>
      </c>
      <c r="BE264" s="140">
        <f>IF(N264="základní",J264,0)</f>
        <v>0</v>
      </c>
      <c r="BF264" s="140">
        <f>IF(N264="snížená",J264,0)</f>
        <v>0</v>
      </c>
      <c r="BG264" s="140">
        <f>IF(N264="zákl. přenesená",J264,0)</f>
        <v>0</v>
      </c>
      <c r="BH264" s="140">
        <f>IF(N264="sníž. přenesená",J264,0)</f>
        <v>0</v>
      </c>
      <c r="BI264" s="140">
        <f>IF(N264="nulová",J264,0)</f>
        <v>0</v>
      </c>
      <c r="BJ264" s="17" t="s">
        <v>114</v>
      </c>
      <c r="BK264" s="140">
        <f>ROUND(I264*H264,0)</f>
        <v>0</v>
      </c>
      <c r="BL264" s="17" t="s">
        <v>193</v>
      </c>
      <c r="BM264" s="249" t="s">
        <v>417</v>
      </c>
    </row>
    <row r="265" s="13" customFormat="1">
      <c r="A265" s="13"/>
      <c r="B265" s="250"/>
      <c r="C265" s="251"/>
      <c r="D265" s="252" t="s">
        <v>145</v>
      </c>
      <c r="E265" s="253" t="s">
        <v>1</v>
      </c>
      <c r="F265" s="254" t="s">
        <v>328</v>
      </c>
      <c r="G265" s="251"/>
      <c r="H265" s="255">
        <v>12.25</v>
      </c>
      <c r="I265" s="256"/>
      <c r="J265" s="251"/>
      <c r="K265" s="251"/>
      <c r="L265" s="257"/>
      <c r="M265" s="258"/>
      <c r="N265" s="259"/>
      <c r="O265" s="259"/>
      <c r="P265" s="259"/>
      <c r="Q265" s="259"/>
      <c r="R265" s="259"/>
      <c r="S265" s="259"/>
      <c r="T265" s="26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1" t="s">
        <v>145</v>
      </c>
      <c r="AU265" s="261" t="s">
        <v>114</v>
      </c>
      <c r="AV265" s="13" t="s">
        <v>114</v>
      </c>
      <c r="AW265" s="13" t="s">
        <v>31</v>
      </c>
      <c r="AX265" s="13" t="s">
        <v>76</v>
      </c>
      <c r="AY265" s="261" t="s">
        <v>136</v>
      </c>
    </row>
    <row r="266" s="15" customFormat="1">
      <c r="A266" s="15"/>
      <c r="B266" s="272"/>
      <c r="C266" s="273"/>
      <c r="D266" s="252" t="s">
        <v>145</v>
      </c>
      <c r="E266" s="274" t="s">
        <v>1</v>
      </c>
      <c r="F266" s="275" t="s">
        <v>198</v>
      </c>
      <c r="G266" s="273"/>
      <c r="H266" s="276">
        <v>12.25</v>
      </c>
      <c r="I266" s="277"/>
      <c r="J266" s="273"/>
      <c r="K266" s="273"/>
      <c r="L266" s="278"/>
      <c r="M266" s="279"/>
      <c r="N266" s="280"/>
      <c r="O266" s="280"/>
      <c r="P266" s="280"/>
      <c r="Q266" s="280"/>
      <c r="R266" s="280"/>
      <c r="S266" s="280"/>
      <c r="T266" s="281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2" t="s">
        <v>145</v>
      </c>
      <c r="AU266" s="282" t="s">
        <v>114</v>
      </c>
      <c r="AV266" s="15" t="s">
        <v>143</v>
      </c>
      <c r="AW266" s="15" t="s">
        <v>31</v>
      </c>
      <c r="AX266" s="15" t="s">
        <v>8</v>
      </c>
      <c r="AY266" s="282" t="s">
        <v>136</v>
      </c>
    </row>
    <row r="267" s="2" customFormat="1" ht="33" customHeight="1">
      <c r="A267" s="40"/>
      <c r="B267" s="41"/>
      <c r="C267" s="238" t="s">
        <v>418</v>
      </c>
      <c r="D267" s="238" t="s">
        <v>139</v>
      </c>
      <c r="E267" s="239" t="s">
        <v>419</v>
      </c>
      <c r="F267" s="240" t="s">
        <v>420</v>
      </c>
      <c r="G267" s="241" t="s">
        <v>203</v>
      </c>
      <c r="H267" s="242">
        <v>2</v>
      </c>
      <c r="I267" s="243"/>
      <c r="J267" s="242">
        <f>ROUND(I267*H267,0)</f>
        <v>0</v>
      </c>
      <c r="K267" s="244"/>
      <c r="L267" s="43"/>
      <c r="M267" s="245" t="s">
        <v>1</v>
      </c>
      <c r="N267" s="246" t="s">
        <v>42</v>
      </c>
      <c r="O267" s="93"/>
      <c r="P267" s="247">
        <f>O267*H267</f>
        <v>0</v>
      </c>
      <c r="Q267" s="247">
        <v>0</v>
      </c>
      <c r="R267" s="247">
        <f>Q267*H267</f>
        <v>0</v>
      </c>
      <c r="S267" s="247">
        <v>0</v>
      </c>
      <c r="T267" s="248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9" t="s">
        <v>193</v>
      </c>
      <c r="AT267" s="249" t="s">
        <v>139</v>
      </c>
      <c r="AU267" s="249" t="s">
        <v>114</v>
      </c>
      <c r="AY267" s="17" t="s">
        <v>136</v>
      </c>
      <c r="BE267" s="140">
        <f>IF(N267="základní",J267,0)</f>
        <v>0</v>
      </c>
      <c r="BF267" s="140">
        <f>IF(N267="snížená",J267,0)</f>
        <v>0</v>
      </c>
      <c r="BG267" s="140">
        <f>IF(N267="zákl. přenesená",J267,0)</f>
        <v>0</v>
      </c>
      <c r="BH267" s="140">
        <f>IF(N267="sníž. přenesená",J267,0)</f>
        <v>0</v>
      </c>
      <c r="BI267" s="140">
        <f>IF(N267="nulová",J267,0)</f>
        <v>0</v>
      </c>
      <c r="BJ267" s="17" t="s">
        <v>114</v>
      </c>
      <c r="BK267" s="140">
        <f>ROUND(I267*H267,0)</f>
        <v>0</v>
      </c>
      <c r="BL267" s="17" t="s">
        <v>193</v>
      </c>
      <c r="BM267" s="249" t="s">
        <v>421</v>
      </c>
    </row>
    <row r="268" s="2" customFormat="1" ht="33" customHeight="1">
      <c r="A268" s="40"/>
      <c r="B268" s="41"/>
      <c r="C268" s="238" t="s">
        <v>422</v>
      </c>
      <c r="D268" s="238" t="s">
        <v>139</v>
      </c>
      <c r="E268" s="239" t="s">
        <v>423</v>
      </c>
      <c r="F268" s="240" t="s">
        <v>424</v>
      </c>
      <c r="G268" s="241" t="s">
        <v>203</v>
      </c>
      <c r="H268" s="242">
        <v>3</v>
      </c>
      <c r="I268" s="243"/>
      <c r="J268" s="242">
        <f>ROUND(I268*H268,0)</f>
        <v>0</v>
      </c>
      <c r="K268" s="244"/>
      <c r="L268" s="43"/>
      <c r="M268" s="245" t="s">
        <v>1</v>
      </c>
      <c r="N268" s="246" t="s">
        <v>42</v>
      </c>
      <c r="O268" s="93"/>
      <c r="P268" s="247">
        <f>O268*H268</f>
        <v>0</v>
      </c>
      <c r="Q268" s="247">
        <v>1.0000000000000001E-05</v>
      </c>
      <c r="R268" s="247">
        <f>Q268*H268</f>
        <v>3.0000000000000004E-05</v>
      </c>
      <c r="S268" s="247">
        <v>0</v>
      </c>
      <c r="T268" s="24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9" t="s">
        <v>193</v>
      </c>
      <c r="AT268" s="249" t="s">
        <v>139</v>
      </c>
      <c r="AU268" s="249" t="s">
        <v>114</v>
      </c>
      <c r="AY268" s="17" t="s">
        <v>136</v>
      </c>
      <c r="BE268" s="140">
        <f>IF(N268="základní",J268,0)</f>
        <v>0</v>
      </c>
      <c r="BF268" s="140">
        <f>IF(N268="snížená",J268,0)</f>
        <v>0</v>
      </c>
      <c r="BG268" s="140">
        <f>IF(N268="zákl. přenesená",J268,0)</f>
        <v>0</v>
      </c>
      <c r="BH268" s="140">
        <f>IF(N268="sníž. přenesená",J268,0)</f>
        <v>0</v>
      </c>
      <c r="BI268" s="140">
        <f>IF(N268="nulová",J268,0)</f>
        <v>0</v>
      </c>
      <c r="BJ268" s="17" t="s">
        <v>114</v>
      </c>
      <c r="BK268" s="140">
        <f>ROUND(I268*H268,0)</f>
        <v>0</v>
      </c>
      <c r="BL268" s="17" t="s">
        <v>193</v>
      </c>
      <c r="BM268" s="249" t="s">
        <v>425</v>
      </c>
    </row>
    <row r="269" s="2" customFormat="1" ht="24.15" customHeight="1">
      <c r="A269" s="40"/>
      <c r="B269" s="41"/>
      <c r="C269" s="238" t="s">
        <v>426</v>
      </c>
      <c r="D269" s="238" t="s">
        <v>139</v>
      </c>
      <c r="E269" s="239" t="s">
        <v>427</v>
      </c>
      <c r="F269" s="240" t="s">
        <v>428</v>
      </c>
      <c r="G269" s="241" t="s">
        <v>223</v>
      </c>
      <c r="H269" s="242">
        <v>38.799999999999997</v>
      </c>
      <c r="I269" s="243"/>
      <c r="J269" s="242">
        <f>ROUND(I269*H269,0)</f>
        <v>0</v>
      </c>
      <c r="K269" s="244"/>
      <c r="L269" s="43"/>
      <c r="M269" s="245" t="s">
        <v>1</v>
      </c>
      <c r="N269" s="246" t="s">
        <v>42</v>
      </c>
      <c r="O269" s="93"/>
      <c r="P269" s="247">
        <f>O269*H269</f>
        <v>0</v>
      </c>
      <c r="Q269" s="247">
        <v>0.00092000000000000003</v>
      </c>
      <c r="R269" s="247">
        <f>Q269*H269</f>
        <v>0.035695999999999999</v>
      </c>
      <c r="S269" s="247">
        <v>0</v>
      </c>
      <c r="T269" s="248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9" t="s">
        <v>193</v>
      </c>
      <c r="AT269" s="249" t="s">
        <v>139</v>
      </c>
      <c r="AU269" s="249" t="s">
        <v>114</v>
      </c>
      <c r="AY269" s="17" t="s">
        <v>136</v>
      </c>
      <c r="BE269" s="140">
        <f>IF(N269="základní",J269,0)</f>
        <v>0</v>
      </c>
      <c r="BF269" s="140">
        <f>IF(N269="snížená",J269,0)</f>
        <v>0</v>
      </c>
      <c r="BG269" s="140">
        <f>IF(N269="zákl. přenesená",J269,0)</f>
        <v>0</v>
      </c>
      <c r="BH269" s="140">
        <f>IF(N269="sníž. přenesená",J269,0)</f>
        <v>0</v>
      </c>
      <c r="BI269" s="140">
        <f>IF(N269="nulová",J269,0)</f>
        <v>0</v>
      </c>
      <c r="BJ269" s="17" t="s">
        <v>114</v>
      </c>
      <c r="BK269" s="140">
        <f>ROUND(I269*H269,0)</f>
        <v>0</v>
      </c>
      <c r="BL269" s="17" t="s">
        <v>193</v>
      </c>
      <c r="BM269" s="249" t="s">
        <v>429</v>
      </c>
    </row>
    <row r="270" s="13" customFormat="1">
      <c r="A270" s="13"/>
      <c r="B270" s="250"/>
      <c r="C270" s="251"/>
      <c r="D270" s="252" t="s">
        <v>145</v>
      </c>
      <c r="E270" s="253" t="s">
        <v>1</v>
      </c>
      <c r="F270" s="254" t="s">
        <v>333</v>
      </c>
      <c r="G270" s="251"/>
      <c r="H270" s="255">
        <v>38.799999999999997</v>
      </c>
      <c r="I270" s="256"/>
      <c r="J270" s="251"/>
      <c r="K270" s="251"/>
      <c r="L270" s="257"/>
      <c r="M270" s="258"/>
      <c r="N270" s="259"/>
      <c r="O270" s="259"/>
      <c r="P270" s="259"/>
      <c r="Q270" s="259"/>
      <c r="R270" s="259"/>
      <c r="S270" s="259"/>
      <c r="T270" s="26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1" t="s">
        <v>145</v>
      </c>
      <c r="AU270" s="261" t="s">
        <v>114</v>
      </c>
      <c r="AV270" s="13" t="s">
        <v>114</v>
      </c>
      <c r="AW270" s="13" t="s">
        <v>31</v>
      </c>
      <c r="AX270" s="13" t="s">
        <v>76</v>
      </c>
      <c r="AY270" s="261" t="s">
        <v>136</v>
      </c>
    </row>
    <row r="271" s="15" customFormat="1">
      <c r="A271" s="15"/>
      <c r="B271" s="272"/>
      <c r="C271" s="273"/>
      <c r="D271" s="252" t="s">
        <v>145</v>
      </c>
      <c r="E271" s="274" t="s">
        <v>1</v>
      </c>
      <c r="F271" s="275" t="s">
        <v>198</v>
      </c>
      <c r="G271" s="273"/>
      <c r="H271" s="276">
        <v>38.799999999999997</v>
      </c>
      <c r="I271" s="277"/>
      <c r="J271" s="273"/>
      <c r="K271" s="273"/>
      <c r="L271" s="278"/>
      <c r="M271" s="279"/>
      <c r="N271" s="280"/>
      <c r="O271" s="280"/>
      <c r="P271" s="280"/>
      <c r="Q271" s="280"/>
      <c r="R271" s="280"/>
      <c r="S271" s="280"/>
      <c r="T271" s="281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82" t="s">
        <v>145</v>
      </c>
      <c r="AU271" s="282" t="s">
        <v>114</v>
      </c>
      <c r="AV271" s="15" t="s">
        <v>143</v>
      </c>
      <c r="AW271" s="15" t="s">
        <v>31</v>
      </c>
      <c r="AX271" s="15" t="s">
        <v>8</v>
      </c>
      <c r="AY271" s="282" t="s">
        <v>136</v>
      </c>
    </row>
    <row r="272" s="2" customFormat="1" ht="24.15" customHeight="1">
      <c r="A272" s="40"/>
      <c r="B272" s="41"/>
      <c r="C272" s="238" t="s">
        <v>430</v>
      </c>
      <c r="D272" s="238" t="s">
        <v>139</v>
      </c>
      <c r="E272" s="239" t="s">
        <v>431</v>
      </c>
      <c r="F272" s="240" t="s">
        <v>432</v>
      </c>
      <c r="G272" s="241" t="s">
        <v>142</v>
      </c>
      <c r="H272" s="242">
        <v>9.6600000000000001</v>
      </c>
      <c r="I272" s="243"/>
      <c r="J272" s="242">
        <f>ROUND(I272*H272,0)</f>
        <v>0</v>
      </c>
      <c r="K272" s="244"/>
      <c r="L272" s="43"/>
      <c r="M272" s="245" t="s">
        <v>1</v>
      </c>
      <c r="N272" s="246" t="s">
        <v>42</v>
      </c>
      <c r="O272" s="93"/>
      <c r="P272" s="247">
        <f>O272*H272</f>
        <v>0</v>
      </c>
      <c r="Q272" s="247">
        <v>0.0023700000000000001</v>
      </c>
      <c r="R272" s="247">
        <f>Q272*H272</f>
        <v>0.022894200000000003</v>
      </c>
      <c r="S272" s="247">
        <v>0</v>
      </c>
      <c r="T272" s="248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9" t="s">
        <v>193</v>
      </c>
      <c r="AT272" s="249" t="s">
        <v>139</v>
      </c>
      <c r="AU272" s="249" t="s">
        <v>114</v>
      </c>
      <c r="AY272" s="17" t="s">
        <v>136</v>
      </c>
      <c r="BE272" s="140">
        <f>IF(N272="základní",J272,0)</f>
        <v>0</v>
      </c>
      <c r="BF272" s="140">
        <f>IF(N272="snížená",J272,0)</f>
        <v>0</v>
      </c>
      <c r="BG272" s="140">
        <f>IF(N272="zákl. přenesená",J272,0)</f>
        <v>0</v>
      </c>
      <c r="BH272" s="140">
        <f>IF(N272="sníž. přenesená",J272,0)</f>
        <v>0</v>
      </c>
      <c r="BI272" s="140">
        <f>IF(N272="nulová",J272,0)</f>
        <v>0</v>
      </c>
      <c r="BJ272" s="17" t="s">
        <v>114</v>
      </c>
      <c r="BK272" s="140">
        <f>ROUND(I272*H272,0)</f>
        <v>0</v>
      </c>
      <c r="BL272" s="17" t="s">
        <v>193</v>
      </c>
      <c r="BM272" s="249" t="s">
        <v>433</v>
      </c>
    </row>
    <row r="273" s="13" customFormat="1">
      <c r="A273" s="13"/>
      <c r="B273" s="250"/>
      <c r="C273" s="251"/>
      <c r="D273" s="252" t="s">
        <v>145</v>
      </c>
      <c r="E273" s="253" t="s">
        <v>1</v>
      </c>
      <c r="F273" s="254" t="s">
        <v>434</v>
      </c>
      <c r="G273" s="251"/>
      <c r="H273" s="255">
        <v>6.8399999999999999</v>
      </c>
      <c r="I273" s="256"/>
      <c r="J273" s="251"/>
      <c r="K273" s="251"/>
      <c r="L273" s="257"/>
      <c r="M273" s="258"/>
      <c r="N273" s="259"/>
      <c r="O273" s="259"/>
      <c r="P273" s="259"/>
      <c r="Q273" s="259"/>
      <c r="R273" s="259"/>
      <c r="S273" s="259"/>
      <c r="T273" s="26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1" t="s">
        <v>145</v>
      </c>
      <c r="AU273" s="261" t="s">
        <v>114</v>
      </c>
      <c r="AV273" s="13" t="s">
        <v>114</v>
      </c>
      <c r="AW273" s="13" t="s">
        <v>31</v>
      </c>
      <c r="AX273" s="13" t="s">
        <v>76</v>
      </c>
      <c r="AY273" s="261" t="s">
        <v>136</v>
      </c>
    </row>
    <row r="274" s="13" customFormat="1">
      <c r="A274" s="13"/>
      <c r="B274" s="250"/>
      <c r="C274" s="251"/>
      <c r="D274" s="252" t="s">
        <v>145</v>
      </c>
      <c r="E274" s="253" t="s">
        <v>1</v>
      </c>
      <c r="F274" s="254" t="s">
        <v>435</v>
      </c>
      <c r="G274" s="251"/>
      <c r="H274" s="255">
        <v>2.8199999999999998</v>
      </c>
      <c r="I274" s="256"/>
      <c r="J274" s="251"/>
      <c r="K274" s="251"/>
      <c r="L274" s="257"/>
      <c r="M274" s="258"/>
      <c r="N274" s="259"/>
      <c r="O274" s="259"/>
      <c r="P274" s="259"/>
      <c r="Q274" s="259"/>
      <c r="R274" s="259"/>
      <c r="S274" s="259"/>
      <c r="T274" s="26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1" t="s">
        <v>145</v>
      </c>
      <c r="AU274" s="261" t="s">
        <v>114</v>
      </c>
      <c r="AV274" s="13" t="s">
        <v>114</v>
      </c>
      <c r="AW274" s="13" t="s">
        <v>31</v>
      </c>
      <c r="AX274" s="13" t="s">
        <v>76</v>
      </c>
      <c r="AY274" s="261" t="s">
        <v>136</v>
      </c>
    </row>
    <row r="275" s="15" customFormat="1">
      <c r="A275" s="15"/>
      <c r="B275" s="272"/>
      <c r="C275" s="273"/>
      <c r="D275" s="252" t="s">
        <v>145</v>
      </c>
      <c r="E275" s="274" t="s">
        <v>1</v>
      </c>
      <c r="F275" s="275" t="s">
        <v>198</v>
      </c>
      <c r="G275" s="273"/>
      <c r="H275" s="276">
        <v>9.6600000000000001</v>
      </c>
      <c r="I275" s="277"/>
      <c r="J275" s="273"/>
      <c r="K275" s="273"/>
      <c r="L275" s="278"/>
      <c r="M275" s="279"/>
      <c r="N275" s="280"/>
      <c r="O275" s="280"/>
      <c r="P275" s="280"/>
      <c r="Q275" s="280"/>
      <c r="R275" s="280"/>
      <c r="S275" s="280"/>
      <c r="T275" s="281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82" t="s">
        <v>145</v>
      </c>
      <c r="AU275" s="282" t="s">
        <v>114</v>
      </c>
      <c r="AV275" s="15" t="s">
        <v>143</v>
      </c>
      <c r="AW275" s="15" t="s">
        <v>31</v>
      </c>
      <c r="AX275" s="15" t="s">
        <v>8</v>
      </c>
      <c r="AY275" s="282" t="s">
        <v>136</v>
      </c>
    </row>
    <row r="276" s="2" customFormat="1" ht="33" customHeight="1">
      <c r="A276" s="40"/>
      <c r="B276" s="41"/>
      <c r="C276" s="238" t="s">
        <v>436</v>
      </c>
      <c r="D276" s="238" t="s">
        <v>139</v>
      </c>
      <c r="E276" s="239" t="s">
        <v>437</v>
      </c>
      <c r="F276" s="240" t="s">
        <v>438</v>
      </c>
      <c r="G276" s="241" t="s">
        <v>203</v>
      </c>
      <c r="H276" s="242">
        <v>1</v>
      </c>
      <c r="I276" s="243"/>
      <c r="J276" s="242">
        <f>ROUND(I276*H276,0)</f>
        <v>0</v>
      </c>
      <c r="K276" s="244"/>
      <c r="L276" s="43"/>
      <c r="M276" s="245" t="s">
        <v>1</v>
      </c>
      <c r="N276" s="246" t="s">
        <v>42</v>
      </c>
      <c r="O276" s="93"/>
      <c r="P276" s="247">
        <f>O276*H276</f>
        <v>0</v>
      </c>
      <c r="Q276" s="247">
        <v>0.00114</v>
      </c>
      <c r="R276" s="247">
        <f>Q276*H276</f>
        <v>0.00114</v>
      </c>
      <c r="S276" s="247">
        <v>0</v>
      </c>
      <c r="T276" s="248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9" t="s">
        <v>193</v>
      </c>
      <c r="AT276" s="249" t="s">
        <v>139</v>
      </c>
      <c r="AU276" s="249" t="s">
        <v>114</v>
      </c>
      <c r="AY276" s="17" t="s">
        <v>136</v>
      </c>
      <c r="BE276" s="140">
        <f>IF(N276="základní",J276,0)</f>
        <v>0</v>
      </c>
      <c r="BF276" s="140">
        <f>IF(N276="snížená",J276,0)</f>
        <v>0</v>
      </c>
      <c r="BG276" s="140">
        <f>IF(N276="zákl. přenesená",J276,0)</f>
        <v>0</v>
      </c>
      <c r="BH276" s="140">
        <f>IF(N276="sníž. přenesená",J276,0)</f>
        <v>0</v>
      </c>
      <c r="BI276" s="140">
        <f>IF(N276="nulová",J276,0)</f>
        <v>0</v>
      </c>
      <c r="BJ276" s="17" t="s">
        <v>114</v>
      </c>
      <c r="BK276" s="140">
        <f>ROUND(I276*H276,0)</f>
        <v>0</v>
      </c>
      <c r="BL276" s="17" t="s">
        <v>193</v>
      </c>
      <c r="BM276" s="249" t="s">
        <v>439</v>
      </c>
    </row>
    <row r="277" s="2" customFormat="1" ht="21.75" customHeight="1">
      <c r="A277" s="40"/>
      <c r="B277" s="41"/>
      <c r="C277" s="238" t="s">
        <v>440</v>
      </c>
      <c r="D277" s="238" t="s">
        <v>139</v>
      </c>
      <c r="E277" s="239" t="s">
        <v>441</v>
      </c>
      <c r="F277" s="240" t="s">
        <v>442</v>
      </c>
      <c r="G277" s="241" t="s">
        <v>223</v>
      </c>
      <c r="H277" s="242">
        <v>45.450000000000003</v>
      </c>
      <c r="I277" s="243"/>
      <c r="J277" s="242">
        <f>ROUND(I277*H277,0)</f>
        <v>0</v>
      </c>
      <c r="K277" s="244"/>
      <c r="L277" s="43"/>
      <c r="M277" s="245" t="s">
        <v>1</v>
      </c>
      <c r="N277" s="246" t="s">
        <v>42</v>
      </c>
      <c r="O277" s="93"/>
      <c r="P277" s="247">
        <f>O277*H277</f>
        <v>0</v>
      </c>
      <c r="Q277" s="247">
        <v>0.00091</v>
      </c>
      <c r="R277" s="247">
        <f>Q277*H277</f>
        <v>0.0413595</v>
      </c>
      <c r="S277" s="247">
        <v>0</v>
      </c>
      <c r="T277" s="248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9" t="s">
        <v>193</v>
      </c>
      <c r="AT277" s="249" t="s">
        <v>139</v>
      </c>
      <c r="AU277" s="249" t="s">
        <v>114</v>
      </c>
      <c r="AY277" s="17" t="s">
        <v>136</v>
      </c>
      <c r="BE277" s="140">
        <f>IF(N277="základní",J277,0)</f>
        <v>0</v>
      </c>
      <c r="BF277" s="140">
        <f>IF(N277="snížená",J277,0)</f>
        <v>0</v>
      </c>
      <c r="BG277" s="140">
        <f>IF(N277="zákl. přenesená",J277,0)</f>
        <v>0</v>
      </c>
      <c r="BH277" s="140">
        <f>IF(N277="sníž. přenesená",J277,0)</f>
        <v>0</v>
      </c>
      <c r="BI277" s="140">
        <f>IF(N277="nulová",J277,0)</f>
        <v>0</v>
      </c>
      <c r="BJ277" s="17" t="s">
        <v>114</v>
      </c>
      <c r="BK277" s="140">
        <f>ROUND(I277*H277,0)</f>
        <v>0</v>
      </c>
      <c r="BL277" s="17" t="s">
        <v>193</v>
      </c>
      <c r="BM277" s="249" t="s">
        <v>443</v>
      </c>
    </row>
    <row r="278" s="13" customFormat="1">
      <c r="A278" s="13"/>
      <c r="B278" s="250"/>
      <c r="C278" s="251"/>
      <c r="D278" s="252" t="s">
        <v>145</v>
      </c>
      <c r="E278" s="253" t="s">
        <v>1</v>
      </c>
      <c r="F278" s="254" t="s">
        <v>444</v>
      </c>
      <c r="G278" s="251"/>
      <c r="H278" s="255">
        <v>33.200000000000003</v>
      </c>
      <c r="I278" s="256"/>
      <c r="J278" s="251"/>
      <c r="K278" s="251"/>
      <c r="L278" s="257"/>
      <c r="M278" s="258"/>
      <c r="N278" s="259"/>
      <c r="O278" s="259"/>
      <c r="P278" s="259"/>
      <c r="Q278" s="259"/>
      <c r="R278" s="259"/>
      <c r="S278" s="259"/>
      <c r="T278" s="26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1" t="s">
        <v>145</v>
      </c>
      <c r="AU278" s="261" t="s">
        <v>114</v>
      </c>
      <c r="AV278" s="13" t="s">
        <v>114</v>
      </c>
      <c r="AW278" s="13" t="s">
        <v>31</v>
      </c>
      <c r="AX278" s="13" t="s">
        <v>76</v>
      </c>
      <c r="AY278" s="261" t="s">
        <v>136</v>
      </c>
    </row>
    <row r="279" s="13" customFormat="1">
      <c r="A279" s="13"/>
      <c r="B279" s="250"/>
      <c r="C279" s="251"/>
      <c r="D279" s="252" t="s">
        <v>145</v>
      </c>
      <c r="E279" s="253" t="s">
        <v>1</v>
      </c>
      <c r="F279" s="254" t="s">
        <v>445</v>
      </c>
      <c r="G279" s="251"/>
      <c r="H279" s="255">
        <v>12.25</v>
      </c>
      <c r="I279" s="256"/>
      <c r="J279" s="251"/>
      <c r="K279" s="251"/>
      <c r="L279" s="257"/>
      <c r="M279" s="258"/>
      <c r="N279" s="259"/>
      <c r="O279" s="259"/>
      <c r="P279" s="259"/>
      <c r="Q279" s="259"/>
      <c r="R279" s="259"/>
      <c r="S279" s="259"/>
      <c r="T279" s="26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1" t="s">
        <v>145</v>
      </c>
      <c r="AU279" s="261" t="s">
        <v>114</v>
      </c>
      <c r="AV279" s="13" t="s">
        <v>114</v>
      </c>
      <c r="AW279" s="13" t="s">
        <v>31</v>
      </c>
      <c r="AX279" s="13" t="s">
        <v>76</v>
      </c>
      <c r="AY279" s="261" t="s">
        <v>136</v>
      </c>
    </row>
    <row r="280" s="15" customFormat="1">
      <c r="A280" s="15"/>
      <c r="B280" s="272"/>
      <c r="C280" s="273"/>
      <c r="D280" s="252" t="s">
        <v>145</v>
      </c>
      <c r="E280" s="274" t="s">
        <v>1</v>
      </c>
      <c r="F280" s="275" t="s">
        <v>198</v>
      </c>
      <c r="G280" s="273"/>
      <c r="H280" s="276">
        <v>45.450000000000003</v>
      </c>
      <c r="I280" s="277"/>
      <c r="J280" s="273"/>
      <c r="K280" s="273"/>
      <c r="L280" s="278"/>
      <c r="M280" s="279"/>
      <c r="N280" s="280"/>
      <c r="O280" s="280"/>
      <c r="P280" s="280"/>
      <c r="Q280" s="280"/>
      <c r="R280" s="280"/>
      <c r="S280" s="280"/>
      <c r="T280" s="281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82" t="s">
        <v>145</v>
      </c>
      <c r="AU280" s="282" t="s">
        <v>114</v>
      </c>
      <c r="AV280" s="15" t="s">
        <v>143</v>
      </c>
      <c r="AW280" s="15" t="s">
        <v>31</v>
      </c>
      <c r="AX280" s="15" t="s">
        <v>8</v>
      </c>
      <c r="AY280" s="282" t="s">
        <v>136</v>
      </c>
    </row>
    <row r="281" s="2" customFormat="1" ht="24.15" customHeight="1">
      <c r="A281" s="40"/>
      <c r="B281" s="41"/>
      <c r="C281" s="238" t="s">
        <v>446</v>
      </c>
      <c r="D281" s="238" t="s">
        <v>139</v>
      </c>
      <c r="E281" s="239" t="s">
        <v>447</v>
      </c>
      <c r="F281" s="240" t="s">
        <v>448</v>
      </c>
      <c r="G281" s="241" t="s">
        <v>203</v>
      </c>
      <c r="H281" s="242">
        <v>3</v>
      </c>
      <c r="I281" s="243"/>
      <c r="J281" s="242">
        <f>ROUND(I281*H281,0)</f>
        <v>0</v>
      </c>
      <c r="K281" s="244"/>
      <c r="L281" s="43"/>
      <c r="M281" s="245" t="s">
        <v>1</v>
      </c>
      <c r="N281" s="246" t="s">
        <v>42</v>
      </c>
      <c r="O281" s="93"/>
      <c r="P281" s="247">
        <f>O281*H281</f>
        <v>0</v>
      </c>
      <c r="Q281" s="247">
        <v>0.00019000000000000001</v>
      </c>
      <c r="R281" s="247">
        <f>Q281*H281</f>
        <v>0.00056999999999999998</v>
      </c>
      <c r="S281" s="247">
        <v>0</v>
      </c>
      <c r="T281" s="248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9" t="s">
        <v>193</v>
      </c>
      <c r="AT281" s="249" t="s">
        <v>139</v>
      </c>
      <c r="AU281" s="249" t="s">
        <v>114</v>
      </c>
      <c r="AY281" s="17" t="s">
        <v>136</v>
      </c>
      <c r="BE281" s="140">
        <f>IF(N281="základní",J281,0)</f>
        <v>0</v>
      </c>
      <c r="BF281" s="140">
        <f>IF(N281="snížená",J281,0)</f>
        <v>0</v>
      </c>
      <c r="BG281" s="140">
        <f>IF(N281="zákl. přenesená",J281,0)</f>
        <v>0</v>
      </c>
      <c r="BH281" s="140">
        <f>IF(N281="sníž. přenesená",J281,0)</f>
        <v>0</v>
      </c>
      <c r="BI281" s="140">
        <f>IF(N281="nulová",J281,0)</f>
        <v>0</v>
      </c>
      <c r="BJ281" s="17" t="s">
        <v>114</v>
      </c>
      <c r="BK281" s="140">
        <f>ROUND(I281*H281,0)</f>
        <v>0</v>
      </c>
      <c r="BL281" s="17" t="s">
        <v>193</v>
      </c>
      <c r="BM281" s="249" t="s">
        <v>449</v>
      </c>
    </row>
    <row r="282" s="2" customFormat="1" ht="24.15" customHeight="1">
      <c r="A282" s="40"/>
      <c r="B282" s="41"/>
      <c r="C282" s="238" t="s">
        <v>450</v>
      </c>
      <c r="D282" s="238" t="s">
        <v>139</v>
      </c>
      <c r="E282" s="239" t="s">
        <v>451</v>
      </c>
      <c r="F282" s="240" t="s">
        <v>452</v>
      </c>
      <c r="G282" s="241" t="s">
        <v>223</v>
      </c>
      <c r="H282" s="242">
        <v>18.699999999999999</v>
      </c>
      <c r="I282" s="243"/>
      <c r="J282" s="242">
        <f>ROUND(I282*H282,0)</f>
        <v>0</v>
      </c>
      <c r="K282" s="244"/>
      <c r="L282" s="43"/>
      <c r="M282" s="245" t="s">
        <v>1</v>
      </c>
      <c r="N282" s="246" t="s">
        <v>42</v>
      </c>
      <c r="O282" s="93"/>
      <c r="P282" s="247">
        <f>O282*H282</f>
        <v>0</v>
      </c>
      <c r="Q282" s="247">
        <v>0.0029399999999999999</v>
      </c>
      <c r="R282" s="247">
        <f>Q282*H282</f>
        <v>0.054977999999999999</v>
      </c>
      <c r="S282" s="247">
        <v>0</v>
      </c>
      <c r="T282" s="248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9" t="s">
        <v>193</v>
      </c>
      <c r="AT282" s="249" t="s">
        <v>139</v>
      </c>
      <c r="AU282" s="249" t="s">
        <v>114</v>
      </c>
      <c r="AY282" s="17" t="s">
        <v>136</v>
      </c>
      <c r="BE282" s="140">
        <f>IF(N282="základní",J282,0)</f>
        <v>0</v>
      </c>
      <c r="BF282" s="140">
        <f>IF(N282="snížená",J282,0)</f>
        <v>0</v>
      </c>
      <c r="BG282" s="140">
        <f>IF(N282="zákl. přenesená",J282,0)</f>
        <v>0</v>
      </c>
      <c r="BH282" s="140">
        <f>IF(N282="sníž. přenesená",J282,0)</f>
        <v>0</v>
      </c>
      <c r="BI282" s="140">
        <f>IF(N282="nulová",J282,0)</f>
        <v>0</v>
      </c>
      <c r="BJ282" s="17" t="s">
        <v>114</v>
      </c>
      <c r="BK282" s="140">
        <f>ROUND(I282*H282,0)</f>
        <v>0</v>
      </c>
      <c r="BL282" s="17" t="s">
        <v>193</v>
      </c>
      <c r="BM282" s="249" t="s">
        <v>453</v>
      </c>
    </row>
    <row r="283" s="2" customFormat="1" ht="33" customHeight="1">
      <c r="A283" s="40"/>
      <c r="B283" s="41"/>
      <c r="C283" s="238" t="s">
        <v>454</v>
      </c>
      <c r="D283" s="238" t="s">
        <v>139</v>
      </c>
      <c r="E283" s="239" t="s">
        <v>455</v>
      </c>
      <c r="F283" s="240" t="s">
        <v>456</v>
      </c>
      <c r="G283" s="241" t="s">
        <v>203</v>
      </c>
      <c r="H283" s="242">
        <v>2</v>
      </c>
      <c r="I283" s="243"/>
      <c r="J283" s="242">
        <f>ROUND(I283*H283,0)</f>
        <v>0</v>
      </c>
      <c r="K283" s="244"/>
      <c r="L283" s="43"/>
      <c r="M283" s="245" t="s">
        <v>1</v>
      </c>
      <c r="N283" s="246" t="s">
        <v>42</v>
      </c>
      <c r="O283" s="93"/>
      <c r="P283" s="247">
        <f>O283*H283</f>
        <v>0</v>
      </c>
      <c r="Q283" s="247">
        <v>9.0000000000000006E-05</v>
      </c>
      <c r="R283" s="247">
        <f>Q283*H283</f>
        <v>0.00018000000000000001</v>
      </c>
      <c r="S283" s="247">
        <v>0</v>
      </c>
      <c r="T283" s="248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9" t="s">
        <v>193</v>
      </c>
      <c r="AT283" s="249" t="s">
        <v>139</v>
      </c>
      <c r="AU283" s="249" t="s">
        <v>114</v>
      </c>
      <c r="AY283" s="17" t="s">
        <v>136</v>
      </c>
      <c r="BE283" s="140">
        <f>IF(N283="základní",J283,0)</f>
        <v>0</v>
      </c>
      <c r="BF283" s="140">
        <f>IF(N283="snížená",J283,0)</f>
        <v>0</v>
      </c>
      <c r="BG283" s="140">
        <f>IF(N283="zákl. přenesená",J283,0)</f>
        <v>0</v>
      </c>
      <c r="BH283" s="140">
        <f>IF(N283="sníž. přenesená",J283,0)</f>
        <v>0</v>
      </c>
      <c r="BI283" s="140">
        <f>IF(N283="nulová",J283,0)</f>
        <v>0</v>
      </c>
      <c r="BJ283" s="17" t="s">
        <v>114</v>
      </c>
      <c r="BK283" s="140">
        <f>ROUND(I283*H283,0)</f>
        <v>0</v>
      </c>
      <c r="BL283" s="17" t="s">
        <v>193</v>
      </c>
      <c r="BM283" s="249" t="s">
        <v>457</v>
      </c>
    </row>
    <row r="284" s="2" customFormat="1" ht="24.15" customHeight="1">
      <c r="A284" s="40"/>
      <c r="B284" s="41"/>
      <c r="C284" s="238" t="s">
        <v>458</v>
      </c>
      <c r="D284" s="238" t="s">
        <v>139</v>
      </c>
      <c r="E284" s="239" t="s">
        <v>459</v>
      </c>
      <c r="F284" s="240" t="s">
        <v>460</v>
      </c>
      <c r="G284" s="241" t="s">
        <v>223</v>
      </c>
      <c r="H284" s="242">
        <v>40</v>
      </c>
      <c r="I284" s="243"/>
      <c r="J284" s="242">
        <f>ROUND(I284*H284,0)</f>
        <v>0</v>
      </c>
      <c r="K284" s="244"/>
      <c r="L284" s="43"/>
      <c r="M284" s="245" t="s">
        <v>1</v>
      </c>
      <c r="N284" s="246" t="s">
        <v>42</v>
      </c>
      <c r="O284" s="93"/>
      <c r="P284" s="247">
        <f>O284*H284</f>
        <v>0</v>
      </c>
      <c r="Q284" s="247">
        <v>0.0011299999999999999</v>
      </c>
      <c r="R284" s="247">
        <f>Q284*H284</f>
        <v>0.045199999999999997</v>
      </c>
      <c r="S284" s="247">
        <v>0</v>
      </c>
      <c r="T284" s="248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9" t="s">
        <v>193</v>
      </c>
      <c r="AT284" s="249" t="s">
        <v>139</v>
      </c>
      <c r="AU284" s="249" t="s">
        <v>114</v>
      </c>
      <c r="AY284" s="17" t="s">
        <v>136</v>
      </c>
      <c r="BE284" s="140">
        <f>IF(N284="základní",J284,0)</f>
        <v>0</v>
      </c>
      <c r="BF284" s="140">
        <f>IF(N284="snížená",J284,0)</f>
        <v>0</v>
      </c>
      <c r="BG284" s="140">
        <f>IF(N284="zákl. přenesená",J284,0)</f>
        <v>0</v>
      </c>
      <c r="BH284" s="140">
        <f>IF(N284="sníž. přenesená",J284,0)</f>
        <v>0</v>
      </c>
      <c r="BI284" s="140">
        <f>IF(N284="nulová",J284,0)</f>
        <v>0</v>
      </c>
      <c r="BJ284" s="17" t="s">
        <v>114</v>
      </c>
      <c r="BK284" s="140">
        <f>ROUND(I284*H284,0)</f>
        <v>0</v>
      </c>
      <c r="BL284" s="17" t="s">
        <v>193</v>
      </c>
      <c r="BM284" s="249" t="s">
        <v>461</v>
      </c>
    </row>
    <row r="285" s="13" customFormat="1">
      <c r="A285" s="13"/>
      <c r="B285" s="250"/>
      <c r="C285" s="251"/>
      <c r="D285" s="252" t="s">
        <v>145</v>
      </c>
      <c r="E285" s="253" t="s">
        <v>1</v>
      </c>
      <c r="F285" s="254" t="s">
        <v>348</v>
      </c>
      <c r="G285" s="251"/>
      <c r="H285" s="255">
        <v>40</v>
      </c>
      <c r="I285" s="256"/>
      <c r="J285" s="251"/>
      <c r="K285" s="251"/>
      <c r="L285" s="257"/>
      <c r="M285" s="258"/>
      <c r="N285" s="259"/>
      <c r="O285" s="259"/>
      <c r="P285" s="259"/>
      <c r="Q285" s="259"/>
      <c r="R285" s="259"/>
      <c r="S285" s="259"/>
      <c r="T285" s="26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1" t="s">
        <v>145</v>
      </c>
      <c r="AU285" s="261" t="s">
        <v>114</v>
      </c>
      <c r="AV285" s="13" t="s">
        <v>114</v>
      </c>
      <c r="AW285" s="13" t="s">
        <v>31</v>
      </c>
      <c r="AX285" s="13" t="s">
        <v>76</v>
      </c>
      <c r="AY285" s="261" t="s">
        <v>136</v>
      </c>
    </row>
    <row r="286" s="15" customFormat="1">
      <c r="A286" s="15"/>
      <c r="B286" s="272"/>
      <c r="C286" s="273"/>
      <c r="D286" s="252" t="s">
        <v>145</v>
      </c>
      <c r="E286" s="274" t="s">
        <v>1</v>
      </c>
      <c r="F286" s="275" t="s">
        <v>198</v>
      </c>
      <c r="G286" s="273"/>
      <c r="H286" s="276">
        <v>40</v>
      </c>
      <c r="I286" s="277"/>
      <c r="J286" s="273"/>
      <c r="K286" s="273"/>
      <c r="L286" s="278"/>
      <c r="M286" s="279"/>
      <c r="N286" s="280"/>
      <c r="O286" s="280"/>
      <c r="P286" s="280"/>
      <c r="Q286" s="280"/>
      <c r="R286" s="280"/>
      <c r="S286" s="280"/>
      <c r="T286" s="281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82" t="s">
        <v>145</v>
      </c>
      <c r="AU286" s="282" t="s">
        <v>114</v>
      </c>
      <c r="AV286" s="15" t="s">
        <v>143</v>
      </c>
      <c r="AW286" s="15" t="s">
        <v>31</v>
      </c>
      <c r="AX286" s="15" t="s">
        <v>8</v>
      </c>
      <c r="AY286" s="282" t="s">
        <v>136</v>
      </c>
    </row>
    <row r="287" s="2" customFormat="1" ht="24.15" customHeight="1">
      <c r="A287" s="40"/>
      <c r="B287" s="41"/>
      <c r="C287" s="238" t="s">
        <v>462</v>
      </c>
      <c r="D287" s="238" t="s">
        <v>139</v>
      </c>
      <c r="E287" s="239" t="s">
        <v>463</v>
      </c>
      <c r="F287" s="240" t="s">
        <v>464</v>
      </c>
      <c r="G287" s="241" t="s">
        <v>159</v>
      </c>
      <c r="H287" s="242">
        <v>2.8999999999999999</v>
      </c>
      <c r="I287" s="243"/>
      <c r="J287" s="242">
        <f>ROUND(I287*H287,0)</f>
        <v>0</v>
      </c>
      <c r="K287" s="244"/>
      <c r="L287" s="43"/>
      <c r="M287" s="245" t="s">
        <v>1</v>
      </c>
      <c r="N287" s="246" t="s">
        <v>42</v>
      </c>
      <c r="O287" s="93"/>
      <c r="P287" s="247">
        <f>O287*H287</f>
        <v>0</v>
      </c>
      <c r="Q287" s="247">
        <v>0</v>
      </c>
      <c r="R287" s="247">
        <f>Q287*H287</f>
        <v>0</v>
      </c>
      <c r="S287" s="247">
        <v>0</v>
      </c>
      <c r="T287" s="248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9" t="s">
        <v>193</v>
      </c>
      <c r="AT287" s="249" t="s">
        <v>139</v>
      </c>
      <c r="AU287" s="249" t="s">
        <v>114</v>
      </c>
      <c r="AY287" s="17" t="s">
        <v>136</v>
      </c>
      <c r="BE287" s="140">
        <f>IF(N287="základní",J287,0)</f>
        <v>0</v>
      </c>
      <c r="BF287" s="140">
        <f>IF(N287="snížená",J287,0)</f>
        <v>0</v>
      </c>
      <c r="BG287" s="140">
        <f>IF(N287="zákl. přenesená",J287,0)</f>
        <v>0</v>
      </c>
      <c r="BH287" s="140">
        <f>IF(N287="sníž. přenesená",J287,0)</f>
        <v>0</v>
      </c>
      <c r="BI287" s="140">
        <f>IF(N287="nulová",J287,0)</f>
        <v>0</v>
      </c>
      <c r="BJ287" s="17" t="s">
        <v>114</v>
      </c>
      <c r="BK287" s="140">
        <f>ROUND(I287*H287,0)</f>
        <v>0</v>
      </c>
      <c r="BL287" s="17" t="s">
        <v>193</v>
      </c>
      <c r="BM287" s="249" t="s">
        <v>465</v>
      </c>
    </row>
    <row r="288" s="12" customFormat="1" ht="22.8" customHeight="1">
      <c r="A288" s="12"/>
      <c r="B288" s="222"/>
      <c r="C288" s="223"/>
      <c r="D288" s="224" t="s">
        <v>75</v>
      </c>
      <c r="E288" s="236" t="s">
        <v>466</v>
      </c>
      <c r="F288" s="236" t="s">
        <v>467</v>
      </c>
      <c r="G288" s="223"/>
      <c r="H288" s="223"/>
      <c r="I288" s="226"/>
      <c r="J288" s="237">
        <f>BK288</f>
        <v>0</v>
      </c>
      <c r="K288" s="223"/>
      <c r="L288" s="228"/>
      <c r="M288" s="229"/>
      <c r="N288" s="230"/>
      <c r="O288" s="230"/>
      <c r="P288" s="231">
        <f>SUM(P289:P310)</f>
        <v>0</v>
      </c>
      <c r="Q288" s="230"/>
      <c r="R288" s="231">
        <f>SUM(R289:R310)</f>
        <v>0.21108199999999999</v>
      </c>
      <c r="S288" s="230"/>
      <c r="T288" s="232">
        <f>SUM(T289:T310)</f>
        <v>5.3309774000000001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33" t="s">
        <v>114</v>
      </c>
      <c r="AT288" s="234" t="s">
        <v>75</v>
      </c>
      <c r="AU288" s="234" t="s">
        <v>8</v>
      </c>
      <c r="AY288" s="233" t="s">
        <v>136</v>
      </c>
      <c r="BK288" s="235">
        <f>SUM(BK289:BK310)</f>
        <v>0</v>
      </c>
    </row>
    <row r="289" s="2" customFormat="1" ht="16.5" customHeight="1">
      <c r="A289" s="40"/>
      <c r="B289" s="41"/>
      <c r="C289" s="238" t="s">
        <v>468</v>
      </c>
      <c r="D289" s="238" t="s">
        <v>139</v>
      </c>
      <c r="E289" s="239" t="s">
        <v>469</v>
      </c>
      <c r="F289" s="240" t="s">
        <v>470</v>
      </c>
      <c r="G289" s="241" t="s">
        <v>223</v>
      </c>
      <c r="H289" s="242">
        <v>52.149999999999999</v>
      </c>
      <c r="I289" s="243"/>
      <c r="J289" s="242">
        <f>ROUND(I289*H289,0)</f>
        <v>0</v>
      </c>
      <c r="K289" s="244"/>
      <c r="L289" s="43"/>
      <c r="M289" s="245" t="s">
        <v>1</v>
      </c>
      <c r="N289" s="246" t="s">
        <v>42</v>
      </c>
      <c r="O289" s="93"/>
      <c r="P289" s="247">
        <f>O289*H289</f>
        <v>0</v>
      </c>
      <c r="Q289" s="247">
        <v>0</v>
      </c>
      <c r="R289" s="247">
        <f>Q289*H289</f>
        <v>0</v>
      </c>
      <c r="S289" s="247">
        <v>0</v>
      </c>
      <c r="T289" s="248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9" t="s">
        <v>193</v>
      </c>
      <c r="AT289" s="249" t="s">
        <v>139</v>
      </c>
      <c r="AU289" s="249" t="s">
        <v>114</v>
      </c>
      <c r="AY289" s="17" t="s">
        <v>136</v>
      </c>
      <c r="BE289" s="140">
        <f>IF(N289="základní",J289,0)</f>
        <v>0</v>
      </c>
      <c r="BF289" s="140">
        <f>IF(N289="snížená",J289,0)</f>
        <v>0</v>
      </c>
      <c r="BG289" s="140">
        <f>IF(N289="zákl. přenesená",J289,0)</f>
        <v>0</v>
      </c>
      <c r="BH289" s="140">
        <f>IF(N289="sníž. přenesená",J289,0)</f>
        <v>0</v>
      </c>
      <c r="BI289" s="140">
        <f>IF(N289="nulová",J289,0)</f>
        <v>0</v>
      </c>
      <c r="BJ289" s="17" t="s">
        <v>114</v>
      </c>
      <c r="BK289" s="140">
        <f>ROUND(I289*H289,0)</f>
        <v>0</v>
      </c>
      <c r="BL289" s="17" t="s">
        <v>193</v>
      </c>
      <c r="BM289" s="249" t="s">
        <v>471</v>
      </c>
    </row>
    <row r="290" s="13" customFormat="1">
      <c r="A290" s="13"/>
      <c r="B290" s="250"/>
      <c r="C290" s="251"/>
      <c r="D290" s="252" t="s">
        <v>145</v>
      </c>
      <c r="E290" s="253" t="s">
        <v>1</v>
      </c>
      <c r="F290" s="254" t="s">
        <v>308</v>
      </c>
      <c r="G290" s="251"/>
      <c r="H290" s="255">
        <v>52.149999999999999</v>
      </c>
      <c r="I290" s="256"/>
      <c r="J290" s="251"/>
      <c r="K290" s="251"/>
      <c r="L290" s="257"/>
      <c r="M290" s="258"/>
      <c r="N290" s="259"/>
      <c r="O290" s="259"/>
      <c r="P290" s="259"/>
      <c r="Q290" s="259"/>
      <c r="R290" s="259"/>
      <c r="S290" s="259"/>
      <c r="T290" s="26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1" t="s">
        <v>145</v>
      </c>
      <c r="AU290" s="261" t="s">
        <v>114</v>
      </c>
      <c r="AV290" s="13" t="s">
        <v>114</v>
      </c>
      <c r="AW290" s="13" t="s">
        <v>31</v>
      </c>
      <c r="AX290" s="13" t="s">
        <v>76</v>
      </c>
      <c r="AY290" s="261" t="s">
        <v>136</v>
      </c>
    </row>
    <row r="291" s="15" customFormat="1">
      <c r="A291" s="15"/>
      <c r="B291" s="272"/>
      <c r="C291" s="273"/>
      <c r="D291" s="252" t="s">
        <v>145</v>
      </c>
      <c r="E291" s="274" t="s">
        <v>1</v>
      </c>
      <c r="F291" s="275" t="s">
        <v>198</v>
      </c>
      <c r="G291" s="273"/>
      <c r="H291" s="276">
        <v>52.149999999999999</v>
      </c>
      <c r="I291" s="277"/>
      <c r="J291" s="273"/>
      <c r="K291" s="273"/>
      <c r="L291" s="278"/>
      <c r="M291" s="279"/>
      <c r="N291" s="280"/>
      <c r="O291" s="280"/>
      <c r="P291" s="280"/>
      <c r="Q291" s="280"/>
      <c r="R291" s="280"/>
      <c r="S291" s="280"/>
      <c r="T291" s="281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82" t="s">
        <v>145</v>
      </c>
      <c r="AU291" s="282" t="s">
        <v>114</v>
      </c>
      <c r="AV291" s="15" t="s">
        <v>143</v>
      </c>
      <c r="AW291" s="15" t="s">
        <v>31</v>
      </c>
      <c r="AX291" s="15" t="s">
        <v>8</v>
      </c>
      <c r="AY291" s="282" t="s">
        <v>136</v>
      </c>
    </row>
    <row r="292" s="2" customFormat="1" ht="24.15" customHeight="1">
      <c r="A292" s="40"/>
      <c r="B292" s="41"/>
      <c r="C292" s="238" t="s">
        <v>472</v>
      </c>
      <c r="D292" s="238" t="s">
        <v>139</v>
      </c>
      <c r="E292" s="239" t="s">
        <v>473</v>
      </c>
      <c r="F292" s="240" t="s">
        <v>474</v>
      </c>
      <c r="G292" s="241" t="s">
        <v>142</v>
      </c>
      <c r="H292" s="242">
        <v>299.82999999999998</v>
      </c>
      <c r="I292" s="243"/>
      <c r="J292" s="242">
        <f>ROUND(I292*H292,0)</f>
        <v>0</v>
      </c>
      <c r="K292" s="244"/>
      <c r="L292" s="43"/>
      <c r="M292" s="245" t="s">
        <v>1</v>
      </c>
      <c r="N292" s="246" t="s">
        <v>42</v>
      </c>
      <c r="O292" s="93"/>
      <c r="P292" s="247">
        <f>O292*H292</f>
        <v>0</v>
      </c>
      <c r="Q292" s="247">
        <v>0.00020000000000000001</v>
      </c>
      <c r="R292" s="247">
        <f>Q292*H292</f>
        <v>0.059965999999999998</v>
      </c>
      <c r="S292" s="247">
        <v>0.017780000000000001</v>
      </c>
      <c r="T292" s="248">
        <f>S292*H292</f>
        <v>5.3309774000000001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9" t="s">
        <v>193</v>
      </c>
      <c r="AT292" s="249" t="s">
        <v>139</v>
      </c>
      <c r="AU292" s="249" t="s">
        <v>114</v>
      </c>
      <c r="AY292" s="17" t="s">
        <v>136</v>
      </c>
      <c r="BE292" s="140">
        <f>IF(N292="základní",J292,0)</f>
        <v>0</v>
      </c>
      <c r="BF292" s="140">
        <f>IF(N292="snížená",J292,0)</f>
        <v>0</v>
      </c>
      <c r="BG292" s="140">
        <f>IF(N292="zákl. přenesená",J292,0)</f>
        <v>0</v>
      </c>
      <c r="BH292" s="140">
        <f>IF(N292="sníž. přenesená",J292,0)</f>
        <v>0</v>
      </c>
      <c r="BI292" s="140">
        <f>IF(N292="nulová",J292,0)</f>
        <v>0</v>
      </c>
      <c r="BJ292" s="17" t="s">
        <v>114</v>
      </c>
      <c r="BK292" s="140">
        <f>ROUND(I292*H292,0)</f>
        <v>0</v>
      </c>
      <c r="BL292" s="17" t="s">
        <v>193</v>
      </c>
      <c r="BM292" s="249" t="s">
        <v>475</v>
      </c>
    </row>
    <row r="293" s="13" customFormat="1">
      <c r="A293" s="13"/>
      <c r="B293" s="250"/>
      <c r="C293" s="251"/>
      <c r="D293" s="252" t="s">
        <v>145</v>
      </c>
      <c r="E293" s="253" t="s">
        <v>1</v>
      </c>
      <c r="F293" s="254" t="s">
        <v>195</v>
      </c>
      <c r="G293" s="251"/>
      <c r="H293" s="255">
        <v>287.07999999999998</v>
      </c>
      <c r="I293" s="256"/>
      <c r="J293" s="251"/>
      <c r="K293" s="251"/>
      <c r="L293" s="257"/>
      <c r="M293" s="258"/>
      <c r="N293" s="259"/>
      <c r="O293" s="259"/>
      <c r="P293" s="259"/>
      <c r="Q293" s="259"/>
      <c r="R293" s="259"/>
      <c r="S293" s="259"/>
      <c r="T293" s="26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1" t="s">
        <v>145</v>
      </c>
      <c r="AU293" s="261" t="s">
        <v>114</v>
      </c>
      <c r="AV293" s="13" t="s">
        <v>114</v>
      </c>
      <c r="AW293" s="13" t="s">
        <v>31</v>
      </c>
      <c r="AX293" s="13" t="s">
        <v>76</v>
      </c>
      <c r="AY293" s="261" t="s">
        <v>136</v>
      </c>
    </row>
    <row r="294" s="14" customFormat="1">
      <c r="A294" s="14"/>
      <c r="B294" s="262"/>
      <c r="C294" s="263"/>
      <c r="D294" s="252" t="s">
        <v>145</v>
      </c>
      <c r="E294" s="264" t="s">
        <v>1</v>
      </c>
      <c r="F294" s="265" t="s">
        <v>196</v>
      </c>
      <c r="G294" s="263"/>
      <c r="H294" s="264" t="s">
        <v>1</v>
      </c>
      <c r="I294" s="266"/>
      <c r="J294" s="263"/>
      <c r="K294" s="263"/>
      <c r="L294" s="267"/>
      <c r="M294" s="268"/>
      <c r="N294" s="269"/>
      <c r="O294" s="269"/>
      <c r="P294" s="269"/>
      <c r="Q294" s="269"/>
      <c r="R294" s="269"/>
      <c r="S294" s="269"/>
      <c r="T294" s="27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71" t="s">
        <v>145</v>
      </c>
      <c r="AU294" s="271" t="s">
        <v>114</v>
      </c>
      <c r="AV294" s="14" t="s">
        <v>8</v>
      </c>
      <c r="AW294" s="14" t="s">
        <v>31</v>
      </c>
      <c r="AX294" s="14" t="s">
        <v>76</v>
      </c>
      <c r="AY294" s="271" t="s">
        <v>136</v>
      </c>
    </row>
    <row r="295" s="13" customFormat="1">
      <c r="A295" s="13"/>
      <c r="B295" s="250"/>
      <c r="C295" s="251"/>
      <c r="D295" s="252" t="s">
        <v>145</v>
      </c>
      <c r="E295" s="253" t="s">
        <v>1</v>
      </c>
      <c r="F295" s="254" t="s">
        <v>197</v>
      </c>
      <c r="G295" s="251"/>
      <c r="H295" s="255">
        <v>12.75</v>
      </c>
      <c r="I295" s="256"/>
      <c r="J295" s="251"/>
      <c r="K295" s="251"/>
      <c r="L295" s="257"/>
      <c r="M295" s="258"/>
      <c r="N295" s="259"/>
      <c r="O295" s="259"/>
      <c r="P295" s="259"/>
      <c r="Q295" s="259"/>
      <c r="R295" s="259"/>
      <c r="S295" s="259"/>
      <c r="T295" s="26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1" t="s">
        <v>145</v>
      </c>
      <c r="AU295" s="261" t="s">
        <v>114</v>
      </c>
      <c r="AV295" s="13" t="s">
        <v>114</v>
      </c>
      <c r="AW295" s="13" t="s">
        <v>31</v>
      </c>
      <c r="AX295" s="13" t="s">
        <v>76</v>
      </c>
      <c r="AY295" s="261" t="s">
        <v>136</v>
      </c>
    </row>
    <row r="296" s="15" customFormat="1">
      <c r="A296" s="15"/>
      <c r="B296" s="272"/>
      <c r="C296" s="273"/>
      <c r="D296" s="252" t="s">
        <v>145</v>
      </c>
      <c r="E296" s="274" t="s">
        <v>1</v>
      </c>
      <c r="F296" s="275" t="s">
        <v>198</v>
      </c>
      <c r="G296" s="273"/>
      <c r="H296" s="276">
        <v>299.82999999999998</v>
      </c>
      <c r="I296" s="277"/>
      <c r="J296" s="273"/>
      <c r="K296" s="273"/>
      <c r="L296" s="278"/>
      <c r="M296" s="279"/>
      <c r="N296" s="280"/>
      <c r="O296" s="280"/>
      <c r="P296" s="280"/>
      <c r="Q296" s="280"/>
      <c r="R296" s="280"/>
      <c r="S296" s="280"/>
      <c r="T296" s="281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82" t="s">
        <v>145</v>
      </c>
      <c r="AU296" s="282" t="s">
        <v>114</v>
      </c>
      <c r="AV296" s="15" t="s">
        <v>143</v>
      </c>
      <c r="AW296" s="15" t="s">
        <v>31</v>
      </c>
      <c r="AX296" s="15" t="s">
        <v>8</v>
      </c>
      <c r="AY296" s="282" t="s">
        <v>136</v>
      </c>
    </row>
    <row r="297" s="2" customFormat="1" ht="37.8" customHeight="1">
      <c r="A297" s="40"/>
      <c r="B297" s="41"/>
      <c r="C297" s="238" t="s">
        <v>476</v>
      </c>
      <c r="D297" s="238" t="s">
        <v>139</v>
      </c>
      <c r="E297" s="239" t="s">
        <v>477</v>
      </c>
      <c r="F297" s="240" t="s">
        <v>478</v>
      </c>
      <c r="G297" s="241" t="s">
        <v>142</v>
      </c>
      <c r="H297" s="242">
        <v>299.82999999999998</v>
      </c>
      <c r="I297" s="243"/>
      <c r="J297" s="242">
        <f>ROUND(I297*H297,0)</f>
        <v>0</v>
      </c>
      <c r="K297" s="244"/>
      <c r="L297" s="43"/>
      <c r="M297" s="245" t="s">
        <v>1</v>
      </c>
      <c r="N297" s="246" t="s">
        <v>42</v>
      </c>
      <c r="O297" s="93"/>
      <c r="P297" s="247">
        <f>O297*H297</f>
        <v>0</v>
      </c>
      <c r="Q297" s="247">
        <v>0</v>
      </c>
      <c r="R297" s="247">
        <f>Q297*H297</f>
        <v>0</v>
      </c>
      <c r="S297" s="247">
        <v>0</v>
      </c>
      <c r="T297" s="248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9" t="s">
        <v>193</v>
      </c>
      <c r="AT297" s="249" t="s">
        <v>139</v>
      </c>
      <c r="AU297" s="249" t="s">
        <v>114</v>
      </c>
      <c r="AY297" s="17" t="s">
        <v>136</v>
      </c>
      <c r="BE297" s="140">
        <f>IF(N297="základní",J297,0)</f>
        <v>0</v>
      </c>
      <c r="BF297" s="140">
        <f>IF(N297="snížená",J297,0)</f>
        <v>0</v>
      </c>
      <c r="BG297" s="140">
        <f>IF(N297="zákl. přenesená",J297,0)</f>
        <v>0</v>
      </c>
      <c r="BH297" s="140">
        <f>IF(N297="sníž. přenesená",J297,0)</f>
        <v>0</v>
      </c>
      <c r="BI297" s="140">
        <f>IF(N297="nulová",J297,0)</f>
        <v>0</v>
      </c>
      <c r="BJ297" s="17" t="s">
        <v>114</v>
      </c>
      <c r="BK297" s="140">
        <f>ROUND(I297*H297,0)</f>
        <v>0</v>
      </c>
      <c r="BL297" s="17" t="s">
        <v>193</v>
      </c>
      <c r="BM297" s="249" t="s">
        <v>479</v>
      </c>
    </row>
    <row r="298" s="13" customFormat="1">
      <c r="A298" s="13"/>
      <c r="B298" s="250"/>
      <c r="C298" s="251"/>
      <c r="D298" s="252" t="s">
        <v>145</v>
      </c>
      <c r="E298" s="253" t="s">
        <v>1</v>
      </c>
      <c r="F298" s="254" t="s">
        <v>480</v>
      </c>
      <c r="G298" s="251"/>
      <c r="H298" s="255">
        <v>287.07999999999998</v>
      </c>
      <c r="I298" s="256"/>
      <c r="J298" s="251"/>
      <c r="K298" s="251"/>
      <c r="L298" s="257"/>
      <c r="M298" s="258"/>
      <c r="N298" s="259"/>
      <c r="O298" s="259"/>
      <c r="P298" s="259"/>
      <c r="Q298" s="259"/>
      <c r="R298" s="259"/>
      <c r="S298" s="259"/>
      <c r="T298" s="26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1" t="s">
        <v>145</v>
      </c>
      <c r="AU298" s="261" t="s">
        <v>114</v>
      </c>
      <c r="AV298" s="13" t="s">
        <v>114</v>
      </c>
      <c r="AW298" s="13" t="s">
        <v>31</v>
      </c>
      <c r="AX298" s="13" t="s">
        <v>76</v>
      </c>
      <c r="AY298" s="261" t="s">
        <v>136</v>
      </c>
    </row>
    <row r="299" s="14" customFormat="1">
      <c r="A299" s="14"/>
      <c r="B299" s="262"/>
      <c r="C299" s="263"/>
      <c r="D299" s="252" t="s">
        <v>145</v>
      </c>
      <c r="E299" s="264" t="s">
        <v>1</v>
      </c>
      <c r="F299" s="265" t="s">
        <v>196</v>
      </c>
      <c r="G299" s="263"/>
      <c r="H299" s="264" t="s">
        <v>1</v>
      </c>
      <c r="I299" s="266"/>
      <c r="J299" s="263"/>
      <c r="K299" s="263"/>
      <c r="L299" s="267"/>
      <c r="M299" s="268"/>
      <c r="N299" s="269"/>
      <c r="O299" s="269"/>
      <c r="P299" s="269"/>
      <c r="Q299" s="269"/>
      <c r="R299" s="269"/>
      <c r="S299" s="269"/>
      <c r="T299" s="27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1" t="s">
        <v>145</v>
      </c>
      <c r="AU299" s="271" t="s">
        <v>114</v>
      </c>
      <c r="AV299" s="14" t="s">
        <v>8</v>
      </c>
      <c r="AW299" s="14" t="s">
        <v>31</v>
      </c>
      <c r="AX299" s="14" t="s">
        <v>76</v>
      </c>
      <c r="AY299" s="271" t="s">
        <v>136</v>
      </c>
    </row>
    <row r="300" s="13" customFormat="1">
      <c r="A300" s="13"/>
      <c r="B300" s="250"/>
      <c r="C300" s="251"/>
      <c r="D300" s="252" t="s">
        <v>145</v>
      </c>
      <c r="E300" s="253" t="s">
        <v>1</v>
      </c>
      <c r="F300" s="254" t="s">
        <v>197</v>
      </c>
      <c r="G300" s="251"/>
      <c r="H300" s="255">
        <v>12.75</v>
      </c>
      <c r="I300" s="256"/>
      <c r="J300" s="251"/>
      <c r="K300" s="251"/>
      <c r="L300" s="257"/>
      <c r="M300" s="258"/>
      <c r="N300" s="259"/>
      <c r="O300" s="259"/>
      <c r="P300" s="259"/>
      <c r="Q300" s="259"/>
      <c r="R300" s="259"/>
      <c r="S300" s="259"/>
      <c r="T300" s="26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1" t="s">
        <v>145</v>
      </c>
      <c r="AU300" s="261" t="s">
        <v>114</v>
      </c>
      <c r="AV300" s="13" t="s">
        <v>114</v>
      </c>
      <c r="AW300" s="13" t="s">
        <v>31</v>
      </c>
      <c r="AX300" s="13" t="s">
        <v>76</v>
      </c>
      <c r="AY300" s="261" t="s">
        <v>136</v>
      </c>
    </row>
    <row r="301" s="15" customFormat="1">
      <c r="A301" s="15"/>
      <c r="B301" s="272"/>
      <c r="C301" s="273"/>
      <c r="D301" s="252" t="s">
        <v>145</v>
      </c>
      <c r="E301" s="274" t="s">
        <v>1</v>
      </c>
      <c r="F301" s="275" t="s">
        <v>198</v>
      </c>
      <c r="G301" s="273"/>
      <c r="H301" s="276">
        <v>299.82999999999998</v>
      </c>
      <c r="I301" s="277"/>
      <c r="J301" s="273"/>
      <c r="K301" s="273"/>
      <c r="L301" s="278"/>
      <c r="M301" s="279"/>
      <c r="N301" s="280"/>
      <c r="O301" s="280"/>
      <c r="P301" s="280"/>
      <c r="Q301" s="280"/>
      <c r="R301" s="280"/>
      <c r="S301" s="280"/>
      <c r="T301" s="281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2" t="s">
        <v>145</v>
      </c>
      <c r="AU301" s="282" t="s">
        <v>114</v>
      </c>
      <c r="AV301" s="15" t="s">
        <v>143</v>
      </c>
      <c r="AW301" s="15" t="s">
        <v>31</v>
      </c>
      <c r="AX301" s="15" t="s">
        <v>8</v>
      </c>
      <c r="AY301" s="282" t="s">
        <v>136</v>
      </c>
    </row>
    <row r="302" s="2" customFormat="1" ht="37.8" customHeight="1">
      <c r="A302" s="40"/>
      <c r="B302" s="41"/>
      <c r="C302" s="283" t="s">
        <v>481</v>
      </c>
      <c r="D302" s="283" t="s">
        <v>200</v>
      </c>
      <c r="E302" s="284" t="s">
        <v>482</v>
      </c>
      <c r="F302" s="285" t="s">
        <v>483</v>
      </c>
      <c r="G302" s="286" t="s">
        <v>142</v>
      </c>
      <c r="H302" s="287">
        <v>359.80000000000001</v>
      </c>
      <c r="I302" s="288"/>
      <c r="J302" s="287">
        <f>ROUND(I302*H302,0)</f>
        <v>0</v>
      </c>
      <c r="K302" s="289"/>
      <c r="L302" s="290"/>
      <c r="M302" s="291" t="s">
        <v>1</v>
      </c>
      <c r="N302" s="292" t="s">
        <v>42</v>
      </c>
      <c r="O302" s="93"/>
      <c r="P302" s="247">
        <f>O302*H302</f>
        <v>0</v>
      </c>
      <c r="Q302" s="247">
        <v>0.00014999999999999999</v>
      </c>
      <c r="R302" s="247">
        <f>Q302*H302</f>
        <v>0.053969999999999997</v>
      </c>
      <c r="S302" s="247">
        <v>0</v>
      </c>
      <c r="T302" s="248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9" t="s">
        <v>204</v>
      </c>
      <c r="AT302" s="249" t="s">
        <v>200</v>
      </c>
      <c r="AU302" s="249" t="s">
        <v>114</v>
      </c>
      <c r="AY302" s="17" t="s">
        <v>136</v>
      </c>
      <c r="BE302" s="140">
        <f>IF(N302="základní",J302,0)</f>
        <v>0</v>
      </c>
      <c r="BF302" s="140">
        <f>IF(N302="snížená",J302,0)</f>
        <v>0</v>
      </c>
      <c r="BG302" s="140">
        <f>IF(N302="zákl. přenesená",J302,0)</f>
        <v>0</v>
      </c>
      <c r="BH302" s="140">
        <f>IF(N302="sníž. přenesená",J302,0)</f>
        <v>0</v>
      </c>
      <c r="BI302" s="140">
        <f>IF(N302="nulová",J302,0)</f>
        <v>0</v>
      </c>
      <c r="BJ302" s="17" t="s">
        <v>114</v>
      </c>
      <c r="BK302" s="140">
        <f>ROUND(I302*H302,0)</f>
        <v>0</v>
      </c>
      <c r="BL302" s="17" t="s">
        <v>193</v>
      </c>
      <c r="BM302" s="249" t="s">
        <v>484</v>
      </c>
    </row>
    <row r="303" s="13" customFormat="1">
      <c r="A303" s="13"/>
      <c r="B303" s="250"/>
      <c r="C303" s="251"/>
      <c r="D303" s="252" t="s">
        <v>145</v>
      </c>
      <c r="E303" s="251"/>
      <c r="F303" s="254" t="s">
        <v>485</v>
      </c>
      <c r="G303" s="251"/>
      <c r="H303" s="255">
        <v>359.80000000000001</v>
      </c>
      <c r="I303" s="256"/>
      <c r="J303" s="251"/>
      <c r="K303" s="251"/>
      <c r="L303" s="257"/>
      <c r="M303" s="258"/>
      <c r="N303" s="259"/>
      <c r="O303" s="259"/>
      <c r="P303" s="259"/>
      <c r="Q303" s="259"/>
      <c r="R303" s="259"/>
      <c r="S303" s="259"/>
      <c r="T303" s="26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1" t="s">
        <v>145</v>
      </c>
      <c r="AU303" s="261" t="s">
        <v>114</v>
      </c>
      <c r="AV303" s="13" t="s">
        <v>114</v>
      </c>
      <c r="AW303" s="13" t="s">
        <v>4</v>
      </c>
      <c r="AX303" s="13" t="s">
        <v>8</v>
      </c>
      <c r="AY303" s="261" t="s">
        <v>136</v>
      </c>
    </row>
    <row r="304" s="2" customFormat="1" ht="16.5" customHeight="1">
      <c r="A304" s="40"/>
      <c r="B304" s="41"/>
      <c r="C304" s="238" t="s">
        <v>486</v>
      </c>
      <c r="D304" s="238" t="s">
        <v>139</v>
      </c>
      <c r="E304" s="239" t="s">
        <v>487</v>
      </c>
      <c r="F304" s="240" t="s">
        <v>488</v>
      </c>
      <c r="G304" s="241" t="s">
        <v>142</v>
      </c>
      <c r="H304" s="242">
        <v>299.82999999999998</v>
      </c>
      <c r="I304" s="243"/>
      <c r="J304" s="242">
        <f>ROUND(I304*H304,0)</f>
        <v>0</v>
      </c>
      <c r="K304" s="244"/>
      <c r="L304" s="43"/>
      <c r="M304" s="245" t="s">
        <v>1</v>
      </c>
      <c r="N304" s="246" t="s">
        <v>42</v>
      </c>
      <c r="O304" s="93"/>
      <c r="P304" s="247">
        <f>O304*H304</f>
        <v>0</v>
      </c>
      <c r="Q304" s="247">
        <v>0</v>
      </c>
      <c r="R304" s="247">
        <f>Q304*H304</f>
        <v>0</v>
      </c>
      <c r="S304" s="247">
        <v>0</v>
      </c>
      <c r="T304" s="248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9" t="s">
        <v>193</v>
      </c>
      <c r="AT304" s="249" t="s">
        <v>139</v>
      </c>
      <c r="AU304" s="249" t="s">
        <v>114</v>
      </c>
      <c r="AY304" s="17" t="s">
        <v>136</v>
      </c>
      <c r="BE304" s="140">
        <f>IF(N304="základní",J304,0)</f>
        <v>0</v>
      </c>
      <c r="BF304" s="140">
        <f>IF(N304="snížená",J304,0)</f>
        <v>0</v>
      </c>
      <c r="BG304" s="140">
        <f>IF(N304="zákl. přenesená",J304,0)</f>
        <v>0</v>
      </c>
      <c r="BH304" s="140">
        <f>IF(N304="sníž. přenesená",J304,0)</f>
        <v>0</v>
      </c>
      <c r="BI304" s="140">
        <f>IF(N304="nulová",J304,0)</f>
        <v>0</v>
      </c>
      <c r="BJ304" s="17" t="s">
        <v>114</v>
      </c>
      <c r="BK304" s="140">
        <f>ROUND(I304*H304,0)</f>
        <v>0</v>
      </c>
      <c r="BL304" s="17" t="s">
        <v>193</v>
      </c>
      <c r="BM304" s="249" t="s">
        <v>489</v>
      </c>
    </row>
    <row r="305" s="13" customFormat="1">
      <c r="A305" s="13"/>
      <c r="B305" s="250"/>
      <c r="C305" s="251"/>
      <c r="D305" s="252" t="s">
        <v>145</v>
      </c>
      <c r="E305" s="253" t="s">
        <v>1</v>
      </c>
      <c r="F305" s="254" t="s">
        <v>490</v>
      </c>
      <c r="G305" s="251"/>
      <c r="H305" s="255">
        <v>287.07999999999998</v>
      </c>
      <c r="I305" s="256"/>
      <c r="J305" s="251"/>
      <c r="K305" s="251"/>
      <c r="L305" s="257"/>
      <c r="M305" s="258"/>
      <c r="N305" s="259"/>
      <c r="O305" s="259"/>
      <c r="P305" s="259"/>
      <c r="Q305" s="259"/>
      <c r="R305" s="259"/>
      <c r="S305" s="259"/>
      <c r="T305" s="26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1" t="s">
        <v>145</v>
      </c>
      <c r="AU305" s="261" t="s">
        <v>114</v>
      </c>
      <c r="AV305" s="13" t="s">
        <v>114</v>
      </c>
      <c r="AW305" s="13" t="s">
        <v>31</v>
      </c>
      <c r="AX305" s="13" t="s">
        <v>76</v>
      </c>
      <c r="AY305" s="261" t="s">
        <v>136</v>
      </c>
    </row>
    <row r="306" s="14" customFormat="1">
      <c r="A306" s="14"/>
      <c r="B306" s="262"/>
      <c r="C306" s="263"/>
      <c r="D306" s="252" t="s">
        <v>145</v>
      </c>
      <c r="E306" s="264" t="s">
        <v>1</v>
      </c>
      <c r="F306" s="265" t="s">
        <v>196</v>
      </c>
      <c r="G306" s="263"/>
      <c r="H306" s="264" t="s">
        <v>1</v>
      </c>
      <c r="I306" s="266"/>
      <c r="J306" s="263"/>
      <c r="K306" s="263"/>
      <c r="L306" s="267"/>
      <c r="M306" s="268"/>
      <c r="N306" s="269"/>
      <c r="O306" s="269"/>
      <c r="P306" s="269"/>
      <c r="Q306" s="269"/>
      <c r="R306" s="269"/>
      <c r="S306" s="269"/>
      <c r="T306" s="27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71" t="s">
        <v>145</v>
      </c>
      <c r="AU306" s="271" t="s">
        <v>114</v>
      </c>
      <c r="AV306" s="14" t="s">
        <v>8</v>
      </c>
      <c r="AW306" s="14" t="s">
        <v>31</v>
      </c>
      <c r="AX306" s="14" t="s">
        <v>76</v>
      </c>
      <c r="AY306" s="271" t="s">
        <v>136</v>
      </c>
    </row>
    <row r="307" s="13" customFormat="1">
      <c r="A307" s="13"/>
      <c r="B307" s="250"/>
      <c r="C307" s="251"/>
      <c r="D307" s="252" t="s">
        <v>145</v>
      </c>
      <c r="E307" s="253" t="s">
        <v>1</v>
      </c>
      <c r="F307" s="254" t="s">
        <v>197</v>
      </c>
      <c r="G307" s="251"/>
      <c r="H307" s="255">
        <v>12.75</v>
      </c>
      <c r="I307" s="256"/>
      <c r="J307" s="251"/>
      <c r="K307" s="251"/>
      <c r="L307" s="257"/>
      <c r="M307" s="258"/>
      <c r="N307" s="259"/>
      <c r="O307" s="259"/>
      <c r="P307" s="259"/>
      <c r="Q307" s="259"/>
      <c r="R307" s="259"/>
      <c r="S307" s="259"/>
      <c r="T307" s="26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1" t="s">
        <v>145</v>
      </c>
      <c r="AU307" s="261" t="s">
        <v>114</v>
      </c>
      <c r="AV307" s="13" t="s">
        <v>114</v>
      </c>
      <c r="AW307" s="13" t="s">
        <v>31</v>
      </c>
      <c r="AX307" s="13" t="s">
        <v>76</v>
      </c>
      <c r="AY307" s="261" t="s">
        <v>136</v>
      </c>
    </row>
    <row r="308" s="15" customFormat="1">
      <c r="A308" s="15"/>
      <c r="B308" s="272"/>
      <c r="C308" s="273"/>
      <c r="D308" s="252" t="s">
        <v>145</v>
      </c>
      <c r="E308" s="274" t="s">
        <v>1</v>
      </c>
      <c r="F308" s="275" t="s">
        <v>198</v>
      </c>
      <c r="G308" s="273"/>
      <c r="H308" s="276">
        <v>299.82999999999998</v>
      </c>
      <c r="I308" s="277"/>
      <c r="J308" s="273"/>
      <c r="K308" s="273"/>
      <c r="L308" s="278"/>
      <c r="M308" s="279"/>
      <c r="N308" s="280"/>
      <c r="O308" s="280"/>
      <c r="P308" s="280"/>
      <c r="Q308" s="280"/>
      <c r="R308" s="280"/>
      <c r="S308" s="280"/>
      <c r="T308" s="281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82" t="s">
        <v>145</v>
      </c>
      <c r="AU308" s="282" t="s">
        <v>114</v>
      </c>
      <c r="AV308" s="15" t="s">
        <v>143</v>
      </c>
      <c r="AW308" s="15" t="s">
        <v>31</v>
      </c>
      <c r="AX308" s="15" t="s">
        <v>8</v>
      </c>
      <c r="AY308" s="282" t="s">
        <v>136</v>
      </c>
    </row>
    <row r="309" s="2" customFormat="1" ht="21.75" customHeight="1">
      <c r="A309" s="40"/>
      <c r="B309" s="41"/>
      <c r="C309" s="283" t="s">
        <v>491</v>
      </c>
      <c r="D309" s="283" t="s">
        <v>200</v>
      </c>
      <c r="E309" s="284" t="s">
        <v>492</v>
      </c>
      <c r="F309" s="285" t="s">
        <v>493</v>
      </c>
      <c r="G309" s="286" t="s">
        <v>142</v>
      </c>
      <c r="H309" s="287">
        <v>359.80000000000001</v>
      </c>
      <c r="I309" s="288"/>
      <c r="J309" s="287">
        <f>ROUND(I309*H309,0)</f>
        <v>0</v>
      </c>
      <c r="K309" s="289"/>
      <c r="L309" s="290"/>
      <c r="M309" s="291" t="s">
        <v>1</v>
      </c>
      <c r="N309" s="292" t="s">
        <v>42</v>
      </c>
      <c r="O309" s="93"/>
      <c r="P309" s="247">
        <f>O309*H309</f>
        <v>0</v>
      </c>
      <c r="Q309" s="247">
        <v>0.00027</v>
      </c>
      <c r="R309" s="247">
        <f>Q309*H309</f>
        <v>0.09714600000000001</v>
      </c>
      <c r="S309" s="247">
        <v>0</v>
      </c>
      <c r="T309" s="248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9" t="s">
        <v>204</v>
      </c>
      <c r="AT309" s="249" t="s">
        <v>200</v>
      </c>
      <c r="AU309" s="249" t="s">
        <v>114</v>
      </c>
      <c r="AY309" s="17" t="s">
        <v>136</v>
      </c>
      <c r="BE309" s="140">
        <f>IF(N309="základní",J309,0)</f>
        <v>0</v>
      </c>
      <c r="BF309" s="140">
        <f>IF(N309="snížená",J309,0)</f>
        <v>0</v>
      </c>
      <c r="BG309" s="140">
        <f>IF(N309="zákl. přenesená",J309,0)</f>
        <v>0</v>
      </c>
      <c r="BH309" s="140">
        <f>IF(N309="sníž. přenesená",J309,0)</f>
        <v>0</v>
      </c>
      <c r="BI309" s="140">
        <f>IF(N309="nulová",J309,0)</f>
        <v>0</v>
      </c>
      <c r="BJ309" s="17" t="s">
        <v>114</v>
      </c>
      <c r="BK309" s="140">
        <f>ROUND(I309*H309,0)</f>
        <v>0</v>
      </c>
      <c r="BL309" s="17" t="s">
        <v>193</v>
      </c>
      <c r="BM309" s="249" t="s">
        <v>494</v>
      </c>
    </row>
    <row r="310" s="13" customFormat="1">
      <c r="A310" s="13"/>
      <c r="B310" s="250"/>
      <c r="C310" s="251"/>
      <c r="D310" s="252" t="s">
        <v>145</v>
      </c>
      <c r="E310" s="251"/>
      <c r="F310" s="254" t="s">
        <v>485</v>
      </c>
      <c r="G310" s="251"/>
      <c r="H310" s="255">
        <v>359.80000000000001</v>
      </c>
      <c r="I310" s="256"/>
      <c r="J310" s="251"/>
      <c r="K310" s="251"/>
      <c r="L310" s="257"/>
      <c r="M310" s="258"/>
      <c r="N310" s="259"/>
      <c r="O310" s="259"/>
      <c r="P310" s="259"/>
      <c r="Q310" s="259"/>
      <c r="R310" s="259"/>
      <c r="S310" s="259"/>
      <c r="T310" s="26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1" t="s">
        <v>145</v>
      </c>
      <c r="AU310" s="261" t="s">
        <v>114</v>
      </c>
      <c r="AV310" s="13" t="s">
        <v>114</v>
      </c>
      <c r="AW310" s="13" t="s">
        <v>4</v>
      </c>
      <c r="AX310" s="13" t="s">
        <v>8</v>
      </c>
      <c r="AY310" s="261" t="s">
        <v>136</v>
      </c>
    </row>
    <row r="311" s="12" customFormat="1" ht="22.8" customHeight="1">
      <c r="A311" s="12"/>
      <c r="B311" s="222"/>
      <c r="C311" s="223"/>
      <c r="D311" s="224" t="s">
        <v>75</v>
      </c>
      <c r="E311" s="236" t="s">
        <v>495</v>
      </c>
      <c r="F311" s="236" t="s">
        <v>496</v>
      </c>
      <c r="G311" s="223"/>
      <c r="H311" s="223"/>
      <c r="I311" s="226"/>
      <c r="J311" s="237">
        <f>BK311</f>
        <v>0</v>
      </c>
      <c r="K311" s="223"/>
      <c r="L311" s="228"/>
      <c r="M311" s="229"/>
      <c r="N311" s="230"/>
      <c r="O311" s="230"/>
      <c r="P311" s="231">
        <f>SUM(P312:P319)</f>
        <v>0</v>
      </c>
      <c r="Q311" s="230"/>
      <c r="R311" s="231">
        <f>SUM(R312:R319)</f>
        <v>0.13213000000000003</v>
      </c>
      <c r="S311" s="230"/>
      <c r="T311" s="232">
        <f>SUM(T312:T319)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33" t="s">
        <v>114</v>
      </c>
      <c r="AT311" s="234" t="s">
        <v>75</v>
      </c>
      <c r="AU311" s="234" t="s">
        <v>8</v>
      </c>
      <c r="AY311" s="233" t="s">
        <v>136</v>
      </c>
      <c r="BK311" s="235">
        <f>SUM(BK312:BK319)</f>
        <v>0</v>
      </c>
    </row>
    <row r="312" s="2" customFormat="1" ht="21.75" customHeight="1">
      <c r="A312" s="40"/>
      <c r="B312" s="41"/>
      <c r="C312" s="238" t="s">
        <v>497</v>
      </c>
      <c r="D312" s="238" t="s">
        <v>139</v>
      </c>
      <c r="E312" s="239" t="s">
        <v>498</v>
      </c>
      <c r="F312" s="240" t="s">
        <v>499</v>
      </c>
      <c r="G312" s="241" t="s">
        <v>203</v>
      </c>
      <c r="H312" s="242">
        <v>2</v>
      </c>
      <c r="I312" s="243"/>
      <c r="J312" s="242">
        <f>ROUND(I312*H312,0)</f>
        <v>0</v>
      </c>
      <c r="K312" s="244"/>
      <c r="L312" s="43"/>
      <c r="M312" s="245" t="s">
        <v>1</v>
      </c>
      <c r="N312" s="246" t="s">
        <v>42</v>
      </c>
      <c r="O312" s="93"/>
      <c r="P312" s="247">
        <f>O312*H312</f>
        <v>0</v>
      </c>
      <c r="Q312" s="247">
        <v>0.00025999999999999998</v>
      </c>
      <c r="R312" s="247">
        <f>Q312*H312</f>
        <v>0.00051999999999999995</v>
      </c>
      <c r="S312" s="247">
        <v>0</v>
      </c>
      <c r="T312" s="248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9" t="s">
        <v>193</v>
      </c>
      <c r="AT312" s="249" t="s">
        <v>139</v>
      </c>
      <c r="AU312" s="249" t="s">
        <v>114</v>
      </c>
      <c r="AY312" s="17" t="s">
        <v>136</v>
      </c>
      <c r="BE312" s="140">
        <f>IF(N312="základní",J312,0)</f>
        <v>0</v>
      </c>
      <c r="BF312" s="140">
        <f>IF(N312="snížená",J312,0)</f>
        <v>0</v>
      </c>
      <c r="BG312" s="140">
        <f>IF(N312="zákl. přenesená",J312,0)</f>
        <v>0</v>
      </c>
      <c r="BH312" s="140">
        <f>IF(N312="sníž. přenesená",J312,0)</f>
        <v>0</v>
      </c>
      <c r="BI312" s="140">
        <f>IF(N312="nulová",J312,0)</f>
        <v>0</v>
      </c>
      <c r="BJ312" s="17" t="s">
        <v>114</v>
      </c>
      <c r="BK312" s="140">
        <f>ROUND(I312*H312,0)</f>
        <v>0</v>
      </c>
      <c r="BL312" s="17" t="s">
        <v>193</v>
      </c>
      <c r="BM312" s="249" t="s">
        <v>500</v>
      </c>
    </row>
    <row r="313" s="2" customFormat="1" ht="24.15" customHeight="1">
      <c r="A313" s="40"/>
      <c r="B313" s="41"/>
      <c r="C313" s="283" t="s">
        <v>501</v>
      </c>
      <c r="D313" s="283" t="s">
        <v>200</v>
      </c>
      <c r="E313" s="284" t="s">
        <v>502</v>
      </c>
      <c r="F313" s="285" t="s">
        <v>503</v>
      </c>
      <c r="G313" s="286" t="s">
        <v>203</v>
      </c>
      <c r="H313" s="287">
        <v>2</v>
      </c>
      <c r="I313" s="288"/>
      <c r="J313" s="287">
        <f>ROUND(I313*H313,0)</f>
        <v>0</v>
      </c>
      <c r="K313" s="289"/>
      <c r="L313" s="290"/>
      <c r="M313" s="291" t="s">
        <v>1</v>
      </c>
      <c r="N313" s="292" t="s">
        <v>42</v>
      </c>
      <c r="O313" s="93"/>
      <c r="P313" s="247">
        <f>O313*H313</f>
        <v>0</v>
      </c>
      <c r="Q313" s="247">
        <v>0.041000000000000002</v>
      </c>
      <c r="R313" s="247">
        <f>Q313*H313</f>
        <v>0.082000000000000003</v>
      </c>
      <c r="S313" s="247">
        <v>0</v>
      </c>
      <c r="T313" s="248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9" t="s">
        <v>204</v>
      </c>
      <c r="AT313" s="249" t="s">
        <v>200</v>
      </c>
      <c r="AU313" s="249" t="s">
        <v>114</v>
      </c>
      <c r="AY313" s="17" t="s">
        <v>136</v>
      </c>
      <c r="BE313" s="140">
        <f>IF(N313="základní",J313,0)</f>
        <v>0</v>
      </c>
      <c r="BF313" s="140">
        <f>IF(N313="snížená",J313,0)</f>
        <v>0</v>
      </c>
      <c r="BG313" s="140">
        <f>IF(N313="zákl. přenesená",J313,0)</f>
        <v>0</v>
      </c>
      <c r="BH313" s="140">
        <f>IF(N313="sníž. přenesená",J313,0)</f>
        <v>0</v>
      </c>
      <c r="BI313" s="140">
        <f>IF(N313="nulová",J313,0)</f>
        <v>0</v>
      </c>
      <c r="BJ313" s="17" t="s">
        <v>114</v>
      </c>
      <c r="BK313" s="140">
        <f>ROUND(I313*H313,0)</f>
        <v>0</v>
      </c>
      <c r="BL313" s="17" t="s">
        <v>193</v>
      </c>
      <c r="BM313" s="249" t="s">
        <v>504</v>
      </c>
    </row>
    <row r="314" s="2" customFormat="1" ht="16.5" customHeight="1">
      <c r="A314" s="40"/>
      <c r="B314" s="41"/>
      <c r="C314" s="283" t="s">
        <v>505</v>
      </c>
      <c r="D314" s="283" t="s">
        <v>200</v>
      </c>
      <c r="E314" s="284" t="s">
        <v>506</v>
      </c>
      <c r="F314" s="285" t="s">
        <v>507</v>
      </c>
      <c r="G314" s="286" t="s">
        <v>508</v>
      </c>
      <c r="H314" s="287">
        <v>2</v>
      </c>
      <c r="I314" s="288"/>
      <c r="J314" s="287">
        <f>ROUND(I314*H314,0)</f>
        <v>0</v>
      </c>
      <c r="K314" s="289"/>
      <c r="L314" s="290"/>
      <c r="M314" s="291" t="s">
        <v>1</v>
      </c>
      <c r="N314" s="292" t="s">
        <v>42</v>
      </c>
      <c r="O314" s="93"/>
      <c r="P314" s="247">
        <f>O314*H314</f>
        <v>0</v>
      </c>
      <c r="Q314" s="247">
        <v>0.0027000000000000001</v>
      </c>
      <c r="R314" s="247">
        <f>Q314*H314</f>
        <v>0.0054000000000000003</v>
      </c>
      <c r="S314" s="247">
        <v>0</v>
      </c>
      <c r="T314" s="248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9" t="s">
        <v>76</v>
      </c>
      <c r="AT314" s="249" t="s">
        <v>200</v>
      </c>
      <c r="AU314" s="249" t="s">
        <v>114</v>
      </c>
      <c r="AY314" s="17" t="s">
        <v>136</v>
      </c>
      <c r="BE314" s="140">
        <f>IF(N314="základní",J314,0)</f>
        <v>0</v>
      </c>
      <c r="BF314" s="140">
        <f>IF(N314="snížená",J314,0)</f>
        <v>0</v>
      </c>
      <c r="BG314" s="140">
        <f>IF(N314="zákl. přenesená",J314,0)</f>
        <v>0</v>
      </c>
      <c r="BH314" s="140">
        <f>IF(N314="sníž. přenesená",J314,0)</f>
        <v>0</v>
      </c>
      <c r="BI314" s="140">
        <f>IF(N314="nulová",J314,0)</f>
        <v>0</v>
      </c>
      <c r="BJ314" s="17" t="s">
        <v>114</v>
      </c>
      <c r="BK314" s="140">
        <f>ROUND(I314*H314,0)</f>
        <v>0</v>
      </c>
      <c r="BL314" s="17" t="s">
        <v>161</v>
      </c>
      <c r="BM314" s="249" t="s">
        <v>509</v>
      </c>
    </row>
    <row r="315" s="2" customFormat="1" ht="21.75" customHeight="1">
      <c r="A315" s="40"/>
      <c r="B315" s="41"/>
      <c r="C315" s="283" t="s">
        <v>510</v>
      </c>
      <c r="D315" s="283" t="s">
        <v>200</v>
      </c>
      <c r="E315" s="284" t="s">
        <v>511</v>
      </c>
      <c r="F315" s="285" t="s">
        <v>512</v>
      </c>
      <c r="G315" s="286" t="s">
        <v>203</v>
      </c>
      <c r="H315" s="287">
        <v>2</v>
      </c>
      <c r="I315" s="288"/>
      <c r="J315" s="287">
        <f>ROUND(I315*H315,0)</f>
        <v>0</v>
      </c>
      <c r="K315" s="289"/>
      <c r="L315" s="290"/>
      <c r="M315" s="291" t="s">
        <v>1</v>
      </c>
      <c r="N315" s="292" t="s">
        <v>42</v>
      </c>
      <c r="O315" s="93"/>
      <c r="P315" s="247">
        <f>O315*H315</f>
        <v>0</v>
      </c>
      <c r="Q315" s="247">
        <v>0.00068000000000000005</v>
      </c>
      <c r="R315" s="247">
        <f>Q315*H315</f>
        <v>0.0013600000000000001</v>
      </c>
      <c r="S315" s="247">
        <v>0</v>
      </c>
      <c r="T315" s="248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9" t="s">
        <v>76</v>
      </c>
      <c r="AT315" s="249" t="s">
        <v>200</v>
      </c>
      <c r="AU315" s="249" t="s">
        <v>114</v>
      </c>
      <c r="AY315" s="17" t="s">
        <v>136</v>
      </c>
      <c r="BE315" s="140">
        <f>IF(N315="základní",J315,0)</f>
        <v>0</v>
      </c>
      <c r="BF315" s="140">
        <f>IF(N315="snížená",J315,0)</f>
        <v>0</v>
      </c>
      <c r="BG315" s="140">
        <f>IF(N315="zákl. přenesená",J315,0)</f>
        <v>0</v>
      </c>
      <c r="BH315" s="140">
        <f>IF(N315="sníž. přenesená",J315,0)</f>
        <v>0</v>
      </c>
      <c r="BI315" s="140">
        <f>IF(N315="nulová",J315,0)</f>
        <v>0</v>
      </c>
      <c r="BJ315" s="17" t="s">
        <v>114</v>
      </c>
      <c r="BK315" s="140">
        <f>ROUND(I315*H315,0)</f>
        <v>0</v>
      </c>
      <c r="BL315" s="17" t="s">
        <v>161</v>
      </c>
      <c r="BM315" s="249" t="s">
        <v>513</v>
      </c>
    </row>
    <row r="316" s="2" customFormat="1" ht="21.75" customHeight="1">
      <c r="A316" s="40"/>
      <c r="B316" s="41"/>
      <c r="C316" s="238" t="s">
        <v>514</v>
      </c>
      <c r="D316" s="238" t="s">
        <v>139</v>
      </c>
      <c r="E316" s="239" t="s">
        <v>515</v>
      </c>
      <c r="F316" s="240" t="s">
        <v>516</v>
      </c>
      <c r="G316" s="241" t="s">
        <v>203</v>
      </c>
      <c r="H316" s="242">
        <v>1</v>
      </c>
      <c r="I316" s="243"/>
      <c r="J316" s="242">
        <f>ROUND(I316*H316,0)</f>
        <v>0</v>
      </c>
      <c r="K316" s="244"/>
      <c r="L316" s="43"/>
      <c r="M316" s="245" t="s">
        <v>1</v>
      </c>
      <c r="N316" s="246" t="s">
        <v>42</v>
      </c>
      <c r="O316" s="93"/>
      <c r="P316" s="247">
        <f>O316*H316</f>
        <v>0</v>
      </c>
      <c r="Q316" s="247">
        <v>0.00025000000000000001</v>
      </c>
      <c r="R316" s="247">
        <f>Q316*H316</f>
        <v>0.00025000000000000001</v>
      </c>
      <c r="S316" s="247">
        <v>0</v>
      </c>
      <c r="T316" s="248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9" t="s">
        <v>76</v>
      </c>
      <c r="AT316" s="249" t="s">
        <v>139</v>
      </c>
      <c r="AU316" s="249" t="s">
        <v>114</v>
      </c>
      <c r="AY316" s="17" t="s">
        <v>136</v>
      </c>
      <c r="BE316" s="140">
        <f>IF(N316="základní",J316,0)</f>
        <v>0</v>
      </c>
      <c r="BF316" s="140">
        <f>IF(N316="snížená",J316,0)</f>
        <v>0</v>
      </c>
      <c r="BG316" s="140">
        <f>IF(N316="zákl. přenesená",J316,0)</f>
        <v>0</v>
      </c>
      <c r="BH316" s="140">
        <f>IF(N316="sníž. přenesená",J316,0)</f>
        <v>0</v>
      </c>
      <c r="BI316" s="140">
        <f>IF(N316="nulová",J316,0)</f>
        <v>0</v>
      </c>
      <c r="BJ316" s="17" t="s">
        <v>114</v>
      </c>
      <c r="BK316" s="140">
        <f>ROUND(I316*H316,0)</f>
        <v>0</v>
      </c>
      <c r="BL316" s="17" t="s">
        <v>161</v>
      </c>
      <c r="BM316" s="249" t="s">
        <v>517</v>
      </c>
    </row>
    <row r="317" s="2" customFormat="1" ht="24.15" customHeight="1">
      <c r="A317" s="40"/>
      <c r="B317" s="41"/>
      <c r="C317" s="283" t="s">
        <v>518</v>
      </c>
      <c r="D317" s="283" t="s">
        <v>200</v>
      </c>
      <c r="E317" s="284" t="s">
        <v>519</v>
      </c>
      <c r="F317" s="285" t="s">
        <v>520</v>
      </c>
      <c r="G317" s="286" t="s">
        <v>203</v>
      </c>
      <c r="H317" s="287">
        <v>1</v>
      </c>
      <c r="I317" s="288"/>
      <c r="J317" s="287">
        <f>ROUND(I317*H317,0)</f>
        <v>0</v>
      </c>
      <c r="K317" s="289"/>
      <c r="L317" s="290"/>
      <c r="M317" s="291" t="s">
        <v>1</v>
      </c>
      <c r="N317" s="292" t="s">
        <v>42</v>
      </c>
      <c r="O317" s="93"/>
      <c r="P317" s="247">
        <f>O317*H317</f>
        <v>0</v>
      </c>
      <c r="Q317" s="247">
        <v>0.038620000000000002</v>
      </c>
      <c r="R317" s="247">
        <f>Q317*H317</f>
        <v>0.038620000000000002</v>
      </c>
      <c r="S317" s="247">
        <v>0</v>
      </c>
      <c r="T317" s="248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9" t="s">
        <v>76</v>
      </c>
      <c r="AT317" s="249" t="s">
        <v>200</v>
      </c>
      <c r="AU317" s="249" t="s">
        <v>114</v>
      </c>
      <c r="AY317" s="17" t="s">
        <v>136</v>
      </c>
      <c r="BE317" s="140">
        <f>IF(N317="základní",J317,0)</f>
        <v>0</v>
      </c>
      <c r="BF317" s="140">
        <f>IF(N317="snížená",J317,0)</f>
        <v>0</v>
      </c>
      <c r="BG317" s="140">
        <f>IF(N317="zákl. přenesená",J317,0)</f>
        <v>0</v>
      </c>
      <c r="BH317" s="140">
        <f>IF(N317="sníž. přenesená",J317,0)</f>
        <v>0</v>
      </c>
      <c r="BI317" s="140">
        <f>IF(N317="nulová",J317,0)</f>
        <v>0</v>
      </c>
      <c r="BJ317" s="17" t="s">
        <v>114</v>
      </c>
      <c r="BK317" s="140">
        <f>ROUND(I317*H317,0)</f>
        <v>0</v>
      </c>
      <c r="BL317" s="17" t="s">
        <v>161</v>
      </c>
      <c r="BM317" s="249" t="s">
        <v>521</v>
      </c>
    </row>
    <row r="318" s="2" customFormat="1" ht="16.5" customHeight="1">
      <c r="A318" s="40"/>
      <c r="B318" s="41"/>
      <c r="C318" s="283" t="s">
        <v>522</v>
      </c>
      <c r="D318" s="283" t="s">
        <v>200</v>
      </c>
      <c r="E318" s="284" t="s">
        <v>523</v>
      </c>
      <c r="F318" s="285" t="s">
        <v>524</v>
      </c>
      <c r="G318" s="286" t="s">
        <v>508</v>
      </c>
      <c r="H318" s="287">
        <v>1</v>
      </c>
      <c r="I318" s="288"/>
      <c r="J318" s="287">
        <f>ROUND(I318*H318,0)</f>
        <v>0</v>
      </c>
      <c r="K318" s="289"/>
      <c r="L318" s="290"/>
      <c r="M318" s="291" t="s">
        <v>1</v>
      </c>
      <c r="N318" s="292" t="s">
        <v>42</v>
      </c>
      <c r="O318" s="93"/>
      <c r="P318" s="247">
        <f>O318*H318</f>
        <v>0</v>
      </c>
      <c r="Q318" s="247">
        <v>0.0032000000000000002</v>
      </c>
      <c r="R318" s="247">
        <f>Q318*H318</f>
        <v>0.0032000000000000002</v>
      </c>
      <c r="S318" s="247">
        <v>0</v>
      </c>
      <c r="T318" s="248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9" t="s">
        <v>76</v>
      </c>
      <c r="AT318" s="249" t="s">
        <v>200</v>
      </c>
      <c r="AU318" s="249" t="s">
        <v>114</v>
      </c>
      <c r="AY318" s="17" t="s">
        <v>136</v>
      </c>
      <c r="BE318" s="140">
        <f>IF(N318="základní",J318,0)</f>
        <v>0</v>
      </c>
      <c r="BF318" s="140">
        <f>IF(N318="snížená",J318,0)</f>
        <v>0</v>
      </c>
      <c r="BG318" s="140">
        <f>IF(N318="zákl. přenesená",J318,0)</f>
        <v>0</v>
      </c>
      <c r="BH318" s="140">
        <f>IF(N318="sníž. přenesená",J318,0)</f>
        <v>0</v>
      </c>
      <c r="BI318" s="140">
        <f>IF(N318="nulová",J318,0)</f>
        <v>0</v>
      </c>
      <c r="BJ318" s="17" t="s">
        <v>114</v>
      </c>
      <c r="BK318" s="140">
        <f>ROUND(I318*H318,0)</f>
        <v>0</v>
      </c>
      <c r="BL318" s="17" t="s">
        <v>161</v>
      </c>
      <c r="BM318" s="249" t="s">
        <v>525</v>
      </c>
    </row>
    <row r="319" s="2" customFormat="1" ht="21.75" customHeight="1">
      <c r="A319" s="40"/>
      <c r="B319" s="41"/>
      <c r="C319" s="283" t="s">
        <v>526</v>
      </c>
      <c r="D319" s="283" t="s">
        <v>200</v>
      </c>
      <c r="E319" s="284" t="s">
        <v>527</v>
      </c>
      <c r="F319" s="285" t="s">
        <v>528</v>
      </c>
      <c r="G319" s="286" t="s">
        <v>203</v>
      </c>
      <c r="H319" s="287">
        <v>1</v>
      </c>
      <c r="I319" s="288"/>
      <c r="J319" s="287">
        <f>ROUND(I319*H319,0)</f>
        <v>0</v>
      </c>
      <c r="K319" s="289"/>
      <c r="L319" s="290"/>
      <c r="M319" s="291" t="s">
        <v>1</v>
      </c>
      <c r="N319" s="292" t="s">
        <v>42</v>
      </c>
      <c r="O319" s="93"/>
      <c r="P319" s="247">
        <f>O319*H319</f>
        <v>0</v>
      </c>
      <c r="Q319" s="247">
        <v>0.00077999999999999999</v>
      </c>
      <c r="R319" s="247">
        <f>Q319*H319</f>
        <v>0.00077999999999999999</v>
      </c>
      <c r="S319" s="247">
        <v>0</v>
      </c>
      <c r="T319" s="248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9" t="s">
        <v>76</v>
      </c>
      <c r="AT319" s="249" t="s">
        <v>200</v>
      </c>
      <c r="AU319" s="249" t="s">
        <v>114</v>
      </c>
      <c r="AY319" s="17" t="s">
        <v>136</v>
      </c>
      <c r="BE319" s="140">
        <f>IF(N319="základní",J319,0)</f>
        <v>0</v>
      </c>
      <c r="BF319" s="140">
        <f>IF(N319="snížená",J319,0)</f>
        <v>0</v>
      </c>
      <c r="BG319" s="140">
        <f>IF(N319="zákl. přenesená",J319,0)</f>
        <v>0</v>
      </c>
      <c r="BH319" s="140">
        <f>IF(N319="sníž. přenesená",J319,0)</f>
        <v>0</v>
      </c>
      <c r="BI319" s="140">
        <f>IF(N319="nulová",J319,0)</f>
        <v>0</v>
      </c>
      <c r="BJ319" s="17" t="s">
        <v>114</v>
      </c>
      <c r="BK319" s="140">
        <f>ROUND(I319*H319,0)</f>
        <v>0</v>
      </c>
      <c r="BL319" s="17" t="s">
        <v>161</v>
      </c>
      <c r="BM319" s="249" t="s">
        <v>529</v>
      </c>
    </row>
    <row r="320" s="12" customFormat="1" ht="25.92" customHeight="1">
      <c r="A320" s="12"/>
      <c r="B320" s="222"/>
      <c r="C320" s="223"/>
      <c r="D320" s="224" t="s">
        <v>75</v>
      </c>
      <c r="E320" s="225" t="s">
        <v>113</v>
      </c>
      <c r="F320" s="225" t="s">
        <v>530</v>
      </c>
      <c r="G320" s="223"/>
      <c r="H320" s="223"/>
      <c r="I320" s="226"/>
      <c r="J320" s="227">
        <f>BK320</f>
        <v>0</v>
      </c>
      <c r="K320" s="223"/>
      <c r="L320" s="228"/>
      <c r="M320" s="229"/>
      <c r="N320" s="230"/>
      <c r="O320" s="230"/>
      <c r="P320" s="231">
        <f>P321+P323</f>
        <v>0</v>
      </c>
      <c r="Q320" s="230"/>
      <c r="R320" s="231">
        <f>R321+R323</f>
        <v>0</v>
      </c>
      <c r="S320" s="230"/>
      <c r="T320" s="232">
        <f>T321+T323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33" t="s">
        <v>161</v>
      </c>
      <c r="AT320" s="234" t="s">
        <v>75</v>
      </c>
      <c r="AU320" s="234" t="s">
        <v>76</v>
      </c>
      <c r="AY320" s="233" t="s">
        <v>136</v>
      </c>
      <c r="BK320" s="235">
        <f>BK321+BK323</f>
        <v>0</v>
      </c>
    </row>
    <row r="321" s="12" customFormat="1" ht="22.8" customHeight="1">
      <c r="A321" s="12"/>
      <c r="B321" s="222"/>
      <c r="C321" s="223"/>
      <c r="D321" s="224" t="s">
        <v>75</v>
      </c>
      <c r="E321" s="236" t="s">
        <v>531</v>
      </c>
      <c r="F321" s="236" t="s">
        <v>112</v>
      </c>
      <c r="G321" s="223"/>
      <c r="H321" s="223"/>
      <c r="I321" s="226"/>
      <c r="J321" s="237">
        <f>BK321</f>
        <v>0</v>
      </c>
      <c r="K321" s="223"/>
      <c r="L321" s="228"/>
      <c r="M321" s="229"/>
      <c r="N321" s="230"/>
      <c r="O321" s="230"/>
      <c r="P321" s="231">
        <f>P322</f>
        <v>0</v>
      </c>
      <c r="Q321" s="230"/>
      <c r="R321" s="231">
        <f>R322</f>
        <v>0</v>
      </c>
      <c r="S321" s="230"/>
      <c r="T321" s="232">
        <f>T322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33" t="s">
        <v>161</v>
      </c>
      <c r="AT321" s="234" t="s">
        <v>75</v>
      </c>
      <c r="AU321" s="234" t="s">
        <v>8</v>
      </c>
      <c r="AY321" s="233" t="s">
        <v>136</v>
      </c>
      <c r="BK321" s="235">
        <f>BK322</f>
        <v>0</v>
      </c>
    </row>
    <row r="322" s="2" customFormat="1" ht="16.5" customHeight="1">
      <c r="A322" s="40"/>
      <c r="B322" s="41"/>
      <c r="C322" s="238" t="s">
        <v>532</v>
      </c>
      <c r="D322" s="238" t="s">
        <v>139</v>
      </c>
      <c r="E322" s="239" t="s">
        <v>533</v>
      </c>
      <c r="F322" s="240" t="s">
        <v>112</v>
      </c>
      <c r="G322" s="241" t="s">
        <v>534</v>
      </c>
      <c r="H322" s="242">
        <v>1</v>
      </c>
      <c r="I322" s="243"/>
      <c r="J322" s="242">
        <f>ROUND(I322*H322,0)</f>
        <v>0</v>
      </c>
      <c r="K322" s="244"/>
      <c r="L322" s="43"/>
      <c r="M322" s="245" t="s">
        <v>1</v>
      </c>
      <c r="N322" s="246" t="s">
        <v>42</v>
      </c>
      <c r="O322" s="93"/>
      <c r="P322" s="247">
        <f>O322*H322</f>
        <v>0</v>
      </c>
      <c r="Q322" s="247">
        <v>0</v>
      </c>
      <c r="R322" s="247">
        <f>Q322*H322</f>
        <v>0</v>
      </c>
      <c r="S322" s="247">
        <v>0</v>
      </c>
      <c r="T322" s="248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9" t="s">
        <v>535</v>
      </c>
      <c r="AT322" s="249" t="s">
        <v>139</v>
      </c>
      <c r="AU322" s="249" t="s">
        <v>114</v>
      </c>
      <c r="AY322" s="17" t="s">
        <v>136</v>
      </c>
      <c r="BE322" s="140">
        <f>IF(N322="základní",J322,0)</f>
        <v>0</v>
      </c>
      <c r="BF322" s="140">
        <f>IF(N322="snížená",J322,0)</f>
        <v>0</v>
      </c>
      <c r="BG322" s="140">
        <f>IF(N322="zákl. přenesená",J322,0)</f>
        <v>0</v>
      </c>
      <c r="BH322" s="140">
        <f>IF(N322="sníž. přenesená",J322,0)</f>
        <v>0</v>
      </c>
      <c r="BI322" s="140">
        <f>IF(N322="nulová",J322,0)</f>
        <v>0</v>
      </c>
      <c r="BJ322" s="17" t="s">
        <v>114</v>
      </c>
      <c r="BK322" s="140">
        <f>ROUND(I322*H322,0)</f>
        <v>0</v>
      </c>
      <c r="BL322" s="17" t="s">
        <v>535</v>
      </c>
      <c r="BM322" s="249" t="s">
        <v>536</v>
      </c>
    </row>
    <row r="323" s="12" customFormat="1" ht="22.8" customHeight="1">
      <c r="A323" s="12"/>
      <c r="B323" s="222"/>
      <c r="C323" s="223"/>
      <c r="D323" s="224" t="s">
        <v>75</v>
      </c>
      <c r="E323" s="236" t="s">
        <v>537</v>
      </c>
      <c r="F323" s="236" t="s">
        <v>117</v>
      </c>
      <c r="G323" s="223"/>
      <c r="H323" s="223"/>
      <c r="I323" s="226"/>
      <c r="J323" s="237">
        <f>BK323</f>
        <v>0</v>
      </c>
      <c r="K323" s="223"/>
      <c r="L323" s="228"/>
      <c r="M323" s="229"/>
      <c r="N323" s="230"/>
      <c r="O323" s="230"/>
      <c r="P323" s="231">
        <f>P324</f>
        <v>0</v>
      </c>
      <c r="Q323" s="230"/>
      <c r="R323" s="231">
        <f>R324</f>
        <v>0</v>
      </c>
      <c r="S323" s="230"/>
      <c r="T323" s="232">
        <f>T324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33" t="s">
        <v>161</v>
      </c>
      <c r="AT323" s="234" t="s">
        <v>75</v>
      </c>
      <c r="AU323" s="234" t="s">
        <v>8</v>
      </c>
      <c r="AY323" s="233" t="s">
        <v>136</v>
      </c>
      <c r="BK323" s="235">
        <f>BK324</f>
        <v>0</v>
      </c>
    </row>
    <row r="324" s="2" customFormat="1" ht="16.5" customHeight="1">
      <c r="A324" s="40"/>
      <c r="B324" s="41"/>
      <c r="C324" s="238" t="s">
        <v>538</v>
      </c>
      <c r="D324" s="238" t="s">
        <v>139</v>
      </c>
      <c r="E324" s="239" t="s">
        <v>539</v>
      </c>
      <c r="F324" s="240" t="s">
        <v>117</v>
      </c>
      <c r="G324" s="241" t="s">
        <v>534</v>
      </c>
      <c r="H324" s="242">
        <v>1</v>
      </c>
      <c r="I324" s="243"/>
      <c r="J324" s="242">
        <f>ROUND(I324*H324,0)</f>
        <v>0</v>
      </c>
      <c r="K324" s="244"/>
      <c r="L324" s="43"/>
      <c r="M324" s="293" t="s">
        <v>1</v>
      </c>
      <c r="N324" s="294" t="s">
        <v>42</v>
      </c>
      <c r="O324" s="295"/>
      <c r="P324" s="296">
        <f>O324*H324</f>
        <v>0</v>
      </c>
      <c r="Q324" s="296">
        <v>0</v>
      </c>
      <c r="R324" s="296">
        <f>Q324*H324</f>
        <v>0</v>
      </c>
      <c r="S324" s="296">
        <v>0</v>
      </c>
      <c r="T324" s="297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9" t="s">
        <v>535</v>
      </c>
      <c r="AT324" s="249" t="s">
        <v>139</v>
      </c>
      <c r="AU324" s="249" t="s">
        <v>114</v>
      </c>
      <c r="AY324" s="17" t="s">
        <v>136</v>
      </c>
      <c r="BE324" s="140">
        <f>IF(N324="základní",J324,0)</f>
        <v>0</v>
      </c>
      <c r="BF324" s="140">
        <f>IF(N324="snížená",J324,0)</f>
        <v>0</v>
      </c>
      <c r="BG324" s="140">
        <f>IF(N324="zákl. přenesená",J324,0)</f>
        <v>0</v>
      </c>
      <c r="BH324" s="140">
        <f>IF(N324="sníž. přenesená",J324,0)</f>
        <v>0</v>
      </c>
      <c r="BI324" s="140">
        <f>IF(N324="nulová",J324,0)</f>
        <v>0</v>
      </c>
      <c r="BJ324" s="17" t="s">
        <v>114</v>
      </c>
      <c r="BK324" s="140">
        <f>ROUND(I324*H324,0)</f>
        <v>0</v>
      </c>
      <c r="BL324" s="17" t="s">
        <v>535</v>
      </c>
      <c r="BM324" s="249" t="s">
        <v>540</v>
      </c>
    </row>
    <row r="325" s="2" customFormat="1" ht="6.96" customHeight="1">
      <c r="A325" s="40"/>
      <c r="B325" s="68"/>
      <c r="C325" s="69"/>
      <c r="D325" s="69"/>
      <c r="E325" s="69"/>
      <c r="F325" s="69"/>
      <c r="G325" s="69"/>
      <c r="H325" s="69"/>
      <c r="I325" s="69"/>
      <c r="J325" s="69"/>
      <c r="K325" s="69"/>
      <c r="L325" s="43"/>
      <c r="M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</row>
  </sheetData>
  <sheetProtection sheet="1" autoFilter="0" formatColumns="0" formatRows="0" objects="1" scenarios="1" spinCount="100000" saltValue="xdmsJJqyByLraOh0tVVgezBexvFPeKPdqn5BRznX7vx2iNOxNVNKffB1nNFNEBlATgqqxzC0JDVTb6W2YCuWYw==" hashValue="dDNje8KAp3TrM8pP5wwJlJqkInRQWLMAJtbQTf0cdS700iD1vcRLidxBTYyydkkryfPqc0cwUqaGpe5OLEfpHw==" algorithmName="SHA-512" password="CC35"/>
  <autoFilter ref="C134:K324"/>
  <mergeCells count="11">
    <mergeCell ref="E7:H7"/>
    <mergeCell ref="E16:H16"/>
    <mergeCell ref="E25:H25"/>
    <mergeCell ref="E85:H85"/>
    <mergeCell ref="D111:F111"/>
    <mergeCell ref="D112:F112"/>
    <mergeCell ref="D113:F113"/>
    <mergeCell ref="D114:F114"/>
    <mergeCell ref="D115:F11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DESKTOP-BUVM0HO\Jara-pc</dc:creator>
  <cp:lastModifiedBy>DESKTOP-BUVM0HO\Jara-pc</cp:lastModifiedBy>
  <dcterms:created xsi:type="dcterms:W3CDTF">2025-02-11T11:29:31Z</dcterms:created>
  <dcterms:modified xsi:type="dcterms:W3CDTF">2025-02-11T11:29:35Z</dcterms:modified>
</cp:coreProperties>
</file>