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20223 - Kanalizační př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'20220223 - Kanalizační př...'!$C$122:$K$193</definedName>
    <definedName name="_xlnm.Print_Area" localSheetId="1">'20220223 - Kanalizační př...'!$C$82:$J$106,'20220223 - Kanalizační př...'!$C$112:$K$193</definedName>
    <definedName name="_xlnm.Print_Titles" localSheetId="1">'20220223 - Kanalizační př...'!$122:$122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93"/>
  <c r="BH193"/>
  <c r="BG193"/>
  <c r="BF193"/>
  <c r="T193"/>
  <c r="T192"/>
  <c r="R193"/>
  <c r="R192"/>
  <c r="P193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1"/>
  <c r="BH181"/>
  <c r="BG181"/>
  <c r="BF181"/>
  <c r="T181"/>
  <c r="T180"/>
  <c r="R181"/>
  <c r="R180"/>
  <c r="P181"/>
  <c r="P180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3"/>
  <c r="BH153"/>
  <c r="BG153"/>
  <c r="BF153"/>
  <c r="T153"/>
  <c r="T152"/>
  <c r="R153"/>
  <c r="R152"/>
  <c r="P153"/>
  <c r="P152"/>
  <c r="BI151"/>
  <c r="BH151"/>
  <c r="BG151"/>
  <c r="BF151"/>
  <c r="T151"/>
  <c r="R151"/>
  <c r="P151"/>
  <c r="BI150"/>
  <c r="BH150"/>
  <c r="BG150"/>
  <c r="BF150"/>
  <c r="T150"/>
  <c r="R150"/>
  <c r="P150"/>
  <c r="BI147"/>
  <c r="BH147"/>
  <c r="BG147"/>
  <c r="BF147"/>
  <c r="T147"/>
  <c r="R147"/>
  <c r="P147"/>
  <c r="BI145"/>
  <c r="BH145"/>
  <c r="BG145"/>
  <c r="BF145"/>
  <c r="T145"/>
  <c r="R145"/>
  <c r="P145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J120"/>
  <c r="J119"/>
  <c r="F117"/>
  <c r="E115"/>
  <c r="J90"/>
  <c r="J89"/>
  <c r="F87"/>
  <c r="E85"/>
  <c r="J16"/>
  <c r="E16"/>
  <c r="F120"/>
  <c r="J15"/>
  <c r="J13"/>
  <c r="E13"/>
  <c r="F119"/>
  <c r="J12"/>
  <c r="J10"/>
  <c r="J87"/>
  <c i="1" r="L90"/>
  <c r="AM90"/>
  <c r="AM89"/>
  <c r="L89"/>
  <c r="AM87"/>
  <c r="L87"/>
  <c r="L85"/>
  <c r="L84"/>
  <c i="2" r="BK156"/>
  <c r="J140"/>
  <c r="J179"/>
  <c r="J126"/>
  <c r="BK171"/>
  <c r="J156"/>
  <c r="BK177"/>
  <c r="BK126"/>
  <c r="J181"/>
  <c r="J165"/>
  <c r="BK164"/>
  <c r="BK129"/>
  <c r="J159"/>
  <c r="J191"/>
  <c r="J153"/>
  <c r="J193"/>
  <c r="BK161"/>
  <c r="J184"/>
  <c r="BK168"/>
  <c r="J174"/>
  <c r="J157"/>
  <c r="J167"/>
  <c r="BK157"/>
  <c r="J171"/>
  <c r="BK173"/>
  <c r="BK163"/>
  <c r="J169"/>
  <c r="BK151"/>
  <c r="J145"/>
  <c r="J189"/>
  <c r="BK140"/>
  <c r="BK179"/>
  <c r="BK136"/>
  <c r="J186"/>
  <c r="J131"/>
  <c r="BK131"/>
  <c r="BK127"/>
  <c r="BK169"/>
  <c r="J141"/>
  <c r="BK167"/>
  <c r="J176"/>
  <c r="BK185"/>
  <c r="J173"/>
  <c r="J133"/>
  <c r="J136"/>
  <c r="J150"/>
  <c r="BK158"/>
  <c r="J168"/>
  <c r="BK135"/>
  <c r="J190"/>
  <c r="BK190"/>
  <c r="BK165"/>
  <c r="J161"/>
  <c r="BK181"/>
  <c r="BK186"/>
  <c r="J129"/>
  <c r="BK166"/>
  <c r="J158"/>
  <c r="J132"/>
  <c i="1" r="AS94"/>
  <c i="2" r="BK145"/>
  <c r="BK147"/>
  <c r="J127"/>
  <c r="BK133"/>
  <c r="BK153"/>
  <c r="J147"/>
  <c r="BK193"/>
  <c r="BK138"/>
  <c r="J187"/>
  <c r="J164"/>
  <c r="J185"/>
  <c r="BK174"/>
  <c r="BK150"/>
  <c r="BK187"/>
  <c r="BK189"/>
  <c r="BK176"/>
  <c r="BK132"/>
  <c r="BK184"/>
  <c r="J163"/>
  <c r="BK159"/>
  <c r="BK191"/>
  <c r="BK141"/>
  <c r="J151"/>
  <c r="J138"/>
  <c r="J135"/>
  <c r="J177"/>
  <c r="J166"/>
  <c l="1" r="T125"/>
  <c r="P155"/>
  <c r="BK149"/>
  <c r="J149"/>
  <c r="J97"/>
  <c r="T149"/>
  <c r="BK175"/>
  <c r="J175"/>
  <c r="J100"/>
  <c r="P125"/>
  <c r="R183"/>
  <c r="R155"/>
  <c r="R149"/>
  <c r="BK155"/>
  <c r="J155"/>
  <c r="J99"/>
  <c r="P175"/>
  <c r="BK183"/>
  <c r="J183"/>
  <c r="J103"/>
  <c r="T183"/>
  <c r="R188"/>
  <c r="R125"/>
  <c r="R175"/>
  <c r="P183"/>
  <c r="P182"/>
  <c r="P188"/>
  <c r="BK125"/>
  <c r="J125"/>
  <c r="J96"/>
  <c r="P149"/>
  <c r="T155"/>
  <c r="T175"/>
  <c r="BK188"/>
  <c r="J188"/>
  <c r="J104"/>
  <c r="T188"/>
  <c r="BK180"/>
  <c r="J180"/>
  <c r="J101"/>
  <c r="BK152"/>
  <c r="J152"/>
  <c r="J98"/>
  <c r="BK192"/>
  <c r="J192"/>
  <c r="J105"/>
  <c r="BE151"/>
  <c r="BE163"/>
  <c r="BE135"/>
  <c r="BE158"/>
  <c r="BE161"/>
  <c r="J117"/>
  <c r="BE136"/>
  <c r="BE145"/>
  <c r="BE153"/>
  <c r="BE166"/>
  <c r="BE177"/>
  <c r="F89"/>
  <c r="BE133"/>
  <c r="BE165"/>
  <c r="BE185"/>
  <c r="F90"/>
  <c r="BE159"/>
  <c r="BE169"/>
  <c r="BE187"/>
  <c r="BE171"/>
  <c r="BE186"/>
  <c r="BE129"/>
  <c r="BE156"/>
  <c r="BE179"/>
  <c r="BE189"/>
  <c r="BE141"/>
  <c r="BE150"/>
  <c r="BE138"/>
  <c r="BE173"/>
  <c r="BE167"/>
  <c r="BE191"/>
  <c r="BE140"/>
  <c r="BE157"/>
  <c r="BE168"/>
  <c r="BE181"/>
  <c r="BE131"/>
  <c r="BE147"/>
  <c r="BE176"/>
  <c r="BE127"/>
  <c r="BE164"/>
  <c r="BE184"/>
  <c r="BE190"/>
  <c r="BE193"/>
  <c r="BE126"/>
  <c r="BE132"/>
  <c r="BE174"/>
  <c r="J32"/>
  <c i="1" r="AW95"/>
  <c i="2" r="F33"/>
  <c i="1" r="BB95"/>
  <c r="BB94"/>
  <c r="AX94"/>
  <c i="2" r="F35"/>
  <c i="1" r="BD95"/>
  <c r="BD94"/>
  <c r="W33"/>
  <c i="2" r="F34"/>
  <c i="1" r="BC95"/>
  <c r="BC94"/>
  <c r="AY94"/>
  <c i="2" r="F32"/>
  <c i="1" r="BA95"/>
  <c r="BA94"/>
  <c r="W30"/>
  <c i="2" l="1" r="R182"/>
  <c r="R124"/>
  <c r="R123"/>
  <c r="P124"/>
  <c r="P123"/>
  <c i="1" r="AU95"/>
  <c i="2" r="T182"/>
  <c r="T124"/>
  <c r="T123"/>
  <c r="BK124"/>
  <c r="J124"/>
  <c r="J95"/>
  <c r="BK182"/>
  <c r="J182"/>
  <c r="J102"/>
  <c i="1" r="AU94"/>
  <c r="AW94"/>
  <c r="AK30"/>
  <c r="W31"/>
  <c r="W32"/>
  <c i="2" r="J31"/>
  <c i="1" r="AV95"/>
  <c r="AT95"/>
  <c i="2" r="F31"/>
  <c i="1" r="AZ95"/>
  <c r="AZ94"/>
  <c r="AV94"/>
  <c r="AK29"/>
  <c i="2" l="1" r="BK123"/>
  <c r="J123"/>
  <c r="J94"/>
  <c i="1" r="W29"/>
  <c r="AT94"/>
  <c i="2" l="1" r="J28"/>
  <c i="1" r="AG95"/>
  <c r="AG94"/>
  <c r="AK26"/>
  <c r="AK35"/>
  <c l="1" r="AN94"/>
  <c i="2" r="J37"/>
  <c i="1"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<sst xmlns="http://schemas.openxmlformats.org/spreadsheetml/2006/main">
  <si>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</si>
  <si>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</si>
  <si>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</si>
  <si>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</si>
  <si>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</si>
  <si>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{897c4d6e-4419-42bc-98d6-797d70200b3e}</t>
  </si>
  <si>
    <t>0,01</t>
  </si>
  <si>
    <t>21</t>
  </si>
  <si>
    <t>1</t>
  </si>
  <si>
    <t>15</t>
  </si>
  <si>
    <t>REKAPITULACE STAVBY</t>
  </si>
  <si>
    <t xml:space="preserve">v ---  níže se nacházejí doplnkové a pomocné údaje k sestavám  --- v</t>
  </si>
  <si>
    <t>Návod na vyplnění</t>
  </si>
  <si>
    <t>Kód:</t>
  </si>
  <si>
    <t>20220223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</si>
  <si>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</si>
  <si>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</si>
  <si>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Kanalizační přípojka Podhůří - HARTA čp. 103</t>
  </si>
  <si>
    <t>KSO:</t>
  </si>
  <si>
    <t>CC-CZ:</t>
  </si>
  <si>
    <t>Místo:</t>
  </si>
  <si>
    <t xml:space="preserve"> </t>
  </si>
  <si>
    <t>Datum:</t>
  </si>
  <si>
    <t>23. 2. 2022</t>
  </si>
  <si>
    <t>Zadavatel:</t>
  </si>
  <si>
    <t>IČ:</t>
  </si>
  <si>
    <t>0,1</t>
  </si>
  <si>
    <t>DIČ:</t>
  </si>
  <si>
    <t>Uchazeč:</t>
  </si>
  <si>
    <t>Vyplň údaj</t>
  </si>
  <si>
    <t>Projektant:</t>
  </si>
  <si>
    <t>Ing. Aleš Kreisl</t>
  </si>
  <si>
    <t>True</t>
  </si>
  <si>
    <t>Zpracovatel:</t>
  </si>
  <si>
    <t>Ing. Roman CHarvát.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</si>
  <si>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</si>
  <si>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</si>
  <si>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</si>
  <si>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</si>
  <si>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</si>
  <si>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</si>
  <si>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</si>
  <si>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</si>
  <si>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</si>
  <si>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</si>
  <si>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</si>
  <si>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</si>
  <si>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</si>
  <si>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</si>
  <si>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</si>
  <si>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</si>
  <si>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</si>
  <si>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</si>
  <si>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</si>
  <si>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</si>
  <si>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</si>
  <si>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</si>
  <si>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</si>
  <si>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</si>
  <si>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</si>
  <si>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</si>
  <si>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</si>
  <si>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</si>
  <si>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</si>
  <si>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</si>
  <si>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</si>
  <si>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</si>
  <si>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</si>
  <si>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</si>
  <si>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</si>
  <si>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</si>
  <si>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</si>
  <si>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</si>
  <si>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</si>
  <si>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</si>
  <si>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</si>
  <si>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</si>
  <si>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</si>
  <si>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</si>
  <si>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</si>
  <si>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</si>
  <si>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</si>
  <si>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</si>
  <si>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</si>
  <si>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</si>
  <si>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</si>
  <si>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</si>
  <si>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</si>
  <si>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</si>
  <si>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</si>
  <si>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</si>
  <si>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</si>
  <si>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</si>
  <si>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</si>
  <si>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</si>
  <si>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</si>
  <si>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</si>
  <si>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</si>
  <si>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</si>
  <si>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</si>
  <si>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</si>
  <si>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</si>
  <si>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</si>
  <si>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</si>
  <si>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</si>
  <si>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</si>
  <si>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</si>
  <si>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</si>
  <si>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</si>
  <si>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</si>
  <si>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</si>
  <si>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</si>
  <si>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</si>
  <si>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</si>
  <si>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</si>
  <si>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</si>
  <si>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</si>
  <si>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</si>
  <si>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129001101</t>
  </si>
  <si>
    <t>Příplatek za ztížení odkopávky nebo prokopávky v blízkosti inženýrských sítí</t>
  </si>
  <si>
    <t>m3</t>
  </si>
  <si>
    <t>CS ÚRS 2022 01</t>
  </si>
  <si>
    <t>4</t>
  </si>
  <si>
    <t>167654792</t>
  </si>
  <si>
    <t>131351100</t>
  </si>
  <si>
    <t>Hloubení jam nezapažených v hornině třídy těžitelnosti II skupiny 4 objem do 20 m3 strojně</t>
  </si>
  <si>
    <t>-2043048514</t>
  </si>
  <si>
    <t>VV</t>
  </si>
  <si>
    <t>"startovací a koncová jáma protlaku" 3*2*5*2</t>
  </si>
  <si>
    <t>3</t>
  </si>
  <si>
    <t>132354104</t>
  </si>
  <si>
    <t>Hloubení rýh zapažených š do 800 mm v hornině třídy těžitelnosti II skupiny 4 objem přes 100 m3 strojně</t>
  </si>
  <si>
    <t>-441817762</t>
  </si>
  <si>
    <t>"odečteno elektronicky z podélného profilu" (161,3+17,9)*1,1</t>
  </si>
  <si>
    <t>141721218</t>
  </si>
  <si>
    <t>Řízený zemní protlak délky do 50 m hl do 6 m s protlačením potrubí vnějšího průměru vrtu přes 280 do 315 mm v hornině třídy těžitelnosti I a II skupiny 1 až 4</t>
  </si>
  <si>
    <t>m</t>
  </si>
  <si>
    <t>-2121246700</t>
  </si>
  <si>
    <t>5</t>
  </si>
  <si>
    <t>M</t>
  </si>
  <si>
    <t>14011112</t>
  </si>
  <si>
    <t>trubka ocelová bezešvá hladká jakost 11 353 324x8,0mm</t>
  </si>
  <si>
    <t>8</t>
  </si>
  <si>
    <t>1095102078</t>
  </si>
  <si>
    <t>6</t>
  </si>
  <si>
    <t>151811131</t>
  </si>
  <si>
    <t>Osazení pažicího boxu hl výkopu do 4 m š do 1,2 m</t>
  </si>
  <si>
    <t>m2</t>
  </si>
  <si>
    <t>1096563422</t>
  </si>
  <si>
    <t>"odečteno elektronicky z podélného profilu" (161,3+17,9)*2</t>
  </si>
  <si>
    <t>7</t>
  </si>
  <si>
    <t>151811231</t>
  </si>
  <si>
    <t>Odstranění pažicího boxu hl výkopu do 4 m š do 1,2 m</t>
  </si>
  <si>
    <t>-917076175</t>
  </si>
  <si>
    <t>162751133</t>
  </si>
  <si>
    <t>Vodorovné přemístění přes 5 000 do 6000 m výkopku/sypaniny z horniny třídy těžitelnosti II skupiny 4 a 5</t>
  </si>
  <si>
    <t>973201790</t>
  </si>
  <si>
    <t>"přebytečná zemina" 197,12-126,5</t>
  </si>
  <si>
    <t>9</t>
  </si>
  <si>
    <t>171201221</t>
  </si>
  <si>
    <t>Poplatek za uložení na skládce (skládkovné) zeminy a kamení kód odpadu 17 05 04</t>
  </si>
  <si>
    <t>t</t>
  </si>
  <si>
    <t>1030563373</t>
  </si>
  <si>
    <t>70,62*1,8</t>
  </si>
  <si>
    <t>10</t>
  </si>
  <si>
    <t>171251201</t>
  </si>
  <si>
    <t>Uložení sypaniny na skládky nebo meziskládky</t>
  </si>
  <si>
    <t>-1491558747</t>
  </si>
  <si>
    <t>11</t>
  </si>
  <si>
    <t>174111101</t>
  </si>
  <si>
    <t>Zásyp jam, šachet rýh nebo kolem objektů sypaninou se zhutněním ručně</t>
  </si>
  <si>
    <t>-258526856</t>
  </si>
  <si>
    <t>"kanalizační potrubí" 197,12-11,77-58,85</t>
  </si>
  <si>
    <t>"startovací jámy" 60</t>
  </si>
  <si>
    <t>Součet</t>
  </si>
  <si>
    <t>12</t>
  </si>
  <si>
    <t>175151101</t>
  </si>
  <si>
    <t>Obsypání potrubí strojně sypaninou bez prohození, uloženou do 3 m</t>
  </si>
  <si>
    <t>1091505970</t>
  </si>
  <si>
    <t>(126-19)*0,5*1,1</t>
  </si>
  <si>
    <t>13</t>
  </si>
  <si>
    <t>58331200</t>
  </si>
  <si>
    <t>štěrkopísek netříděný</t>
  </si>
  <si>
    <t>-1097835880</t>
  </si>
  <si>
    <t>58,85*2</t>
  </si>
  <si>
    <t>Svislé a kompletní konstrukce</t>
  </si>
  <si>
    <t>14</t>
  </si>
  <si>
    <t>359901111</t>
  </si>
  <si>
    <t>Vyčištění stok</t>
  </si>
  <si>
    <t>1589128316</t>
  </si>
  <si>
    <t>359901211</t>
  </si>
  <si>
    <t>Monitoring stoky jakékoli výšky na nové kanalizaci</t>
  </si>
  <si>
    <t>998603847</t>
  </si>
  <si>
    <t>Vodorovné konstrukce</t>
  </si>
  <si>
    <t>16</t>
  </si>
  <si>
    <t>451573111</t>
  </si>
  <si>
    <t>Lože pod potrubí otevřený výkop ze štěrkopísku</t>
  </si>
  <si>
    <t>1492368844</t>
  </si>
  <si>
    <t>(126-19)*0,1*1,1</t>
  </si>
  <si>
    <t>Trubní vedení</t>
  </si>
  <si>
    <t>17</t>
  </si>
  <si>
    <t>871355231</t>
  </si>
  <si>
    <t>Kanalizační potrubí z tvrdého PVC jednovrstvé tuhost třídy SN10 DN 200</t>
  </si>
  <si>
    <t>-1905008240</t>
  </si>
  <si>
    <t>18</t>
  </si>
  <si>
    <t>877355211</t>
  </si>
  <si>
    <t>Montáž tvarovek z tvrdého PVC-systém KG nebo z polypropylenu-systém KG 2000 jednoosé DN 200</t>
  </si>
  <si>
    <t>kus</t>
  </si>
  <si>
    <t>1628952272</t>
  </si>
  <si>
    <t>19</t>
  </si>
  <si>
    <t>28611366</t>
  </si>
  <si>
    <t>koleno kanalizace PVC KG 200</t>
  </si>
  <si>
    <t>2118894942</t>
  </si>
  <si>
    <t>20</t>
  </si>
  <si>
    <t>890811811</t>
  </si>
  <si>
    <t>Bourání šachet z plastu ručně obestavěného prostoru do 1,5 m3</t>
  </si>
  <si>
    <t>-773927849</t>
  </si>
  <si>
    <t>"stávající šachta" 1</t>
  </si>
  <si>
    <t>890851811</t>
  </si>
  <si>
    <t>Bourání šachet z plastu ručně obestavěného prostoru přes 3 do 5 m3</t>
  </si>
  <si>
    <t>-224956257</t>
  </si>
  <si>
    <t>"stávající ČOV" 15</t>
  </si>
  <si>
    <t>22</t>
  </si>
  <si>
    <t>894812206</t>
  </si>
  <si>
    <t>Revizní a čistící šachta z PP šachtové dno DN 425/200 průtočné 30°,60°,90°</t>
  </si>
  <si>
    <t>739585945</t>
  </si>
  <si>
    <t>23</t>
  </si>
  <si>
    <t>894812233</t>
  </si>
  <si>
    <t>Revizní a čistící šachta z PP DN 425 šachtová roura korugovaná bez hrdla světlé hloubky 3000 mm</t>
  </si>
  <si>
    <t>-1404724025</t>
  </si>
  <si>
    <t>24</t>
  </si>
  <si>
    <t>894812241</t>
  </si>
  <si>
    <t>Revizní a čistící šachta z PP DN 425 šachtová roura teleskopická světlé hloubky 375 mm</t>
  </si>
  <si>
    <t>-219558713</t>
  </si>
  <si>
    <t>25</t>
  </si>
  <si>
    <t>894812249</t>
  </si>
  <si>
    <t>Příplatek k rourám revizní a čistící šachty z PP DN 425 za uříznutí šachtové roury</t>
  </si>
  <si>
    <t>552752023</t>
  </si>
  <si>
    <t>26</t>
  </si>
  <si>
    <t>894812251</t>
  </si>
  <si>
    <t>Revizní a čistící šachta z PP DN 425 poklop betonový s betonovým konusem pro třídu zatížení B125</t>
  </si>
  <si>
    <t>1357044203</t>
  </si>
  <si>
    <t>27</t>
  </si>
  <si>
    <t>894812262</t>
  </si>
  <si>
    <t>Revizní a čistící šachta z PP DN 425 poklop litinový plný do teleskopické trubky pro třídu zatížení D400</t>
  </si>
  <si>
    <t>-418176479</t>
  </si>
  <si>
    <t>28</t>
  </si>
  <si>
    <t>899722113</t>
  </si>
  <si>
    <t>Krytí potrubí z plastů výstražnou fólií z PVC 34cm</t>
  </si>
  <si>
    <t>853995981</t>
  </si>
  <si>
    <t>(126-19)</t>
  </si>
  <si>
    <t>29</t>
  </si>
  <si>
    <t>899911102</t>
  </si>
  <si>
    <t>Kluzná objímka výšky 25 mm vnějšího průměru potrubí do 222 mm</t>
  </si>
  <si>
    <t>-859366777</t>
  </si>
  <si>
    <t>2*19</t>
  </si>
  <si>
    <t>30</t>
  </si>
  <si>
    <t>899913162</t>
  </si>
  <si>
    <t>Uzavírací manžeta chráničky potrubí DN 200 x 400</t>
  </si>
  <si>
    <t>-328623581</t>
  </si>
  <si>
    <t>31</t>
  </si>
  <si>
    <t>899981101</t>
  </si>
  <si>
    <t>Napojení do stávající kanalizace</t>
  </si>
  <si>
    <t>1337139749</t>
  </si>
  <si>
    <t>997</t>
  </si>
  <si>
    <t>Přesun sutě</t>
  </si>
  <si>
    <t>32</t>
  </si>
  <si>
    <t>997006512</t>
  </si>
  <si>
    <t>Vodorovné doprava suti s naložením a složením na skládku přes 100 m do 1 km</t>
  </si>
  <si>
    <t>914599287</t>
  </si>
  <si>
    <t>33</t>
  </si>
  <si>
    <t>997006519</t>
  </si>
  <si>
    <t>Příplatek k vodorovnému přemístění suti na skládku ZKD 1 km přes 1 km</t>
  </si>
  <si>
    <t>134121479</t>
  </si>
  <si>
    <t>1,22*5 'Přepočtené koeficientem množství</t>
  </si>
  <si>
    <t>34</t>
  </si>
  <si>
    <t>997013813</t>
  </si>
  <si>
    <t>Poplatek za uložení na skládce (skládkovné) stavebního odpadu z plastických hmot kód odpadu 17 02 03</t>
  </si>
  <si>
    <t>-2079948977</t>
  </si>
  <si>
    <t>998</t>
  </si>
  <si>
    <t>Přesun hmot</t>
  </si>
  <si>
    <t>35</t>
  </si>
  <si>
    <t>998276101</t>
  </si>
  <si>
    <t>Přesun hmot pro trubní vedení z trub z plastických hmot otevřený výkop</t>
  </si>
  <si>
    <t>1928092320</t>
  </si>
  <si>
    <t>VRN</t>
  </si>
  <si>
    <t>Vedlejší rozpočtové náklady</t>
  </si>
  <si>
    <t>VRN1</t>
  </si>
  <si>
    <t>Průzkumné, geodetické a projektové práce</t>
  </si>
  <si>
    <t>36</t>
  </si>
  <si>
    <t>012103000</t>
  </si>
  <si>
    <t>Geodetické práce před výstavbou</t>
  </si>
  <si>
    <t>…</t>
  </si>
  <si>
    <t>CS ÚRS 2021 01</t>
  </si>
  <si>
    <t>1024</t>
  </si>
  <si>
    <t>39607066</t>
  </si>
  <si>
    <t>37</t>
  </si>
  <si>
    <t>012203000</t>
  </si>
  <si>
    <t>Geodetické práce při provádění stavby</t>
  </si>
  <si>
    <t>1982814892</t>
  </si>
  <si>
    <t>38</t>
  </si>
  <si>
    <t>012303000</t>
  </si>
  <si>
    <t>Geodetické práce po výstavbě</t>
  </si>
  <si>
    <t>1858872612</t>
  </si>
  <si>
    <t>39</t>
  </si>
  <si>
    <t>013254000</t>
  </si>
  <si>
    <t>Dokumentace skutečného provedení stavby</t>
  </si>
  <si>
    <t>720085035</t>
  </si>
  <si>
    <t>VRN3</t>
  </si>
  <si>
    <t>Zařízení staveniště</t>
  </si>
  <si>
    <t>40</t>
  </si>
  <si>
    <t>034103000</t>
  </si>
  <si>
    <t>Oplocení staveniště</t>
  </si>
  <si>
    <t>126496026</t>
  </si>
  <si>
    <t>41</t>
  </si>
  <si>
    <t>034203000</t>
  </si>
  <si>
    <t>Opatření na ochranu pozemků sousedních se staveništěm</t>
  </si>
  <si>
    <t>495021059</t>
  </si>
  <si>
    <t>42</t>
  </si>
  <si>
    <t>039203000</t>
  </si>
  <si>
    <t>Úprava terénu po zrušení staveniště</t>
  </si>
  <si>
    <t>-1141054640</t>
  </si>
  <si>
    <t>VRN7</t>
  </si>
  <si>
    <t>Provozní vlivy</t>
  </si>
  <si>
    <t>43</t>
  </si>
  <si>
    <t>076103001</t>
  </si>
  <si>
    <t>Křížení se sítěmi ostatních správců (elektro, plyn) - projednání omezení</t>
  </si>
  <si>
    <t>219691267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</si>
</sst>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4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4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="1" customFormat="1" ht="24.96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6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26</v>
      </c>
    </row>
    <row r="11" s="1" customFormat="1" ht="18.48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26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26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26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26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20220223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Kanalizační přípojka Podhůří - HARTA čp. 103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23. 2. 2022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Aleš Kreisl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Ing. Roman CHarvát.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="7" customFormat="1" ht="24.75" customHeight="1">
      <c r="A95" s="117" t="s">
        <v>79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'20220223 - Kanalizační př...'!J28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'20220223 - Kanalizační př...'!P123</f>
        <v>0</v>
      </c>
      <c r="AV95" s="126">
        <f>'20220223 - Kanalizační př...'!J31</f>
        <v>0</v>
      </c>
      <c r="AW95" s="126">
        <f>'20220223 - Kanalizační př...'!J32</f>
        <v>0</v>
      </c>
      <c r="AX95" s="126">
        <f>'20220223 - Kanalizační př...'!J33</f>
        <v>0</v>
      </c>
      <c r="AY95" s="126">
        <f>'20220223 - Kanalizační př...'!J34</f>
        <v>0</v>
      </c>
      <c r="AZ95" s="126">
        <f>'20220223 - Kanalizační př...'!F31</f>
        <v>0</v>
      </c>
      <c r="BA95" s="126">
        <f>'20220223 - Kanalizační př...'!F32</f>
        <v>0</v>
      </c>
      <c r="BB95" s="126">
        <f>'20220223 - Kanalizační př...'!F33</f>
        <v>0</v>
      </c>
      <c r="BC95" s="126">
        <f>'20220223 - Kanalizační př...'!F34</f>
        <v>0</v>
      </c>
      <c r="BD95" s="128">
        <f>'20220223 - Kanalizační př...'!F35</f>
        <v>0</v>
      </c>
      <c r="BE95" s="7"/>
      <c r="BT95" s="129" t="s">
        <v>8</v>
      </c>
      <c r="BU95" s="129" t="s">
        <v>81</v>
      </c>
      <c r="BV95" s="129" t="s">
        <v>77</v>
      </c>
      <c r="BW95" s="129" t="s">
        <v>5</v>
      </c>
      <c r="BX95" s="129" t="s">
        <v>78</v>
      </c>
      <c r="CL95" s="129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B4zf6nI/jEHcl7TzJEwDBvUOf5zV1zqn7J0hSX6tYmA+B1jd8c4GIW2IxJ8qwQddq1sSngdcQx4aEzcTRD6GSg==" hashValue="mUmE8378+WVpb9z1JUU3UrE2kOFTdpsrUNx1fTUpaMjhxu42UI4UBSrYiBza0JfnTyXNsI4d167TvLWb/ZYuTw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20223 - Kanalizační př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hidden="1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82</v>
      </c>
    </row>
    <row r="4" hidden="1" s="1" customFormat="1" ht="24.96" customHeight="1">
      <c r="B4" s="19"/>
      <c r="D4" s="132" t="s">
        <v>83</v>
      </c>
      <c r="L4" s="19"/>
      <c r="M4" s="133" t="s">
        <v>11</v>
      </c>
      <c r="AT4" s="16" t="s">
        <v>4</v>
      </c>
    </row>
    <row r="5" hidden="1" s="1" customFormat="1" ht="6.96" customHeight="1">
      <c r="B5" s="19"/>
      <c r="L5" s="19"/>
    </row>
    <row r="6" hidden="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hidden="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hidden="1" s="2" customFormat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hidden="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hidden="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23. 2. 2022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hidden="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hidden="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idden="1" s="2" customFormat="1" ht="18" customHeight="1">
      <c r="A13" s="37"/>
      <c r="B13" s="43"/>
      <c r="C13" s="37"/>
      <c r="D13" s="37"/>
      <c r="E13" s="136" t="str">
        <f>IF('Rekapitulace stavby'!E11="","",'Rekapitulace stavby'!E11)</f>
        <v xml:space="preserve"> </v>
      </c>
      <c r="F13" s="37"/>
      <c r="G13" s="37"/>
      <c r="H13" s="37"/>
      <c r="I13" s="134" t="s">
        <v>27</v>
      </c>
      <c r="J13" s="136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hidden="1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hidden="1" s="2" customFormat="1" ht="12" customHeight="1">
      <c r="A15" s="37"/>
      <c r="B15" s="43"/>
      <c r="C15" s="37"/>
      <c r="D15" s="134" t="s">
        <v>28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hidden="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27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idden="1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hidden="1" s="2" customFormat="1" ht="12" customHeight="1">
      <c r="A18" s="37"/>
      <c r="B18" s="43"/>
      <c r="C18" s="37"/>
      <c r="D18" s="134" t="s">
        <v>30</v>
      </c>
      <c r="E18" s="37"/>
      <c r="F18" s="37"/>
      <c r="G18" s="37"/>
      <c r="H18" s="37"/>
      <c r="I18" s="134" t="s">
        <v>25</v>
      </c>
      <c r="J18" s="136" t="s">
        <v>1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idden="1" s="2" customFormat="1" ht="18" customHeight="1">
      <c r="A19" s="37"/>
      <c r="B19" s="43"/>
      <c r="C19" s="37"/>
      <c r="D19" s="37"/>
      <c r="E19" s="136" t="s">
        <v>31</v>
      </c>
      <c r="F19" s="37"/>
      <c r="G19" s="37"/>
      <c r="H19" s="37"/>
      <c r="I19" s="134" t="s">
        <v>27</v>
      </c>
      <c r="J19" s="136" t="s">
        <v>1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hidden="1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hidden="1" s="2" customFormat="1" ht="12" customHeight="1">
      <c r="A21" s="37"/>
      <c r="B21" s="43"/>
      <c r="C21" s="37"/>
      <c r="D21" s="134" t="s">
        <v>33</v>
      </c>
      <c r="E21" s="37"/>
      <c r="F21" s="37"/>
      <c r="G21" s="37"/>
      <c r="H21" s="37"/>
      <c r="I21" s="134" t="s">
        <v>25</v>
      </c>
      <c r="J21" s="136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hidden="1" s="2" customFormat="1" ht="18" customHeight="1">
      <c r="A22" s="37"/>
      <c r="B22" s="43"/>
      <c r="C22" s="37"/>
      <c r="D22" s="37"/>
      <c r="E22" s="136" t="s">
        <v>34</v>
      </c>
      <c r="F22" s="37"/>
      <c r="G22" s="37"/>
      <c r="H22" s="37"/>
      <c r="I22" s="134" t="s">
        <v>27</v>
      </c>
      <c r="J22" s="136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hidden="1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hidden="1" s="2" customFormat="1" ht="12" customHeight="1">
      <c r="A24" s="37"/>
      <c r="B24" s="43"/>
      <c r="C24" s="37"/>
      <c r="D24" s="134" t="s">
        <v>35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hidden="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hidden="1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hidden="1" s="2" customFormat="1" ht="6.96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hidden="1" s="2" customFormat="1" ht="25.44" customHeight="1">
      <c r="A28" s="37"/>
      <c r="B28" s="43"/>
      <c r="C28" s="37"/>
      <c r="D28" s="143" t="s">
        <v>36</v>
      </c>
      <c r="E28" s="37"/>
      <c r="F28" s="37"/>
      <c r="G28" s="37"/>
      <c r="H28" s="37"/>
      <c r="I28" s="37"/>
      <c r="J28" s="144">
        <f>ROUND(J123, 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hidden="1" s="2" customFormat="1" ht="6.96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hidden="1" s="2" customFormat="1" ht="14.4" customHeight="1">
      <c r="A30" s="37"/>
      <c r="B30" s="43"/>
      <c r="C30" s="37"/>
      <c r="D30" s="37"/>
      <c r="E30" s="37"/>
      <c r="F30" s="145" t="s">
        <v>38</v>
      </c>
      <c r="G30" s="37"/>
      <c r="H30" s="37"/>
      <c r="I30" s="145" t="s">
        <v>37</v>
      </c>
      <c r="J30" s="145" t="s">
        <v>39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hidden="1" s="2" customFormat="1" ht="14.4" customHeight="1">
      <c r="A31" s="37"/>
      <c r="B31" s="43"/>
      <c r="C31" s="37"/>
      <c r="D31" s="146" t="s">
        <v>40</v>
      </c>
      <c r="E31" s="134" t="s">
        <v>41</v>
      </c>
      <c r="F31" s="147">
        <f>ROUND((SUM(BE123:BE193)),  2)</f>
        <v>0</v>
      </c>
      <c r="G31" s="37"/>
      <c r="H31" s="37"/>
      <c r="I31" s="148">
        <v>0.20999999999999999</v>
      </c>
      <c r="J31" s="147">
        <f>ROUND(((SUM(BE123:BE193))*I31),  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hidden="1" s="2" customFormat="1" ht="14.4" customHeight="1">
      <c r="A32" s="37"/>
      <c r="B32" s="43"/>
      <c r="C32" s="37"/>
      <c r="D32" s="37"/>
      <c r="E32" s="134" t="s">
        <v>42</v>
      </c>
      <c r="F32" s="147">
        <f>ROUND((SUM(BF123:BF193)),  2)</f>
        <v>0</v>
      </c>
      <c r="G32" s="37"/>
      <c r="H32" s="37"/>
      <c r="I32" s="148">
        <v>0.14999999999999999</v>
      </c>
      <c r="J32" s="147">
        <f>ROUND(((SUM(BF123:BF193))*I32), 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37"/>
      <c r="E33" s="134" t="s">
        <v>43</v>
      </c>
      <c r="F33" s="147">
        <f>ROUND((SUM(BG123:BG193)),  2)</f>
        <v>0</v>
      </c>
      <c r="G33" s="37"/>
      <c r="H33" s="37"/>
      <c r="I33" s="148">
        <v>0.20999999999999999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43"/>
      <c r="C34" s="37"/>
      <c r="D34" s="37"/>
      <c r="E34" s="134" t="s">
        <v>44</v>
      </c>
      <c r="F34" s="147">
        <f>ROUND((SUM(BH123:BH193)),  2)</f>
        <v>0</v>
      </c>
      <c r="G34" s="37"/>
      <c r="H34" s="37"/>
      <c r="I34" s="148">
        <v>0.14999999999999999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4" t="s">
        <v>45</v>
      </c>
      <c r="F35" s="147">
        <f>ROUND((SUM(BI123:BI193)),  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6.96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25.44" customHeight="1">
      <c r="A37" s="37"/>
      <c r="B37" s="43"/>
      <c r="C37" s="149"/>
      <c r="D37" s="150" t="s">
        <v>46</v>
      </c>
      <c r="E37" s="151"/>
      <c r="F37" s="151"/>
      <c r="G37" s="152" t="s">
        <v>47</v>
      </c>
      <c r="H37" s="153" t="s">
        <v>48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B39" s="19"/>
      <c r="L39" s="19"/>
    </row>
    <row r="40" hidden="1" s="1" customFormat="1" ht="14.4" customHeight="1">
      <c r="B40" s="19"/>
      <c r="L40" s="19"/>
    </row>
    <row r="41" hidden="1" s="1" customFormat="1" ht="14.4" customHeight="1">
      <c r="B41" s="19"/>
      <c r="L41" s="19"/>
    </row>
    <row r="42" hidden="1" s="1" customFormat="1" ht="14.4" customHeight="1">
      <c r="B42" s="19"/>
      <c r="L42" s="19"/>
    </row>
    <row r="43" hidden="1" s="1" customFormat="1" ht="14.4" customHeight="1">
      <c r="B43" s="19"/>
      <c r="L43" s="19"/>
    </row>
    <row r="44" hidden="1" s="1" customFormat="1" ht="14.4" customHeight="1">
      <c r="B44" s="19"/>
      <c r="L44" s="19"/>
    </row>
    <row r="45" hidden="1" s="1" customFormat="1" ht="14.4" customHeight="1">
      <c r="B45" s="19"/>
      <c r="L45" s="19"/>
    </row>
    <row r="46" hidden="1" s="1" customFormat="1" ht="14.4" customHeight="1">
      <c r="B46" s="19"/>
      <c r="L46" s="19"/>
    </row>
    <row r="47" hidden="1" s="1" customFormat="1" ht="14.4" customHeight="1">
      <c r="B47" s="19"/>
      <c r="L47" s="19"/>
    </row>
    <row r="48" hidden="1" s="1" customFormat="1" ht="14.4" customHeight="1">
      <c r="B48" s="19"/>
      <c r="L48" s="19"/>
    </row>
    <row r="49" hidden="1" s="1" customFormat="1" ht="14.4" customHeight="1">
      <c r="B49" s="19"/>
      <c r="L49" s="19"/>
    </row>
    <row r="50" hidden="1" s="2" customFormat="1" ht="14.4" customHeight="1">
      <c r="B50" s="62"/>
      <c r="D50" s="156" t="s">
        <v>49</v>
      </c>
      <c r="E50" s="157"/>
      <c r="F50" s="157"/>
      <c r="G50" s="156" t="s">
        <v>50</v>
      </c>
      <c r="H50" s="157"/>
      <c r="I50" s="157"/>
      <c r="J50" s="157"/>
      <c r="K50" s="157"/>
      <c r="L50" s="62"/>
    </row>
    <row r="51" hidden="1">
      <c r="B51" s="19"/>
      <c r="L51" s="19"/>
    </row>
    <row r="52" hidden="1">
      <c r="B52" s="19"/>
      <c r="L52" s="19"/>
    </row>
    <row r="53" hidden="1">
      <c r="B53" s="19"/>
      <c r="L53" s="19"/>
    </row>
    <row r="54" hidden="1">
      <c r="B54" s="19"/>
      <c r="L54" s="19"/>
    </row>
    <row r="55" hidden="1">
      <c r="B55" s="19"/>
      <c r="L55" s="19"/>
    </row>
    <row r="56" hidden="1">
      <c r="B56" s="19"/>
      <c r="L56" s="19"/>
    </row>
    <row r="57" hidden="1">
      <c r="B57" s="19"/>
      <c r="L57" s="19"/>
    </row>
    <row r="58" hidden="1">
      <c r="B58" s="19"/>
      <c r="L58" s="19"/>
    </row>
    <row r="59" hidden="1">
      <c r="B59" s="19"/>
      <c r="L59" s="19"/>
    </row>
    <row r="60" hidden="1">
      <c r="B60" s="19"/>
      <c r="L60" s="19"/>
    </row>
    <row r="61" hidden="1" s="2" customFormat="1">
      <c r="A61" s="37"/>
      <c r="B61" s="43"/>
      <c r="C61" s="37"/>
      <c r="D61" s="158" t="s">
        <v>51</v>
      </c>
      <c r="E61" s="159"/>
      <c r="F61" s="160" t="s">
        <v>52</v>
      </c>
      <c r="G61" s="158" t="s">
        <v>51</v>
      </c>
      <c r="H61" s="159"/>
      <c r="I61" s="159"/>
      <c r="J61" s="161" t="s">
        <v>52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hidden="1">
      <c r="B62" s="19"/>
      <c r="L62" s="19"/>
    </row>
    <row r="63" hidden="1">
      <c r="B63" s="19"/>
      <c r="L63" s="19"/>
    </row>
    <row r="64" hidden="1">
      <c r="B64" s="19"/>
      <c r="L64" s="19"/>
    </row>
    <row r="65" hidden="1" s="2" customFormat="1">
      <c r="A65" s="37"/>
      <c r="B65" s="43"/>
      <c r="C65" s="37"/>
      <c r="D65" s="156" t="s">
        <v>53</v>
      </c>
      <c r="E65" s="162"/>
      <c r="F65" s="162"/>
      <c r="G65" s="156" t="s">
        <v>54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idden="1">
      <c r="B66" s="19"/>
      <c r="L66" s="19"/>
    </row>
    <row r="67" hidden="1">
      <c r="B67" s="19"/>
      <c r="L67" s="19"/>
    </row>
    <row r="68" hidden="1">
      <c r="B68" s="19"/>
      <c r="L68" s="19"/>
    </row>
    <row r="69" hidden="1">
      <c r="B69" s="19"/>
      <c r="L69" s="19"/>
    </row>
    <row r="70" hidden="1">
      <c r="B70" s="19"/>
      <c r="L70" s="19"/>
    </row>
    <row r="71" hidden="1">
      <c r="B71" s="19"/>
      <c r="L71" s="19"/>
    </row>
    <row r="72" hidden="1">
      <c r="B72" s="19"/>
      <c r="L72" s="19"/>
    </row>
    <row r="73" hidden="1">
      <c r="B73" s="19"/>
      <c r="L73" s="19"/>
    </row>
    <row r="74" hidden="1">
      <c r="B74" s="19"/>
      <c r="L74" s="19"/>
    </row>
    <row r="75" hidden="1">
      <c r="B75" s="19"/>
      <c r="L75" s="19"/>
    </row>
    <row r="76" hidden="1" s="2" customFormat="1">
      <c r="A76" s="37"/>
      <c r="B76" s="43"/>
      <c r="C76" s="37"/>
      <c r="D76" s="158" t="s">
        <v>51</v>
      </c>
      <c r="E76" s="159"/>
      <c r="F76" s="160" t="s">
        <v>52</v>
      </c>
      <c r="G76" s="158" t="s">
        <v>51</v>
      </c>
      <c r="H76" s="159"/>
      <c r="I76" s="159"/>
      <c r="J76" s="161" t="s">
        <v>52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hidden="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idden="1"/>
    <row r="79" hidden="1"/>
    <row r="80" hidden="1"/>
    <row r="81" s="2" customFormat="1" ht="6.96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75" t="str">
        <f>E7</f>
        <v>Kanalizační přípojka Podhůří - HARTA čp. 103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20</v>
      </c>
      <c r="D87" s="39"/>
      <c r="E87" s="39"/>
      <c r="F87" s="26" t="str">
        <f>F10</f>
        <v xml:space="preserve"> </v>
      </c>
      <c r="G87" s="39"/>
      <c r="H87" s="39"/>
      <c r="I87" s="31" t="s">
        <v>22</v>
      </c>
      <c r="J87" s="78" t="str">
        <f>IF(J10="","",J10)</f>
        <v>23. 2. 2022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31" t="s">
        <v>30</v>
      </c>
      <c r="J89" s="35" t="str">
        <f>E19</f>
        <v>Ing. Aleš Kreisl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31" t="s">
        <v>33</v>
      </c>
      <c r="J90" s="35" t="str">
        <f>E22</f>
        <v>Ing. Roman CHarvát.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67" t="s">
        <v>85</v>
      </c>
      <c r="D92" s="168"/>
      <c r="E92" s="168"/>
      <c r="F92" s="168"/>
      <c r="G92" s="168"/>
      <c r="H92" s="168"/>
      <c r="I92" s="168"/>
      <c r="J92" s="169" t="s">
        <v>86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70" t="s">
        <v>87</v>
      </c>
      <c r="D94" s="39"/>
      <c r="E94" s="39"/>
      <c r="F94" s="39"/>
      <c r="G94" s="39"/>
      <c r="H94" s="39"/>
      <c r="I94" s="39"/>
      <c r="J94" s="109">
        <f>J123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88</v>
      </c>
    </row>
    <row r="95" s="9" customFormat="1" ht="24.96" customHeight="1">
      <c r="A95" s="9"/>
      <c r="B95" s="171"/>
      <c r="C95" s="172"/>
      <c r="D95" s="173" t="s">
        <v>89</v>
      </c>
      <c r="E95" s="174"/>
      <c r="F95" s="174"/>
      <c r="G95" s="174"/>
      <c r="H95" s="174"/>
      <c r="I95" s="174"/>
      <c r="J95" s="175">
        <f>J124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7"/>
      <c r="C96" s="178"/>
      <c r="D96" s="179" t="s">
        <v>90</v>
      </c>
      <c r="E96" s="180"/>
      <c r="F96" s="180"/>
      <c r="G96" s="180"/>
      <c r="H96" s="180"/>
      <c r="I96" s="180"/>
      <c r="J96" s="181">
        <f>J125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7"/>
      <c r="C97" s="178"/>
      <c r="D97" s="179" t="s">
        <v>91</v>
      </c>
      <c r="E97" s="180"/>
      <c r="F97" s="180"/>
      <c r="G97" s="180"/>
      <c r="H97" s="180"/>
      <c r="I97" s="180"/>
      <c r="J97" s="181">
        <f>J149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7"/>
      <c r="C98" s="178"/>
      <c r="D98" s="179" t="s">
        <v>92</v>
      </c>
      <c r="E98" s="180"/>
      <c r="F98" s="180"/>
      <c r="G98" s="180"/>
      <c r="H98" s="180"/>
      <c r="I98" s="180"/>
      <c r="J98" s="181">
        <f>J152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7"/>
      <c r="C99" s="178"/>
      <c r="D99" s="179" t="s">
        <v>93</v>
      </c>
      <c r="E99" s="180"/>
      <c r="F99" s="180"/>
      <c r="G99" s="180"/>
      <c r="H99" s="180"/>
      <c r="I99" s="180"/>
      <c r="J99" s="181">
        <f>J155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7"/>
      <c r="C100" s="178"/>
      <c r="D100" s="179" t="s">
        <v>94</v>
      </c>
      <c r="E100" s="180"/>
      <c r="F100" s="180"/>
      <c r="G100" s="180"/>
      <c r="H100" s="180"/>
      <c r="I100" s="180"/>
      <c r="J100" s="181">
        <f>J175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7"/>
      <c r="C101" s="178"/>
      <c r="D101" s="179" t="s">
        <v>95</v>
      </c>
      <c r="E101" s="180"/>
      <c r="F101" s="180"/>
      <c r="G101" s="180"/>
      <c r="H101" s="180"/>
      <c r="I101" s="180"/>
      <c r="J101" s="181">
        <f>J180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1"/>
      <c r="C102" s="172"/>
      <c r="D102" s="173" t="s">
        <v>96</v>
      </c>
      <c r="E102" s="174"/>
      <c r="F102" s="174"/>
      <c r="G102" s="174"/>
      <c r="H102" s="174"/>
      <c r="I102" s="174"/>
      <c r="J102" s="175">
        <f>J182</f>
        <v>0</v>
      </c>
      <c r="K102" s="172"/>
      <c r="L102" s="17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77"/>
      <c r="C103" s="178"/>
      <c r="D103" s="179" t="s">
        <v>97</v>
      </c>
      <c r="E103" s="180"/>
      <c r="F103" s="180"/>
      <c r="G103" s="180"/>
      <c r="H103" s="180"/>
      <c r="I103" s="180"/>
      <c r="J103" s="181">
        <f>J183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7"/>
      <c r="C104" s="178"/>
      <c r="D104" s="179" t="s">
        <v>98</v>
      </c>
      <c r="E104" s="180"/>
      <c r="F104" s="180"/>
      <c r="G104" s="180"/>
      <c r="H104" s="180"/>
      <c r="I104" s="180"/>
      <c r="J104" s="181">
        <f>J188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7"/>
      <c r="C105" s="178"/>
      <c r="D105" s="179" t="s">
        <v>99</v>
      </c>
      <c r="E105" s="180"/>
      <c r="F105" s="180"/>
      <c r="G105" s="180"/>
      <c r="H105" s="180"/>
      <c r="I105" s="180"/>
      <c r="J105" s="181">
        <f>J192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="2" customFormat="1" ht="6.96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100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75" t="str">
        <f>E7</f>
        <v>Kanalizační přípojka Podhůří - HARTA čp. 103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20</v>
      </c>
      <c r="D117" s="39"/>
      <c r="E117" s="39"/>
      <c r="F117" s="26" t="str">
        <f>F10</f>
        <v xml:space="preserve"> </v>
      </c>
      <c r="G117" s="39"/>
      <c r="H117" s="39"/>
      <c r="I117" s="31" t="s">
        <v>22</v>
      </c>
      <c r="J117" s="78" t="str">
        <f>IF(J10="","",J10)</f>
        <v>23. 2. 2022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15" customHeight="1">
      <c r="A119" s="37"/>
      <c r="B119" s="38"/>
      <c r="C119" s="31" t="s">
        <v>24</v>
      </c>
      <c r="D119" s="39"/>
      <c r="E119" s="39"/>
      <c r="F119" s="26" t="str">
        <f>E13</f>
        <v xml:space="preserve"> </v>
      </c>
      <c r="G119" s="39"/>
      <c r="H119" s="39"/>
      <c r="I119" s="31" t="s">
        <v>30</v>
      </c>
      <c r="J119" s="35" t="str">
        <f>E19</f>
        <v>Ing. Aleš Kreisl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15" customHeight="1">
      <c r="A120" s="37"/>
      <c r="B120" s="38"/>
      <c r="C120" s="31" t="s">
        <v>28</v>
      </c>
      <c r="D120" s="39"/>
      <c r="E120" s="39"/>
      <c r="F120" s="26" t="str">
        <f>IF(E16="","",E16)</f>
        <v>Vyplň údaj</v>
      </c>
      <c r="G120" s="39"/>
      <c r="H120" s="39"/>
      <c r="I120" s="31" t="s">
        <v>33</v>
      </c>
      <c r="J120" s="35" t="str">
        <f>E22</f>
        <v>Ing. Roman CHarvát.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183"/>
      <c r="B122" s="184"/>
      <c r="C122" s="185" t="s">
        <v>101</v>
      </c>
      <c r="D122" s="186" t="s">
        <v>61</v>
      </c>
      <c r="E122" s="186" t="s">
        <v>57</v>
      </c>
      <c r="F122" s="186" t="s">
        <v>58</v>
      </c>
      <c r="G122" s="186" t="s">
        <v>102</v>
      </c>
      <c r="H122" s="186" t="s">
        <v>103</v>
      </c>
      <c r="I122" s="186" t="s">
        <v>104</v>
      </c>
      <c r="J122" s="186" t="s">
        <v>86</v>
      </c>
      <c r="K122" s="187" t="s">
        <v>105</v>
      </c>
      <c r="L122" s="188"/>
      <c r="M122" s="99" t="s">
        <v>1</v>
      </c>
      <c r="N122" s="100" t="s">
        <v>40</v>
      </c>
      <c r="O122" s="100" t="s">
        <v>106</v>
      </c>
      <c r="P122" s="100" t="s">
        <v>107</v>
      </c>
      <c r="Q122" s="100" t="s">
        <v>108</v>
      </c>
      <c r="R122" s="100" t="s">
        <v>109</v>
      </c>
      <c r="S122" s="100" t="s">
        <v>110</v>
      </c>
      <c r="T122" s="101" t="s">
        <v>111</v>
      </c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</row>
    <row r="123" s="2" customFormat="1" ht="22.8" customHeight="1">
      <c r="A123" s="37"/>
      <c r="B123" s="38"/>
      <c r="C123" s="106" t="s">
        <v>112</v>
      </c>
      <c r="D123" s="39"/>
      <c r="E123" s="39"/>
      <c r="F123" s="39"/>
      <c r="G123" s="39"/>
      <c r="H123" s="39"/>
      <c r="I123" s="39"/>
      <c r="J123" s="189">
        <f>BK123</f>
        <v>0</v>
      </c>
      <c r="K123" s="39"/>
      <c r="L123" s="43"/>
      <c r="M123" s="102"/>
      <c r="N123" s="190"/>
      <c r="O123" s="103"/>
      <c r="P123" s="191">
        <f>P124+P182</f>
        <v>0</v>
      </c>
      <c r="Q123" s="103"/>
      <c r="R123" s="191">
        <f>R124+R182</f>
        <v>2.8200794240000002</v>
      </c>
      <c r="S123" s="103"/>
      <c r="T123" s="192">
        <f>T124+T182</f>
        <v>1.22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88</v>
      </c>
      <c r="BK123" s="193">
        <f>BK124+BK182</f>
        <v>0</v>
      </c>
    </row>
    <row r="124" s="12" customFormat="1" ht="25.92" customHeight="1">
      <c r="A124" s="12"/>
      <c r="B124" s="194"/>
      <c r="C124" s="195"/>
      <c r="D124" s="196" t="s">
        <v>75</v>
      </c>
      <c r="E124" s="197" t="s">
        <v>113</v>
      </c>
      <c r="F124" s="197" t="s">
        <v>114</v>
      </c>
      <c r="G124" s="195"/>
      <c r="H124" s="195"/>
      <c r="I124" s="198"/>
      <c r="J124" s="199">
        <f>BK124</f>
        <v>0</v>
      </c>
      <c r="K124" s="195"/>
      <c r="L124" s="200"/>
      <c r="M124" s="201"/>
      <c r="N124" s="202"/>
      <c r="O124" s="202"/>
      <c r="P124" s="203">
        <f>P125+P149+P152+P155+P175+P180</f>
        <v>0</v>
      </c>
      <c r="Q124" s="202"/>
      <c r="R124" s="203">
        <f>R125+R149+R152+R155+R175+R180</f>
        <v>2.8200794240000002</v>
      </c>
      <c r="S124" s="202"/>
      <c r="T124" s="204">
        <f>T125+T149+T152+T155+T175+T180</f>
        <v>1.22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5" t="s">
        <v>8</v>
      </c>
      <c r="AT124" s="206" t="s">
        <v>75</v>
      </c>
      <c r="AU124" s="206" t="s">
        <v>76</v>
      </c>
      <c r="AY124" s="205" t="s">
        <v>115</v>
      </c>
      <c r="BK124" s="207">
        <f>BK125+BK149+BK152+BK155+BK175+BK180</f>
        <v>0</v>
      </c>
    </row>
    <row r="125" s="12" customFormat="1" ht="22.8" customHeight="1">
      <c r="A125" s="12"/>
      <c r="B125" s="194"/>
      <c r="C125" s="195"/>
      <c r="D125" s="196" t="s">
        <v>75</v>
      </c>
      <c r="E125" s="208" t="s">
        <v>8</v>
      </c>
      <c r="F125" s="208" t="s">
        <v>116</v>
      </c>
      <c r="G125" s="195"/>
      <c r="H125" s="195"/>
      <c r="I125" s="198"/>
      <c r="J125" s="209">
        <f>BK125</f>
        <v>0</v>
      </c>
      <c r="K125" s="195"/>
      <c r="L125" s="200"/>
      <c r="M125" s="201"/>
      <c r="N125" s="202"/>
      <c r="O125" s="202"/>
      <c r="P125" s="203">
        <f>SUM(P126:P148)</f>
        <v>0</v>
      </c>
      <c r="Q125" s="202"/>
      <c r="R125" s="203">
        <f>SUM(R126:R148)</f>
        <v>1.5535594239999999</v>
      </c>
      <c r="S125" s="202"/>
      <c r="T125" s="204">
        <f>SUM(T126:T148)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5" t="s">
        <v>8</v>
      </c>
      <c r="AT125" s="206" t="s">
        <v>75</v>
      </c>
      <c r="AU125" s="206" t="s">
        <v>8</v>
      </c>
      <c r="AY125" s="205" t="s">
        <v>115</v>
      </c>
      <c r="BK125" s="207">
        <f>SUM(BK126:BK148)</f>
        <v>0</v>
      </c>
    </row>
    <row r="126" s="2" customFormat="1" ht="24.15" customHeight="1">
      <c r="A126" s="37"/>
      <c r="B126" s="38"/>
      <c r="C126" s="210" t="s">
        <v>8</v>
      </c>
      <c r="D126" s="210" t="s">
        <v>117</v>
      </c>
      <c r="E126" s="211" t="s">
        <v>118</v>
      </c>
      <c r="F126" s="212" t="s">
        <v>119</v>
      </c>
      <c r="G126" s="213" t="s">
        <v>120</v>
      </c>
      <c r="H126" s="214">
        <v>15</v>
      </c>
      <c r="I126" s="215"/>
      <c r="J126" s="214">
        <f>ROUND(I126*H126,0)</f>
        <v>0</v>
      </c>
      <c r="K126" s="212" t="s">
        <v>121</v>
      </c>
      <c r="L126" s="43"/>
      <c r="M126" s="216" t="s">
        <v>1</v>
      </c>
      <c r="N126" s="217" t="s">
        <v>41</v>
      </c>
      <c r="O126" s="90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0" t="s">
        <v>122</v>
      </c>
      <c r="AT126" s="220" t="s">
        <v>117</v>
      </c>
      <c r="AU126" s="220" t="s">
        <v>82</v>
      </c>
      <c r="AY126" s="16" t="s">
        <v>115</v>
      </c>
      <c r="BE126" s="221">
        <f>IF(N126="základní",J126,0)</f>
        <v>0</v>
      </c>
      <c r="BF126" s="221">
        <f>IF(N126="snížená",J126,0)</f>
        <v>0</v>
      </c>
      <c r="BG126" s="221">
        <f>IF(N126="zákl. přenesená",J126,0)</f>
        <v>0</v>
      </c>
      <c r="BH126" s="221">
        <f>IF(N126="sníž. přenesená",J126,0)</f>
        <v>0</v>
      </c>
      <c r="BI126" s="221">
        <f>IF(N126="nulová",J126,0)</f>
        <v>0</v>
      </c>
      <c r="BJ126" s="16" t="s">
        <v>8</v>
      </c>
      <c r="BK126" s="221">
        <f>ROUND(I126*H126,0)</f>
        <v>0</v>
      </c>
      <c r="BL126" s="16" t="s">
        <v>122</v>
      </c>
      <c r="BM126" s="220" t="s">
        <v>123</v>
      </c>
    </row>
    <row r="127" s="2" customFormat="1" ht="33" customHeight="1">
      <c r="A127" s="37"/>
      <c r="B127" s="38"/>
      <c r="C127" s="210" t="s">
        <v>82</v>
      </c>
      <c r="D127" s="210" t="s">
        <v>117</v>
      </c>
      <c r="E127" s="211" t="s">
        <v>124</v>
      </c>
      <c r="F127" s="212" t="s">
        <v>125</v>
      </c>
      <c r="G127" s="213" t="s">
        <v>120</v>
      </c>
      <c r="H127" s="214">
        <v>60</v>
      </c>
      <c r="I127" s="215"/>
      <c r="J127" s="214">
        <f>ROUND(I127*H127,0)</f>
        <v>0</v>
      </c>
      <c r="K127" s="212" t="s">
        <v>121</v>
      </c>
      <c r="L127" s="43"/>
      <c r="M127" s="216" t="s">
        <v>1</v>
      </c>
      <c r="N127" s="217" t="s">
        <v>41</v>
      </c>
      <c r="O127" s="90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0" t="s">
        <v>122</v>
      </c>
      <c r="AT127" s="220" t="s">
        <v>117</v>
      </c>
      <c r="AU127" s="220" t="s">
        <v>82</v>
      </c>
      <c r="AY127" s="16" t="s">
        <v>115</v>
      </c>
      <c r="BE127" s="221">
        <f>IF(N127="základní",J127,0)</f>
        <v>0</v>
      </c>
      <c r="BF127" s="221">
        <f>IF(N127="snížená",J127,0)</f>
        <v>0</v>
      </c>
      <c r="BG127" s="221">
        <f>IF(N127="zákl. přenesená",J127,0)</f>
        <v>0</v>
      </c>
      <c r="BH127" s="221">
        <f>IF(N127="sníž. přenesená",J127,0)</f>
        <v>0</v>
      </c>
      <c r="BI127" s="221">
        <f>IF(N127="nulová",J127,0)</f>
        <v>0</v>
      </c>
      <c r="BJ127" s="16" t="s">
        <v>8</v>
      </c>
      <c r="BK127" s="221">
        <f>ROUND(I127*H127,0)</f>
        <v>0</v>
      </c>
      <c r="BL127" s="16" t="s">
        <v>122</v>
      </c>
      <c r="BM127" s="220" t="s">
        <v>126</v>
      </c>
    </row>
    <row r="128" s="13" customFormat="1">
      <c r="A128" s="13"/>
      <c r="B128" s="222"/>
      <c r="C128" s="223"/>
      <c r="D128" s="224" t="s">
        <v>127</v>
      </c>
      <c r="E128" s="225" t="s">
        <v>1</v>
      </c>
      <c r="F128" s="226" t="s">
        <v>128</v>
      </c>
      <c r="G128" s="223"/>
      <c r="H128" s="227">
        <v>60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127</v>
      </c>
      <c r="AU128" s="233" t="s">
        <v>82</v>
      </c>
      <c r="AV128" s="13" t="s">
        <v>82</v>
      </c>
      <c r="AW128" s="13" t="s">
        <v>32</v>
      </c>
      <c r="AX128" s="13" t="s">
        <v>8</v>
      </c>
      <c r="AY128" s="233" t="s">
        <v>115</v>
      </c>
    </row>
    <row r="129" s="2" customFormat="1" ht="33" customHeight="1">
      <c r="A129" s="37"/>
      <c r="B129" s="38"/>
      <c r="C129" s="210" t="s">
        <v>129</v>
      </c>
      <c r="D129" s="210" t="s">
        <v>117</v>
      </c>
      <c r="E129" s="211" t="s">
        <v>130</v>
      </c>
      <c r="F129" s="212" t="s">
        <v>131</v>
      </c>
      <c r="G129" s="213" t="s">
        <v>120</v>
      </c>
      <c r="H129" s="214">
        <v>197.12000000000001</v>
      </c>
      <c r="I129" s="215"/>
      <c r="J129" s="214">
        <f>ROUND(I129*H129,0)</f>
        <v>0</v>
      </c>
      <c r="K129" s="212" t="s">
        <v>121</v>
      </c>
      <c r="L129" s="43"/>
      <c r="M129" s="216" t="s">
        <v>1</v>
      </c>
      <c r="N129" s="217" t="s">
        <v>41</v>
      </c>
      <c r="O129" s="90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0" t="s">
        <v>122</v>
      </c>
      <c r="AT129" s="220" t="s">
        <v>117</v>
      </c>
      <c r="AU129" s="220" t="s">
        <v>82</v>
      </c>
      <c r="AY129" s="16" t="s">
        <v>115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16" t="s">
        <v>8</v>
      </c>
      <c r="BK129" s="221">
        <f>ROUND(I129*H129,0)</f>
        <v>0</v>
      </c>
      <c r="BL129" s="16" t="s">
        <v>122</v>
      </c>
      <c r="BM129" s="220" t="s">
        <v>132</v>
      </c>
    </row>
    <row r="130" s="13" customFormat="1">
      <c r="A130" s="13"/>
      <c r="B130" s="222"/>
      <c r="C130" s="223"/>
      <c r="D130" s="224" t="s">
        <v>127</v>
      </c>
      <c r="E130" s="225" t="s">
        <v>1</v>
      </c>
      <c r="F130" s="226" t="s">
        <v>133</v>
      </c>
      <c r="G130" s="223"/>
      <c r="H130" s="227">
        <v>197.12000000000001</v>
      </c>
      <c r="I130" s="228"/>
      <c r="J130" s="223"/>
      <c r="K130" s="223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127</v>
      </c>
      <c r="AU130" s="233" t="s">
        <v>82</v>
      </c>
      <c r="AV130" s="13" t="s">
        <v>82</v>
      </c>
      <c r="AW130" s="13" t="s">
        <v>32</v>
      </c>
      <c r="AX130" s="13" t="s">
        <v>8</v>
      </c>
      <c r="AY130" s="233" t="s">
        <v>115</v>
      </c>
    </row>
    <row r="131" s="2" customFormat="1" ht="44.25" customHeight="1">
      <c r="A131" s="37"/>
      <c r="B131" s="38"/>
      <c r="C131" s="210" t="s">
        <v>122</v>
      </c>
      <c r="D131" s="210" t="s">
        <v>117</v>
      </c>
      <c r="E131" s="211" t="s">
        <v>134</v>
      </c>
      <c r="F131" s="212" t="s">
        <v>135</v>
      </c>
      <c r="G131" s="213" t="s">
        <v>136</v>
      </c>
      <c r="H131" s="214">
        <v>19</v>
      </c>
      <c r="I131" s="215"/>
      <c r="J131" s="214">
        <f>ROUND(I131*H131,0)</f>
        <v>0</v>
      </c>
      <c r="K131" s="212" t="s">
        <v>121</v>
      </c>
      <c r="L131" s="43"/>
      <c r="M131" s="216" t="s">
        <v>1</v>
      </c>
      <c r="N131" s="217" t="s">
        <v>41</v>
      </c>
      <c r="O131" s="90"/>
      <c r="P131" s="218">
        <f>O131*H131</f>
        <v>0</v>
      </c>
      <c r="Q131" s="218">
        <v>0.0083999999999999995</v>
      </c>
      <c r="R131" s="218">
        <f>Q131*H131</f>
        <v>0.15959999999999999</v>
      </c>
      <c r="S131" s="218">
        <v>0</v>
      </c>
      <c r="T131" s="21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0" t="s">
        <v>122</v>
      </c>
      <c r="AT131" s="220" t="s">
        <v>117</v>
      </c>
      <c r="AU131" s="220" t="s">
        <v>82</v>
      </c>
      <c r="AY131" s="16" t="s">
        <v>115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16" t="s">
        <v>8</v>
      </c>
      <c r="BK131" s="221">
        <f>ROUND(I131*H131,0)</f>
        <v>0</v>
      </c>
      <c r="BL131" s="16" t="s">
        <v>122</v>
      </c>
      <c r="BM131" s="220" t="s">
        <v>137</v>
      </c>
    </row>
    <row r="132" s="2" customFormat="1" ht="24.15" customHeight="1">
      <c r="A132" s="37"/>
      <c r="B132" s="38"/>
      <c r="C132" s="234" t="s">
        <v>138</v>
      </c>
      <c r="D132" s="234" t="s">
        <v>139</v>
      </c>
      <c r="E132" s="235" t="s">
        <v>140</v>
      </c>
      <c r="F132" s="236" t="s">
        <v>141</v>
      </c>
      <c r="G132" s="237" t="s">
        <v>136</v>
      </c>
      <c r="H132" s="238">
        <v>19</v>
      </c>
      <c r="I132" s="239"/>
      <c r="J132" s="238">
        <f>ROUND(I132*H132,0)</f>
        <v>0</v>
      </c>
      <c r="K132" s="236" t="s">
        <v>121</v>
      </c>
      <c r="L132" s="240"/>
      <c r="M132" s="241" t="s">
        <v>1</v>
      </c>
      <c r="N132" s="242" t="s">
        <v>41</v>
      </c>
      <c r="O132" s="90"/>
      <c r="P132" s="218">
        <f>O132*H132</f>
        <v>0</v>
      </c>
      <c r="Q132" s="218">
        <v>0.062399999999999997</v>
      </c>
      <c r="R132" s="218">
        <f>Q132*H132</f>
        <v>1.1856</v>
      </c>
      <c r="S132" s="218">
        <v>0</v>
      </c>
      <c r="T132" s="21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0" t="s">
        <v>142</v>
      </c>
      <c r="AT132" s="220" t="s">
        <v>139</v>
      </c>
      <c r="AU132" s="220" t="s">
        <v>82</v>
      </c>
      <c r="AY132" s="16" t="s">
        <v>115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6" t="s">
        <v>8</v>
      </c>
      <c r="BK132" s="221">
        <f>ROUND(I132*H132,0)</f>
        <v>0</v>
      </c>
      <c r="BL132" s="16" t="s">
        <v>122</v>
      </c>
      <c r="BM132" s="220" t="s">
        <v>143</v>
      </c>
    </row>
    <row r="133" s="2" customFormat="1" ht="21.75" customHeight="1">
      <c r="A133" s="37"/>
      <c r="B133" s="38"/>
      <c r="C133" s="210" t="s">
        <v>144</v>
      </c>
      <c r="D133" s="210" t="s">
        <v>117</v>
      </c>
      <c r="E133" s="211" t="s">
        <v>145</v>
      </c>
      <c r="F133" s="212" t="s">
        <v>146</v>
      </c>
      <c r="G133" s="213" t="s">
        <v>147</v>
      </c>
      <c r="H133" s="214">
        <v>358.39999999999998</v>
      </c>
      <c r="I133" s="215"/>
      <c r="J133" s="214">
        <f>ROUND(I133*H133,0)</f>
        <v>0</v>
      </c>
      <c r="K133" s="212" t="s">
        <v>121</v>
      </c>
      <c r="L133" s="43"/>
      <c r="M133" s="216" t="s">
        <v>1</v>
      </c>
      <c r="N133" s="217" t="s">
        <v>41</v>
      </c>
      <c r="O133" s="90"/>
      <c r="P133" s="218">
        <f>O133*H133</f>
        <v>0</v>
      </c>
      <c r="Q133" s="218">
        <v>0.00058135999999999995</v>
      </c>
      <c r="R133" s="218">
        <f>Q133*H133</f>
        <v>0.20835942399999996</v>
      </c>
      <c r="S133" s="218">
        <v>0</v>
      </c>
      <c r="T133" s="21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0" t="s">
        <v>122</v>
      </c>
      <c r="AT133" s="220" t="s">
        <v>117</v>
      </c>
      <c r="AU133" s="220" t="s">
        <v>82</v>
      </c>
      <c r="AY133" s="16" t="s">
        <v>115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6" t="s">
        <v>8</v>
      </c>
      <c r="BK133" s="221">
        <f>ROUND(I133*H133,0)</f>
        <v>0</v>
      </c>
      <c r="BL133" s="16" t="s">
        <v>122</v>
      </c>
      <c r="BM133" s="220" t="s">
        <v>148</v>
      </c>
    </row>
    <row r="134" s="13" customFormat="1">
      <c r="A134" s="13"/>
      <c r="B134" s="222"/>
      <c r="C134" s="223"/>
      <c r="D134" s="224" t="s">
        <v>127</v>
      </c>
      <c r="E134" s="225" t="s">
        <v>1</v>
      </c>
      <c r="F134" s="226" t="s">
        <v>149</v>
      </c>
      <c r="G134" s="223"/>
      <c r="H134" s="227">
        <v>358.39999999999998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127</v>
      </c>
      <c r="AU134" s="233" t="s">
        <v>82</v>
      </c>
      <c r="AV134" s="13" t="s">
        <v>82</v>
      </c>
      <c r="AW134" s="13" t="s">
        <v>32</v>
      </c>
      <c r="AX134" s="13" t="s">
        <v>8</v>
      </c>
      <c r="AY134" s="233" t="s">
        <v>115</v>
      </c>
    </row>
    <row r="135" s="2" customFormat="1" ht="21.75" customHeight="1">
      <c r="A135" s="37"/>
      <c r="B135" s="38"/>
      <c r="C135" s="210" t="s">
        <v>150</v>
      </c>
      <c r="D135" s="210" t="s">
        <v>117</v>
      </c>
      <c r="E135" s="211" t="s">
        <v>151</v>
      </c>
      <c r="F135" s="212" t="s">
        <v>152</v>
      </c>
      <c r="G135" s="213" t="s">
        <v>147</v>
      </c>
      <c r="H135" s="214">
        <v>358.39999999999998</v>
      </c>
      <c r="I135" s="215"/>
      <c r="J135" s="214">
        <f>ROUND(I135*H135,0)</f>
        <v>0</v>
      </c>
      <c r="K135" s="212" t="s">
        <v>121</v>
      </c>
      <c r="L135" s="43"/>
      <c r="M135" s="216" t="s">
        <v>1</v>
      </c>
      <c r="N135" s="217" t="s">
        <v>41</v>
      </c>
      <c r="O135" s="90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0" t="s">
        <v>122</v>
      </c>
      <c r="AT135" s="220" t="s">
        <v>117</v>
      </c>
      <c r="AU135" s="220" t="s">
        <v>82</v>
      </c>
      <c r="AY135" s="16" t="s">
        <v>115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6" t="s">
        <v>8</v>
      </c>
      <c r="BK135" s="221">
        <f>ROUND(I135*H135,0)</f>
        <v>0</v>
      </c>
      <c r="BL135" s="16" t="s">
        <v>122</v>
      </c>
      <c r="BM135" s="220" t="s">
        <v>153</v>
      </c>
    </row>
    <row r="136" s="2" customFormat="1" ht="37.8" customHeight="1">
      <c r="A136" s="37"/>
      <c r="B136" s="38"/>
      <c r="C136" s="210" t="s">
        <v>142</v>
      </c>
      <c r="D136" s="210" t="s">
        <v>117</v>
      </c>
      <c r="E136" s="211" t="s">
        <v>154</v>
      </c>
      <c r="F136" s="212" t="s">
        <v>155</v>
      </c>
      <c r="G136" s="213" t="s">
        <v>120</v>
      </c>
      <c r="H136" s="214">
        <v>70.620000000000005</v>
      </c>
      <c r="I136" s="215"/>
      <c r="J136" s="214">
        <f>ROUND(I136*H136,0)</f>
        <v>0</v>
      </c>
      <c r="K136" s="212" t="s">
        <v>121</v>
      </c>
      <c r="L136" s="43"/>
      <c r="M136" s="216" t="s">
        <v>1</v>
      </c>
      <c r="N136" s="217" t="s">
        <v>41</v>
      </c>
      <c r="O136" s="90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0" t="s">
        <v>122</v>
      </c>
      <c r="AT136" s="220" t="s">
        <v>117</v>
      </c>
      <c r="AU136" s="220" t="s">
        <v>82</v>
      </c>
      <c r="AY136" s="16" t="s">
        <v>115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6" t="s">
        <v>8</v>
      </c>
      <c r="BK136" s="221">
        <f>ROUND(I136*H136,0)</f>
        <v>0</v>
      </c>
      <c r="BL136" s="16" t="s">
        <v>122</v>
      </c>
      <c r="BM136" s="220" t="s">
        <v>156</v>
      </c>
    </row>
    <row r="137" s="13" customFormat="1">
      <c r="A137" s="13"/>
      <c r="B137" s="222"/>
      <c r="C137" s="223"/>
      <c r="D137" s="224" t="s">
        <v>127</v>
      </c>
      <c r="E137" s="225" t="s">
        <v>1</v>
      </c>
      <c r="F137" s="226" t="s">
        <v>157</v>
      </c>
      <c r="G137" s="223"/>
      <c r="H137" s="227">
        <v>70.620000000000005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127</v>
      </c>
      <c r="AU137" s="233" t="s">
        <v>82</v>
      </c>
      <c r="AV137" s="13" t="s">
        <v>82</v>
      </c>
      <c r="AW137" s="13" t="s">
        <v>32</v>
      </c>
      <c r="AX137" s="13" t="s">
        <v>8</v>
      </c>
      <c r="AY137" s="233" t="s">
        <v>115</v>
      </c>
    </row>
    <row r="138" s="2" customFormat="1" ht="24.15" customHeight="1">
      <c r="A138" s="37"/>
      <c r="B138" s="38"/>
      <c r="C138" s="210" t="s">
        <v>158</v>
      </c>
      <c r="D138" s="210" t="s">
        <v>117</v>
      </c>
      <c r="E138" s="211" t="s">
        <v>159</v>
      </c>
      <c r="F138" s="212" t="s">
        <v>160</v>
      </c>
      <c r="G138" s="213" t="s">
        <v>161</v>
      </c>
      <c r="H138" s="214">
        <v>127.12000000000001</v>
      </c>
      <c r="I138" s="215"/>
      <c r="J138" s="214">
        <f>ROUND(I138*H138,0)</f>
        <v>0</v>
      </c>
      <c r="K138" s="212" t="s">
        <v>121</v>
      </c>
      <c r="L138" s="43"/>
      <c r="M138" s="216" t="s">
        <v>1</v>
      </c>
      <c r="N138" s="217" t="s">
        <v>41</v>
      </c>
      <c r="O138" s="90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0" t="s">
        <v>122</v>
      </c>
      <c r="AT138" s="220" t="s">
        <v>117</v>
      </c>
      <c r="AU138" s="220" t="s">
        <v>82</v>
      </c>
      <c r="AY138" s="16" t="s">
        <v>115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6" t="s">
        <v>8</v>
      </c>
      <c r="BK138" s="221">
        <f>ROUND(I138*H138,0)</f>
        <v>0</v>
      </c>
      <c r="BL138" s="16" t="s">
        <v>122</v>
      </c>
      <c r="BM138" s="220" t="s">
        <v>162</v>
      </c>
    </row>
    <row r="139" s="13" customFormat="1">
      <c r="A139" s="13"/>
      <c r="B139" s="222"/>
      <c r="C139" s="223"/>
      <c r="D139" s="224" t="s">
        <v>127</v>
      </c>
      <c r="E139" s="225" t="s">
        <v>1</v>
      </c>
      <c r="F139" s="226" t="s">
        <v>163</v>
      </c>
      <c r="G139" s="223"/>
      <c r="H139" s="227">
        <v>127.12000000000001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127</v>
      </c>
      <c r="AU139" s="233" t="s">
        <v>82</v>
      </c>
      <c r="AV139" s="13" t="s">
        <v>82</v>
      </c>
      <c r="AW139" s="13" t="s">
        <v>32</v>
      </c>
      <c r="AX139" s="13" t="s">
        <v>8</v>
      </c>
      <c r="AY139" s="233" t="s">
        <v>115</v>
      </c>
    </row>
    <row r="140" s="2" customFormat="1" ht="16.5" customHeight="1">
      <c r="A140" s="37"/>
      <c r="B140" s="38"/>
      <c r="C140" s="210" t="s">
        <v>164</v>
      </c>
      <c r="D140" s="210" t="s">
        <v>117</v>
      </c>
      <c r="E140" s="211" t="s">
        <v>165</v>
      </c>
      <c r="F140" s="212" t="s">
        <v>166</v>
      </c>
      <c r="G140" s="213" t="s">
        <v>120</v>
      </c>
      <c r="H140" s="214">
        <v>70.620000000000005</v>
      </c>
      <c r="I140" s="215"/>
      <c r="J140" s="214">
        <f>ROUND(I140*H140,0)</f>
        <v>0</v>
      </c>
      <c r="K140" s="212" t="s">
        <v>121</v>
      </c>
      <c r="L140" s="43"/>
      <c r="M140" s="216" t="s">
        <v>1</v>
      </c>
      <c r="N140" s="217" t="s">
        <v>41</v>
      </c>
      <c r="O140" s="90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0" t="s">
        <v>122</v>
      </c>
      <c r="AT140" s="220" t="s">
        <v>117</v>
      </c>
      <c r="AU140" s="220" t="s">
        <v>82</v>
      </c>
      <c r="AY140" s="16" t="s">
        <v>115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6" t="s">
        <v>8</v>
      </c>
      <c r="BK140" s="221">
        <f>ROUND(I140*H140,0)</f>
        <v>0</v>
      </c>
      <c r="BL140" s="16" t="s">
        <v>122</v>
      </c>
      <c r="BM140" s="220" t="s">
        <v>167</v>
      </c>
    </row>
    <row r="141" s="2" customFormat="1" ht="24.15" customHeight="1">
      <c r="A141" s="37"/>
      <c r="B141" s="38"/>
      <c r="C141" s="210" t="s">
        <v>168</v>
      </c>
      <c r="D141" s="210" t="s">
        <v>117</v>
      </c>
      <c r="E141" s="211" t="s">
        <v>169</v>
      </c>
      <c r="F141" s="212" t="s">
        <v>170</v>
      </c>
      <c r="G141" s="213" t="s">
        <v>120</v>
      </c>
      <c r="H141" s="214">
        <v>186.5</v>
      </c>
      <c r="I141" s="215"/>
      <c r="J141" s="214">
        <f>ROUND(I141*H141,0)</f>
        <v>0</v>
      </c>
      <c r="K141" s="212" t="s">
        <v>121</v>
      </c>
      <c r="L141" s="43"/>
      <c r="M141" s="216" t="s">
        <v>1</v>
      </c>
      <c r="N141" s="217" t="s">
        <v>41</v>
      </c>
      <c r="O141" s="90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0" t="s">
        <v>122</v>
      </c>
      <c r="AT141" s="220" t="s">
        <v>117</v>
      </c>
      <c r="AU141" s="220" t="s">
        <v>82</v>
      </c>
      <c r="AY141" s="16" t="s">
        <v>115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6" t="s">
        <v>8</v>
      </c>
      <c r="BK141" s="221">
        <f>ROUND(I141*H141,0)</f>
        <v>0</v>
      </c>
      <c r="BL141" s="16" t="s">
        <v>122</v>
      </c>
      <c r="BM141" s="220" t="s">
        <v>171</v>
      </c>
    </row>
    <row r="142" s="13" customFormat="1">
      <c r="A142" s="13"/>
      <c r="B142" s="222"/>
      <c r="C142" s="223"/>
      <c r="D142" s="224" t="s">
        <v>127</v>
      </c>
      <c r="E142" s="225" t="s">
        <v>1</v>
      </c>
      <c r="F142" s="226" t="s">
        <v>172</v>
      </c>
      <c r="G142" s="223"/>
      <c r="H142" s="227">
        <v>126.5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127</v>
      </c>
      <c r="AU142" s="233" t="s">
        <v>82</v>
      </c>
      <c r="AV142" s="13" t="s">
        <v>82</v>
      </c>
      <c r="AW142" s="13" t="s">
        <v>32</v>
      </c>
      <c r="AX142" s="13" t="s">
        <v>76</v>
      </c>
      <c r="AY142" s="233" t="s">
        <v>115</v>
      </c>
    </row>
    <row r="143" s="13" customFormat="1">
      <c r="A143" s="13"/>
      <c r="B143" s="222"/>
      <c r="C143" s="223"/>
      <c r="D143" s="224" t="s">
        <v>127</v>
      </c>
      <c r="E143" s="225" t="s">
        <v>1</v>
      </c>
      <c r="F143" s="226" t="s">
        <v>173</v>
      </c>
      <c r="G143" s="223"/>
      <c r="H143" s="227">
        <v>60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127</v>
      </c>
      <c r="AU143" s="233" t="s">
        <v>82</v>
      </c>
      <c r="AV143" s="13" t="s">
        <v>82</v>
      </c>
      <c r="AW143" s="13" t="s">
        <v>32</v>
      </c>
      <c r="AX143" s="13" t="s">
        <v>76</v>
      </c>
      <c r="AY143" s="233" t="s">
        <v>115</v>
      </c>
    </row>
    <row r="144" s="14" customFormat="1">
      <c r="A144" s="14"/>
      <c r="B144" s="243"/>
      <c r="C144" s="244"/>
      <c r="D144" s="224" t="s">
        <v>127</v>
      </c>
      <c r="E144" s="245" t="s">
        <v>1</v>
      </c>
      <c r="F144" s="246" t="s">
        <v>174</v>
      </c>
      <c r="G144" s="244"/>
      <c r="H144" s="247">
        <v>186.5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127</v>
      </c>
      <c r="AU144" s="253" t="s">
        <v>82</v>
      </c>
      <c r="AV144" s="14" t="s">
        <v>122</v>
      </c>
      <c r="AW144" s="14" t="s">
        <v>32</v>
      </c>
      <c r="AX144" s="14" t="s">
        <v>8</v>
      </c>
      <c r="AY144" s="253" t="s">
        <v>115</v>
      </c>
    </row>
    <row r="145" s="2" customFormat="1" ht="24.15" customHeight="1">
      <c r="A145" s="37"/>
      <c r="B145" s="38"/>
      <c r="C145" s="210" t="s">
        <v>175</v>
      </c>
      <c r="D145" s="210" t="s">
        <v>117</v>
      </c>
      <c r="E145" s="211" t="s">
        <v>176</v>
      </c>
      <c r="F145" s="212" t="s">
        <v>177</v>
      </c>
      <c r="G145" s="213" t="s">
        <v>120</v>
      </c>
      <c r="H145" s="214">
        <v>58.850000000000001</v>
      </c>
      <c r="I145" s="215"/>
      <c r="J145" s="214">
        <f>ROUND(I145*H145,0)</f>
        <v>0</v>
      </c>
      <c r="K145" s="212" t="s">
        <v>121</v>
      </c>
      <c r="L145" s="43"/>
      <c r="M145" s="216" t="s">
        <v>1</v>
      </c>
      <c r="N145" s="217" t="s">
        <v>41</v>
      </c>
      <c r="O145" s="90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0" t="s">
        <v>122</v>
      </c>
      <c r="AT145" s="220" t="s">
        <v>117</v>
      </c>
      <c r="AU145" s="220" t="s">
        <v>82</v>
      </c>
      <c r="AY145" s="16" t="s">
        <v>115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6" t="s">
        <v>8</v>
      </c>
      <c r="BK145" s="221">
        <f>ROUND(I145*H145,0)</f>
        <v>0</v>
      </c>
      <c r="BL145" s="16" t="s">
        <v>122</v>
      </c>
      <c r="BM145" s="220" t="s">
        <v>178</v>
      </c>
    </row>
    <row r="146" s="13" customFormat="1">
      <c r="A146" s="13"/>
      <c r="B146" s="222"/>
      <c r="C146" s="223"/>
      <c r="D146" s="224" t="s">
        <v>127</v>
      </c>
      <c r="E146" s="225" t="s">
        <v>1</v>
      </c>
      <c r="F146" s="226" t="s">
        <v>179</v>
      </c>
      <c r="G146" s="223"/>
      <c r="H146" s="227">
        <v>58.850000000000001</v>
      </c>
      <c r="I146" s="228"/>
      <c r="J146" s="223"/>
      <c r="K146" s="223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127</v>
      </c>
      <c r="AU146" s="233" t="s">
        <v>82</v>
      </c>
      <c r="AV146" s="13" t="s">
        <v>82</v>
      </c>
      <c r="AW146" s="13" t="s">
        <v>32</v>
      </c>
      <c r="AX146" s="13" t="s">
        <v>8</v>
      </c>
      <c r="AY146" s="233" t="s">
        <v>115</v>
      </c>
    </row>
    <row r="147" s="2" customFormat="1" ht="16.5" customHeight="1">
      <c r="A147" s="37"/>
      <c r="B147" s="38"/>
      <c r="C147" s="234" t="s">
        <v>180</v>
      </c>
      <c r="D147" s="234" t="s">
        <v>139</v>
      </c>
      <c r="E147" s="235" t="s">
        <v>181</v>
      </c>
      <c r="F147" s="236" t="s">
        <v>182</v>
      </c>
      <c r="G147" s="237" t="s">
        <v>161</v>
      </c>
      <c r="H147" s="238">
        <v>117.7</v>
      </c>
      <c r="I147" s="239"/>
      <c r="J147" s="238">
        <f>ROUND(I147*H147,0)</f>
        <v>0</v>
      </c>
      <c r="K147" s="236" t="s">
        <v>121</v>
      </c>
      <c r="L147" s="240"/>
      <c r="M147" s="241" t="s">
        <v>1</v>
      </c>
      <c r="N147" s="242" t="s">
        <v>41</v>
      </c>
      <c r="O147" s="90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0" t="s">
        <v>142</v>
      </c>
      <c r="AT147" s="220" t="s">
        <v>139</v>
      </c>
      <c r="AU147" s="220" t="s">
        <v>82</v>
      </c>
      <c r="AY147" s="16" t="s">
        <v>115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6" t="s">
        <v>8</v>
      </c>
      <c r="BK147" s="221">
        <f>ROUND(I147*H147,0)</f>
        <v>0</v>
      </c>
      <c r="BL147" s="16" t="s">
        <v>122</v>
      </c>
      <c r="BM147" s="220" t="s">
        <v>183</v>
      </c>
    </row>
    <row r="148" s="13" customFormat="1">
      <c r="A148" s="13"/>
      <c r="B148" s="222"/>
      <c r="C148" s="223"/>
      <c r="D148" s="224" t="s">
        <v>127</v>
      </c>
      <c r="E148" s="225" t="s">
        <v>1</v>
      </c>
      <c r="F148" s="226" t="s">
        <v>184</v>
      </c>
      <c r="G148" s="223"/>
      <c r="H148" s="227">
        <v>117.7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127</v>
      </c>
      <c r="AU148" s="233" t="s">
        <v>82</v>
      </c>
      <c r="AV148" s="13" t="s">
        <v>82</v>
      </c>
      <c r="AW148" s="13" t="s">
        <v>32</v>
      </c>
      <c r="AX148" s="13" t="s">
        <v>8</v>
      </c>
      <c r="AY148" s="233" t="s">
        <v>115</v>
      </c>
    </row>
    <row r="149" s="12" customFormat="1" ht="22.8" customHeight="1">
      <c r="A149" s="12"/>
      <c r="B149" s="194"/>
      <c r="C149" s="195"/>
      <c r="D149" s="196" t="s">
        <v>75</v>
      </c>
      <c r="E149" s="208" t="s">
        <v>129</v>
      </c>
      <c r="F149" s="208" t="s">
        <v>185</v>
      </c>
      <c r="G149" s="195"/>
      <c r="H149" s="195"/>
      <c r="I149" s="198"/>
      <c r="J149" s="209">
        <f>BK149</f>
        <v>0</v>
      </c>
      <c r="K149" s="195"/>
      <c r="L149" s="200"/>
      <c r="M149" s="201"/>
      <c r="N149" s="202"/>
      <c r="O149" s="202"/>
      <c r="P149" s="203">
        <f>SUM(P150:P151)</f>
        <v>0</v>
      </c>
      <c r="Q149" s="202"/>
      <c r="R149" s="203">
        <f>SUM(R150:R151)</f>
        <v>0</v>
      </c>
      <c r="S149" s="202"/>
      <c r="T149" s="204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5" t="s">
        <v>8</v>
      </c>
      <c r="AT149" s="206" t="s">
        <v>75</v>
      </c>
      <c r="AU149" s="206" t="s">
        <v>8</v>
      </c>
      <c r="AY149" s="205" t="s">
        <v>115</v>
      </c>
      <c r="BK149" s="207">
        <f>SUM(BK150:BK151)</f>
        <v>0</v>
      </c>
    </row>
    <row r="150" s="2" customFormat="1" ht="16.5" customHeight="1">
      <c r="A150" s="37"/>
      <c r="B150" s="38"/>
      <c r="C150" s="210" t="s">
        <v>186</v>
      </c>
      <c r="D150" s="210" t="s">
        <v>117</v>
      </c>
      <c r="E150" s="211" t="s">
        <v>187</v>
      </c>
      <c r="F150" s="212" t="s">
        <v>188</v>
      </c>
      <c r="G150" s="213" t="s">
        <v>136</v>
      </c>
      <c r="H150" s="214">
        <v>126</v>
      </c>
      <c r="I150" s="215"/>
      <c r="J150" s="214">
        <f>ROUND(I150*H150,0)</f>
        <v>0</v>
      </c>
      <c r="K150" s="212" t="s">
        <v>121</v>
      </c>
      <c r="L150" s="43"/>
      <c r="M150" s="216" t="s">
        <v>1</v>
      </c>
      <c r="N150" s="217" t="s">
        <v>41</v>
      </c>
      <c r="O150" s="90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0" t="s">
        <v>122</v>
      </c>
      <c r="AT150" s="220" t="s">
        <v>117</v>
      </c>
      <c r="AU150" s="220" t="s">
        <v>82</v>
      </c>
      <c r="AY150" s="16" t="s">
        <v>115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6" t="s">
        <v>8</v>
      </c>
      <c r="BK150" s="221">
        <f>ROUND(I150*H150,0)</f>
        <v>0</v>
      </c>
      <c r="BL150" s="16" t="s">
        <v>122</v>
      </c>
      <c r="BM150" s="220" t="s">
        <v>189</v>
      </c>
    </row>
    <row r="151" s="2" customFormat="1" ht="21.75" customHeight="1">
      <c r="A151" s="37"/>
      <c r="B151" s="38"/>
      <c r="C151" s="210" t="s">
        <v>9</v>
      </c>
      <c r="D151" s="210" t="s">
        <v>117</v>
      </c>
      <c r="E151" s="211" t="s">
        <v>190</v>
      </c>
      <c r="F151" s="212" t="s">
        <v>191</v>
      </c>
      <c r="G151" s="213" t="s">
        <v>136</v>
      </c>
      <c r="H151" s="214">
        <v>126</v>
      </c>
      <c r="I151" s="215"/>
      <c r="J151" s="214">
        <f>ROUND(I151*H151,0)</f>
        <v>0</v>
      </c>
      <c r="K151" s="212" t="s">
        <v>121</v>
      </c>
      <c r="L151" s="43"/>
      <c r="M151" s="216" t="s">
        <v>1</v>
      </c>
      <c r="N151" s="217" t="s">
        <v>41</v>
      </c>
      <c r="O151" s="90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0" t="s">
        <v>122</v>
      </c>
      <c r="AT151" s="220" t="s">
        <v>117</v>
      </c>
      <c r="AU151" s="220" t="s">
        <v>82</v>
      </c>
      <c r="AY151" s="16" t="s">
        <v>115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6" t="s">
        <v>8</v>
      </c>
      <c r="BK151" s="221">
        <f>ROUND(I151*H151,0)</f>
        <v>0</v>
      </c>
      <c r="BL151" s="16" t="s">
        <v>122</v>
      </c>
      <c r="BM151" s="220" t="s">
        <v>192</v>
      </c>
    </row>
    <row r="152" s="12" customFormat="1" ht="22.8" customHeight="1">
      <c r="A152" s="12"/>
      <c r="B152" s="194"/>
      <c r="C152" s="195"/>
      <c r="D152" s="196" t="s">
        <v>75</v>
      </c>
      <c r="E152" s="208" t="s">
        <v>122</v>
      </c>
      <c r="F152" s="208" t="s">
        <v>193</v>
      </c>
      <c r="G152" s="195"/>
      <c r="H152" s="195"/>
      <c r="I152" s="198"/>
      <c r="J152" s="209">
        <f>BK152</f>
        <v>0</v>
      </c>
      <c r="K152" s="195"/>
      <c r="L152" s="200"/>
      <c r="M152" s="201"/>
      <c r="N152" s="202"/>
      <c r="O152" s="202"/>
      <c r="P152" s="203">
        <f>SUM(P153:P154)</f>
        <v>0</v>
      </c>
      <c r="Q152" s="202"/>
      <c r="R152" s="203">
        <f>SUM(R153:R154)</f>
        <v>0</v>
      </c>
      <c r="S152" s="202"/>
      <c r="T152" s="204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5" t="s">
        <v>8</v>
      </c>
      <c r="AT152" s="206" t="s">
        <v>75</v>
      </c>
      <c r="AU152" s="206" t="s">
        <v>8</v>
      </c>
      <c r="AY152" s="205" t="s">
        <v>115</v>
      </c>
      <c r="BK152" s="207">
        <f>SUM(BK153:BK154)</f>
        <v>0</v>
      </c>
    </row>
    <row r="153" s="2" customFormat="1" ht="16.5" customHeight="1">
      <c r="A153" s="37"/>
      <c r="B153" s="38"/>
      <c r="C153" s="210" t="s">
        <v>194</v>
      </c>
      <c r="D153" s="210" t="s">
        <v>117</v>
      </c>
      <c r="E153" s="211" t="s">
        <v>195</v>
      </c>
      <c r="F153" s="212" t="s">
        <v>196</v>
      </c>
      <c r="G153" s="213" t="s">
        <v>120</v>
      </c>
      <c r="H153" s="214">
        <v>11.77</v>
      </c>
      <c r="I153" s="215"/>
      <c r="J153" s="214">
        <f>ROUND(I153*H153,0)</f>
        <v>0</v>
      </c>
      <c r="K153" s="212" t="s">
        <v>121</v>
      </c>
      <c r="L153" s="43"/>
      <c r="M153" s="216" t="s">
        <v>1</v>
      </c>
      <c r="N153" s="217" t="s">
        <v>41</v>
      </c>
      <c r="O153" s="90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0" t="s">
        <v>122</v>
      </c>
      <c r="AT153" s="220" t="s">
        <v>117</v>
      </c>
      <c r="AU153" s="220" t="s">
        <v>82</v>
      </c>
      <c r="AY153" s="16" t="s">
        <v>115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6" t="s">
        <v>8</v>
      </c>
      <c r="BK153" s="221">
        <f>ROUND(I153*H153,0)</f>
        <v>0</v>
      </c>
      <c r="BL153" s="16" t="s">
        <v>122</v>
      </c>
      <c r="BM153" s="220" t="s">
        <v>197</v>
      </c>
    </row>
    <row r="154" s="13" customFormat="1">
      <c r="A154" s="13"/>
      <c r="B154" s="222"/>
      <c r="C154" s="223"/>
      <c r="D154" s="224" t="s">
        <v>127</v>
      </c>
      <c r="E154" s="225" t="s">
        <v>1</v>
      </c>
      <c r="F154" s="226" t="s">
        <v>198</v>
      </c>
      <c r="G154" s="223"/>
      <c r="H154" s="227">
        <v>11.77</v>
      </c>
      <c r="I154" s="228"/>
      <c r="J154" s="223"/>
      <c r="K154" s="223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127</v>
      </c>
      <c r="AU154" s="233" t="s">
        <v>82</v>
      </c>
      <c r="AV154" s="13" t="s">
        <v>82</v>
      </c>
      <c r="AW154" s="13" t="s">
        <v>32</v>
      </c>
      <c r="AX154" s="13" t="s">
        <v>8</v>
      </c>
      <c r="AY154" s="233" t="s">
        <v>115</v>
      </c>
    </row>
    <row r="155" s="12" customFormat="1" ht="22.8" customHeight="1">
      <c r="A155" s="12"/>
      <c r="B155" s="194"/>
      <c r="C155" s="195"/>
      <c r="D155" s="196" t="s">
        <v>75</v>
      </c>
      <c r="E155" s="208" t="s">
        <v>142</v>
      </c>
      <c r="F155" s="208" t="s">
        <v>199</v>
      </c>
      <c r="G155" s="195"/>
      <c r="H155" s="195"/>
      <c r="I155" s="198"/>
      <c r="J155" s="209">
        <f>BK155</f>
        <v>0</v>
      </c>
      <c r="K155" s="195"/>
      <c r="L155" s="200"/>
      <c r="M155" s="201"/>
      <c r="N155" s="202"/>
      <c r="O155" s="202"/>
      <c r="P155" s="203">
        <f>SUM(P156:P174)</f>
        <v>0</v>
      </c>
      <c r="Q155" s="202"/>
      <c r="R155" s="203">
        <f>SUM(R156:R174)</f>
        <v>1.2665200000000003</v>
      </c>
      <c r="S155" s="202"/>
      <c r="T155" s="204">
        <f>SUM(T156:T174)</f>
        <v>1.22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5" t="s">
        <v>8</v>
      </c>
      <c r="AT155" s="206" t="s">
        <v>75</v>
      </c>
      <c r="AU155" s="206" t="s">
        <v>8</v>
      </c>
      <c r="AY155" s="205" t="s">
        <v>115</v>
      </c>
      <c r="BK155" s="207">
        <f>SUM(BK156:BK174)</f>
        <v>0</v>
      </c>
    </row>
    <row r="156" s="2" customFormat="1" ht="24.15" customHeight="1">
      <c r="A156" s="37"/>
      <c r="B156" s="38"/>
      <c r="C156" s="210" t="s">
        <v>200</v>
      </c>
      <c r="D156" s="210" t="s">
        <v>117</v>
      </c>
      <c r="E156" s="211" t="s">
        <v>201</v>
      </c>
      <c r="F156" s="212" t="s">
        <v>202</v>
      </c>
      <c r="G156" s="213" t="s">
        <v>136</v>
      </c>
      <c r="H156" s="214">
        <v>126</v>
      </c>
      <c r="I156" s="215"/>
      <c r="J156" s="214">
        <f>ROUND(I156*H156,0)</f>
        <v>0</v>
      </c>
      <c r="K156" s="212" t="s">
        <v>121</v>
      </c>
      <c r="L156" s="43"/>
      <c r="M156" s="216" t="s">
        <v>1</v>
      </c>
      <c r="N156" s="217" t="s">
        <v>41</v>
      </c>
      <c r="O156" s="90"/>
      <c r="P156" s="218">
        <f>O156*H156</f>
        <v>0</v>
      </c>
      <c r="Q156" s="218">
        <v>0.0039300000000000003</v>
      </c>
      <c r="R156" s="218">
        <f>Q156*H156</f>
        <v>0.49518000000000006</v>
      </c>
      <c r="S156" s="218">
        <v>0</v>
      </c>
      <c r="T156" s="21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0" t="s">
        <v>122</v>
      </c>
      <c r="AT156" s="220" t="s">
        <v>117</v>
      </c>
      <c r="AU156" s="220" t="s">
        <v>82</v>
      </c>
      <c r="AY156" s="16" t="s">
        <v>115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6" t="s">
        <v>8</v>
      </c>
      <c r="BK156" s="221">
        <f>ROUND(I156*H156,0)</f>
        <v>0</v>
      </c>
      <c r="BL156" s="16" t="s">
        <v>122</v>
      </c>
      <c r="BM156" s="220" t="s">
        <v>203</v>
      </c>
    </row>
    <row r="157" s="2" customFormat="1" ht="33" customHeight="1">
      <c r="A157" s="37"/>
      <c r="B157" s="38"/>
      <c r="C157" s="210" t="s">
        <v>204</v>
      </c>
      <c r="D157" s="210" t="s">
        <v>117</v>
      </c>
      <c r="E157" s="211" t="s">
        <v>205</v>
      </c>
      <c r="F157" s="212" t="s">
        <v>206</v>
      </c>
      <c r="G157" s="213" t="s">
        <v>207</v>
      </c>
      <c r="H157" s="214">
        <v>4</v>
      </c>
      <c r="I157" s="215"/>
      <c r="J157" s="214">
        <f>ROUND(I157*H157,0)</f>
        <v>0</v>
      </c>
      <c r="K157" s="212" t="s">
        <v>121</v>
      </c>
      <c r="L157" s="43"/>
      <c r="M157" s="216" t="s">
        <v>1</v>
      </c>
      <c r="N157" s="217" t="s">
        <v>41</v>
      </c>
      <c r="O157" s="90"/>
      <c r="P157" s="218">
        <f>O157*H157</f>
        <v>0</v>
      </c>
      <c r="Q157" s="218">
        <v>1.0000000000000001E-05</v>
      </c>
      <c r="R157" s="218">
        <f>Q157*H157</f>
        <v>4.0000000000000003E-05</v>
      </c>
      <c r="S157" s="218">
        <v>0</v>
      </c>
      <c r="T157" s="21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0" t="s">
        <v>122</v>
      </c>
      <c r="AT157" s="220" t="s">
        <v>117</v>
      </c>
      <c r="AU157" s="220" t="s">
        <v>82</v>
      </c>
      <c r="AY157" s="16" t="s">
        <v>115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6" t="s">
        <v>8</v>
      </c>
      <c r="BK157" s="221">
        <f>ROUND(I157*H157,0)</f>
        <v>0</v>
      </c>
      <c r="BL157" s="16" t="s">
        <v>122</v>
      </c>
      <c r="BM157" s="220" t="s">
        <v>208</v>
      </c>
    </row>
    <row r="158" s="2" customFormat="1" ht="16.5" customHeight="1">
      <c r="A158" s="37"/>
      <c r="B158" s="38"/>
      <c r="C158" s="234" t="s">
        <v>209</v>
      </c>
      <c r="D158" s="234" t="s">
        <v>139</v>
      </c>
      <c r="E158" s="235" t="s">
        <v>210</v>
      </c>
      <c r="F158" s="236" t="s">
        <v>211</v>
      </c>
      <c r="G158" s="237" t="s">
        <v>207</v>
      </c>
      <c r="H158" s="238">
        <v>4</v>
      </c>
      <c r="I158" s="239"/>
      <c r="J158" s="238">
        <f>ROUND(I158*H158,0)</f>
        <v>0</v>
      </c>
      <c r="K158" s="236" t="s">
        <v>121</v>
      </c>
      <c r="L158" s="240"/>
      <c r="M158" s="241" t="s">
        <v>1</v>
      </c>
      <c r="N158" s="242" t="s">
        <v>41</v>
      </c>
      <c r="O158" s="90"/>
      <c r="P158" s="218">
        <f>O158*H158</f>
        <v>0</v>
      </c>
      <c r="Q158" s="218">
        <v>0.0014</v>
      </c>
      <c r="R158" s="218">
        <f>Q158*H158</f>
        <v>0.0055999999999999999</v>
      </c>
      <c r="S158" s="218">
        <v>0</v>
      </c>
      <c r="T158" s="21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0" t="s">
        <v>142</v>
      </c>
      <c r="AT158" s="220" t="s">
        <v>139</v>
      </c>
      <c r="AU158" s="220" t="s">
        <v>82</v>
      </c>
      <c r="AY158" s="16" t="s">
        <v>115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6" t="s">
        <v>8</v>
      </c>
      <c r="BK158" s="221">
        <f>ROUND(I158*H158,0)</f>
        <v>0</v>
      </c>
      <c r="BL158" s="16" t="s">
        <v>122</v>
      </c>
      <c r="BM158" s="220" t="s">
        <v>212</v>
      </c>
    </row>
    <row r="159" s="2" customFormat="1" ht="24.15" customHeight="1">
      <c r="A159" s="37"/>
      <c r="B159" s="38"/>
      <c r="C159" s="210" t="s">
        <v>213</v>
      </c>
      <c r="D159" s="210" t="s">
        <v>117</v>
      </c>
      <c r="E159" s="211" t="s">
        <v>214</v>
      </c>
      <c r="F159" s="212" t="s">
        <v>215</v>
      </c>
      <c r="G159" s="213" t="s">
        <v>120</v>
      </c>
      <c r="H159" s="214">
        <v>1</v>
      </c>
      <c r="I159" s="215"/>
      <c r="J159" s="214">
        <f>ROUND(I159*H159,0)</f>
        <v>0</v>
      </c>
      <c r="K159" s="212" t="s">
        <v>121</v>
      </c>
      <c r="L159" s="43"/>
      <c r="M159" s="216" t="s">
        <v>1</v>
      </c>
      <c r="N159" s="217" t="s">
        <v>41</v>
      </c>
      <c r="O159" s="90"/>
      <c r="P159" s="218">
        <f>O159*H159</f>
        <v>0</v>
      </c>
      <c r="Q159" s="218">
        <v>0</v>
      </c>
      <c r="R159" s="218">
        <f>Q159*H159</f>
        <v>0</v>
      </c>
      <c r="S159" s="218">
        <v>0.32000000000000001</v>
      </c>
      <c r="T159" s="219">
        <f>S159*H159</f>
        <v>0.32000000000000001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0" t="s">
        <v>122</v>
      </c>
      <c r="AT159" s="220" t="s">
        <v>117</v>
      </c>
      <c r="AU159" s="220" t="s">
        <v>82</v>
      </c>
      <c r="AY159" s="16" t="s">
        <v>115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6" t="s">
        <v>8</v>
      </c>
      <c r="BK159" s="221">
        <f>ROUND(I159*H159,0)</f>
        <v>0</v>
      </c>
      <c r="BL159" s="16" t="s">
        <v>122</v>
      </c>
      <c r="BM159" s="220" t="s">
        <v>216</v>
      </c>
    </row>
    <row r="160" s="13" customFormat="1">
      <c r="A160" s="13"/>
      <c r="B160" s="222"/>
      <c r="C160" s="223"/>
      <c r="D160" s="224" t="s">
        <v>127</v>
      </c>
      <c r="E160" s="225" t="s">
        <v>1</v>
      </c>
      <c r="F160" s="226" t="s">
        <v>217</v>
      </c>
      <c r="G160" s="223"/>
      <c r="H160" s="227">
        <v>1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127</v>
      </c>
      <c r="AU160" s="233" t="s">
        <v>82</v>
      </c>
      <c r="AV160" s="13" t="s">
        <v>82</v>
      </c>
      <c r="AW160" s="13" t="s">
        <v>32</v>
      </c>
      <c r="AX160" s="13" t="s">
        <v>8</v>
      </c>
      <c r="AY160" s="233" t="s">
        <v>115</v>
      </c>
    </row>
    <row r="161" s="2" customFormat="1" ht="24.15" customHeight="1">
      <c r="A161" s="37"/>
      <c r="B161" s="38"/>
      <c r="C161" s="210" t="s">
        <v>7</v>
      </c>
      <c r="D161" s="210" t="s">
        <v>117</v>
      </c>
      <c r="E161" s="211" t="s">
        <v>218</v>
      </c>
      <c r="F161" s="212" t="s">
        <v>219</v>
      </c>
      <c r="G161" s="213" t="s">
        <v>120</v>
      </c>
      <c r="H161" s="214">
        <v>15</v>
      </c>
      <c r="I161" s="215"/>
      <c r="J161" s="214">
        <f>ROUND(I161*H161,0)</f>
        <v>0</v>
      </c>
      <c r="K161" s="212" t="s">
        <v>121</v>
      </c>
      <c r="L161" s="43"/>
      <c r="M161" s="216" t="s">
        <v>1</v>
      </c>
      <c r="N161" s="217" t="s">
        <v>41</v>
      </c>
      <c r="O161" s="90"/>
      <c r="P161" s="218">
        <f>O161*H161</f>
        <v>0</v>
      </c>
      <c r="Q161" s="218">
        <v>0</v>
      </c>
      <c r="R161" s="218">
        <f>Q161*H161</f>
        <v>0</v>
      </c>
      <c r="S161" s="218">
        <v>0.059999999999999998</v>
      </c>
      <c r="T161" s="219">
        <f>S161*H161</f>
        <v>0.89999999999999991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0" t="s">
        <v>122</v>
      </c>
      <c r="AT161" s="220" t="s">
        <v>117</v>
      </c>
      <c r="AU161" s="220" t="s">
        <v>82</v>
      </c>
      <c r="AY161" s="16" t="s">
        <v>115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6" t="s">
        <v>8</v>
      </c>
      <c r="BK161" s="221">
        <f>ROUND(I161*H161,0)</f>
        <v>0</v>
      </c>
      <c r="BL161" s="16" t="s">
        <v>122</v>
      </c>
      <c r="BM161" s="220" t="s">
        <v>220</v>
      </c>
    </row>
    <row r="162" s="13" customFormat="1">
      <c r="A162" s="13"/>
      <c r="B162" s="222"/>
      <c r="C162" s="223"/>
      <c r="D162" s="224" t="s">
        <v>127</v>
      </c>
      <c r="E162" s="225" t="s">
        <v>1</v>
      </c>
      <c r="F162" s="226" t="s">
        <v>221</v>
      </c>
      <c r="G162" s="223"/>
      <c r="H162" s="227">
        <v>15</v>
      </c>
      <c r="I162" s="228"/>
      <c r="J162" s="223"/>
      <c r="K162" s="223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127</v>
      </c>
      <c r="AU162" s="233" t="s">
        <v>82</v>
      </c>
      <c r="AV162" s="13" t="s">
        <v>82</v>
      </c>
      <c r="AW162" s="13" t="s">
        <v>32</v>
      </c>
      <c r="AX162" s="13" t="s">
        <v>8</v>
      </c>
      <c r="AY162" s="233" t="s">
        <v>115</v>
      </c>
    </row>
    <row r="163" s="2" customFormat="1" ht="24.15" customHeight="1">
      <c r="A163" s="37"/>
      <c r="B163" s="38"/>
      <c r="C163" s="210" t="s">
        <v>222</v>
      </c>
      <c r="D163" s="210" t="s">
        <v>117</v>
      </c>
      <c r="E163" s="211" t="s">
        <v>223</v>
      </c>
      <c r="F163" s="212" t="s">
        <v>224</v>
      </c>
      <c r="G163" s="213" t="s">
        <v>207</v>
      </c>
      <c r="H163" s="214">
        <v>4</v>
      </c>
      <c r="I163" s="215"/>
      <c r="J163" s="214">
        <f>ROUND(I163*H163,0)</f>
        <v>0</v>
      </c>
      <c r="K163" s="212" t="s">
        <v>121</v>
      </c>
      <c r="L163" s="43"/>
      <c r="M163" s="216" t="s">
        <v>1</v>
      </c>
      <c r="N163" s="217" t="s">
        <v>41</v>
      </c>
      <c r="O163" s="90"/>
      <c r="P163" s="218">
        <f>O163*H163</f>
        <v>0</v>
      </c>
      <c r="Q163" s="218">
        <v>0.074370000000000006</v>
      </c>
      <c r="R163" s="218">
        <f>Q163*H163</f>
        <v>0.29748000000000002</v>
      </c>
      <c r="S163" s="218">
        <v>0</v>
      </c>
      <c r="T163" s="21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0" t="s">
        <v>122</v>
      </c>
      <c r="AT163" s="220" t="s">
        <v>117</v>
      </c>
      <c r="AU163" s="220" t="s">
        <v>82</v>
      </c>
      <c r="AY163" s="16" t="s">
        <v>115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6" t="s">
        <v>8</v>
      </c>
      <c r="BK163" s="221">
        <f>ROUND(I163*H163,0)</f>
        <v>0</v>
      </c>
      <c r="BL163" s="16" t="s">
        <v>122</v>
      </c>
      <c r="BM163" s="220" t="s">
        <v>225</v>
      </c>
    </row>
    <row r="164" s="2" customFormat="1" ht="33" customHeight="1">
      <c r="A164" s="37"/>
      <c r="B164" s="38"/>
      <c r="C164" s="210" t="s">
        <v>226</v>
      </c>
      <c r="D164" s="210" t="s">
        <v>117</v>
      </c>
      <c r="E164" s="211" t="s">
        <v>227</v>
      </c>
      <c r="F164" s="212" t="s">
        <v>228</v>
      </c>
      <c r="G164" s="213" t="s">
        <v>207</v>
      </c>
      <c r="H164" s="214">
        <v>4</v>
      </c>
      <c r="I164" s="215"/>
      <c r="J164" s="214">
        <f>ROUND(I164*H164,0)</f>
        <v>0</v>
      </c>
      <c r="K164" s="212" t="s">
        <v>121</v>
      </c>
      <c r="L164" s="43"/>
      <c r="M164" s="216" t="s">
        <v>1</v>
      </c>
      <c r="N164" s="217" t="s">
        <v>41</v>
      </c>
      <c r="O164" s="90"/>
      <c r="P164" s="218">
        <f>O164*H164</f>
        <v>0</v>
      </c>
      <c r="Q164" s="218">
        <v>0.026720000000000001</v>
      </c>
      <c r="R164" s="218">
        <f>Q164*H164</f>
        <v>0.10688</v>
      </c>
      <c r="S164" s="218">
        <v>0</v>
      </c>
      <c r="T164" s="21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0" t="s">
        <v>122</v>
      </c>
      <c r="AT164" s="220" t="s">
        <v>117</v>
      </c>
      <c r="AU164" s="220" t="s">
        <v>82</v>
      </c>
      <c r="AY164" s="16" t="s">
        <v>115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6" t="s">
        <v>8</v>
      </c>
      <c r="BK164" s="221">
        <f>ROUND(I164*H164,0)</f>
        <v>0</v>
      </c>
      <c r="BL164" s="16" t="s">
        <v>122</v>
      </c>
      <c r="BM164" s="220" t="s">
        <v>229</v>
      </c>
    </row>
    <row r="165" s="2" customFormat="1" ht="24.15" customHeight="1">
      <c r="A165" s="37"/>
      <c r="B165" s="38"/>
      <c r="C165" s="210" t="s">
        <v>230</v>
      </c>
      <c r="D165" s="210" t="s">
        <v>117</v>
      </c>
      <c r="E165" s="211" t="s">
        <v>231</v>
      </c>
      <c r="F165" s="212" t="s">
        <v>232</v>
      </c>
      <c r="G165" s="213" t="s">
        <v>207</v>
      </c>
      <c r="H165" s="214">
        <v>4</v>
      </c>
      <c r="I165" s="215"/>
      <c r="J165" s="214">
        <f>ROUND(I165*H165,0)</f>
        <v>0</v>
      </c>
      <c r="K165" s="212" t="s">
        <v>121</v>
      </c>
      <c r="L165" s="43"/>
      <c r="M165" s="216" t="s">
        <v>1</v>
      </c>
      <c r="N165" s="217" t="s">
        <v>41</v>
      </c>
      <c r="O165" s="90"/>
      <c r="P165" s="218">
        <f>O165*H165</f>
        <v>0</v>
      </c>
      <c r="Q165" s="218">
        <v>0.0062199999999999998</v>
      </c>
      <c r="R165" s="218">
        <f>Q165*H165</f>
        <v>0.024879999999999999</v>
      </c>
      <c r="S165" s="218">
        <v>0</v>
      </c>
      <c r="T165" s="21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0" t="s">
        <v>122</v>
      </c>
      <c r="AT165" s="220" t="s">
        <v>117</v>
      </c>
      <c r="AU165" s="220" t="s">
        <v>82</v>
      </c>
      <c r="AY165" s="16" t="s">
        <v>115</v>
      </c>
      <c r="BE165" s="221">
        <f>IF(N165="základní",J165,0)</f>
        <v>0</v>
      </c>
      <c r="BF165" s="221">
        <f>IF(N165="snížená",J165,0)</f>
        <v>0</v>
      </c>
      <c r="BG165" s="221">
        <f>IF(N165="zákl. přenesená",J165,0)</f>
        <v>0</v>
      </c>
      <c r="BH165" s="221">
        <f>IF(N165="sníž. přenesená",J165,0)</f>
        <v>0</v>
      </c>
      <c r="BI165" s="221">
        <f>IF(N165="nulová",J165,0)</f>
        <v>0</v>
      </c>
      <c r="BJ165" s="16" t="s">
        <v>8</v>
      </c>
      <c r="BK165" s="221">
        <f>ROUND(I165*H165,0)</f>
        <v>0</v>
      </c>
      <c r="BL165" s="16" t="s">
        <v>122</v>
      </c>
      <c r="BM165" s="220" t="s">
        <v>233</v>
      </c>
    </row>
    <row r="166" s="2" customFormat="1" ht="24.15" customHeight="1">
      <c r="A166" s="37"/>
      <c r="B166" s="38"/>
      <c r="C166" s="210" t="s">
        <v>234</v>
      </c>
      <c r="D166" s="210" t="s">
        <v>117</v>
      </c>
      <c r="E166" s="211" t="s">
        <v>235</v>
      </c>
      <c r="F166" s="212" t="s">
        <v>236</v>
      </c>
      <c r="G166" s="213" t="s">
        <v>207</v>
      </c>
      <c r="H166" s="214">
        <v>4</v>
      </c>
      <c r="I166" s="215"/>
      <c r="J166" s="214">
        <f>ROUND(I166*H166,0)</f>
        <v>0</v>
      </c>
      <c r="K166" s="212" t="s">
        <v>121</v>
      </c>
      <c r="L166" s="43"/>
      <c r="M166" s="216" t="s">
        <v>1</v>
      </c>
      <c r="N166" s="217" t="s">
        <v>41</v>
      </c>
      <c r="O166" s="90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0" t="s">
        <v>122</v>
      </c>
      <c r="AT166" s="220" t="s">
        <v>117</v>
      </c>
      <c r="AU166" s="220" t="s">
        <v>82</v>
      </c>
      <c r="AY166" s="16" t="s">
        <v>115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6" t="s">
        <v>8</v>
      </c>
      <c r="BK166" s="221">
        <f>ROUND(I166*H166,0)</f>
        <v>0</v>
      </c>
      <c r="BL166" s="16" t="s">
        <v>122</v>
      </c>
      <c r="BM166" s="220" t="s">
        <v>237</v>
      </c>
    </row>
    <row r="167" s="2" customFormat="1" ht="33" customHeight="1">
      <c r="A167" s="37"/>
      <c r="B167" s="38"/>
      <c r="C167" s="210" t="s">
        <v>238</v>
      </c>
      <c r="D167" s="210" t="s">
        <v>117</v>
      </c>
      <c r="E167" s="211" t="s">
        <v>239</v>
      </c>
      <c r="F167" s="212" t="s">
        <v>240</v>
      </c>
      <c r="G167" s="213" t="s">
        <v>207</v>
      </c>
      <c r="H167" s="214">
        <v>1</v>
      </c>
      <c r="I167" s="215"/>
      <c r="J167" s="214">
        <f>ROUND(I167*H167,0)</f>
        <v>0</v>
      </c>
      <c r="K167" s="212" t="s">
        <v>121</v>
      </c>
      <c r="L167" s="43"/>
      <c r="M167" s="216" t="s">
        <v>1</v>
      </c>
      <c r="N167" s="217" t="s">
        <v>41</v>
      </c>
      <c r="O167" s="90"/>
      <c r="P167" s="218">
        <f>O167*H167</f>
        <v>0</v>
      </c>
      <c r="Q167" s="218">
        <v>0.15251000000000001</v>
      </c>
      <c r="R167" s="218">
        <f>Q167*H167</f>
        <v>0.15251000000000001</v>
      </c>
      <c r="S167" s="218">
        <v>0</v>
      </c>
      <c r="T167" s="21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0" t="s">
        <v>122</v>
      </c>
      <c r="AT167" s="220" t="s">
        <v>117</v>
      </c>
      <c r="AU167" s="220" t="s">
        <v>82</v>
      </c>
      <c r="AY167" s="16" t="s">
        <v>115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6" t="s">
        <v>8</v>
      </c>
      <c r="BK167" s="221">
        <f>ROUND(I167*H167,0)</f>
        <v>0</v>
      </c>
      <c r="BL167" s="16" t="s">
        <v>122</v>
      </c>
      <c r="BM167" s="220" t="s">
        <v>241</v>
      </c>
    </row>
    <row r="168" s="2" customFormat="1" ht="33" customHeight="1">
      <c r="A168" s="37"/>
      <c r="B168" s="38"/>
      <c r="C168" s="210" t="s">
        <v>242</v>
      </c>
      <c r="D168" s="210" t="s">
        <v>117</v>
      </c>
      <c r="E168" s="211" t="s">
        <v>243</v>
      </c>
      <c r="F168" s="212" t="s">
        <v>244</v>
      </c>
      <c r="G168" s="213" t="s">
        <v>207</v>
      </c>
      <c r="H168" s="214">
        <v>3</v>
      </c>
      <c r="I168" s="215"/>
      <c r="J168" s="214">
        <f>ROUND(I168*H168,0)</f>
        <v>0</v>
      </c>
      <c r="K168" s="212" t="s">
        <v>121</v>
      </c>
      <c r="L168" s="43"/>
      <c r="M168" s="216" t="s">
        <v>1</v>
      </c>
      <c r="N168" s="217" t="s">
        <v>41</v>
      </c>
      <c r="O168" s="90"/>
      <c r="P168" s="218">
        <f>O168*H168</f>
        <v>0</v>
      </c>
      <c r="Q168" s="218">
        <v>0.054539999999999998</v>
      </c>
      <c r="R168" s="218">
        <f>Q168*H168</f>
        <v>0.16361999999999999</v>
      </c>
      <c r="S168" s="218">
        <v>0</v>
      </c>
      <c r="T168" s="21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0" t="s">
        <v>122</v>
      </c>
      <c r="AT168" s="220" t="s">
        <v>117</v>
      </c>
      <c r="AU168" s="220" t="s">
        <v>82</v>
      </c>
      <c r="AY168" s="16" t="s">
        <v>115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6" t="s">
        <v>8</v>
      </c>
      <c r="BK168" s="221">
        <f>ROUND(I168*H168,0)</f>
        <v>0</v>
      </c>
      <c r="BL168" s="16" t="s">
        <v>122</v>
      </c>
      <c r="BM168" s="220" t="s">
        <v>245</v>
      </c>
    </row>
    <row r="169" s="2" customFormat="1" ht="21.75" customHeight="1">
      <c r="A169" s="37"/>
      <c r="B169" s="38"/>
      <c r="C169" s="210" t="s">
        <v>246</v>
      </c>
      <c r="D169" s="210" t="s">
        <v>117</v>
      </c>
      <c r="E169" s="211" t="s">
        <v>247</v>
      </c>
      <c r="F169" s="212" t="s">
        <v>248</v>
      </c>
      <c r="G169" s="213" t="s">
        <v>136</v>
      </c>
      <c r="H169" s="214">
        <v>107</v>
      </c>
      <c r="I169" s="215"/>
      <c r="J169" s="214">
        <f>ROUND(I169*H169,0)</f>
        <v>0</v>
      </c>
      <c r="K169" s="212" t="s">
        <v>121</v>
      </c>
      <c r="L169" s="43"/>
      <c r="M169" s="216" t="s">
        <v>1</v>
      </c>
      <c r="N169" s="217" t="s">
        <v>41</v>
      </c>
      <c r="O169" s="90"/>
      <c r="P169" s="218">
        <f>O169*H169</f>
        <v>0</v>
      </c>
      <c r="Q169" s="218">
        <v>9.0000000000000006E-05</v>
      </c>
      <c r="R169" s="218">
        <f>Q169*H169</f>
        <v>0.0096300000000000014</v>
      </c>
      <c r="S169" s="218">
        <v>0</v>
      </c>
      <c r="T169" s="21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0" t="s">
        <v>122</v>
      </c>
      <c r="AT169" s="220" t="s">
        <v>117</v>
      </c>
      <c r="AU169" s="220" t="s">
        <v>82</v>
      </c>
      <c r="AY169" s="16" t="s">
        <v>115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6" t="s">
        <v>8</v>
      </c>
      <c r="BK169" s="221">
        <f>ROUND(I169*H169,0)</f>
        <v>0</v>
      </c>
      <c r="BL169" s="16" t="s">
        <v>122</v>
      </c>
      <c r="BM169" s="220" t="s">
        <v>249</v>
      </c>
    </row>
    <row r="170" s="13" customFormat="1">
      <c r="A170" s="13"/>
      <c r="B170" s="222"/>
      <c r="C170" s="223"/>
      <c r="D170" s="224" t="s">
        <v>127</v>
      </c>
      <c r="E170" s="225" t="s">
        <v>1</v>
      </c>
      <c r="F170" s="226" t="s">
        <v>250</v>
      </c>
      <c r="G170" s="223"/>
      <c r="H170" s="227">
        <v>107</v>
      </c>
      <c r="I170" s="228"/>
      <c r="J170" s="223"/>
      <c r="K170" s="223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127</v>
      </c>
      <c r="AU170" s="233" t="s">
        <v>82</v>
      </c>
      <c r="AV170" s="13" t="s">
        <v>82</v>
      </c>
      <c r="AW170" s="13" t="s">
        <v>32</v>
      </c>
      <c r="AX170" s="13" t="s">
        <v>8</v>
      </c>
      <c r="AY170" s="233" t="s">
        <v>115</v>
      </c>
    </row>
    <row r="171" s="2" customFormat="1" ht="24.15" customHeight="1">
      <c r="A171" s="37"/>
      <c r="B171" s="38"/>
      <c r="C171" s="210" t="s">
        <v>251</v>
      </c>
      <c r="D171" s="210" t="s">
        <v>117</v>
      </c>
      <c r="E171" s="211" t="s">
        <v>252</v>
      </c>
      <c r="F171" s="212" t="s">
        <v>253</v>
      </c>
      <c r="G171" s="213" t="s">
        <v>207</v>
      </c>
      <c r="H171" s="214">
        <v>38</v>
      </c>
      <c r="I171" s="215"/>
      <c r="J171" s="214">
        <f>ROUND(I171*H171,0)</f>
        <v>0</v>
      </c>
      <c r="K171" s="212" t="s">
        <v>121</v>
      </c>
      <c r="L171" s="43"/>
      <c r="M171" s="216" t="s">
        <v>1</v>
      </c>
      <c r="N171" s="217" t="s">
        <v>41</v>
      </c>
      <c r="O171" s="90"/>
      <c r="P171" s="218">
        <f>O171*H171</f>
        <v>0</v>
      </c>
      <c r="Q171" s="218">
        <v>0.00017000000000000001</v>
      </c>
      <c r="R171" s="218">
        <f>Q171*H171</f>
        <v>0.0064600000000000005</v>
      </c>
      <c r="S171" s="218">
        <v>0</v>
      </c>
      <c r="T171" s="21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0" t="s">
        <v>122</v>
      </c>
      <c r="AT171" s="220" t="s">
        <v>117</v>
      </c>
      <c r="AU171" s="220" t="s">
        <v>82</v>
      </c>
      <c r="AY171" s="16" t="s">
        <v>115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6" t="s">
        <v>8</v>
      </c>
      <c r="BK171" s="221">
        <f>ROUND(I171*H171,0)</f>
        <v>0</v>
      </c>
      <c r="BL171" s="16" t="s">
        <v>122</v>
      </c>
      <c r="BM171" s="220" t="s">
        <v>254</v>
      </c>
    </row>
    <row r="172" s="13" customFormat="1">
      <c r="A172" s="13"/>
      <c r="B172" s="222"/>
      <c r="C172" s="223"/>
      <c r="D172" s="224" t="s">
        <v>127</v>
      </c>
      <c r="E172" s="225" t="s">
        <v>1</v>
      </c>
      <c r="F172" s="226" t="s">
        <v>255</v>
      </c>
      <c r="G172" s="223"/>
      <c r="H172" s="227">
        <v>38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127</v>
      </c>
      <c r="AU172" s="233" t="s">
        <v>82</v>
      </c>
      <c r="AV172" s="13" t="s">
        <v>82</v>
      </c>
      <c r="AW172" s="13" t="s">
        <v>32</v>
      </c>
      <c r="AX172" s="13" t="s">
        <v>8</v>
      </c>
      <c r="AY172" s="233" t="s">
        <v>115</v>
      </c>
    </row>
    <row r="173" s="2" customFormat="1" ht="21.75" customHeight="1">
      <c r="A173" s="37"/>
      <c r="B173" s="38"/>
      <c r="C173" s="210" t="s">
        <v>256</v>
      </c>
      <c r="D173" s="210" t="s">
        <v>117</v>
      </c>
      <c r="E173" s="211" t="s">
        <v>257</v>
      </c>
      <c r="F173" s="212" t="s">
        <v>258</v>
      </c>
      <c r="G173" s="213" t="s">
        <v>207</v>
      </c>
      <c r="H173" s="214">
        <v>2</v>
      </c>
      <c r="I173" s="215"/>
      <c r="J173" s="214">
        <f>ROUND(I173*H173,0)</f>
        <v>0</v>
      </c>
      <c r="K173" s="212" t="s">
        <v>121</v>
      </c>
      <c r="L173" s="43"/>
      <c r="M173" s="216" t="s">
        <v>1</v>
      </c>
      <c r="N173" s="217" t="s">
        <v>41</v>
      </c>
      <c r="O173" s="90"/>
      <c r="P173" s="218">
        <f>O173*H173</f>
        <v>0</v>
      </c>
      <c r="Q173" s="218">
        <v>0.0021199999999999999</v>
      </c>
      <c r="R173" s="218">
        <f>Q173*H173</f>
        <v>0.0042399999999999998</v>
      </c>
      <c r="S173" s="218">
        <v>0</v>
      </c>
      <c r="T173" s="21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0" t="s">
        <v>122</v>
      </c>
      <c r="AT173" s="220" t="s">
        <v>117</v>
      </c>
      <c r="AU173" s="220" t="s">
        <v>82</v>
      </c>
      <c r="AY173" s="16" t="s">
        <v>115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16" t="s">
        <v>8</v>
      </c>
      <c r="BK173" s="221">
        <f>ROUND(I173*H173,0)</f>
        <v>0</v>
      </c>
      <c r="BL173" s="16" t="s">
        <v>122</v>
      </c>
      <c r="BM173" s="220" t="s">
        <v>259</v>
      </c>
    </row>
    <row r="174" s="2" customFormat="1" ht="16.5" customHeight="1">
      <c r="A174" s="37"/>
      <c r="B174" s="38"/>
      <c r="C174" s="210" t="s">
        <v>260</v>
      </c>
      <c r="D174" s="210" t="s">
        <v>117</v>
      </c>
      <c r="E174" s="211" t="s">
        <v>261</v>
      </c>
      <c r="F174" s="212" t="s">
        <v>262</v>
      </c>
      <c r="G174" s="213" t="s">
        <v>207</v>
      </c>
      <c r="H174" s="214">
        <v>1</v>
      </c>
      <c r="I174" s="215"/>
      <c r="J174" s="214">
        <f>ROUND(I174*H174,0)</f>
        <v>0</v>
      </c>
      <c r="K174" s="212" t="s">
        <v>1</v>
      </c>
      <c r="L174" s="43"/>
      <c r="M174" s="216" t="s">
        <v>1</v>
      </c>
      <c r="N174" s="217" t="s">
        <v>41</v>
      </c>
      <c r="O174" s="90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0" t="s">
        <v>122</v>
      </c>
      <c r="AT174" s="220" t="s">
        <v>117</v>
      </c>
      <c r="AU174" s="220" t="s">
        <v>82</v>
      </c>
      <c r="AY174" s="16" t="s">
        <v>115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6" t="s">
        <v>8</v>
      </c>
      <c r="BK174" s="221">
        <f>ROUND(I174*H174,0)</f>
        <v>0</v>
      </c>
      <c r="BL174" s="16" t="s">
        <v>122</v>
      </c>
      <c r="BM174" s="220" t="s">
        <v>263</v>
      </c>
    </row>
    <row r="175" s="12" customFormat="1" ht="22.8" customHeight="1">
      <c r="A175" s="12"/>
      <c r="B175" s="194"/>
      <c r="C175" s="195"/>
      <c r="D175" s="196" t="s">
        <v>75</v>
      </c>
      <c r="E175" s="208" t="s">
        <v>264</v>
      </c>
      <c r="F175" s="208" t="s">
        <v>265</v>
      </c>
      <c r="G175" s="195"/>
      <c r="H175" s="195"/>
      <c r="I175" s="198"/>
      <c r="J175" s="209">
        <f>BK175</f>
        <v>0</v>
      </c>
      <c r="K175" s="195"/>
      <c r="L175" s="200"/>
      <c r="M175" s="201"/>
      <c r="N175" s="202"/>
      <c r="O175" s="202"/>
      <c r="P175" s="203">
        <f>SUM(P176:P179)</f>
        <v>0</v>
      </c>
      <c r="Q175" s="202"/>
      <c r="R175" s="203">
        <f>SUM(R176:R179)</f>
        <v>0</v>
      </c>
      <c r="S175" s="202"/>
      <c r="T175" s="204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5" t="s">
        <v>8</v>
      </c>
      <c r="AT175" s="206" t="s">
        <v>75</v>
      </c>
      <c r="AU175" s="206" t="s">
        <v>8</v>
      </c>
      <c r="AY175" s="205" t="s">
        <v>115</v>
      </c>
      <c r="BK175" s="207">
        <f>SUM(BK176:BK179)</f>
        <v>0</v>
      </c>
    </row>
    <row r="176" s="2" customFormat="1" ht="24.15" customHeight="1">
      <c r="A176" s="37"/>
      <c r="B176" s="38"/>
      <c r="C176" s="210" t="s">
        <v>266</v>
      </c>
      <c r="D176" s="210" t="s">
        <v>117</v>
      </c>
      <c r="E176" s="211" t="s">
        <v>267</v>
      </c>
      <c r="F176" s="212" t="s">
        <v>268</v>
      </c>
      <c r="G176" s="213" t="s">
        <v>161</v>
      </c>
      <c r="H176" s="214">
        <v>1.22</v>
      </c>
      <c r="I176" s="215"/>
      <c r="J176" s="214">
        <f>ROUND(I176*H176,0)</f>
        <v>0</v>
      </c>
      <c r="K176" s="212" t="s">
        <v>121</v>
      </c>
      <c r="L176" s="43"/>
      <c r="M176" s="216" t="s">
        <v>1</v>
      </c>
      <c r="N176" s="217" t="s">
        <v>41</v>
      </c>
      <c r="O176" s="90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0" t="s">
        <v>122</v>
      </c>
      <c r="AT176" s="220" t="s">
        <v>117</v>
      </c>
      <c r="AU176" s="220" t="s">
        <v>82</v>
      </c>
      <c r="AY176" s="16" t="s">
        <v>115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6" t="s">
        <v>8</v>
      </c>
      <c r="BK176" s="221">
        <f>ROUND(I176*H176,0)</f>
        <v>0</v>
      </c>
      <c r="BL176" s="16" t="s">
        <v>122</v>
      </c>
      <c r="BM176" s="220" t="s">
        <v>269</v>
      </c>
    </row>
    <row r="177" s="2" customFormat="1" ht="24.15" customHeight="1">
      <c r="A177" s="37"/>
      <c r="B177" s="38"/>
      <c r="C177" s="210" t="s">
        <v>270</v>
      </c>
      <c r="D177" s="210" t="s">
        <v>117</v>
      </c>
      <c r="E177" s="211" t="s">
        <v>271</v>
      </c>
      <c r="F177" s="212" t="s">
        <v>272</v>
      </c>
      <c r="G177" s="213" t="s">
        <v>161</v>
      </c>
      <c r="H177" s="214">
        <v>6.0999999999999996</v>
      </c>
      <c r="I177" s="215"/>
      <c r="J177" s="214">
        <f>ROUND(I177*H177,0)</f>
        <v>0</v>
      </c>
      <c r="K177" s="212" t="s">
        <v>121</v>
      </c>
      <c r="L177" s="43"/>
      <c r="M177" s="216" t="s">
        <v>1</v>
      </c>
      <c r="N177" s="217" t="s">
        <v>41</v>
      </c>
      <c r="O177" s="90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0" t="s">
        <v>122</v>
      </c>
      <c r="AT177" s="220" t="s">
        <v>117</v>
      </c>
      <c r="AU177" s="220" t="s">
        <v>82</v>
      </c>
      <c r="AY177" s="16" t="s">
        <v>115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16" t="s">
        <v>8</v>
      </c>
      <c r="BK177" s="221">
        <f>ROUND(I177*H177,0)</f>
        <v>0</v>
      </c>
      <c r="BL177" s="16" t="s">
        <v>122</v>
      </c>
      <c r="BM177" s="220" t="s">
        <v>273</v>
      </c>
    </row>
    <row r="178" s="13" customFormat="1">
      <c r="A178" s="13"/>
      <c r="B178" s="222"/>
      <c r="C178" s="223"/>
      <c r="D178" s="224" t="s">
        <v>127</v>
      </c>
      <c r="E178" s="223"/>
      <c r="F178" s="226" t="s">
        <v>274</v>
      </c>
      <c r="G178" s="223"/>
      <c r="H178" s="227">
        <v>6.0999999999999996</v>
      </c>
      <c r="I178" s="228"/>
      <c r="J178" s="223"/>
      <c r="K178" s="223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127</v>
      </c>
      <c r="AU178" s="233" t="s">
        <v>82</v>
      </c>
      <c r="AV178" s="13" t="s">
        <v>82</v>
      </c>
      <c r="AW178" s="13" t="s">
        <v>4</v>
      </c>
      <c r="AX178" s="13" t="s">
        <v>8</v>
      </c>
      <c r="AY178" s="233" t="s">
        <v>115</v>
      </c>
    </row>
    <row r="179" s="2" customFormat="1" ht="37.8" customHeight="1">
      <c r="A179" s="37"/>
      <c r="B179" s="38"/>
      <c r="C179" s="210" t="s">
        <v>275</v>
      </c>
      <c r="D179" s="210" t="s">
        <v>117</v>
      </c>
      <c r="E179" s="211" t="s">
        <v>276</v>
      </c>
      <c r="F179" s="212" t="s">
        <v>277</v>
      </c>
      <c r="G179" s="213" t="s">
        <v>161</v>
      </c>
      <c r="H179" s="214">
        <v>1.22</v>
      </c>
      <c r="I179" s="215"/>
      <c r="J179" s="214">
        <f>ROUND(I179*H179,0)</f>
        <v>0</v>
      </c>
      <c r="K179" s="212" t="s">
        <v>121</v>
      </c>
      <c r="L179" s="43"/>
      <c r="M179" s="216" t="s">
        <v>1</v>
      </c>
      <c r="N179" s="217" t="s">
        <v>41</v>
      </c>
      <c r="O179" s="90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0" t="s">
        <v>122</v>
      </c>
      <c r="AT179" s="220" t="s">
        <v>117</v>
      </c>
      <c r="AU179" s="220" t="s">
        <v>82</v>
      </c>
      <c r="AY179" s="16" t="s">
        <v>115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6" t="s">
        <v>8</v>
      </c>
      <c r="BK179" s="221">
        <f>ROUND(I179*H179,0)</f>
        <v>0</v>
      </c>
      <c r="BL179" s="16" t="s">
        <v>122</v>
      </c>
      <c r="BM179" s="220" t="s">
        <v>278</v>
      </c>
    </row>
    <row r="180" s="12" customFormat="1" ht="22.8" customHeight="1">
      <c r="A180" s="12"/>
      <c r="B180" s="194"/>
      <c r="C180" s="195"/>
      <c r="D180" s="196" t="s">
        <v>75</v>
      </c>
      <c r="E180" s="208" t="s">
        <v>279</v>
      </c>
      <c r="F180" s="208" t="s">
        <v>280</v>
      </c>
      <c r="G180" s="195"/>
      <c r="H180" s="195"/>
      <c r="I180" s="198"/>
      <c r="J180" s="209">
        <f>BK180</f>
        <v>0</v>
      </c>
      <c r="K180" s="195"/>
      <c r="L180" s="200"/>
      <c r="M180" s="201"/>
      <c r="N180" s="202"/>
      <c r="O180" s="202"/>
      <c r="P180" s="203">
        <f>P181</f>
        <v>0</v>
      </c>
      <c r="Q180" s="202"/>
      <c r="R180" s="203">
        <f>R181</f>
        <v>0</v>
      </c>
      <c r="S180" s="202"/>
      <c r="T180" s="204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5" t="s">
        <v>8</v>
      </c>
      <c r="AT180" s="206" t="s">
        <v>75</v>
      </c>
      <c r="AU180" s="206" t="s">
        <v>8</v>
      </c>
      <c r="AY180" s="205" t="s">
        <v>115</v>
      </c>
      <c r="BK180" s="207">
        <f>BK181</f>
        <v>0</v>
      </c>
    </row>
    <row r="181" s="2" customFormat="1" ht="24.15" customHeight="1">
      <c r="A181" s="37"/>
      <c r="B181" s="38"/>
      <c r="C181" s="210" t="s">
        <v>281</v>
      </c>
      <c r="D181" s="210" t="s">
        <v>117</v>
      </c>
      <c r="E181" s="211" t="s">
        <v>282</v>
      </c>
      <c r="F181" s="212" t="s">
        <v>283</v>
      </c>
      <c r="G181" s="213" t="s">
        <v>161</v>
      </c>
      <c r="H181" s="214">
        <v>2.8199999999999998</v>
      </c>
      <c r="I181" s="215"/>
      <c r="J181" s="214">
        <f>ROUND(I181*H181,0)</f>
        <v>0</v>
      </c>
      <c r="K181" s="212" t="s">
        <v>121</v>
      </c>
      <c r="L181" s="43"/>
      <c r="M181" s="216" t="s">
        <v>1</v>
      </c>
      <c r="N181" s="217" t="s">
        <v>41</v>
      </c>
      <c r="O181" s="90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0" t="s">
        <v>122</v>
      </c>
      <c r="AT181" s="220" t="s">
        <v>117</v>
      </c>
      <c r="AU181" s="220" t="s">
        <v>82</v>
      </c>
      <c r="AY181" s="16" t="s">
        <v>115</v>
      </c>
      <c r="BE181" s="221">
        <f>IF(N181="základní",J181,0)</f>
        <v>0</v>
      </c>
      <c r="BF181" s="221">
        <f>IF(N181="snížená",J181,0)</f>
        <v>0</v>
      </c>
      <c r="BG181" s="221">
        <f>IF(N181="zákl. přenesená",J181,0)</f>
        <v>0</v>
      </c>
      <c r="BH181" s="221">
        <f>IF(N181="sníž. přenesená",J181,0)</f>
        <v>0</v>
      </c>
      <c r="BI181" s="221">
        <f>IF(N181="nulová",J181,0)</f>
        <v>0</v>
      </c>
      <c r="BJ181" s="16" t="s">
        <v>8</v>
      </c>
      <c r="BK181" s="221">
        <f>ROUND(I181*H181,0)</f>
        <v>0</v>
      </c>
      <c r="BL181" s="16" t="s">
        <v>122</v>
      </c>
      <c r="BM181" s="220" t="s">
        <v>284</v>
      </c>
    </row>
    <row r="182" s="12" customFormat="1" ht="25.92" customHeight="1">
      <c r="A182" s="12"/>
      <c r="B182" s="194"/>
      <c r="C182" s="195"/>
      <c r="D182" s="196" t="s">
        <v>75</v>
      </c>
      <c r="E182" s="197" t="s">
        <v>285</v>
      </c>
      <c r="F182" s="197" t="s">
        <v>286</v>
      </c>
      <c r="G182" s="195"/>
      <c r="H182" s="195"/>
      <c r="I182" s="198"/>
      <c r="J182" s="199">
        <f>BK182</f>
        <v>0</v>
      </c>
      <c r="K182" s="195"/>
      <c r="L182" s="200"/>
      <c r="M182" s="201"/>
      <c r="N182" s="202"/>
      <c r="O182" s="202"/>
      <c r="P182" s="203">
        <f>P183+P188+P192</f>
        <v>0</v>
      </c>
      <c r="Q182" s="202"/>
      <c r="R182" s="203">
        <f>R183+R188+R192</f>
        <v>0</v>
      </c>
      <c r="S182" s="202"/>
      <c r="T182" s="204">
        <f>T183+T188+T192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5" t="s">
        <v>138</v>
      </c>
      <c r="AT182" s="206" t="s">
        <v>75</v>
      </c>
      <c r="AU182" s="206" t="s">
        <v>76</v>
      </c>
      <c r="AY182" s="205" t="s">
        <v>115</v>
      </c>
      <c r="BK182" s="207">
        <f>BK183+BK188+BK192</f>
        <v>0</v>
      </c>
    </row>
    <row r="183" s="12" customFormat="1" ht="22.8" customHeight="1">
      <c r="A183" s="12"/>
      <c r="B183" s="194"/>
      <c r="C183" s="195"/>
      <c r="D183" s="196" t="s">
        <v>75</v>
      </c>
      <c r="E183" s="208" t="s">
        <v>287</v>
      </c>
      <c r="F183" s="208" t="s">
        <v>288</v>
      </c>
      <c r="G183" s="195"/>
      <c r="H183" s="195"/>
      <c r="I183" s="198"/>
      <c r="J183" s="209">
        <f>BK183</f>
        <v>0</v>
      </c>
      <c r="K183" s="195"/>
      <c r="L183" s="200"/>
      <c r="M183" s="201"/>
      <c r="N183" s="202"/>
      <c r="O183" s="202"/>
      <c r="P183" s="203">
        <f>SUM(P184:P187)</f>
        <v>0</v>
      </c>
      <c r="Q183" s="202"/>
      <c r="R183" s="203">
        <f>SUM(R184:R187)</f>
        <v>0</v>
      </c>
      <c r="S183" s="202"/>
      <c r="T183" s="204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5" t="s">
        <v>138</v>
      </c>
      <c r="AT183" s="206" t="s">
        <v>75</v>
      </c>
      <c r="AU183" s="206" t="s">
        <v>8</v>
      </c>
      <c r="AY183" s="205" t="s">
        <v>115</v>
      </c>
      <c r="BK183" s="207">
        <f>SUM(BK184:BK187)</f>
        <v>0</v>
      </c>
    </row>
    <row r="184" s="2" customFormat="1" ht="16.5" customHeight="1">
      <c r="A184" s="37"/>
      <c r="B184" s="38"/>
      <c r="C184" s="210" t="s">
        <v>289</v>
      </c>
      <c r="D184" s="210" t="s">
        <v>117</v>
      </c>
      <c r="E184" s="211" t="s">
        <v>290</v>
      </c>
      <c r="F184" s="212" t="s">
        <v>291</v>
      </c>
      <c r="G184" s="213" t="s">
        <v>292</v>
      </c>
      <c r="H184" s="214">
        <v>1</v>
      </c>
      <c r="I184" s="215"/>
      <c r="J184" s="214">
        <f>ROUND(I184*H184,0)</f>
        <v>0</v>
      </c>
      <c r="K184" s="212" t="s">
        <v>293</v>
      </c>
      <c r="L184" s="43"/>
      <c r="M184" s="216" t="s">
        <v>1</v>
      </c>
      <c r="N184" s="217" t="s">
        <v>41</v>
      </c>
      <c r="O184" s="90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0" t="s">
        <v>294</v>
      </c>
      <c r="AT184" s="220" t="s">
        <v>117</v>
      </c>
      <c r="AU184" s="220" t="s">
        <v>82</v>
      </c>
      <c r="AY184" s="16" t="s">
        <v>115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6" t="s">
        <v>8</v>
      </c>
      <c r="BK184" s="221">
        <f>ROUND(I184*H184,0)</f>
        <v>0</v>
      </c>
      <c r="BL184" s="16" t="s">
        <v>294</v>
      </c>
      <c r="BM184" s="220" t="s">
        <v>295</v>
      </c>
    </row>
    <row r="185" s="2" customFormat="1" ht="16.5" customHeight="1">
      <c r="A185" s="37"/>
      <c r="B185" s="38"/>
      <c r="C185" s="210" t="s">
        <v>296</v>
      </c>
      <c r="D185" s="210" t="s">
        <v>117</v>
      </c>
      <c r="E185" s="211" t="s">
        <v>297</v>
      </c>
      <c r="F185" s="212" t="s">
        <v>298</v>
      </c>
      <c r="G185" s="213" t="s">
        <v>292</v>
      </c>
      <c r="H185" s="214">
        <v>1</v>
      </c>
      <c r="I185" s="215"/>
      <c r="J185" s="214">
        <f>ROUND(I185*H185,0)</f>
        <v>0</v>
      </c>
      <c r="K185" s="212" t="s">
        <v>293</v>
      </c>
      <c r="L185" s="43"/>
      <c r="M185" s="216" t="s">
        <v>1</v>
      </c>
      <c r="N185" s="217" t="s">
        <v>41</v>
      </c>
      <c r="O185" s="90"/>
      <c r="P185" s="218">
        <f>O185*H185</f>
        <v>0</v>
      </c>
      <c r="Q185" s="218">
        <v>0</v>
      </c>
      <c r="R185" s="218">
        <f>Q185*H185</f>
        <v>0</v>
      </c>
      <c r="S185" s="218">
        <v>0</v>
      </c>
      <c r="T185" s="21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0" t="s">
        <v>294</v>
      </c>
      <c r="AT185" s="220" t="s">
        <v>117</v>
      </c>
      <c r="AU185" s="220" t="s">
        <v>82</v>
      </c>
      <c r="AY185" s="16" t="s">
        <v>115</v>
      </c>
      <c r="BE185" s="221">
        <f>IF(N185="základní",J185,0)</f>
        <v>0</v>
      </c>
      <c r="BF185" s="221">
        <f>IF(N185="snížená",J185,0)</f>
        <v>0</v>
      </c>
      <c r="BG185" s="221">
        <f>IF(N185="zákl. přenesená",J185,0)</f>
        <v>0</v>
      </c>
      <c r="BH185" s="221">
        <f>IF(N185="sníž. přenesená",J185,0)</f>
        <v>0</v>
      </c>
      <c r="BI185" s="221">
        <f>IF(N185="nulová",J185,0)</f>
        <v>0</v>
      </c>
      <c r="BJ185" s="16" t="s">
        <v>8</v>
      </c>
      <c r="BK185" s="221">
        <f>ROUND(I185*H185,0)</f>
        <v>0</v>
      </c>
      <c r="BL185" s="16" t="s">
        <v>294</v>
      </c>
      <c r="BM185" s="220" t="s">
        <v>299</v>
      </c>
    </row>
    <row r="186" s="2" customFormat="1" ht="16.5" customHeight="1">
      <c r="A186" s="37"/>
      <c r="B186" s="38"/>
      <c r="C186" s="210" t="s">
        <v>300</v>
      </c>
      <c r="D186" s="210" t="s">
        <v>117</v>
      </c>
      <c r="E186" s="211" t="s">
        <v>301</v>
      </c>
      <c r="F186" s="212" t="s">
        <v>302</v>
      </c>
      <c r="G186" s="213" t="s">
        <v>292</v>
      </c>
      <c r="H186" s="214">
        <v>1</v>
      </c>
      <c r="I186" s="215"/>
      <c r="J186" s="214">
        <f>ROUND(I186*H186,0)</f>
        <v>0</v>
      </c>
      <c r="K186" s="212" t="s">
        <v>293</v>
      </c>
      <c r="L186" s="43"/>
      <c r="M186" s="216" t="s">
        <v>1</v>
      </c>
      <c r="N186" s="217" t="s">
        <v>41</v>
      </c>
      <c r="O186" s="90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0" t="s">
        <v>294</v>
      </c>
      <c r="AT186" s="220" t="s">
        <v>117</v>
      </c>
      <c r="AU186" s="220" t="s">
        <v>82</v>
      </c>
      <c r="AY186" s="16" t="s">
        <v>115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6" t="s">
        <v>8</v>
      </c>
      <c r="BK186" s="221">
        <f>ROUND(I186*H186,0)</f>
        <v>0</v>
      </c>
      <c r="BL186" s="16" t="s">
        <v>294</v>
      </c>
      <c r="BM186" s="220" t="s">
        <v>303</v>
      </c>
    </row>
    <row r="187" s="2" customFormat="1" ht="16.5" customHeight="1">
      <c r="A187" s="37"/>
      <c r="B187" s="38"/>
      <c r="C187" s="210" t="s">
        <v>304</v>
      </c>
      <c r="D187" s="210" t="s">
        <v>117</v>
      </c>
      <c r="E187" s="211" t="s">
        <v>305</v>
      </c>
      <c r="F187" s="212" t="s">
        <v>306</v>
      </c>
      <c r="G187" s="213" t="s">
        <v>292</v>
      </c>
      <c r="H187" s="214">
        <v>1</v>
      </c>
      <c r="I187" s="215"/>
      <c r="J187" s="214">
        <f>ROUND(I187*H187,0)</f>
        <v>0</v>
      </c>
      <c r="K187" s="212" t="s">
        <v>293</v>
      </c>
      <c r="L187" s="43"/>
      <c r="M187" s="216" t="s">
        <v>1</v>
      </c>
      <c r="N187" s="217" t="s">
        <v>41</v>
      </c>
      <c r="O187" s="90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0" t="s">
        <v>294</v>
      </c>
      <c r="AT187" s="220" t="s">
        <v>117</v>
      </c>
      <c r="AU187" s="220" t="s">
        <v>82</v>
      </c>
      <c r="AY187" s="16" t="s">
        <v>115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16" t="s">
        <v>8</v>
      </c>
      <c r="BK187" s="221">
        <f>ROUND(I187*H187,0)</f>
        <v>0</v>
      </c>
      <c r="BL187" s="16" t="s">
        <v>294</v>
      </c>
      <c r="BM187" s="220" t="s">
        <v>307</v>
      </c>
    </row>
    <row r="188" s="12" customFormat="1" ht="22.8" customHeight="1">
      <c r="A188" s="12"/>
      <c r="B188" s="194"/>
      <c r="C188" s="195"/>
      <c r="D188" s="196" t="s">
        <v>75</v>
      </c>
      <c r="E188" s="208" t="s">
        <v>308</v>
      </c>
      <c r="F188" s="208" t="s">
        <v>309</v>
      </c>
      <c r="G188" s="195"/>
      <c r="H188" s="195"/>
      <c r="I188" s="198"/>
      <c r="J188" s="209">
        <f>BK188</f>
        <v>0</v>
      </c>
      <c r="K188" s="195"/>
      <c r="L188" s="200"/>
      <c r="M188" s="201"/>
      <c r="N188" s="202"/>
      <c r="O188" s="202"/>
      <c r="P188" s="203">
        <f>SUM(P189:P191)</f>
        <v>0</v>
      </c>
      <c r="Q188" s="202"/>
      <c r="R188" s="203">
        <f>SUM(R189:R191)</f>
        <v>0</v>
      </c>
      <c r="S188" s="202"/>
      <c r="T188" s="204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5" t="s">
        <v>138</v>
      </c>
      <c r="AT188" s="206" t="s">
        <v>75</v>
      </c>
      <c r="AU188" s="206" t="s">
        <v>8</v>
      </c>
      <c r="AY188" s="205" t="s">
        <v>115</v>
      </c>
      <c r="BK188" s="207">
        <f>SUM(BK189:BK191)</f>
        <v>0</v>
      </c>
    </row>
    <row r="189" s="2" customFormat="1" ht="16.5" customHeight="1">
      <c r="A189" s="37"/>
      <c r="B189" s="38"/>
      <c r="C189" s="210" t="s">
        <v>310</v>
      </c>
      <c r="D189" s="210" t="s">
        <v>117</v>
      </c>
      <c r="E189" s="211" t="s">
        <v>311</v>
      </c>
      <c r="F189" s="212" t="s">
        <v>312</v>
      </c>
      <c r="G189" s="213" t="s">
        <v>292</v>
      </c>
      <c r="H189" s="214">
        <v>1</v>
      </c>
      <c r="I189" s="215"/>
      <c r="J189" s="214">
        <f>ROUND(I189*H189,0)</f>
        <v>0</v>
      </c>
      <c r="K189" s="212" t="s">
        <v>293</v>
      </c>
      <c r="L189" s="43"/>
      <c r="M189" s="216" t="s">
        <v>1</v>
      </c>
      <c r="N189" s="217" t="s">
        <v>41</v>
      </c>
      <c r="O189" s="90"/>
      <c r="P189" s="218">
        <f>O189*H189</f>
        <v>0</v>
      </c>
      <c r="Q189" s="218">
        <v>0</v>
      </c>
      <c r="R189" s="218">
        <f>Q189*H189</f>
        <v>0</v>
      </c>
      <c r="S189" s="218">
        <v>0</v>
      </c>
      <c r="T189" s="21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0" t="s">
        <v>294</v>
      </c>
      <c r="AT189" s="220" t="s">
        <v>117</v>
      </c>
      <c r="AU189" s="220" t="s">
        <v>82</v>
      </c>
      <c r="AY189" s="16" t="s">
        <v>115</v>
      </c>
      <c r="BE189" s="221">
        <f>IF(N189="základní",J189,0)</f>
        <v>0</v>
      </c>
      <c r="BF189" s="221">
        <f>IF(N189="snížená",J189,0)</f>
        <v>0</v>
      </c>
      <c r="BG189" s="221">
        <f>IF(N189="zákl. přenesená",J189,0)</f>
        <v>0</v>
      </c>
      <c r="BH189" s="221">
        <f>IF(N189="sníž. přenesená",J189,0)</f>
        <v>0</v>
      </c>
      <c r="BI189" s="221">
        <f>IF(N189="nulová",J189,0)</f>
        <v>0</v>
      </c>
      <c r="BJ189" s="16" t="s">
        <v>8</v>
      </c>
      <c r="BK189" s="221">
        <f>ROUND(I189*H189,0)</f>
        <v>0</v>
      </c>
      <c r="BL189" s="16" t="s">
        <v>294</v>
      </c>
      <c r="BM189" s="220" t="s">
        <v>313</v>
      </c>
    </row>
    <row r="190" s="2" customFormat="1" ht="24.15" customHeight="1">
      <c r="A190" s="37"/>
      <c r="B190" s="38"/>
      <c r="C190" s="210" t="s">
        <v>314</v>
      </c>
      <c r="D190" s="210" t="s">
        <v>117</v>
      </c>
      <c r="E190" s="211" t="s">
        <v>315</v>
      </c>
      <c r="F190" s="212" t="s">
        <v>316</v>
      </c>
      <c r="G190" s="213" t="s">
        <v>292</v>
      </c>
      <c r="H190" s="214">
        <v>1</v>
      </c>
      <c r="I190" s="215"/>
      <c r="J190" s="214">
        <f>ROUND(I190*H190,0)</f>
        <v>0</v>
      </c>
      <c r="K190" s="212" t="s">
        <v>121</v>
      </c>
      <c r="L190" s="43"/>
      <c r="M190" s="216" t="s">
        <v>1</v>
      </c>
      <c r="N190" s="217" t="s">
        <v>41</v>
      </c>
      <c r="O190" s="90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0" t="s">
        <v>294</v>
      </c>
      <c r="AT190" s="220" t="s">
        <v>117</v>
      </c>
      <c r="AU190" s="220" t="s">
        <v>82</v>
      </c>
      <c r="AY190" s="16" t="s">
        <v>115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6" t="s">
        <v>8</v>
      </c>
      <c r="BK190" s="221">
        <f>ROUND(I190*H190,0)</f>
        <v>0</v>
      </c>
      <c r="BL190" s="16" t="s">
        <v>294</v>
      </c>
      <c r="BM190" s="220" t="s">
        <v>317</v>
      </c>
    </row>
    <row r="191" s="2" customFormat="1" ht="16.5" customHeight="1">
      <c r="A191" s="37"/>
      <c r="B191" s="38"/>
      <c r="C191" s="210" t="s">
        <v>318</v>
      </c>
      <c r="D191" s="210" t="s">
        <v>117</v>
      </c>
      <c r="E191" s="211" t="s">
        <v>319</v>
      </c>
      <c r="F191" s="212" t="s">
        <v>320</v>
      </c>
      <c r="G191" s="213" t="s">
        <v>292</v>
      </c>
      <c r="H191" s="214">
        <v>1</v>
      </c>
      <c r="I191" s="215"/>
      <c r="J191" s="214">
        <f>ROUND(I191*H191,0)</f>
        <v>0</v>
      </c>
      <c r="K191" s="212" t="s">
        <v>121</v>
      </c>
      <c r="L191" s="43"/>
      <c r="M191" s="216" t="s">
        <v>1</v>
      </c>
      <c r="N191" s="217" t="s">
        <v>41</v>
      </c>
      <c r="O191" s="90"/>
      <c r="P191" s="218">
        <f>O191*H191</f>
        <v>0</v>
      </c>
      <c r="Q191" s="218">
        <v>0</v>
      </c>
      <c r="R191" s="218">
        <f>Q191*H191</f>
        <v>0</v>
      </c>
      <c r="S191" s="218">
        <v>0</v>
      </c>
      <c r="T191" s="21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0" t="s">
        <v>294</v>
      </c>
      <c r="AT191" s="220" t="s">
        <v>117</v>
      </c>
      <c r="AU191" s="220" t="s">
        <v>82</v>
      </c>
      <c r="AY191" s="16" t="s">
        <v>115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16" t="s">
        <v>8</v>
      </c>
      <c r="BK191" s="221">
        <f>ROUND(I191*H191,0)</f>
        <v>0</v>
      </c>
      <c r="BL191" s="16" t="s">
        <v>294</v>
      </c>
      <c r="BM191" s="220" t="s">
        <v>321</v>
      </c>
    </row>
    <row r="192" s="12" customFormat="1" ht="22.8" customHeight="1">
      <c r="A192" s="12"/>
      <c r="B192" s="194"/>
      <c r="C192" s="195"/>
      <c r="D192" s="196" t="s">
        <v>75</v>
      </c>
      <c r="E192" s="208" t="s">
        <v>322</v>
      </c>
      <c r="F192" s="208" t="s">
        <v>323</v>
      </c>
      <c r="G192" s="195"/>
      <c r="H192" s="195"/>
      <c r="I192" s="198"/>
      <c r="J192" s="209">
        <f>BK192</f>
        <v>0</v>
      </c>
      <c r="K192" s="195"/>
      <c r="L192" s="200"/>
      <c r="M192" s="201"/>
      <c r="N192" s="202"/>
      <c r="O192" s="202"/>
      <c r="P192" s="203">
        <f>P193</f>
        <v>0</v>
      </c>
      <c r="Q192" s="202"/>
      <c r="R192" s="203">
        <f>R193</f>
        <v>0</v>
      </c>
      <c r="S192" s="202"/>
      <c r="T192" s="204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5" t="s">
        <v>138</v>
      </c>
      <c r="AT192" s="206" t="s">
        <v>75</v>
      </c>
      <c r="AU192" s="206" t="s">
        <v>8</v>
      </c>
      <c r="AY192" s="205" t="s">
        <v>115</v>
      </c>
      <c r="BK192" s="207">
        <f>BK193</f>
        <v>0</v>
      </c>
    </row>
    <row r="193" s="2" customFormat="1" ht="24.15" customHeight="1">
      <c r="A193" s="37"/>
      <c r="B193" s="38"/>
      <c r="C193" s="210" t="s">
        <v>324</v>
      </c>
      <c r="D193" s="210" t="s">
        <v>117</v>
      </c>
      <c r="E193" s="211" t="s">
        <v>325</v>
      </c>
      <c r="F193" s="212" t="s">
        <v>326</v>
      </c>
      <c r="G193" s="213" t="s">
        <v>292</v>
      </c>
      <c r="H193" s="214">
        <v>1</v>
      </c>
      <c r="I193" s="215"/>
      <c r="J193" s="214">
        <f>ROUND(I193*H193,0)</f>
        <v>0</v>
      </c>
      <c r="K193" s="212" t="s">
        <v>293</v>
      </c>
      <c r="L193" s="43"/>
      <c r="M193" s="254" t="s">
        <v>1</v>
      </c>
      <c r="N193" s="255" t="s">
        <v>41</v>
      </c>
      <c r="O193" s="256"/>
      <c r="P193" s="257">
        <f>O193*H193</f>
        <v>0</v>
      </c>
      <c r="Q193" s="257">
        <v>0</v>
      </c>
      <c r="R193" s="257">
        <f>Q193*H193</f>
        <v>0</v>
      </c>
      <c r="S193" s="257">
        <v>0</v>
      </c>
      <c r="T193" s="25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0" t="s">
        <v>294</v>
      </c>
      <c r="AT193" s="220" t="s">
        <v>117</v>
      </c>
      <c r="AU193" s="220" t="s">
        <v>82</v>
      </c>
      <c r="AY193" s="16" t="s">
        <v>115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6" t="s">
        <v>8</v>
      </c>
      <c r="BK193" s="221">
        <f>ROUND(I193*H193,0)</f>
        <v>0</v>
      </c>
      <c r="BL193" s="16" t="s">
        <v>294</v>
      </c>
      <c r="BM193" s="220" t="s">
        <v>327</v>
      </c>
    </row>
    <row r="194" s="2" customFormat="1" ht="6.96" customHeight="1">
      <c r="A194" s="37"/>
      <c r="B194" s="65"/>
      <c r="C194" s="66"/>
      <c r="D194" s="66"/>
      <c r="E194" s="66"/>
      <c r="F194" s="66"/>
      <c r="G194" s="66"/>
      <c r="H194" s="66"/>
      <c r="I194" s="66"/>
      <c r="J194" s="66"/>
      <c r="K194" s="66"/>
      <c r="L194" s="43"/>
      <c r="M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</sheetData>
  <sheetProtection sheet="1" autoFilter="0" formatColumns="0" formatRows="0" objects="1" scenarios="1" spinCount="100000" saltValue="UcLy4RChrjL06Kc1eWRMqAIZoeErSBcVskmcZjavSFnkM1oZf8jO2mkxXsktq9+TrqTcKKlGtc7E2wZQToi0Qw==" hashValue="v8RVA9Yh921Rn4gHGUbqcrql8mmpA8j/vW2Bz8V8Q3/ErG8x5uj1LEf9NBOrULqzOZoY81Vc9kyua/87hRDmwQ==" algorithmName="SHA-512" password="CC35"/>
  <autoFilter ref="C122:K193"/>
  <mergeCells count="6">
    <mergeCell ref="E7:H7"/>
    <mergeCell ref="E16:H16"/>
    <mergeCell ref="E25:H25"/>
    <mergeCell ref="E85:H85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Roman</dc:creator>
  <cp:lastModifiedBy>Roman</cp:lastModifiedBy>
  <dcterms:created xsi:type="dcterms:W3CDTF">2022-02-24T17:01:57Z</dcterms:created>
  <dcterms:modified xsi:type="dcterms:W3CDTF">2022-02-24T17:01:59Z</dcterms:modified>
</cp:coreProperties>
</file>