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7021 - Oprava fasády" sheetId="2" r:id="rId2"/>
    <sheet name="17022 - Oplocení" sheetId="3" r:id="rId3"/>
    <sheet name="Seznam figur" sheetId="4" r:id="rId4"/>
  </sheets>
  <definedNames>
    <definedName name="_xlnm.Print_Area" localSheetId="0">'Rekapitulace stavby'!$D$4:$AO$76,'Rekapitulace stavby'!$C$82:$AQ$97</definedName>
    <definedName name="_xlnm._FilterDatabase" localSheetId="1" hidden="1">'17021 - Oprava fasády'!$C$127:$K$314</definedName>
    <definedName name="_xlnm.Print_Area" localSheetId="1">'17021 - Oprava fasády'!$C$4:$J$39,'17021 - Oprava fasády'!$C$50:$J$76,'17021 - Oprava fasády'!$C$82:$J$109,'17021 - Oprava fasády'!$C$115:$J$314</definedName>
    <definedName name="_xlnm._FilterDatabase" localSheetId="2" hidden="1">'17022 - Oplocení'!$C$126:$K$194</definedName>
    <definedName name="_xlnm.Print_Area" localSheetId="2">'17022 - Oplocení'!$C$4:$J$39,'17022 - Oplocení'!$C$50:$J$76,'17022 - Oplocení'!$C$82:$J$108,'17022 - Oplocení'!$C$114:$J$194</definedName>
    <definedName name="_xlnm.Print_Area" localSheetId="3">'Seznam figur'!$C$4:$G$133</definedName>
    <definedName name="_xlnm.Print_Titles" localSheetId="0">'Rekapitulace stavby'!$92:$92</definedName>
    <definedName name="_xlnm.Print_Titles" localSheetId="1">'17021 - Oprava fasády'!$127:$127</definedName>
    <definedName name="_xlnm.Print_Titles" localSheetId="2">'17022 - Oplocení'!$126:$126</definedName>
    <definedName name="_xlnm.Print_Titles" localSheetId="3">'Seznam figur'!$9:$9</definedName>
  </definedNames>
  <calcPr fullCalcOnLoad="1"/>
</workbook>
</file>

<file path=xl/sharedStrings.xml><?xml version="1.0" encoding="utf-8"?>
<sst xmlns="http://schemas.openxmlformats.org/spreadsheetml/2006/main" count="3484" uniqueCount="619">
  <si>
    <t>Export Komplet</t>
  </si>
  <si>
    <t/>
  </si>
  <si>
    <t>2.0</t>
  </si>
  <si>
    <t>False</t>
  </si>
  <si>
    <t>{1a94b189-2571-4609-9a73-c2227e021f00}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</si>
  <si>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</si>
  <si>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</si>
  <si>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</si>
  <si>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</si>
  <si>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</si>
  <si>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</si>
  <si>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</si>
  <si>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</si>
  <si>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</si>
  <si>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</si>
  <si>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</si>
  <si>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</si>
  <si>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Vrchlabí nám.Míru 220</t>
  </si>
  <si>
    <t>0,1</t>
  </si>
  <si>
    <t>KSO:</t>
  </si>
  <si>
    <t>CC-CZ:</t>
  </si>
  <si>
    <t>1</t>
  </si>
  <si>
    <t>Místo:</t>
  </si>
  <si>
    <t>Vrchlabí</t>
  </si>
  <si>
    <t>Datum:</t>
  </si>
  <si>
    <t>26. 4. 2017</t>
  </si>
  <si>
    <t>10</t>
  </si>
  <si>
    <t>100</t>
  </si>
  <si>
    <t>Zadavatel:</t>
  </si>
  <si>
    <t>IČ:</t>
  </si>
  <si>
    <t xml:space="preserve"> Město Vrchlabí</t>
  </si>
  <si>
    <t>DIČ:</t>
  </si>
  <si>
    <t>Uchazeč:</t>
  </si>
  <si>
    <t>Vyplň údaj</t>
  </si>
  <si>
    <t>Projektant:</t>
  </si>
  <si>
    <t>Ing.arch.M.Hobza</t>
  </si>
  <si>
    <t>True</t>
  </si>
  <si>
    <t>Zpracovatel:</t>
  </si>
  <si>
    <t>ING. LUBOŠ KASPER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</si>
  <si>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</si>
  <si>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</si>
  <si>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</si>
  <si>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</si>
  <si>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</si>
  <si>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</si>
  <si>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</si>
  <si>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</si>
  <si>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</si>
  <si>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</si>
  <si>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</si>
  <si>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</si>
  <si>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</si>
  <si>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</si>
  <si>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</si>
  <si>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</si>
  <si>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</si>
  <si>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</si>
  <si>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</si>
  <si>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</si>
  <si>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</si>
  <si>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</si>
  <si>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</si>
  <si>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</si>
  <si>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</si>
  <si>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</si>
  <si>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</si>
  <si>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</si>
  <si>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</si>
  <si>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</si>
  <si>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</si>
  <si>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</si>
  <si>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</si>
  <si>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</si>
  <si>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</si>
  <si>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</si>
  <si>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</si>
  <si>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</si>
  <si>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</si>
  <si>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</si>
  <si>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</si>
  <si>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</si>
  <si>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</si>
  <si>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</si>
  <si>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</si>
  <si>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</si>
  <si>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17021</t>
  </si>
  <si>
    <t>Oprava fasády</t>
  </si>
  <si>
    <t>STA</t>
  </si>
  <si>
    <t>{cba407bf-97c5-4d94-a633-8345334cf0fc}</t>
  </si>
  <si>
    <t>17022</t>
  </si>
  <si>
    <t>Oplocení</t>
  </si>
  <si>
    <t>{1363256f-aceb-47e6-aa19-51bd689077f3}</t>
  </si>
  <si>
    <t>VÝCHOD</t>
  </si>
  <si>
    <t>130,411</t>
  </si>
  <si>
    <t>2</t>
  </si>
  <si>
    <t>ZÁPAD</t>
  </si>
  <si>
    <t>104,685</t>
  </si>
  <si>
    <t>KRYCÍ LIST SOUPISU PRACÍ</t>
  </si>
  <si>
    <t>SEVER</t>
  </si>
  <si>
    <t>167,64</t>
  </si>
  <si>
    <t>JIH</t>
  </si>
  <si>
    <t>127,485</t>
  </si>
  <si>
    <t>SOKL</t>
  </si>
  <si>
    <t>9,17</t>
  </si>
  <si>
    <t>FASÁDA</t>
  </si>
  <si>
    <t>530,221</t>
  </si>
  <si>
    <t>Objekt:</t>
  </si>
  <si>
    <t>LEŠENÍ</t>
  </si>
  <si>
    <t>LEŠNÍ</t>
  </si>
  <si>
    <t>678,65</t>
  </si>
  <si>
    <t>17021 - Oprava fasády</t>
  </si>
  <si>
    <t>STŘÍŠKY</t>
  </si>
  <si>
    <t>4,5</t>
  </si>
  <si>
    <t>OKNA</t>
  </si>
  <si>
    <t>69,013</t>
  </si>
  <si>
    <t>Ing. Luboš Kasper</t>
  </si>
  <si>
    <t>REKAPITULACE ČLENĚNÍ SOUPISU PRACÍ</t>
  </si>
  <si>
    <t>Kód dílu - Popis</t>
  </si>
  <si>
    <t>Cena celkem [CZK]</t>
  </si>
  <si>
    <t>Náklady ze soupisu prací</t>
  </si>
  <si>
    <t>-1</t>
  </si>
  <si>
    <t>HSV -  Práce a dodávky HSV</t>
  </si>
  <si>
    <t xml:space="preserve">    3 -  Svislé a kompletní konstrukce</t>
  </si>
  <si>
    <t xml:space="preserve">    6 -  Úpravy povrchů, podlahy a osazování výplní</t>
  </si>
  <si>
    <t xml:space="preserve">    9 -  Ostatní konstrukce a práce, bourání</t>
  </si>
  <si>
    <t xml:space="preserve">    997 -  Přesun sutě</t>
  </si>
  <si>
    <t xml:space="preserve">    998 -  Přesun hmot</t>
  </si>
  <si>
    <t>PSV -  Práce a dodávky PSV</t>
  </si>
  <si>
    <t xml:space="preserve">    764 - Konstrukce klempířské</t>
  </si>
  <si>
    <t xml:space="preserve">    766 - Konstrukce truhlářské</t>
  </si>
  <si>
    <t xml:space="preserve">    772 - Podlahy z kamene</t>
  </si>
  <si>
    <t xml:space="preserve">    783 -  Dokončovací práce - nátěry</t>
  </si>
  <si>
    <t xml:space="preserve">    787 - Dokončovací práce - zasklívání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</si>
  <si>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</si>
  <si>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</si>
  <si>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</si>
  <si>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</si>
  <si>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</si>
  <si>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</si>
  <si>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</si>
  <si>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</si>
  <si>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</si>
  <si>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</si>
  <si>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</si>
  <si>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</si>
  <si>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</si>
  <si>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</si>
  <si>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</si>
  <si>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</si>
  <si>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>3</t>
  </si>
  <si>
    <t xml:space="preserve"> Svislé a kompletní konstrukce</t>
  </si>
  <si>
    <t>K</t>
  </si>
  <si>
    <t>310238411</t>
  </si>
  <si>
    <t>Zazdívka otvorů ve zdivu nadzákladovém cihlami pálenými  plochy přes 0,25 m2 do 1 m2 na maltu cementovou</t>
  </si>
  <si>
    <t>m3</t>
  </si>
  <si>
    <t>4</t>
  </si>
  <si>
    <t>375435377</t>
  </si>
  <si>
    <t>VV</t>
  </si>
  <si>
    <t>0,21"JIŽNÍ FASÁDA - VÝMĚRA OD GP</t>
  </si>
  <si>
    <t>6</t>
  </si>
  <si>
    <t xml:space="preserve"> Úpravy povrchů, podlahy a osazování výplní</t>
  </si>
  <si>
    <t>622131101</t>
  </si>
  <si>
    <t>Podkladní a spojovací vrstva vnějších omítaných ploch  cementový postřik nanášený ručně celoplošně stěn</t>
  </si>
  <si>
    <t>m2</t>
  </si>
  <si>
    <t>-1672090126</t>
  </si>
  <si>
    <t>622131121</t>
  </si>
  <si>
    <t>Podkladní a spojovací vrstva vnějších omítaných ploch  penetrace nanášená ručně stěn</t>
  </si>
  <si>
    <t>-1030321637</t>
  </si>
  <si>
    <t>622142001</t>
  </si>
  <si>
    <t>Potažení vnějších ploch pletivem  v ploše nebo pruzích, na plném podkladu sklovláknitým vtlačením do tmelu stěn</t>
  </si>
  <si>
    <t>196817112</t>
  </si>
  <si>
    <t>"sokl východ- do nám. míru</t>
  </si>
  <si>
    <t>(13,0+0,1)*0,8</t>
  </si>
  <si>
    <t>-1,2*0,8-1,5*0,5-1,2*0,8</t>
  </si>
  <si>
    <t>"OSTĚNÍ" 0,2*0,8*2*2+0,45*0,8*2</t>
  </si>
  <si>
    <t>Mezisoučet</t>
  </si>
  <si>
    <t>"2. VRSTVA" 9,17</t>
  </si>
  <si>
    <t>Součet</t>
  </si>
  <si>
    <t>5</t>
  </si>
  <si>
    <t>622311131</t>
  </si>
  <si>
    <t>Potažení vnějších ploch štukem vápenným, tloušťky do 3 mm stěn</t>
  </si>
  <si>
    <t>-1939477237</t>
  </si>
  <si>
    <t xml:space="preserve">"VÝCHOD" </t>
  </si>
  <si>
    <t>13,2*(10,5-0,8)+2,2*1"PLOCHA</t>
  </si>
  <si>
    <t>6,5*0,6*2+(1*1,5*0,5)*2 "ARKÝŘ</t>
  </si>
  <si>
    <t>-2,65*1,42-1,3*2*2-2,65*1,25*2"DVEŘE A VÝKLADEC</t>
  </si>
  <si>
    <t>-1,2*1,8*(5+5)-1,2*0,6"OKNA</t>
  </si>
  <si>
    <t>((2,65-0,8)*0,15*2+1,25*0,15)*2"OSTĚNÍ</t>
  </si>
  <si>
    <t>(2+2+1,3)*0,15*2"OSTĚNÍ</t>
  </si>
  <si>
    <t>(2,65-0,8)*0,45*2+1,42*0,45"OSTĚNÍ</t>
  </si>
  <si>
    <t>(1,2+1,8*2)*0,15*10+(1,2+0,6*2)*0,15"OSTĚNÍ</t>
  </si>
  <si>
    <t>13,2*0,3+1,8*0,6+11*0,3*2+14*0,3"ZVETŠENÍ PLOCHY O ŘÍMSY</t>
  </si>
  <si>
    <t>"ZÁPADNÍ</t>
  </si>
  <si>
    <t>13,2*7+2,5*0,3*0,5*2+7*3"PLOCHA</t>
  </si>
  <si>
    <t>-1,5*1,5-1,2*1,5*3-1*1,5*5-1*1,8-1,2*1,2-1,5*1,2*2"OTVORY</t>
  </si>
  <si>
    <t>1,5*3*0,15+(1,2+1,5*2)*0,15*3+(1+1,5*2)*0,15*6+(1+1,8*2)*0,15+1,2*3*0,15+(1,5+1,2*2)*0,15*2</t>
  </si>
  <si>
    <t>13,2*0,3"ŘÍMSA</t>
  </si>
  <si>
    <t>"SEVER</t>
  </si>
  <si>
    <t>14,5*10,3+14,5*3,9*0,5</t>
  </si>
  <si>
    <t>-0,45*3"ZED" -1*0,6*2-1,5*1,2-0,7*1,2-1,8*1,2*2-1,8*1,8-1*1-1,5*1</t>
  </si>
  <si>
    <t>(0,6+1*2)*0,15*2+(1,2+1,5*2)*0,15+(0,7+1,5*2)*0,15+(1,2+1,8*2)*0,15*2+1,8*3*0,15+1*3*0,15+(1+1,5*2)*0,15"OSTĚNÍ</t>
  </si>
  <si>
    <t>"JIH</t>
  </si>
  <si>
    <t>14,5*7+6,5*0,4*0,5+8,5*3,5"PLOCHA</t>
  </si>
  <si>
    <t>-0,8*1-0,8*0,5-1*1-1*1,2-0,6*0,5-1,2*0,6-0,5*0,5-1,2*1-1,0*1,8-0,5*0,9-0,6*0,9*0,45-1,2*1-1*0,6-0,8*0,8"OKNA</t>
  </si>
  <si>
    <t>(0,8+1*2)*0,15+1*3*0,15+(0,5+0,9*2)*0,15+(1+1,2*2)*0,15+(0,5+0,6*2)*0,15+(0,6+1,2*2)*0,15 "OSTĚNÍ</t>
  </si>
  <si>
    <t>0,5*3*0,15+(1+1,2*2)*0,15+(1+1,8*2)*0,15+(0,9+0,5*2)*0,15+(0,45+0,9*2)*0,15+(1+1,2*2)*0,15+(0,6+1*2)*0,15+0,8*3*0,15</t>
  </si>
  <si>
    <t>622321141</t>
  </si>
  <si>
    <t>Omítka vápenocementová vnějších ploch  nanášená ručně dvouvrstvá, tloušťky jádrové omítky do 15 mm a tloušťky štuku do 3 mm štuková stěn</t>
  </si>
  <si>
    <t>874126340</t>
  </si>
  <si>
    <t>7</t>
  </si>
  <si>
    <t>622325201</t>
  </si>
  <si>
    <t>Oprava vápenocementové omítky vnějších ploch stupně členitosti 1 štukové stěn, v rozsahu opravované plochy do 10%</t>
  </si>
  <si>
    <t>862305962</t>
  </si>
  <si>
    <t>VÝCHOD+ZÁPAD</t>
  </si>
  <si>
    <t>8</t>
  </si>
  <si>
    <t>622325203</t>
  </si>
  <si>
    <t>Oprava vápenocementové omítky vnějších ploch stupně členitosti 1 štukové stěn, v rozsahu opravované plochy přes 30 do 50%</t>
  </si>
  <si>
    <t>891982988</t>
  </si>
  <si>
    <t>9</t>
  </si>
  <si>
    <t>629995101</t>
  </si>
  <si>
    <t>Očištění vnějších ploch tlakovou vodou omytím</t>
  </si>
  <si>
    <t>-777746567</t>
  </si>
  <si>
    <t>632450121</t>
  </si>
  <si>
    <t>Potěr cementový vyrovnávací ze suchých směsí  v pásu o průměrné (střední) tl. od 10 do 20 mm</t>
  </si>
  <si>
    <t>-2060193774</t>
  </si>
  <si>
    <t>"PARAPETY  VÝCHOD</t>
  </si>
  <si>
    <t>(1,2*11+1,3*2)*0,15</t>
  </si>
  <si>
    <t>(1,5+1,2*3+1*6+1,2+1,5*2)*0,15 "ZÁPAD</t>
  </si>
  <si>
    <t>(0,8+1+0,5+1+0,5*2+0,6+1+1+0,6+0,45+1+0,6+0,8)*0,15"JIH</t>
  </si>
  <si>
    <t>(0,6*2+1,2+0,7+1,2*2+1,8+1*2)*0,15</t>
  </si>
  <si>
    <t>11</t>
  </si>
  <si>
    <t>641941111</t>
  </si>
  <si>
    <t>Osazování rámů kovových okenních  na cementovou maltu, o ploše do 1 m2</t>
  </si>
  <si>
    <t>kus</t>
  </si>
  <si>
    <t>-848665095</t>
  </si>
  <si>
    <t>"SKLEPNÍ OKÉNKA VÝCHOD" 2</t>
  </si>
  <si>
    <t>12</t>
  </si>
  <si>
    <t>M</t>
  </si>
  <si>
    <t>553510669</t>
  </si>
  <si>
    <t>děrovaný plech v soklu vč.pletiva proti hmyzu a nátěru</t>
  </si>
  <si>
    <t>32</t>
  </si>
  <si>
    <t>16</t>
  </si>
  <si>
    <t>-1967052649</t>
  </si>
  <si>
    <t xml:space="preserve"> Ostatní konstrukce a práce, bourání</t>
  </si>
  <si>
    <t>13</t>
  </si>
  <si>
    <t>941111121</t>
  </si>
  <si>
    <t>Montáž lešení řadového trubkového lehkého pracovního s podlahami  s provozním zatížením tř. 3 do 200 kg/m2 šířky tř. W09 přes 0,9 do 1,2 m, výšky do 10 m</t>
  </si>
  <si>
    <t>731133296</t>
  </si>
  <si>
    <t>(0,9+13,2+0,9)*10,5"V</t>
  </si>
  <si>
    <t>7*3+(0,9+13,2+0,9)*7"Z</t>
  </si>
  <si>
    <t>14,5*(10,3+3,9)"S</t>
  </si>
  <si>
    <t>8,5*3,5+14,5*(7+4)</t>
  </si>
  <si>
    <t>14</t>
  </si>
  <si>
    <t>941111221</t>
  </si>
  <si>
    <t>Montáž lešení řadového trubkového lehkého pracovního s podlahami  s provozním zatížením tř. 3 do 200 kg/m2 Příplatek za první a každý další den použití lešení k ceně -1121</t>
  </si>
  <si>
    <t>-1262123429</t>
  </si>
  <si>
    <t>LEŠENÍ*60</t>
  </si>
  <si>
    <t>941111811</t>
  </si>
  <si>
    <t>Demontáž lešení řadového trubkového lehkého pracovního s podlahami  s provozním zatížením tř. 3 do 200 kg/m2 šířky tř. W06 od 0,6 do 0,9 m, výšky do 10 m</t>
  </si>
  <si>
    <t>-115356262</t>
  </si>
  <si>
    <t>944511111</t>
  </si>
  <si>
    <t>Montáž ochranné sítě  zavěšené na konstrukci lešení z textilie z umělých vláken</t>
  </si>
  <si>
    <t>1180009660</t>
  </si>
  <si>
    <t>17</t>
  </si>
  <si>
    <t>944511211</t>
  </si>
  <si>
    <t>Montáž ochranné sítě  Příplatek za první a každý další den použití sítě k ceně -1111</t>
  </si>
  <si>
    <t>-1002549088</t>
  </si>
  <si>
    <t>157,5*60</t>
  </si>
  <si>
    <t>18</t>
  </si>
  <si>
    <t>944511811</t>
  </si>
  <si>
    <t>Demontáž ochranné sítě  zavěšené na konstrukci lešení z textilie z umělých vláken</t>
  </si>
  <si>
    <t>-1352797048</t>
  </si>
  <si>
    <t>157,5</t>
  </si>
  <si>
    <t>19</t>
  </si>
  <si>
    <t>944711111</t>
  </si>
  <si>
    <t>Montáž záchytné stříšky  zřizované současně s lehkým nebo těžkým lešením, šířky do 1,5 m</t>
  </si>
  <si>
    <t>m</t>
  </si>
  <si>
    <t>1266129168</t>
  </si>
  <si>
    <t>1,5*3</t>
  </si>
  <si>
    <t>20</t>
  </si>
  <si>
    <t>944711211</t>
  </si>
  <si>
    <t>Montáž záchytné stříšky  Příplatek za první a každý další den použití záchytné stříšky k ceně -1111</t>
  </si>
  <si>
    <t>2026045368</t>
  </si>
  <si>
    <t>STŘÍŠKY*60</t>
  </si>
  <si>
    <t>944711811</t>
  </si>
  <si>
    <t>Demontáž záchytné stříšky  zřizované současně s lehkým nebo těžkým lešením, šířky do 1,5 m</t>
  </si>
  <si>
    <t>-1910447367</t>
  </si>
  <si>
    <t>22</t>
  </si>
  <si>
    <t>965024131</t>
  </si>
  <si>
    <t>Bourání podlah kamenných  bez podkladního lože, s jakoukoliv výplní spár z desek nebo mozaiky, plochy přes 1 m2</t>
  </si>
  <si>
    <t>-1818897548</t>
  </si>
  <si>
    <t>1,2"VĚMĚRA PROJEKTANTA</t>
  </si>
  <si>
    <t>23</t>
  </si>
  <si>
    <t>968062376</t>
  </si>
  <si>
    <t>Vybourání dřevěných rámů oken s křídly, dveřních zárubní, vrat, stěn, ostění nebo obkladů  rámů oken s křídly zdvojených, plochy do 4 m2</t>
  </si>
  <si>
    <t>669986856</t>
  </si>
  <si>
    <t>1,3*2*2"VÝKLADCE</t>
  </si>
  <si>
    <t>24</t>
  </si>
  <si>
    <t>968062456</t>
  </si>
  <si>
    <t>Vybourání dřevěných rámů oken s křídly, dveřních zárubní, vrat, stěn, ostění nebo obkladů  dveřních zárubní, plochy přes 2 m2</t>
  </si>
  <si>
    <t>1384007924</t>
  </si>
  <si>
    <t>1,26*2,65*2"VSTUPY DO KOMERČMNÍCH PROSTOR</t>
  </si>
  <si>
    <t>25</t>
  </si>
  <si>
    <t>978036121</t>
  </si>
  <si>
    <t>Otlučení cementových omítek vnějších ploch s vyškrabáním spar zdiva a s očištěním povrchu, v rozsahu do 10 %</t>
  </si>
  <si>
    <t>-1637289373</t>
  </si>
  <si>
    <t>26</t>
  </si>
  <si>
    <t>-171214901</t>
  </si>
  <si>
    <t>27</t>
  </si>
  <si>
    <t>978036161</t>
  </si>
  <si>
    <t>Otlučení cementových omítek vnějších ploch s vyškrabáním spar zdiva a s očištěním povrchu, v rozsahu přes 40 do 50 %</t>
  </si>
  <si>
    <t>1903827099</t>
  </si>
  <si>
    <t>28</t>
  </si>
  <si>
    <t>978036391</t>
  </si>
  <si>
    <t>Otlučení omítek z umělého kamene vnějších ploch s vyškrabáním spar zdiva, s očištěním povrchu, v rozsahu přes 100 %</t>
  </si>
  <si>
    <t>-732720567</t>
  </si>
  <si>
    <t>997</t>
  </si>
  <si>
    <t xml:space="preserve"> Přesun sutě</t>
  </si>
  <si>
    <t>29</t>
  </si>
  <si>
    <t>997002611</t>
  </si>
  <si>
    <t>Nakládání suti a vybouraných hmot na dopravní prostředek  pro vodorovné přemístění</t>
  </si>
  <si>
    <t>t</t>
  </si>
  <si>
    <t>-1242726012</t>
  </si>
  <si>
    <t>30</t>
  </si>
  <si>
    <t>997013212</t>
  </si>
  <si>
    <t>Vnitrostaveništní doprava suti a vybouraných hmot  vodorovně do 50 m svisle ručně pro budovy a haly výšky přes 6 do 9 m</t>
  </si>
  <si>
    <t>1509734030</t>
  </si>
  <si>
    <t>31</t>
  </si>
  <si>
    <t>997013501</t>
  </si>
  <si>
    <t>Odvoz suti a vybouraných hmot na skládku nebo meziskládku  se složením, na vzdálenost do 1 km</t>
  </si>
  <si>
    <t>46257931</t>
  </si>
  <si>
    <t>997013509</t>
  </si>
  <si>
    <t>Odvoz suti a vybouraných hmot na skládku nebo meziskládku  se složením, na vzdálenost Příplatek k ceně za každý další i započatý 1 km přes 1 km</t>
  </si>
  <si>
    <t>-370554382</t>
  </si>
  <si>
    <t>11,896*9 'Přepočtené koeficientem množství</t>
  </si>
  <si>
    <t>33</t>
  </si>
  <si>
    <t>997013609</t>
  </si>
  <si>
    <t>Poplatek za uložení stavebního odpadu na skládce (skládkovné) ze směsí nebo oddělených frakcí betonu, cihel a keramických výrobků zatříděného do Katalogu odpadů pod kódem 17 01 07</t>
  </si>
  <si>
    <t>-197834194</t>
  </si>
  <si>
    <t>998</t>
  </si>
  <si>
    <t xml:space="preserve"> Přesun hmot</t>
  </si>
  <si>
    <t>34</t>
  </si>
  <si>
    <t>998017002</t>
  </si>
  <si>
    <t>Přesun hmot pro budovy občanské výstavby, bydlení, výrobu a služby  s omezením mechanizace vodorovná dopravní vzdálenost do 100 m pro budovy s jakoukoliv nosnou konstrukcí výšky přes 6 do 12 m</t>
  </si>
  <si>
    <t>-1628901424</t>
  </si>
  <si>
    <t>PSV</t>
  </si>
  <si>
    <t xml:space="preserve"> Práce a dodávky PSV</t>
  </si>
  <si>
    <t>764</t>
  </si>
  <si>
    <t>Konstrukce klempířské</t>
  </si>
  <si>
    <t>35</t>
  </si>
  <si>
    <t>764002851</t>
  </si>
  <si>
    <t>Demontáž klempířských konstrukcí oplechování parapetů do suti</t>
  </si>
  <si>
    <t>-453962372</t>
  </si>
  <si>
    <t>(1,2*11+1,3*2)</t>
  </si>
  <si>
    <t>(1,5+1,2*3+1*6+1,2+1,5*2) "ZÁPAD</t>
  </si>
  <si>
    <t>(0,8+1+0,5+1+0,5*2+0,6+1+1+0,6+0,45+1+0,6+0,8)"JIH</t>
  </si>
  <si>
    <t>(0,6*2+1,2+0,7+1,2*2+1,8+1*2)</t>
  </si>
  <si>
    <t>36</t>
  </si>
  <si>
    <t>764002861</t>
  </si>
  <si>
    <t>Demontáž klempířských konstrukcí oplechování říms do suti</t>
  </si>
  <si>
    <t>884102117</t>
  </si>
  <si>
    <t>13,2+1*4+5"V</t>
  </si>
  <si>
    <t>37</t>
  </si>
  <si>
    <t>764216404</t>
  </si>
  <si>
    <t>Oplechování parapetů z pozinkovaného plechu rovných mechanicky kotvené, bez rohů rš 330 mm</t>
  </si>
  <si>
    <t>657226274</t>
  </si>
  <si>
    <t>38</t>
  </si>
  <si>
    <t>764218605</t>
  </si>
  <si>
    <t>Oplechování říms a ozdobných prvků z pozinkovaného plechu s povrchovou úpravou rovných, bez rohů mechanicky kotvené rš 400 mm</t>
  </si>
  <si>
    <t>-1444319981</t>
  </si>
  <si>
    <t>39</t>
  </si>
  <si>
    <t>998764202</t>
  </si>
  <si>
    <t>Přesun hmot pro konstrukce klempířské stanovený procentní sazbou (%) z ceny vodorovná dopravní vzdálenost do 50 m v objektech výšky přes 6 do 12 m</t>
  </si>
  <si>
    <t>%</t>
  </si>
  <si>
    <t>1533734204</t>
  </si>
  <si>
    <t>766</t>
  </si>
  <si>
    <t>Konstrukce truhlářské</t>
  </si>
  <si>
    <t>40</t>
  </si>
  <si>
    <t>766621112</t>
  </si>
  <si>
    <t>Montáž oken dřevěných včetně montáže rámu plochy přes 1 m2 špaletových do zdiva, výšky přes 1,5 do 2,5 m</t>
  </si>
  <si>
    <t>1713998228</t>
  </si>
  <si>
    <t>41</t>
  </si>
  <si>
    <t>61110005</t>
  </si>
  <si>
    <t>okno dřevěné s fixním zasklením trojsklo přes plochu 1m2 v 1,5-2,5m</t>
  </si>
  <si>
    <t>797255835</t>
  </si>
  <si>
    <t>1,3*2*2"VÝKLADCE vč povrchové úpravy</t>
  </si>
  <si>
    <t>42</t>
  </si>
  <si>
    <t>766621715</t>
  </si>
  <si>
    <t>Montáž okenních doplňků oliva, půloliva, nárazník</t>
  </si>
  <si>
    <t>-15310150</t>
  </si>
  <si>
    <t>11+4+22+12+14</t>
  </si>
  <si>
    <t>43</t>
  </si>
  <si>
    <t>OLIVA</t>
  </si>
  <si>
    <t>DIODÁVKA OKENNÍCH OLIV - MOSAZ</t>
  </si>
  <si>
    <t>KUS</t>
  </si>
  <si>
    <t>-2144089804</t>
  </si>
  <si>
    <t>44</t>
  </si>
  <si>
    <t>766622913</t>
  </si>
  <si>
    <t>Oprava oken dřevěných  dvojitých bez deštění s výměnou křídel a kování</t>
  </si>
  <si>
    <t>-1727000585</t>
  </si>
  <si>
    <t>1,2*1,8*(5+5)+1,2*0,6"OKNA</t>
  </si>
  <si>
    <t>-(-1,5*1,5-1,2*1,5*3-1*1,5*5-1*1,8-1,2*1,2-1,5*1,2*2)"OTVORY</t>
  </si>
  <si>
    <t>-( -1*0,6*2-1,5*1,2-0,7*1,2-1,8*1,2*2-1,8*1,8-1*1-1,5*1)</t>
  </si>
  <si>
    <t>-(-0,8*1-0,8*0,5-1*1-1*1,2-0,6*0,5-1,2*0,6-0,5*0,5-1,2*1-1,0*1,8-0,5*0,9-0,6*0,9*0,45-1,2*1-1*0,6-0,8*0,8)"OKNA</t>
  </si>
  <si>
    <t>45</t>
  </si>
  <si>
    <t>766623919</t>
  </si>
  <si>
    <t>Repase vstup.dveří 140/265 cm s výměnou prosklení a nového nátěru,kování a okop.plechu a nátěru</t>
  </si>
  <si>
    <t>973959646</t>
  </si>
  <si>
    <t>46</t>
  </si>
  <si>
    <t>998766202</t>
  </si>
  <si>
    <t>Přesun hmot pro konstrukce truhlářské stanovený procentní sazbou (%) z ceny vodorovná dopravní vzdálenost do 50 m v objektech výšky přes 6 do 12 m</t>
  </si>
  <si>
    <t>2074801313</t>
  </si>
  <si>
    <t>772</t>
  </si>
  <si>
    <t>Podlahy z kamene</t>
  </si>
  <si>
    <t>47</t>
  </si>
  <si>
    <t>772522140</t>
  </si>
  <si>
    <t>Kladení dlažby z kamene  do malty z pravoúhlých desek rozdílných druhů kladených v pásech š. od 100 do 400 mm modulu 50 mm, tl. do 30 mm</t>
  </si>
  <si>
    <t>307092178</t>
  </si>
  <si>
    <t>1,2"VSTUP - VÝMĚRA PROJEKTANTA</t>
  </si>
  <si>
    <t>48</t>
  </si>
  <si>
    <t>583811070</t>
  </si>
  <si>
    <t>deska dlažební, žula leštěná, 60x60 tl 3 cm</t>
  </si>
  <si>
    <t>-1273599799</t>
  </si>
  <si>
    <t>49</t>
  </si>
  <si>
    <t>998772202</t>
  </si>
  <si>
    <t>Přesun hmot pro kamenné dlažby, obklady schodišťových stupňů a soklů  stanovený procentní sazbou (%) z ceny vodorovná dopravní vzdálenost do 50 m v objektech výšky přes 6 do 12 m</t>
  </si>
  <si>
    <t>2049996185</t>
  </si>
  <si>
    <t>783</t>
  </si>
  <si>
    <t xml:space="preserve"> Dokončovací práce - nátěry</t>
  </si>
  <si>
    <t>50</t>
  </si>
  <si>
    <t>783101201</t>
  </si>
  <si>
    <t>Příprava podkladu truhlářských konstrukcí před provedením nátěru broušení smirkovým papírem nebo plátnem hrubé</t>
  </si>
  <si>
    <t>-1868062985</t>
  </si>
  <si>
    <t>OKNA*2</t>
  </si>
  <si>
    <t>51</t>
  </si>
  <si>
    <t>783101203</t>
  </si>
  <si>
    <t>Příprava podkladu truhlářských konstrukcí před provedením nátěru broušení smirkovým papírem nebo plátnem jemné</t>
  </si>
  <si>
    <t>-1341251387</t>
  </si>
  <si>
    <t>52</t>
  </si>
  <si>
    <t>783113101</t>
  </si>
  <si>
    <t>Napouštěcí nátěr truhlářských konstrukcí jednonásobný syntetický</t>
  </si>
  <si>
    <t>289339586</t>
  </si>
  <si>
    <t>53</t>
  </si>
  <si>
    <t>783114101</t>
  </si>
  <si>
    <t>Základní nátěr truhlářských konstrukcí jednonásobný syntetický</t>
  </si>
  <si>
    <t>798940338</t>
  </si>
  <si>
    <t>54</t>
  </si>
  <si>
    <t>783117101</t>
  </si>
  <si>
    <t>Krycí nátěr truhlářských konstrukcí jednonásobný syntetický</t>
  </si>
  <si>
    <t>-199532374</t>
  </si>
  <si>
    <t>55</t>
  </si>
  <si>
    <t>783132101</t>
  </si>
  <si>
    <t>Tmelení truhlářských konstrukcí lokální, včetně přebroušení tmelených míst rozsahu do 10% plochy, tmelem epoxidovým</t>
  </si>
  <si>
    <t>-1069983042</t>
  </si>
  <si>
    <t>56</t>
  </si>
  <si>
    <t>783823135</t>
  </si>
  <si>
    <t>Penetrační nátěr omítek hladkých omítek hladkých, zrnitých tenkovrstvých nebo štukových stupně členitosti 1 a 2 silikonový</t>
  </si>
  <si>
    <t>974505879</t>
  </si>
  <si>
    <t>57</t>
  </si>
  <si>
    <t>783827425</t>
  </si>
  <si>
    <t>Krycí (ochranný ) nátěr omítek dvojnásobný hladkých omítek hladkých, zrnitých tenkovrstvých nebo štukových stupně členitosti 1 a 2 silikonový</t>
  </si>
  <si>
    <t>1790753006</t>
  </si>
  <si>
    <t>787</t>
  </si>
  <si>
    <t>Dokončovací práce - zasklívání</t>
  </si>
  <si>
    <t>58</t>
  </si>
  <si>
    <t>787600802</t>
  </si>
  <si>
    <t>Vysklívání oken a dveří  skla plochého, plochy přes 1 do 3 m2</t>
  </si>
  <si>
    <t>286829963</t>
  </si>
  <si>
    <t>59</t>
  </si>
  <si>
    <t>787616361</t>
  </si>
  <si>
    <t>Zasklívání oken a dveří deskami plochými plnými  dvojsklem na zasklívací lišty, distanční rámeček tl. 16 mm hliníkový, tl. skel 4+4 mm</t>
  </si>
  <si>
    <t>661150883</t>
  </si>
  <si>
    <t>17022 - Oplocení</t>
  </si>
  <si>
    <t>3 -  Svislé a kompletní konstrukce</t>
  </si>
  <si>
    <t xml:space="preserve">    1 -  Zemní práce</t>
  </si>
  <si>
    <t xml:space="preserve">    2 -  Zakládání</t>
  </si>
  <si>
    <t xml:space="preserve">    6 - Úpravy povrchů, podlahy a osazování výplní</t>
  </si>
  <si>
    <t xml:space="preserve">    997 - Přesun sutě</t>
  </si>
  <si>
    <t xml:space="preserve">    767 - Konstrukce zámečnické</t>
  </si>
  <si>
    <t>348171130</t>
  </si>
  <si>
    <t>Montáž oplocení z dílců kovových rámových, na ocelové sloupky, výšky přes 1,5 do 2,0 m</t>
  </si>
  <si>
    <t>1102243114</t>
  </si>
  <si>
    <t>"ČÁST OPLOCENÍ B" 11</t>
  </si>
  <si>
    <t>PLOTOVÉ POLE</t>
  </si>
  <si>
    <t>DODÁVKA ATYPICKÉHO PLOTOVÉHO POLE DLE PŮVODNÍCH DÍLCŮ</t>
  </si>
  <si>
    <t>KS</t>
  </si>
  <si>
    <t>931721532</t>
  </si>
  <si>
    <t xml:space="preserve"> Zemní práce</t>
  </si>
  <si>
    <t>129911121</t>
  </si>
  <si>
    <t>Bourání konstrukcí v odkopávkách a prokopávkách ručně s přemístěním suti na hromady na vzdálenost do 20 m nebo s naložením na dopravní prostředek z betonu prostého neprokládaného</t>
  </si>
  <si>
    <t>244410019</t>
  </si>
  <si>
    <t>"STARÝ ZÁKLAD - ČÁST B DL 11,0 M</t>
  </si>
  <si>
    <t>11*0,3*0,6</t>
  </si>
  <si>
    <t>132212111</t>
  </si>
  <si>
    <t>Hloubení rýh šířky do 800 mm ručně zapažených i nezapažených, s urovnáním dna do předepsaného profilu a spádu v hornině třídy těžitelnosti I skupiny 3 soudržných</t>
  </si>
  <si>
    <t>-325603185</t>
  </si>
  <si>
    <t>11*0,5*1,0</t>
  </si>
  <si>
    <t>162211221</t>
  </si>
  <si>
    <t>Vodorovné přemístění výkopku nebo sypaniny nošením s vyprázdněním nádoby na hromady nebo do dopravního prostředku na vzdálenost do 10 m z horniny třídy těžitelnosti III, skupiny 6 a 7</t>
  </si>
  <si>
    <t>979372551</t>
  </si>
  <si>
    <t>162211229</t>
  </si>
  <si>
    <t>Vodorovné přemístění výkopku nebo sypaniny nošením s vyprázdněním nádoby na hromady nebo do dopravního prostředku na vzdálenost do 10 m Příplatek za každých dalších 10 m k ceně -1221</t>
  </si>
  <si>
    <t>289932213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</si>
  <si>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</si>
  <si>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</si>
  <si>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75047469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</si>
  <si>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</si>
  <si>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</si>
  <si>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666421743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</si>
  <si>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</si>
  <si>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</si>
  <si>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43659346</t>
  </si>
  <si>
    <t>171201201</t>
  </si>
  <si>
    <t>Uložení sypaniny na skládky</t>
  </si>
  <si>
    <t>-1246460341</t>
  </si>
  <si>
    <t>171201211</t>
  </si>
  <si>
    <t>Poplatek za uložení  na skládce (skládkovné)</t>
  </si>
  <si>
    <t>-1793171500</t>
  </si>
  <si>
    <t>171201231</t>
  </si>
  <si>
    <t>Poplatek za uložení stavebního odpadu na recyklační skládce (skládkovné) zeminy a kamení zatříděného do Katalogu odpadů pod kódem 17 05 04</t>
  </si>
  <si>
    <t>838002327</t>
  </si>
  <si>
    <t>5,5*1,8</t>
  </si>
  <si>
    <t>171251201</t>
  </si>
  <si>
    <t>Uložení sypaniny na skládky nebo meziskládky bez hutnění s upravením uložené sypaniny do předepsaného tvaru</t>
  </si>
  <si>
    <t>-510544114</t>
  </si>
  <si>
    <t>5,5+1,98</t>
  </si>
  <si>
    <t xml:space="preserve"> Zakládání</t>
  </si>
  <si>
    <t>272353111</t>
  </si>
  <si>
    <t>Bednění kotevních otvorů a prostupů v základových konstrukcích v klenbách včetně polohového zajištění a odbednění, popř. ztraceného bednění z pletiva apod. průřezu přes 0,01 do 0,02 m2, hl. do 0,50 m</t>
  </si>
  <si>
    <t>1596084355</t>
  </si>
  <si>
    <t>"KOTVENÍ NOVÝCH SLOUPKŮ ČÁST B</t>
  </si>
  <si>
    <t>274313611</t>
  </si>
  <si>
    <t>Základy z betonu prostého pasy betonu kamenem neprokládaného tř. C 16/20</t>
  </si>
  <si>
    <t>-335585915</t>
  </si>
  <si>
    <t>"POD TERÉNEM"11*0,5*1,0</t>
  </si>
  <si>
    <t>"NAD TERÉNEM" 11*0,3*0,3</t>
  </si>
  <si>
    <t>274351121</t>
  </si>
  <si>
    <t>Bednění základů pasů rovné zřízení</t>
  </si>
  <si>
    <t>1223294953</t>
  </si>
  <si>
    <t>11*0,4*2+0,3*0,4*2</t>
  </si>
  <si>
    <t>274351122</t>
  </si>
  <si>
    <t>Bednění základů pasů rovné odstranění</t>
  </si>
  <si>
    <t>-1062845803</t>
  </si>
  <si>
    <t>339928822</t>
  </si>
  <si>
    <t>Opěrné konstrukce vinic osazení sloupku pro drátěnku se vzpěrou se zabetonováním</t>
  </si>
  <si>
    <t>754596348</t>
  </si>
  <si>
    <t>"NOVÉ SLOUPKY ČÁST B - OBDOBNÁ POLOŽKA</t>
  </si>
  <si>
    <t>SLOUPEK</t>
  </si>
  <si>
    <t>DODÁVKA ATYPICKÉHO SLOPKU OPLOCENÍ V. CCA 2,1 M - TVAR DLE PD</t>
  </si>
  <si>
    <t>-879172674</t>
  </si>
  <si>
    <t>Úpravy povrchů, podlahy a osazování výplní</t>
  </si>
  <si>
    <t>622331121</t>
  </si>
  <si>
    <t>Omítka cementová vnějších ploch  nanášená ručně jednovrstvá, tloušťky do 15 mm hladká stěn</t>
  </si>
  <si>
    <t>-360930212</t>
  </si>
  <si>
    <t>"ZÁKLAD B</t>
  </si>
  <si>
    <t>11*0,3*2+0,3*0,4*2</t>
  </si>
  <si>
    <t>11*0,3</t>
  </si>
  <si>
    <t>966068002</t>
  </si>
  <si>
    <t>Demontáž stávajícího oplocení</t>
  </si>
  <si>
    <t>1207508922</t>
  </si>
  <si>
    <t>Přesun sutě</t>
  </si>
  <si>
    <t>997013601</t>
  </si>
  <si>
    <t>Poplatek za uložení stavebního odpadu na skládce (skládkovné) z prostého betonu zatříděného do Katalogu odpadů pod kódem 17 01 01</t>
  </si>
  <si>
    <t>696803091</t>
  </si>
  <si>
    <t>11*0,3*0,6*2,4</t>
  </si>
  <si>
    <t>998142261</t>
  </si>
  <si>
    <t>Přesun hmot pro oplocení</t>
  </si>
  <si>
    <t>-53526139</t>
  </si>
  <si>
    <t>767</t>
  </si>
  <si>
    <t>Konstrukce zámečnické</t>
  </si>
  <si>
    <t>76701</t>
  </si>
  <si>
    <t>REPASE ČÁSTI OPLOCENÍ A  - CENA ZA DEMONTÁŽ, OPRAVU NA DÍLNĚ, DOPLNĚNÍ CHBĚJÍCÍCH ČÁSTÍ, ODREZIVĚNÍ A ZPETNOU MONTÁŽ</t>
  </si>
  <si>
    <t>-545243283</t>
  </si>
  <si>
    <t>767996702</t>
  </si>
  <si>
    <t>Demontáž ostatních zámečnických konstrukcí  o hmotnosti jednotlivých dílů řezáním přes 50 do 100 kg</t>
  </si>
  <si>
    <t>kg</t>
  </si>
  <si>
    <t>-1787841461</t>
  </si>
  <si>
    <t xml:space="preserve">"ODHAD HMOTNOSTI PLOTU ČÁSTI B 50 KG/NM" 50*11  </t>
  </si>
  <si>
    <t>998767201</t>
  </si>
  <si>
    <t>Přesun hmot pro zámečnické konstrukce  stanovený procentní sazbou (%) z ceny vodorovná dopravní vzdálenost do 50 m v objektech výšky do 6 m</t>
  </si>
  <si>
    <t>-1298268098</t>
  </si>
  <si>
    <t>783314203</t>
  </si>
  <si>
    <t>Základní antikorozní nátěr zámečnických konstrukcí jednonásobný syntetický samozákladující</t>
  </si>
  <si>
    <t>-1338676060</t>
  </si>
  <si>
    <t>"POLE A" 19,5*1,6*2</t>
  </si>
  <si>
    <t>"POLE B" 11*1,6*2</t>
  </si>
  <si>
    <t>783337101</t>
  </si>
  <si>
    <t>Krycí nátěr (email) zámečnických konstrukcí jednonásobný epoxidový</t>
  </si>
  <si>
    <t>-1448805616</t>
  </si>
  <si>
    <t>SEZNAM FIGUR</t>
  </si>
  <si>
    <t>Výměra</t>
  </si>
  <si>
    <t xml:space="preserve"> 17021</t>
  </si>
  <si>
    <t>Použití figury:</t>
  </si>
  <si>
    <t>Potažení vnějších stěn vápenným štukem tloušťky do 3 mm</t>
  </si>
  <si>
    <t>Penetrační nátěr vnějších stěn nanášený ručně</t>
  </si>
  <si>
    <t>Očištění vnějších ploch tlakovou vodou</t>
  </si>
  <si>
    <t>Penetrační silikonový nátěr hladkých, tenkovrstvých zrnitých nebo štukových omítek</t>
  </si>
  <si>
    <t>Krycí dvojnásobný silikonový nátěr omítek stupně členitosti 1 a 2</t>
  </si>
  <si>
    <t>Cementový postřik vnějších stěn nanášený celoplošně ručně</t>
  </si>
  <si>
    <t>Vápenocementová omítka štuková dvouvrstvá vnějších stěn nanášená ručně</t>
  </si>
  <si>
    <t>Montáž lešení řadového trubkového lehkého s podlahami zatížení do 200 kg/m2 š přes 0,9 do 1,2 m v do 10 m</t>
  </si>
  <si>
    <t>Příplatek k lešení řadovému trubkovému lehkému s podlahami š 1,2 m v 10 m za první a ZKD den použití</t>
  </si>
  <si>
    <t>Demontáž lešení řadového trubkového lehkého s podlahami zatížení do 200 kg/m2 š přes 0,6 do 0,9 m v do 10 m</t>
  </si>
  <si>
    <t>Oprava oken dvojitých bez deštění s výměnou křídel a kování</t>
  </si>
  <si>
    <t>Hrubé obroušení podkladu truhlářských konstrukcí před provedením nátěru</t>
  </si>
  <si>
    <t>Jemné obroušení podkladu truhlářských konstrukcí před provedením nátěru</t>
  </si>
  <si>
    <t>Jednonásobný napouštěcí syntetický nátěr truhlářských konstrukcí</t>
  </si>
  <si>
    <t>Základní jednonásobný syntetický nátěr truhlářských konstrukcí</t>
  </si>
  <si>
    <t>Krycí jednonásobný syntetický nátěr truhlářských konstrukcí</t>
  </si>
  <si>
    <t>Lokální tmelení truhlářských konstrukcí včetně přebroušení epoxidovým tmelem plochy do 10%</t>
  </si>
  <si>
    <t>Oprava vnější vápenocementové štukové omítky složitosti 1 stěn v rozsahu přes 30 do 50 %</t>
  </si>
  <si>
    <t>Otlučení (osekání) cementových omítek vnějších ploch v rozsahu přes 30 do 50 %</t>
  </si>
  <si>
    <t>Potažení vnějších stěn sklovláknitým pletivem vtlačeným do tenkovrstvé hmoty</t>
  </si>
  <si>
    <t>Otlučení (osekání) vnějších omítek z umělého kamene v rozsahu přes 100 %</t>
  </si>
  <si>
    <t>Montáž záchytné stříšky š do 1,5 m</t>
  </si>
  <si>
    <t>Příplatek k záchytné stříšce š přes do 1,5 m za první a ZKD den použití</t>
  </si>
  <si>
    <t>Demontáž záchytné stříšky š přes do 1,5 m</t>
  </si>
  <si>
    <t>Oprava vnější vápenocementové štukové omítky složitosti 1 stěn v rozsahu do 10 %</t>
  </si>
  <si>
    <t>Otlučení (osekání) cementových omítek vnějších ploch v rozsahu přes 5 do 10 %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</si>
</sst>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5" fillId="0" borderId="12" xfId="0" applyNumberFormat="1" applyFont="1" applyBorder="1" applyAlignment="1">
      <alignment/>
    </xf>
    <xf numFmtId="166" fontId="35" fillId="0" borderId="13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167" fontId="24" fillId="3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18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2"/>
      <c r="D4" s="23" t="s">
        <v>9</v>
      </c>
      <c r="AR4" s="22"/>
      <c r="AS4" s="24" t="s">
        <v>10</v>
      </c>
      <c r="BE4" s="25" t="s">
        <v>11</v>
      </c>
      <c r="BS4" s="19" t="s">
        <v>12</v>
      </c>
    </row>
    <row r="5" spans="2:71" s="1" customFormat="1" ht="12" customHeight="1">
      <c r="B5" s="22"/>
      <c r="D5" s="26" t="s">
        <v>13</v>
      </c>
      <c r="K5" s="27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15</v>
      </c>
      <c r="BS5" s="19" t="s">
        <v>6</v>
      </c>
    </row>
    <row r="6" spans="2:71" s="1" customFormat="1" ht="36.95" customHeight="1">
      <c r="B6" s="22"/>
      <c r="D6" s="29" t="s">
        <v>16</v>
      </c>
      <c r="K6" s="30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18</v>
      </c>
    </row>
    <row r="7" spans="2:71" s="1" customFormat="1" ht="12" customHeight="1">
      <c r="B7" s="22"/>
      <c r="D7" s="32" t="s">
        <v>19</v>
      </c>
      <c r="K7" s="27" t="s">
        <v>1</v>
      </c>
      <c r="AK7" s="32" t="s">
        <v>20</v>
      </c>
      <c r="AN7" s="27" t="s">
        <v>1</v>
      </c>
      <c r="AR7" s="22"/>
      <c r="BE7" s="31"/>
      <c r="BS7" s="19" t="s">
        <v>21</v>
      </c>
    </row>
    <row r="8" spans="2:71" s="1" customFormat="1" ht="12" customHeight="1">
      <c r="B8" s="22"/>
      <c r="D8" s="32" t="s">
        <v>22</v>
      </c>
      <c r="K8" s="27" t="s">
        <v>23</v>
      </c>
      <c r="AK8" s="32" t="s">
        <v>24</v>
      </c>
      <c r="AN8" s="33" t="s">
        <v>25</v>
      </c>
      <c r="AR8" s="22"/>
      <c r="BE8" s="31"/>
      <c r="BS8" s="19" t="s">
        <v>26</v>
      </c>
    </row>
    <row r="9" spans="2:71" s="1" customFormat="1" ht="14.4" customHeight="1">
      <c r="B9" s="22"/>
      <c r="AR9" s="22"/>
      <c r="BE9" s="31"/>
      <c r="BS9" s="19" t="s">
        <v>27</v>
      </c>
    </row>
    <row r="10" spans="2:71" s="1" customFormat="1" ht="12" customHeight="1">
      <c r="B10" s="22"/>
      <c r="D10" s="32" t="s">
        <v>28</v>
      </c>
      <c r="AK10" s="32" t="s">
        <v>29</v>
      </c>
      <c r="AN10" s="27" t="s">
        <v>1</v>
      </c>
      <c r="AR10" s="22"/>
      <c r="BE10" s="31"/>
      <c r="BS10" s="19" t="s">
        <v>18</v>
      </c>
    </row>
    <row r="11" spans="2:71" s="1" customFormat="1" ht="18.45" customHeight="1">
      <c r="B11" s="22"/>
      <c r="E11" s="27" t="s">
        <v>30</v>
      </c>
      <c r="AK11" s="32" t="s">
        <v>31</v>
      </c>
      <c r="AN11" s="27" t="s">
        <v>1</v>
      </c>
      <c r="AR11" s="22"/>
      <c r="BE11" s="31"/>
      <c r="BS11" s="19" t="s">
        <v>18</v>
      </c>
    </row>
    <row r="12" spans="2:71" s="1" customFormat="1" ht="6.95" customHeight="1">
      <c r="B12" s="22"/>
      <c r="AR12" s="22"/>
      <c r="BE12" s="31"/>
      <c r="BS12" s="19" t="s">
        <v>18</v>
      </c>
    </row>
    <row r="13" spans="2:71" s="1" customFormat="1" ht="12" customHeight="1">
      <c r="B13" s="22"/>
      <c r="D13" s="32" t="s">
        <v>32</v>
      </c>
      <c r="AK13" s="32" t="s">
        <v>29</v>
      </c>
      <c r="AN13" s="34" t="s">
        <v>33</v>
      </c>
      <c r="AR13" s="22"/>
      <c r="BE13" s="31"/>
      <c r="BS13" s="19" t="s">
        <v>18</v>
      </c>
    </row>
    <row r="14" spans="2:71" ht="12">
      <c r="B14" s="22"/>
      <c r="E14" s="34" t="s">
        <v>33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31</v>
      </c>
      <c r="AN14" s="34" t="s">
        <v>33</v>
      </c>
      <c r="AR14" s="22"/>
      <c r="BE14" s="31"/>
      <c r="BS14" s="19" t="s">
        <v>18</v>
      </c>
    </row>
    <row r="15" spans="2:71" s="1" customFormat="1" ht="6.95" customHeight="1">
      <c r="B15" s="22"/>
      <c r="AR15" s="22"/>
      <c r="BE15" s="31"/>
      <c r="BS15" s="19" t="s">
        <v>3</v>
      </c>
    </row>
    <row r="16" spans="2:71" s="1" customFormat="1" ht="12" customHeight="1">
      <c r="B16" s="22"/>
      <c r="D16" s="32" t="s">
        <v>34</v>
      </c>
      <c r="AK16" s="32" t="s">
        <v>29</v>
      </c>
      <c r="AN16" s="27" t="s">
        <v>1</v>
      </c>
      <c r="AR16" s="22"/>
      <c r="BE16" s="31"/>
      <c r="BS16" s="19" t="s">
        <v>3</v>
      </c>
    </row>
    <row r="17" spans="2:71" s="1" customFormat="1" ht="18.45" customHeight="1">
      <c r="B17" s="22"/>
      <c r="E17" s="27" t="s">
        <v>35</v>
      </c>
      <c r="AK17" s="32" t="s">
        <v>31</v>
      </c>
      <c r="AN17" s="27" t="s">
        <v>1</v>
      </c>
      <c r="AR17" s="22"/>
      <c r="BE17" s="31"/>
      <c r="BS17" s="19" t="s">
        <v>36</v>
      </c>
    </row>
    <row r="18" spans="2:71" s="1" customFormat="1" ht="6.95" customHeight="1">
      <c r="B18" s="22"/>
      <c r="AR18" s="22"/>
      <c r="BE18" s="31"/>
      <c r="BS18" s="19" t="s">
        <v>6</v>
      </c>
    </row>
    <row r="19" spans="2:71" s="1" customFormat="1" ht="12" customHeight="1">
      <c r="B19" s="22"/>
      <c r="D19" s="32" t="s">
        <v>37</v>
      </c>
      <c r="AK19" s="32" t="s">
        <v>29</v>
      </c>
      <c r="AN19" s="27" t="s">
        <v>1</v>
      </c>
      <c r="AR19" s="22"/>
      <c r="BE19" s="31"/>
      <c r="BS19" s="19" t="s">
        <v>6</v>
      </c>
    </row>
    <row r="20" spans="2:71" s="1" customFormat="1" ht="18.45" customHeight="1">
      <c r="B20" s="22"/>
      <c r="E20" s="27" t="s">
        <v>38</v>
      </c>
      <c r="AK20" s="32" t="s">
        <v>31</v>
      </c>
      <c r="AN20" s="27" t="s">
        <v>1</v>
      </c>
      <c r="AR20" s="22"/>
      <c r="BE20" s="31"/>
      <c r="BS20" s="19" t="s">
        <v>3</v>
      </c>
    </row>
    <row r="21" spans="2:57" s="1" customFormat="1" ht="6.95" customHeight="1">
      <c r="B21" s="22"/>
      <c r="AR21" s="22"/>
      <c r="BE21" s="31"/>
    </row>
    <row r="22" spans="2:57" s="1" customFormat="1" ht="12" customHeight="1">
      <c r="B22" s="22"/>
      <c r="D22" s="32" t="s">
        <v>39</v>
      </c>
      <c r="AR22" s="22"/>
      <c r="BE22" s="31"/>
    </row>
    <row r="23" spans="2:57" s="1" customFormat="1" ht="16.5" customHeight="1">
      <c r="B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2"/>
      <c r="BE23" s="31"/>
    </row>
    <row r="24" spans="2:57" s="1" customFormat="1" ht="6.95" customHeight="1">
      <c r="B24" s="22"/>
      <c r="AR24" s="22"/>
      <c r="BE24" s="31"/>
    </row>
    <row r="25" spans="2:57" s="1" customFormat="1" ht="6.95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2"/>
      <c r="BE25" s="31"/>
    </row>
    <row r="26" spans="1:57" s="2" customFormat="1" ht="25.9" customHeight="1">
      <c r="A26" s="38"/>
      <c r="B26" s="39"/>
      <c r="C26" s="38"/>
      <c r="D26" s="40" t="s">
        <v>40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8"/>
      <c r="AQ26" s="38"/>
      <c r="AR26" s="39"/>
      <c r="BE26" s="31"/>
    </row>
    <row r="27" spans="1:57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1"/>
    </row>
    <row r="28" spans="1:57" s="2" customFormat="1" ht="12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41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42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43</v>
      </c>
      <c r="AL28" s="43"/>
      <c r="AM28" s="43"/>
      <c r="AN28" s="43"/>
      <c r="AO28" s="43"/>
      <c r="AP28" s="38"/>
      <c r="AQ28" s="38"/>
      <c r="AR28" s="39"/>
      <c r="BE28" s="31"/>
    </row>
    <row r="29" spans="1:57" s="3" customFormat="1" ht="14.4" customHeight="1">
      <c r="A29" s="3"/>
      <c r="B29" s="44"/>
      <c r="C29" s="3"/>
      <c r="D29" s="32" t="s">
        <v>44</v>
      </c>
      <c r="E29" s="3"/>
      <c r="F29" s="32" t="s">
        <v>45</v>
      </c>
      <c r="G29" s="3"/>
      <c r="H29" s="3"/>
      <c r="I29" s="3"/>
      <c r="J29" s="3"/>
      <c r="K29" s="3"/>
      <c r="L29" s="45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6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6">
        <f>ROUND(AV94,2)</f>
        <v>0</v>
      </c>
      <c r="AL29" s="3"/>
      <c r="AM29" s="3"/>
      <c r="AN29" s="3"/>
      <c r="AO29" s="3"/>
      <c r="AP29" s="3"/>
      <c r="AQ29" s="3"/>
      <c r="AR29" s="44"/>
      <c r="BE29" s="47"/>
    </row>
    <row r="30" spans="1:57" s="3" customFormat="1" ht="14.4" customHeight="1">
      <c r="A30" s="3"/>
      <c r="B30" s="44"/>
      <c r="C30" s="3"/>
      <c r="D30" s="3"/>
      <c r="E30" s="3"/>
      <c r="F30" s="32" t="s">
        <v>46</v>
      </c>
      <c r="G30" s="3"/>
      <c r="H30" s="3"/>
      <c r="I30" s="3"/>
      <c r="J30" s="3"/>
      <c r="K30" s="3"/>
      <c r="L30" s="45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6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6">
        <f>ROUND(AW94,2)</f>
        <v>0</v>
      </c>
      <c r="AL30" s="3"/>
      <c r="AM30" s="3"/>
      <c r="AN30" s="3"/>
      <c r="AO30" s="3"/>
      <c r="AP30" s="3"/>
      <c r="AQ30" s="3"/>
      <c r="AR30" s="44"/>
      <c r="BE30" s="47"/>
    </row>
    <row r="31" spans="1:57" s="3" customFormat="1" ht="14.4" customHeight="1" hidden="1">
      <c r="A31" s="3"/>
      <c r="B31" s="44"/>
      <c r="C31" s="3"/>
      <c r="D31" s="3"/>
      <c r="E31" s="3"/>
      <c r="F31" s="32" t="s">
        <v>47</v>
      </c>
      <c r="G31" s="3"/>
      <c r="H31" s="3"/>
      <c r="I31" s="3"/>
      <c r="J31" s="3"/>
      <c r="K31" s="3"/>
      <c r="L31" s="45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6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6">
        <v>0</v>
      </c>
      <c r="AL31" s="3"/>
      <c r="AM31" s="3"/>
      <c r="AN31" s="3"/>
      <c r="AO31" s="3"/>
      <c r="AP31" s="3"/>
      <c r="AQ31" s="3"/>
      <c r="AR31" s="44"/>
      <c r="BE31" s="47"/>
    </row>
    <row r="32" spans="1:57" s="3" customFormat="1" ht="14.4" customHeight="1" hidden="1">
      <c r="A32" s="3"/>
      <c r="B32" s="44"/>
      <c r="C32" s="3"/>
      <c r="D32" s="3"/>
      <c r="E32" s="3"/>
      <c r="F32" s="32" t="s">
        <v>48</v>
      </c>
      <c r="G32" s="3"/>
      <c r="H32" s="3"/>
      <c r="I32" s="3"/>
      <c r="J32" s="3"/>
      <c r="K32" s="3"/>
      <c r="L32" s="45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6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6">
        <v>0</v>
      </c>
      <c r="AL32" s="3"/>
      <c r="AM32" s="3"/>
      <c r="AN32" s="3"/>
      <c r="AO32" s="3"/>
      <c r="AP32" s="3"/>
      <c r="AQ32" s="3"/>
      <c r="AR32" s="44"/>
      <c r="BE32" s="47"/>
    </row>
    <row r="33" spans="1:57" s="3" customFormat="1" ht="14.4" customHeight="1" hidden="1">
      <c r="A33" s="3"/>
      <c r="B33" s="44"/>
      <c r="C33" s="3"/>
      <c r="D33" s="3"/>
      <c r="E33" s="3"/>
      <c r="F33" s="32" t="s">
        <v>49</v>
      </c>
      <c r="G33" s="3"/>
      <c r="H33" s="3"/>
      <c r="I33" s="3"/>
      <c r="J33" s="3"/>
      <c r="K33" s="3"/>
      <c r="L33" s="4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6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6">
        <v>0</v>
      </c>
      <c r="AL33" s="3"/>
      <c r="AM33" s="3"/>
      <c r="AN33" s="3"/>
      <c r="AO33" s="3"/>
      <c r="AP33" s="3"/>
      <c r="AQ33" s="3"/>
      <c r="AR33" s="44"/>
      <c r="BE33" s="47"/>
    </row>
    <row r="34" spans="1:57" s="2" customFormat="1" ht="6.95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1"/>
    </row>
    <row r="35" spans="1:57" s="2" customFormat="1" ht="25.9" customHeight="1">
      <c r="A35" s="38"/>
      <c r="B35" s="39"/>
      <c r="C35" s="48"/>
      <c r="D35" s="49" t="s">
        <v>50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51</v>
      </c>
      <c r="U35" s="50"/>
      <c r="V35" s="50"/>
      <c r="W35" s="50"/>
      <c r="X35" s="52" t="s">
        <v>52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9"/>
      <c r="BE35" s="38"/>
    </row>
    <row r="36" spans="1:57" s="2" customFormat="1" ht="6.95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pans="1:57" s="2" customFormat="1" ht="14.4" customHeight="1">
      <c r="A37" s="38"/>
      <c r="B37" s="39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BE37" s="38"/>
    </row>
    <row r="38" spans="2:44" s="1" customFormat="1" ht="14.4" customHeight="1">
      <c r="B38" s="22"/>
      <c r="AR38" s="22"/>
    </row>
    <row r="39" spans="2:44" s="1" customFormat="1" ht="14.4" customHeight="1">
      <c r="B39" s="22"/>
      <c r="AR39" s="22"/>
    </row>
    <row r="40" spans="2:44" s="1" customFormat="1" ht="14.4" customHeight="1">
      <c r="B40" s="22"/>
      <c r="AR40" s="22"/>
    </row>
    <row r="41" spans="2:44" s="1" customFormat="1" ht="14.4" customHeight="1">
      <c r="B41" s="22"/>
      <c r="AR41" s="22"/>
    </row>
    <row r="42" spans="2:44" s="1" customFormat="1" ht="14.4" customHeight="1">
      <c r="B42" s="22"/>
      <c r="AR42" s="22"/>
    </row>
    <row r="43" spans="2:44" s="1" customFormat="1" ht="14.4" customHeight="1">
      <c r="B43" s="22"/>
      <c r="AR43" s="22"/>
    </row>
    <row r="44" spans="2:44" s="1" customFormat="1" ht="14.4" customHeight="1">
      <c r="B44" s="22"/>
      <c r="AR44" s="22"/>
    </row>
    <row r="45" spans="2:44" s="1" customFormat="1" ht="14.4" customHeight="1">
      <c r="B45" s="22"/>
      <c r="AR45" s="22"/>
    </row>
    <row r="46" spans="2:44" s="1" customFormat="1" ht="14.4" customHeight="1">
      <c r="B46" s="22"/>
      <c r="AR46" s="22"/>
    </row>
    <row r="47" spans="2:44" s="1" customFormat="1" ht="14.4" customHeight="1">
      <c r="B47" s="22"/>
      <c r="AR47" s="22"/>
    </row>
    <row r="48" spans="2:44" s="1" customFormat="1" ht="14.4" customHeight="1">
      <c r="B48" s="22"/>
      <c r="AR48" s="22"/>
    </row>
    <row r="49" spans="2:44" s="2" customFormat="1" ht="14.4" customHeight="1">
      <c r="B49" s="55"/>
      <c r="D49" s="56" t="s">
        <v>53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54</v>
      </c>
      <c r="AI49" s="57"/>
      <c r="AJ49" s="57"/>
      <c r="AK49" s="57"/>
      <c r="AL49" s="57"/>
      <c r="AM49" s="57"/>
      <c r="AN49" s="57"/>
      <c r="AO49" s="57"/>
      <c r="AR49" s="55"/>
    </row>
    <row r="50" spans="2:44" ht="12">
      <c r="B50" s="22"/>
      <c r="AR50" s="22"/>
    </row>
    <row r="51" spans="2:44" ht="12">
      <c r="B51" s="22"/>
      <c r="AR51" s="22"/>
    </row>
    <row r="52" spans="2:44" ht="12">
      <c r="B52" s="22"/>
      <c r="AR52" s="22"/>
    </row>
    <row r="53" spans="2:44" ht="12">
      <c r="B53" s="22"/>
      <c r="AR53" s="22"/>
    </row>
    <row r="54" spans="2:44" ht="12">
      <c r="B54" s="22"/>
      <c r="AR54" s="22"/>
    </row>
    <row r="55" spans="2:44" ht="12">
      <c r="B55" s="22"/>
      <c r="AR55" s="22"/>
    </row>
    <row r="56" spans="2:44" ht="12">
      <c r="B56" s="22"/>
      <c r="AR56" s="22"/>
    </row>
    <row r="57" spans="2:44" ht="12">
      <c r="B57" s="22"/>
      <c r="AR57" s="22"/>
    </row>
    <row r="58" spans="2:44" ht="12">
      <c r="B58" s="22"/>
      <c r="AR58" s="22"/>
    </row>
    <row r="59" spans="2:44" ht="12">
      <c r="B59" s="22"/>
      <c r="AR59" s="22"/>
    </row>
    <row r="60" spans="1:57" s="2" customFormat="1" ht="12">
      <c r="A60" s="38"/>
      <c r="B60" s="39"/>
      <c r="C60" s="38"/>
      <c r="D60" s="58" t="s">
        <v>55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58" t="s">
        <v>56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58" t="s">
        <v>55</v>
      </c>
      <c r="AI60" s="41"/>
      <c r="AJ60" s="41"/>
      <c r="AK60" s="41"/>
      <c r="AL60" s="41"/>
      <c r="AM60" s="58" t="s">
        <v>56</v>
      </c>
      <c r="AN60" s="41"/>
      <c r="AO60" s="41"/>
      <c r="AP60" s="38"/>
      <c r="AQ60" s="38"/>
      <c r="AR60" s="39"/>
      <c r="BE60" s="38"/>
    </row>
    <row r="61" spans="2:44" ht="12">
      <c r="B61" s="22"/>
      <c r="AR61" s="22"/>
    </row>
    <row r="62" spans="2:44" ht="12">
      <c r="B62" s="22"/>
      <c r="AR62" s="22"/>
    </row>
    <row r="63" spans="2:44" ht="12">
      <c r="B63" s="22"/>
      <c r="AR63" s="22"/>
    </row>
    <row r="64" spans="1:57" s="2" customFormat="1" ht="12">
      <c r="A64" s="38"/>
      <c r="B64" s="39"/>
      <c r="C64" s="38"/>
      <c r="D64" s="56" t="s">
        <v>57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6" t="s">
        <v>58</v>
      </c>
      <c r="AI64" s="59"/>
      <c r="AJ64" s="59"/>
      <c r="AK64" s="59"/>
      <c r="AL64" s="59"/>
      <c r="AM64" s="59"/>
      <c r="AN64" s="59"/>
      <c r="AO64" s="59"/>
      <c r="AP64" s="38"/>
      <c r="AQ64" s="38"/>
      <c r="AR64" s="39"/>
      <c r="BE64" s="38"/>
    </row>
    <row r="65" spans="2:44" ht="12">
      <c r="B65" s="22"/>
      <c r="AR65" s="22"/>
    </row>
    <row r="66" spans="2:44" ht="12">
      <c r="B66" s="22"/>
      <c r="AR66" s="22"/>
    </row>
    <row r="67" spans="2:44" ht="12">
      <c r="B67" s="22"/>
      <c r="AR67" s="22"/>
    </row>
    <row r="68" spans="2:44" ht="12">
      <c r="B68" s="22"/>
      <c r="AR68" s="22"/>
    </row>
    <row r="69" spans="2:44" ht="12">
      <c r="B69" s="22"/>
      <c r="AR69" s="22"/>
    </row>
    <row r="70" spans="2:44" ht="12">
      <c r="B70" s="22"/>
      <c r="AR70" s="22"/>
    </row>
    <row r="71" spans="2:44" ht="12">
      <c r="B71" s="22"/>
      <c r="AR71" s="22"/>
    </row>
    <row r="72" spans="2:44" ht="12">
      <c r="B72" s="22"/>
      <c r="AR72" s="22"/>
    </row>
    <row r="73" spans="2:44" ht="12">
      <c r="B73" s="22"/>
      <c r="AR73" s="22"/>
    </row>
    <row r="74" spans="2:44" ht="12">
      <c r="B74" s="22"/>
      <c r="AR74" s="22"/>
    </row>
    <row r="75" spans="1:57" s="2" customFormat="1" ht="12">
      <c r="A75" s="38"/>
      <c r="B75" s="39"/>
      <c r="C75" s="38"/>
      <c r="D75" s="58" t="s">
        <v>55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58" t="s">
        <v>56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58" t="s">
        <v>55</v>
      </c>
      <c r="AI75" s="41"/>
      <c r="AJ75" s="41"/>
      <c r="AK75" s="41"/>
      <c r="AL75" s="41"/>
      <c r="AM75" s="58" t="s">
        <v>56</v>
      </c>
      <c r="AN75" s="41"/>
      <c r="AO75" s="41"/>
      <c r="AP75" s="38"/>
      <c r="AQ75" s="38"/>
      <c r="AR75" s="39"/>
      <c r="BE75" s="38"/>
    </row>
    <row r="76" spans="1:57" s="2" customFormat="1" ht="12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  <c r="BE76" s="38"/>
    </row>
    <row r="77" spans="1:57" s="2" customFormat="1" ht="6.95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39"/>
      <c r="BE77" s="38"/>
    </row>
    <row r="81" spans="1:57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39"/>
      <c r="BE81" s="38"/>
    </row>
    <row r="82" spans="1:57" s="2" customFormat="1" ht="24.95" customHeight="1">
      <c r="A82" s="38"/>
      <c r="B82" s="39"/>
      <c r="C82" s="23" t="s">
        <v>59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  <c r="BE82" s="38"/>
    </row>
    <row r="83" spans="1:57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  <c r="BE83" s="38"/>
    </row>
    <row r="84" spans="1:57" s="4" customFormat="1" ht="12" customHeight="1">
      <c r="A84" s="4"/>
      <c r="B84" s="64"/>
      <c r="C84" s="32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1702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4"/>
      <c r="BE84" s="4"/>
    </row>
    <row r="85" spans="1:57" s="5" customFormat="1" ht="36.95" customHeight="1">
      <c r="A85" s="5"/>
      <c r="B85" s="65"/>
      <c r="C85" s="66" t="s">
        <v>16</v>
      </c>
      <c r="D85" s="5"/>
      <c r="E85" s="5"/>
      <c r="F85" s="5"/>
      <c r="G85" s="5"/>
      <c r="H85" s="5"/>
      <c r="I85" s="5"/>
      <c r="J85" s="5"/>
      <c r="K85" s="5"/>
      <c r="L85" s="67" t="str">
        <f>K6</f>
        <v>Vrchlabí nám.Míru 220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5"/>
      <c r="BE85" s="5"/>
    </row>
    <row r="86" spans="1:57" s="2" customFormat="1" ht="6.95" customHeight="1">
      <c r="A86" s="38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9"/>
      <c r="BE86" s="38"/>
    </row>
    <row r="87" spans="1:57" s="2" customFormat="1" ht="12" customHeight="1">
      <c r="A87" s="38"/>
      <c r="B87" s="39"/>
      <c r="C87" s="32" t="s">
        <v>22</v>
      </c>
      <c r="D87" s="38"/>
      <c r="E87" s="38"/>
      <c r="F87" s="38"/>
      <c r="G87" s="38"/>
      <c r="H87" s="38"/>
      <c r="I87" s="38"/>
      <c r="J87" s="38"/>
      <c r="K87" s="38"/>
      <c r="L87" s="68" t="str">
        <f>IF(K8="","",K8)</f>
        <v>Vrchlabí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2" t="s">
        <v>24</v>
      </c>
      <c r="AJ87" s="38"/>
      <c r="AK87" s="38"/>
      <c r="AL87" s="38"/>
      <c r="AM87" s="69" t="str">
        <f>IF(AN8="","",AN8)</f>
        <v>26. 4. 2017</v>
      </c>
      <c r="AN87" s="69"/>
      <c r="AO87" s="38"/>
      <c r="AP87" s="38"/>
      <c r="AQ87" s="38"/>
      <c r="AR87" s="39"/>
      <c r="BE87" s="38"/>
    </row>
    <row r="88" spans="1:57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  <c r="BE88" s="38"/>
    </row>
    <row r="89" spans="1:57" s="2" customFormat="1" ht="15.15" customHeight="1">
      <c r="A89" s="38"/>
      <c r="B89" s="39"/>
      <c r="C89" s="32" t="s">
        <v>28</v>
      </c>
      <c r="D89" s="38"/>
      <c r="E89" s="38"/>
      <c r="F89" s="38"/>
      <c r="G89" s="38"/>
      <c r="H89" s="38"/>
      <c r="I89" s="38"/>
      <c r="J89" s="38"/>
      <c r="K89" s="38"/>
      <c r="L89" s="4" t="str">
        <f>IF(E11="","",E11)</f>
        <v xml:space="preserve"> Město Vrchlabí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2" t="s">
        <v>34</v>
      </c>
      <c r="AJ89" s="38"/>
      <c r="AK89" s="38"/>
      <c r="AL89" s="38"/>
      <c r="AM89" s="70" t="str">
        <f>IF(E17="","",E17)</f>
        <v>Ing.arch.M.Hobza</v>
      </c>
      <c r="AN89" s="4"/>
      <c r="AO89" s="4"/>
      <c r="AP89" s="4"/>
      <c r="AQ89" s="38"/>
      <c r="AR89" s="39"/>
      <c r="AS89" s="71" t="s">
        <v>60</v>
      </c>
      <c r="AT89" s="72"/>
      <c r="AU89" s="73"/>
      <c r="AV89" s="73"/>
      <c r="AW89" s="73"/>
      <c r="AX89" s="73"/>
      <c r="AY89" s="73"/>
      <c r="AZ89" s="73"/>
      <c r="BA89" s="73"/>
      <c r="BB89" s="73"/>
      <c r="BC89" s="73"/>
      <c r="BD89" s="74"/>
      <c r="BE89" s="38"/>
    </row>
    <row r="90" spans="1:57" s="2" customFormat="1" ht="15.15" customHeight="1">
      <c r="A90" s="38"/>
      <c r="B90" s="39"/>
      <c r="C90" s="32" t="s">
        <v>32</v>
      </c>
      <c r="D90" s="38"/>
      <c r="E90" s="38"/>
      <c r="F90" s="38"/>
      <c r="G90" s="38"/>
      <c r="H90" s="38"/>
      <c r="I90" s="38"/>
      <c r="J90" s="38"/>
      <c r="K90" s="38"/>
      <c r="L90" s="4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2" t="s">
        <v>37</v>
      </c>
      <c r="AJ90" s="38"/>
      <c r="AK90" s="38"/>
      <c r="AL90" s="38"/>
      <c r="AM90" s="70" t="str">
        <f>IF(E20="","",E20)</f>
        <v>ING. LUBOŠ KASPER</v>
      </c>
      <c r="AN90" s="4"/>
      <c r="AO90" s="4"/>
      <c r="AP90" s="4"/>
      <c r="AQ90" s="38"/>
      <c r="AR90" s="39"/>
      <c r="AS90" s="75"/>
      <c r="AT90" s="76"/>
      <c r="AU90" s="77"/>
      <c r="AV90" s="77"/>
      <c r="AW90" s="77"/>
      <c r="AX90" s="77"/>
      <c r="AY90" s="77"/>
      <c r="AZ90" s="77"/>
      <c r="BA90" s="77"/>
      <c r="BB90" s="77"/>
      <c r="BC90" s="77"/>
      <c r="BD90" s="78"/>
      <c r="BE90" s="38"/>
    </row>
    <row r="91" spans="1:57" s="2" customFormat="1" ht="10.8" customHeight="1">
      <c r="A91" s="38"/>
      <c r="B91" s="39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9"/>
      <c r="AS91" s="75"/>
      <c r="AT91" s="76"/>
      <c r="AU91" s="77"/>
      <c r="AV91" s="77"/>
      <c r="AW91" s="77"/>
      <c r="AX91" s="77"/>
      <c r="AY91" s="77"/>
      <c r="AZ91" s="77"/>
      <c r="BA91" s="77"/>
      <c r="BB91" s="77"/>
      <c r="BC91" s="77"/>
      <c r="BD91" s="78"/>
      <c r="BE91" s="38"/>
    </row>
    <row r="92" spans="1:57" s="2" customFormat="1" ht="29.25" customHeight="1">
      <c r="A92" s="38"/>
      <c r="B92" s="39"/>
      <c r="C92" s="79" t="s">
        <v>61</v>
      </c>
      <c r="D92" s="80"/>
      <c r="E92" s="80"/>
      <c r="F92" s="80"/>
      <c r="G92" s="80"/>
      <c r="H92" s="81"/>
      <c r="I92" s="82" t="s">
        <v>62</v>
      </c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3" t="s">
        <v>63</v>
      </c>
      <c r="AH92" s="80"/>
      <c r="AI92" s="80"/>
      <c r="AJ92" s="80"/>
      <c r="AK92" s="80"/>
      <c r="AL92" s="80"/>
      <c r="AM92" s="80"/>
      <c r="AN92" s="82" t="s">
        <v>64</v>
      </c>
      <c r="AO92" s="80"/>
      <c r="AP92" s="84"/>
      <c r="AQ92" s="85" t="s">
        <v>65</v>
      </c>
      <c r="AR92" s="39"/>
      <c r="AS92" s="86" t="s">
        <v>66</v>
      </c>
      <c r="AT92" s="87" t="s">
        <v>67</v>
      </c>
      <c r="AU92" s="87" t="s">
        <v>68</v>
      </c>
      <c r="AV92" s="87" t="s">
        <v>69</v>
      </c>
      <c r="AW92" s="87" t="s">
        <v>70</v>
      </c>
      <c r="AX92" s="87" t="s">
        <v>71</v>
      </c>
      <c r="AY92" s="87" t="s">
        <v>72</v>
      </c>
      <c r="AZ92" s="87" t="s">
        <v>73</v>
      </c>
      <c r="BA92" s="87" t="s">
        <v>74</v>
      </c>
      <c r="BB92" s="87" t="s">
        <v>75</v>
      </c>
      <c r="BC92" s="87" t="s">
        <v>76</v>
      </c>
      <c r="BD92" s="88" t="s">
        <v>77</v>
      </c>
      <c r="BE92" s="38"/>
    </row>
    <row r="93" spans="1:57" s="2" customFormat="1" ht="10.8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9"/>
      <c r="AS93" s="89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1"/>
      <c r="BE93" s="38"/>
    </row>
    <row r="94" spans="1:90" s="6" customFormat="1" ht="32.4" customHeight="1">
      <c r="A94" s="6"/>
      <c r="B94" s="92"/>
      <c r="C94" s="93" t="s">
        <v>78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5">
        <f>ROUND(SUM(AG95:AG96),2)</f>
        <v>0</v>
      </c>
      <c r="AH94" s="95"/>
      <c r="AI94" s="95"/>
      <c r="AJ94" s="95"/>
      <c r="AK94" s="95"/>
      <c r="AL94" s="95"/>
      <c r="AM94" s="95"/>
      <c r="AN94" s="96">
        <f>SUM(AG94,AT94)</f>
        <v>0</v>
      </c>
      <c r="AO94" s="96"/>
      <c r="AP94" s="96"/>
      <c r="AQ94" s="97" t="s">
        <v>1</v>
      </c>
      <c r="AR94" s="92"/>
      <c r="AS94" s="98">
        <f>ROUND(SUM(AS95:AS96),2)</f>
        <v>0</v>
      </c>
      <c r="AT94" s="99">
        <f>ROUND(SUM(AV94:AW94),2)</f>
        <v>0</v>
      </c>
      <c r="AU94" s="100">
        <f>ROUND(SUM(AU95:AU96),5)</f>
        <v>0</v>
      </c>
      <c r="AV94" s="99">
        <f>ROUND(AZ94*L29,2)</f>
        <v>0</v>
      </c>
      <c r="AW94" s="99">
        <f>ROUND(BA94*L30,2)</f>
        <v>0</v>
      </c>
      <c r="AX94" s="99">
        <f>ROUND(BB94*L29,2)</f>
        <v>0</v>
      </c>
      <c r="AY94" s="99">
        <f>ROUND(BC94*L30,2)</f>
        <v>0</v>
      </c>
      <c r="AZ94" s="99">
        <f>ROUND(SUM(AZ95:AZ96),2)</f>
        <v>0</v>
      </c>
      <c r="BA94" s="99">
        <f>ROUND(SUM(BA95:BA96),2)</f>
        <v>0</v>
      </c>
      <c r="BB94" s="99">
        <f>ROUND(SUM(BB95:BB96),2)</f>
        <v>0</v>
      </c>
      <c r="BC94" s="99">
        <f>ROUND(SUM(BC95:BC96),2)</f>
        <v>0</v>
      </c>
      <c r="BD94" s="101">
        <f>ROUND(SUM(BD95:BD96),2)</f>
        <v>0</v>
      </c>
      <c r="BE94" s="6"/>
      <c r="BS94" s="102" t="s">
        <v>79</v>
      </c>
      <c r="BT94" s="102" t="s">
        <v>80</v>
      </c>
      <c r="BU94" s="103" t="s">
        <v>81</v>
      </c>
      <c r="BV94" s="102" t="s">
        <v>82</v>
      </c>
      <c r="BW94" s="102" t="s">
        <v>4</v>
      </c>
      <c r="BX94" s="102" t="s">
        <v>83</v>
      </c>
      <c r="CL94" s="102" t="s">
        <v>1</v>
      </c>
    </row>
    <row r="95" spans="1:91" s="7" customFormat="1" ht="16.5" customHeight="1">
      <c r="A95" s="104" t="s">
        <v>84</v>
      </c>
      <c r="B95" s="105"/>
      <c r="C95" s="106"/>
      <c r="D95" s="107" t="s">
        <v>85</v>
      </c>
      <c r="E95" s="107"/>
      <c r="F95" s="107"/>
      <c r="G95" s="107"/>
      <c r="H95" s="107"/>
      <c r="I95" s="108"/>
      <c r="J95" s="107" t="s">
        <v>86</v>
      </c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9">
        <f>'17021 - Oprava fasády'!J30</f>
        <v>0</v>
      </c>
      <c r="AH95" s="108"/>
      <c r="AI95" s="108"/>
      <c r="AJ95" s="108"/>
      <c r="AK95" s="108"/>
      <c r="AL95" s="108"/>
      <c r="AM95" s="108"/>
      <c r="AN95" s="109">
        <f>SUM(AG95,AT95)</f>
        <v>0</v>
      </c>
      <c r="AO95" s="108"/>
      <c r="AP95" s="108"/>
      <c r="AQ95" s="110" t="s">
        <v>87</v>
      </c>
      <c r="AR95" s="105"/>
      <c r="AS95" s="111">
        <v>0</v>
      </c>
      <c r="AT95" s="112">
        <f>ROUND(SUM(AV95:AW95),2)</f>
        <v>0</v>
      </c>
      <c r="AU95" s="113">
        <f>'17021 - Oprava fasády'!P128</f>
        <v>0</v>
      </c>
      <c r="AV95" s="112">
        <f>'17021 - Oprava fasády'!J33</f>
        <v>0</v>
      </c>
      <c r="AW95" s="112">
        <f>'17021 - Oprava fasády'!J34</f>
        <v>0</v>
      </c>
      <c r="AX95" s="112">
        <f>'17021 - Oprava fasády'!J35</f>
        <v>0</v>
      </c>
      <c r="AY95" s="112">
        <f>'17021 - Oprava fasády'!J36</f>
        <v>0</v>
      </c>
      <c r="AZ95" s="112">
        <f>'17021 - Oprava fasády'!F33</f>
        <v>0</v>
      </c>
      <c r="BA95" s="112">
        <f>'17021 - Oprava fasády'!F34</f>
        <v>0</v>
      </c>
      <c r="BB95" s="112">
        <f>'17021 - Oprava fasády'!F35</f>
        <v>0</v>
      </c>
      <c r="BC95" s="112">
        <f>'17021 - Oprava fasády'!F36</f>
        <v>0</v>
      </c>
      <c r="BD95" s="114">
        <f>'17021 - Oprava fasády'!F37</f>
        <v>0</v>
      </c>
      <c r="BE95" s="7"/>
      <c r="BT95" s="115" t="s">
        <v>21</v>
      </c>
      <c r="BV95" s="115" t="s">
        <v>82</v>
      </c>
      <c r="BW95" s="115" t="s">
        <v>88</v>
      </c>
      <c r="BX95" s="115" t="s">
        <v>4</v>
      </c>
      <c r="CL95" s="115" t="s">
        <v>1</v>
      </c>
      <c r="CM95" s="115" t="s">
        <v>21</v>
      </c>
    </row>
    <row r="96" spans="1:91" s="7" customFormat="1" ht="16.5" customHeight="1">
      <c r="A96" s="104" t="s">
        <v>84</v>
      </c>
      <c r="B96" s="105"/>
      <c r="C96" s="106"/>
      <c r="D96" s="107" t="s">
        <v>89</v>
      </c>
      <c r="E96" s="107"/>
      <c r="F96" s="107"/>
      <c r="G96" s="107"/>
      <c r="H96" s="107"/>
      <c r="I96" s="108"/>
      <c r="J96" s="107" t="s">
        <v>90</v>
      </c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9">
        <f>'17022 - Oplocení'!J30</f>
        <v>0</v>
      </c>
      <c r="AH96" s="108"/>
      <c r="AI96" s="108"/>
      <c r="AJ96" s="108"/>
      <c r="AK96" s="108"/>
      <c r="AL96" s="108"/>
      <c r="AM96" s="108"/>
      <c r="AN96" s="109">
        <f>SUM(AG96,AT96)</f>
        <v>0</v>
      </c>
      <c r="AO96" s="108"/>
      <c r="AP96" s="108"/>
      <c r="AQ96" s="110" t="s">
        <v>87</v>
      </c>
      <c r="AR96" s="105"/>
      <c r="AS96" s="116">
        <v>0</v>
      </c>
      <c r="AT96" s="117">
        <f>ROUND(SUM(AV96:AW96),2)</f>
        <v>0</v>
      </c>
      <c r="AU96" s="118">
        <f>'17022 - Oplocení'!P127</f>
        <v>0</v>
      </c>
      <c r="AV96" s="117">
        <f>'17022 - Oplocení'!J33</f>
        <v>0</v>
      </c>
      <c r="AW96" s="117">
        <f>'17022 - Oplocení'!J34</f>
        <v>0</v>
      </c>
      <c r="AX96" s="117">
        <f>'17022 - Oplocení'!J35</f>
        <v>0</v>
      </c>
      <c r="AY96" s="117">
        <f>'17022 - Oplocení'!J36</f>
        <v>0</v>
      </c>
      <c r="AZ96" s="117">
        <f>'17022 - Oplocení'!F33</f>
        <v>0</v>
      </c>
      <c r="BA96" s="117">
        <f>'17022 - Oplocení'!F34</f>
        <v>0</v>
      </c>
      <c r="BB96" s="117">
        <f>'17022 - Oplocení'!F35</f>
        <v>0</v>
      </c>
      <c r="BC96" s="117">
        <f>'17022 - Oplocení'!F36</f>
        <v>0</v>
      </c>
      <c r="BD96" s="119">
        <f>'17022 - Oplocení'!F37</f>
        <v>0</v>
      </c>
      <c r="BE96" s="7"/>
      <c r="BT96" s="115" t="s">
        <v>21</v>
      </c>
      <c r="BV96" s="115" t="s">
        <v>82</v>
      </c>
      <c r="BW96" s="115" t="s">
        <v>91</v>
      </c>
      <c r="BX96" s="115" t="s">
        <v>4</v>
      </c>
      <c r="CL96" s="115" t="s">
        <v>1</v>
      </c>
      <c r="CM96" s="115" t="s">
        <v>21</v>
      </c>
    </row>
    <row r="97" spans="1:57" s="2" customFormat="1" ht="30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9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s="2" customFormat="1" ht="6.95" customHeight="1">
      <c r="A98" s="38"/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39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17021 - Oprava fasády'!C2" display="/"/>
    <hyperlink ref="A96" location="'17022 - Oplocen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  <c r="AZ2" s="120" t="s">
        <v>92</v>
      </c>
      <c r="BA2" s="120" t="s">
        <v>92</v>
      </c>
      <c r="BB2" s="120" t="s">
        <v>1</v>
      </c>
      <c r="BC2" s="120" t="s">
        <v>93</v>
      </c>
      <c r="BD2" s="120" t="s">
        <v>94</v>
      </c>
    </row>
    <row r="3" spans="2:5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21</v>
      </c>
      <c r="AZ3" s="120" t="s">
        <v>95</v>
      </c>
      <c r="BA3" s="120" t="s">
        <v>95</v>
      </c>
      <c r="BB3" s="120" t="s">
        <v>1</v>
      </c>
      <c r="BC3" s="120" t="s">
        <v>96</v>
      </c>
      <c r="BD3" s="120" t="s">
        <v>94</v>
      </c>
    </row>
    <row r="4" spans="2:56" s="1" customFormat="1" ht="24.95" customHeight="1">
      <c r="B4" s="22"/>
      <c r="D4" s="23" t="s">
        <v>97</v>
      </c>
      <c r="L4" s="22"/>
      <c r="M4" s="121" t="s">
        <v>10</v>
      </c>
      <c r="AT4" s="19" t="s">
        <v>3</v>
      </c>
      <c r="AZ4" s="120" t="s">
        <v>98</v>
      </c>
      <c r="BA4" s="120" t="s">
        <v>98</v>
      </c>
      <c r="BB4" s="120" t="s">
        <v>1</v>
      </c>
      <c r="BC4" s="120" t="s">
        <v>99</v>
      </c>
      <c r="BD4" s="120" t="s">
        <v>94</v>
      </c>
    </row>
    <row r="5" spans="2:56" s="1" customFormat="1" ht="6.95" customHeight="1">
      <c r="B5" s="22"/>
      <c r="L5" s="22"/>
      <c r="AZ5" s="120" t="s">
        <v>100</v>
      </c>
      <c r="BA5" s="120" t="s">
        <v>100</v>
      </c>
      <c r="BB5" s="120" t="s">
        <v>1</v>
      </c>
      <c r="BC5" s="120" t="s">
        <v>101</v>
      </c>
      <c r="BD5" s="120" t="s">
        <v>94</v>
      </c>
    </row>
    <row r="6" spans="2:56" s="1" customFormat="1" ht="12" customHeight="1">
      <c r="B6" s="22"/>
      <c r="D6" s="32" t="s">
        <v>16</v>
      </c>
      <c r="L6" s="22"/>
      <c r="AZ6" s="120" t="s">
        <v>102</v>
      </c>
      <c r="BA6" s="120" t="s">
        <v>102</v>
      </c>
      <c r="BB6" s="120" t="s">
        <v>1</v>
      </c>
      <c r="BC6" s="120" t="s">
        <v>103</v>
      </c>
      <c r="BD6" s="120" t="s">
        <v>94</v>
      </c>
    </row>
    <row r="7" spans="2:56" s="1" customFormat="1" ht="16.5" customHeight="1">
      <c r="B7" s="22"/>
      <c r="E7" s="122" t="str">
        <f>'Rekapitulace stavby'!K6</f>
        <v>Vrchlabí nám.Míru 220</v>
      </c>
      <c r="F7" s="32"/>
      <c r="G7" s="32"/>
      <c r="H7" s="32"/>
      <c r="L7" s="22"/>
      <c r="AZ7" s="120" t="s">
        <v>104</v>
      </c>
      <c r="BA7" s="120" t="s">
        <v>104</v>
      </c>
      <c r="BB7" s="120" t="s">
        <v>1</v>
      </c>
      <c r="BC7" s="120" t="s">
        <v>105</v>
      </c>
      <c r="BD7" s="120" t="s">
        <v>94</v>
      </c>
    </row>
    <row r="8" spans="1:56" s="2" customFormat="1" ht="12" customHeight="1">
      <c r="A8" s="38"/>
      <c r="B8" s="39"/>
      <c r="C8" s="38"/>
      <c r="D8" s="32" t="s">
        <v>106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20" t="s">
        <v>107</v>
      </c>
      <c r="BA8" s="120" t="s">
        <v>108</v>
      </c>
      <c r="BB8" s="120" t="s">
        <v>1</v>
      </c>
      <c r="BC8" s="120" t="s">
        <v>109</v>
      </c>
      <c r="BD8" s="120" t="s">
        <v>94</v>
      </c>
    </row>
    <row r="9" spans="1:56" s="2" customFormat="1" ht="16.5" customHeight="1">
      <c r="A9" s="38"/>
      <c r="B9" s="39"/>
      <c r="C9" s="38"/>
      <c r="D9" s="38"/>
      <c r="E9" s="67" t="s">
        <v>110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20" t="s">
        <v>111</v>
      </c>
      <c r="BA9" s="120" t="s">
        <v>111</v>
      </c>
      <c r="BB9" s="120" t="s">
        <v>1</v>
      </c>
      <c r="BC9" s="120" t="s">
        <v>112</v>
      </c>
      <c r="BD9" s="120" t="s">
        <v>94</v>
      </c>
    </row>
    <row r="10" spans="1:56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20" t="s">
        <v>113</v>
      </c>
      <c r="BA10" s="120" t="s">
        <v>113</v>
      </c>
      <c r="BB10" s="120" t="s">
        <v>1</v>
      </c>
      <c r="BC10" s="120" t="s">
        <v>114</v>
      </c>
      <c r="BD10" s="120" t="s">
        <v>94</v>
      </c>
    </row>
    <row r="11" spans="1:31" s="2" customFormat="1" ht="12" customHeight="1">
      <c r="A11" s="38"/>
      <c r="B11" s="39"/>
      <c r="C11" s="38"/>
      <c r="D11" s="32" t="s">
        <v>19</v>
      </c>
      <c r="E11" s="38"/>
      <c r="F11" s="27" t="s">
        <v>1</v>
      </c>
      <c r="G11" s="38"/>
      <c r="H11" s="38"/>
      <c r="I11" s="32" t="s">
        <v>20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22</v>
      </c>
      <c r="E12" s="38"/>
      <c r="F12" s="27" t="s">
        <v>23</v>
      </c>
      <c r="G12" s="38"/>
      <c r="H12" s="38"/>
      <c r="I12" s="32" t="s">
        <v>24</v>
      </c>
      <c r="J12" s="69" t="str">
        <f>'Rekapitulace stavby'!AN8</f>
        <v>26. 4. 2017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28</v>
      </c>
      <c r="E14" s="38"/>
      <c r="F14" s="38"/>
      <c r="G14" s="38"/>
      <c r="H14" s="38"/>
      <c r="I14" s="32" t="s">
        <v>29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30</v>
      </c>
      <c r="F15" s="38"/>
      <c r="G15" s="38"/>
      <c r="H15" s="38"/>
      <c r="I15" s="32" t="s">
        <v>31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32</v>
      </c>
      <c r="E17" s="38"/>
      <c r="F17" s="38"/>
      <c r="G17" s="38"/>
      <c r="H17" s="38"/>
      <c r="I17" s="32" t="s">
        <v>29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31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34</v>
      </c>
      <c r="E20" s="38"/>
      <c r="F20" s="38"/>
      <c r="G20" s="38"/>
      <c r="H20" s="38"/>
      <c r="I20" s="32" t="s">
        <v>29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35</v>
      </c>
      <c r="F21" s="38"/>
      <c r="G21" s="38"/>
      <c r="H21" s="38"/>
      <c r="I21" s="32" t="s">
        <v>31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37</v>
      </c>
      <c r="E23" s="38"/>
      <c r="F23" s="38"/>
      <c r="G23" s="38"/>
      <c r="H23" s="38"/>
      <c r="I23" s="32" t="s">
        <v>29</v>
      </c>
      <c r="J23" s="27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">
        <v>115</v>
      </c>
      <c r="F24" s="38"/>
      <c r="G24" s="38"/>
      <c r="H24" s="38"/>
      <c r="I24" s="32" t="s">
        <v>31</v>
      </c>
      <c r="J24" s="27" t="s">
        <v>1</v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39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23"/>
      <c r="B27" s="124"/>
      <c r="C27" s="123"/>
      <c r="D27" s="123"/>
      <c r="E27" s="36" t="s">
        <v>1</v>
      </c>
      <c r="F27" s="36"/>
      <c r="G27" s="36"/>
      <c r="H27" s="36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6" t="s">
        <v>40</v>
      </c>
      <c r="E30" s="38"/>
      <c r="F30" s="38"/>
      <c r="G30" s="38"/>
      <c r="H30" s="38"/>
      <c r="I30" s="38"/>
      <c r="J30" s="96">
        <f>ROUND(J128,2)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42</v>
      </c>
      <c r="G32" s="38"/>
      <c r="H32" s="38"/>
      <c r="I32" s="43" t="s">
        <v>41</v>
      </c>
      <c r="J32" s="43" t="s">
        <v>43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7" t="s">
        <v>44</v>
      </c>
      <c r="E33" s="32" t="s">
        <v>45</v>
      </c>
      <c r="F33" s="128">
        <f>ROUND((SUM(BE128:BE314)),2)</f>
        <v>0</v>
      </c>
      <c r="G33" s="38"/>
      <c r="H33" s="38"/>
      <c r="I33" s="129">
        <v>0.21</v>
      </c>
      <c r="J33" s="128">
        <f>ROUND(((SUM(BE128:BE314))*I33),2)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46</v>
      </c>
      <c r="F34" s="128">
        <f>ROUND((SUM(BF128:BF314)),2)</f>
        <v>0</v>
      </c>
      <c r="G34" s="38"/>
      <c r="H34" s="38"/>
      <c r="I34" s="129">
        <v>0.15</v>
      </c>
      <c r="J34" s="128">
        <f>ROUND(((SUM(BF128:BF314))*I34),2)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47</v>
      </c>
      <c r="F35" s="128">
        <f>ROUND((SUM(BG128:BG314)),2)</f>
        <v>0</v>
      </c>
      <c r="G35" s="38"/>
      <c r="H35" s="38"/>
      <c r="I35" s="129">
        <v>0.21</v>
      </c>
      <c r="J35" s="128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48</v>
      </c>
      <c r="F36" s="128">
        <f>ROUND((SUM(BH128:BH314)),2)</f>
        <v>0</v>
      </c>
      <c r="G36" s="38"/>
      <c r="H36" s="38"/>
      <c r="I36" s="129">
        <v>0.15</v>
      </c>
      <c r="J36" s="128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49</v>
      </c>
      <c r="F37" s="128">
        <f>ROUND((SUM(BI128:BI314)),2)</f>
        <v>0</v>
      </c>
      <c r="G37" s="38"/>
      <c r="H37" s="38"/>
      <c r="I37" s="129">
        <v>0</v>
      </c>
      <c r="J37" s="128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0"/>
      <c r="D39" s="131" t="s">
        <v>50</v>
      </c>
      <c r="E39" s="81"/>
      <c r="F39" s="81"/>
      <c r="G39" s="132" t="s">
        <v>51</v>
      </c>
      <c r="H39" s="133" t="s">
        <v>52</v>
      </c>
      <c r="I39" s="81"/>
      <c r="J39" s="134">
        <f>SUM(J30:J37)</f>
        <v>0</v>
      </c>
      <c r="K39" s="135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53</v>
      </c>
      <c r="E50" s="57"/>
      <c r="F50" s="57"/>
      <c r="G50" s="56" t="s">
        <v>54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55</v>
      </c>
      <c r="E61" s="41"/>
      <c r="F61" s="136" t="s">
        <v>56</v>
      </c>
      <c r="G61" s="58" t="s">
        <v>55</v>
      </c>
      <c r="H61" s="41"/>
      <c r="I61" s="41"/>
      <c r="J61" s="137" t="s">
        <v>56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57</v>
      </c>
      <c r="E65" s="59"/>
      <c r="F65" s="59"/>
      <c r="G65" s="56" t="s">
        <v>58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55</v>
      </c>
      <c r="E76" s="41"/>
      <c r="F76" s="136" t="s">
        <v>56</v>
      </c>
      <c r="G76" s="58" t="s">
        <v>55</v>
      </c>
      <c r="H76" s="41"/>
      <c r="I76" s="41"/>
      <c r="J76" s="137" t="s">
        <v>56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116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2" t="str">
        <f>E7</f>
        <v>Vrchlabí nám.Míru 220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106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17021 - Oprava fasády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22</v>
      </c>
      <c r="D89" s="38"/>
      <c r="E89" s="38"/>
      <c r="F89" s="27" t="str">
        <f>F12</f>
        <v>Vrchlabí</v>
      </c>
      <c r="G89" s="38"/>
      <c r="H89" s="38"/>
      <c r="I89" s="32" t="s">
        <v>24</v>
      </c>
      <c r="J89" s="69" t="str">
        <f>IF(J12="","",J12)</f>
        <v>26. 4. 2017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28</v>
      </c>
      <c r="D91" s="38"/>
      <c r="E91" s="38"/>
      <c r="F91" s="27" t="str">
        <f>E15</f>
        <v xml:space="preserve"> Město Vrchlabí</v>
      </c>
      <c r="G91" s="38"/>
      <c r="H91" s="38"/>
      <c r="I91" s="32" t="s">
        <v>34</v>
      </c>
      <c r="J91" s="36" t="str">
        <f>E21</f>
        <v>Ing.arch.M.Hobza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32</v>
      </c>
      <c r="D92" s="38"/>
      <c r="E92" s="38"/>
      <c r="F92" s="27" t="str">
        <f>IF(E18="","",E18)</f>
        <v>Vyplň údaj</v>
      </c>
      <c r="G92" s="38"/>
      <c r="H92" s="38"/>
      <c r="I92" s="32" t="s">
        <v>37</v>
      </c>
      <c r="J92" s="36" t="str">
        <f>E24</f>
        <v>Ing. Luboš Kasper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38" t="s">
        <v>117</v>
      </c>
      <c r="D94" s="130"/>
      <c r="E94" s="130"/>
      <c r="F94" s="130"/>
      <c r="G94" s="130"/>
      <c r="H94" s="130"/>
      <c r="I94" s="130"/>
      <c r="J94" s="139" t="s">
        <v>118</v>
      </c>
      <c r="K94" s="130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0" t="s">
        <v>119</v>
      </c>
      <c r="D96" s="38"/>
      <c r="E96" s="38"/>
      <c r="F96" s="38"/>
      <c r="G96" s="38"/>
      <c r="H96" s="38"/>
      <c r="I96" s="38"/>
      <c r="J96" s="96">
        <f>J128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120</v>
      </c>
    </row>
    <row r="97" spans="1:31" s="9" customFormat="1" ht="24.95" customHeight="1">
      <c r="A97" s="9"/>
      <c r="B97" s="141"/>
      <c r="C97" s="9"/>
      <c r="D97" s="142" t="s">
        <v>121</v>
      </c>
      <c r="E97" s="143"/>
      <c r="F97" s="143"/>
      <c r="G97" s="143"/>
      <c r="H97" s="143"/>
      <c r="I97" s="143"/>
      <c r="J97" s="144">
        <f>J129</f>
        <v>0</v>
      </c>
      <c r="K97" s="9"/>
      <c r="L97" s="14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5"/>
      <c r="C98" s="10"/>
      <c r="D98" s="146" t="s">
        <v>122</v>
      </c>
      <c r="E98" s="147"/>
      <c r="F98" s="147"/>
      <c r="G98" s="147"/>
      <c r="H98" s="147"/>
      <c r="I98" s="147"/>
      <c r="J98" s="148">
        <f>J130</f>
        <v>0</v>
      </c>
      <c r="K98" s="10"/>
      <c r="L98" s="14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5"/>
      <c r="C99" s="10"/>
      <c r="D99" s="146" t="s">
        <v>123</v>
      </c>
      <c r="E99" s="147"/>
      <c r="F99" s="147"/>
      <c r="G99" s="147"/>
      <c r="H99" s="147"/>
      <c r="I99" s="147"/>
      <c r="J99" s="148">
        <f>J133</f>
        <v>0</v>
      </c>
      <c r="K99" s="10"/>
      <c r="L99" s="14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5"/>
      <c r="C100" s="10"/>
      <c r="D100" s="146" t="s">
        <v>124</v>
      </c>
      <c r="E100" s="147"/>
      <c r="F100" s="147"/>
      <c r="G100" s="147"/>
      <c r="H100" s="147"/>
      <c r="I100" s="147"/>
      <c r="J100" s="148">
        <f>J194</f>
        <v>0</v>
      </c>
      <c r="K100" s="10"/>
      <c r="L100" s="14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5"/>
      <c r="C101" s="10"/>
      <c r="D101" s="146" t="s">
        <v>125</v>
      </c>
      <c r="E101" s="147"/>
      <c r="F101" s="147"/>
      <c r="G101" s="147"/>
      <c r="H101" s="147"/>
      <c r="I101" s="147"/>
      <c r="J101" s="148">
        <f>J230</f>
        <v>0</v>
      </c>
      <c r="K101" s="10"/>
      <c r="L101" s="14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5"/>
      <c r="C102" s="10"/>
      <c r="D102" s="146" t="s">
        <v>126</v>
      </c>
      <c r="E102" s="147"/>
      <c r="F102" s="147"/>
      <c r="G102" s="147"/>
      <c r="H102" s="147"/>
      <c r="I102" s="147"/>
      <c r="J102" s="148">
        <f>J237</f>
        <v>0</v>
      </c>
      <c r="K102" s="10"/>
      <c r="L102" s="14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41"/>
      <c r="C103" s="9"/>
      <c r="D103" s="142" t="s">
        <v>127</v>
      </c>
      <c r="E103" s="143"/>
      <c r="F103" s="143"/>
      <c r="G103" s="143"/>
      <c r="H103" s="143"/>
      <c r="I103" s="143"/>
      <c r="J103" s="144">
        <f>J239</f>
        <v>0</v>
      </c>
      <c r="K103" s="9"/>
      <c r="L103" s="14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45"/>
      <c r="C104" s="10"/>
      <c r="D104" s="146" t="s">
        <v>128</v>
      </c>
      <c r="E104" s="147"/>
      <c r="F104" s="147"/>
      <c r="G104" s="147"/>
      <c r="H104" s="147"/>
      <c r="I104" s="147"/>
      <c r="J104" s="148">
        <f>J240</f>
        <v>0</v>
      </c>
      <c r="K104" s="10"/>
      <c r="L104" s="14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45"/>
      <c r="C105" s="10"/>
      <c r="D105" s="146" t="s">
        <v>129</v>
      </c>
      <c r="E105" s="147"/>
      <c r="F105" s="147"/>
      <c r="G105" s="147"/>
      <c r="H105" s="147"/>
      <c r="I105" s="147"/>
      <c r="J105" s="148">
        <f>J260</f>
        <v>0</v>
      </c>
      <c r="K105" s="10"/>
      <c r="L105" s="14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45"/>
      <c r="C106" s="10"/>
      <c r="D106" s="146" t="s">
        <v>130</v>
      </c>
      <c r="E106" s="147"/>
      <c r="F106" s="147"/>
      <c r="G106" s="147"/>
      <c r="H106" s="147"/>
      <c r="I106" s="147"/>
      <c r="J106" s="148">
        <f>J280</f>
        <v>0</v>
      </c>
      <c r="K106" s="10"/>
      <c r="L106" s="14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45"/>
      <c r="C107" s="10"/>
      <c r="D107" s="146" t="s">
        <v>131</v>
      </c>
      <c r="E107" s="147"/>
      <c r="F107" s="147"/>
      <c r="G107" s="147"/>
      <c r="H107" s="147"/>
      <c r="I107" s="147"/>
      <c r="J107" s="148">
        <f>J285</f>
        <v>0</v>
      </c>
      <c r="K107" s="10"/>
      <c r="L107" s="14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45"/>
      <c r="C108" s="10"/>
      <c r="D108" s="146" t="s">
        <v>132</v>
      </c>
      <c r="E108" s="147"/>
      <c r="F108" s="147"/>
      <c r="G108" s="147"/>
      <c r="H108" s="147"/>
      <c r="I108" s="147"/>
      <c r="J108" s="148">
        <f>J302</f>
        <v>0</v>
      </c>
      <c r="K108" s="10"/>
      <c r="L108" s="14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2"/>
      <c r="C114" s="63"/>
      <c r="D114" s="63"/>
      <c r="E114" s="63"/>
      <c r="F114" s="63"/>
      <c r="G114" s="63"/>
      <c r="H114" s="63"/>
      <c r="I114" s="63"/>
      <c r="J114" s="63"/>
      <c r="K114" s="63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133</v>
      </c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38"/>
      <c r="D118" s="38"/>
      <c r="E118" s="122" t="str">
        <f>E7</f>
        <v>Vrchlabí nám.Míru 220</v>
      </c>
      <c r="F118" s="32"/>
      <c r="G118" s="32"/>
      <c r="H118" s="32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106</v>
      </c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38"/>
      <c r="D120" s="38"/>
      <c r="E120" s="67" t="str">
        <f>E9</f>
        <v>17021 - Oprava fasády</v>
      </c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22</v>
      </c>
      <c r="D122" s="38"/>
      <c r="E122" s="38"/>
      <c r="F122" s="27" t="str">
        <f>F12</f>
        <v>Vrchlabí</v>
      </c>
      <c r="G122" s="38"/>
      <c r="H122" s="38"/>
      <c r="I122" s="32" t="s">
        <v>24</v>
      </c>
      <c r="J122" s="69" t="str">
        <f>IF(J12="","",J12)</f>
        <v>26. 4. 2017</v>
      </c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38"/>
      <c r="D123" s="38"/>
      <c r="E123" s="38"/>
      <c r="F123" s="38"/>
      <c r="G123" s="38"/>
      <c r="H123" s="38"/>
      <c r="I123" s="38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28</v>
      </c>
      <c r="D124" s="38"/>
      <c r="E124" s="38"/>
      <c r="F124" s="27" t="str">
        <f>E15</f>
        <v xml:space="preserve"> Město Vrchlabí</v>
      </c>
      <c r="G124" s="38"/>
      <c r="H124" s="38"/>
      <c r="I124" s="32" t="s">
        <v>34</v>
      </c>
      <c r="J124" s="36" t="str">
        <f>E21</f>
        <v>Ing.arch.M.Hobza</v>
      </c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32</v>
      </c>
      <c r="D125" s="38"/>
      <c r="E125" s="38"/>
      <c r="F125" s="27" t="str">
        <f>IF(E18="","",E18)</f>
        <v>Vyplň údaj</v>
      </c>
      <c r="G125" s="38"/>
      <c r="H125" s="38"/>
      <c r="I125" s="32" t="s">
        <v>37</v>
      </c>
      <c r="J125" s="36" t="str">
        <f>E24</f>
        <v>Ing. Luboš Kasper</v>
      </c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38"/>
      <c r="D126" s="38"/>
      <c r="E126" s="38"/>
      <c r="F126" s="38"/>
      <c r="G126" s="38"/>
      <c r="H126" s="38"/>
      <c r="I126" s="38"/>
      <c r="J126" s="38"/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49"/>
      <c r="B127" s="150"/>
      <c r="C127" s="151" t="s">
        <v>134</v>
      </c>
      <c r="D127" s="152" t="s">
        <v>65</v>
      </c>
      <c r="E127" s="152" t="s">
        <v>61</v>
      </c>
      <c r="F127" s="152" t="s">
        <v>62</v>
      </c>
      <c r="G127" s="152" t="s">
        <v>135</v>
      </c>
      <c r="H127" s="152" t="s">
        <v>136</v>
      </c>
      <c r="I127" s="152" t="s">
        <v>137</v>
      </c>
      <c r="J127" s="153" t="s">
        <v>118</v>
      </c>
      <c r="K127" s="154" t="s">
        <v>138</v>
      </c>
      <c r="L127" s="155"/>
      <c r="M127" s="86" t="s">
        <v>1</v>
      </c>
      <c r="N127" s="87" t="s">
        <v>44</v>
      </c>
      <c r="O127" s="87" t="s">
        <v>139</v>
      </c>
      <c r="P127" s="87" t="s">
        <v>140</v>
      </c>
      <c r="Q127" s="87" t="s">
        <v>141</v>
      </c>
      <c r="R127" s="87" t="s">
        <v>142</v>
      </c>
      <c r="S127" s="87" t="s">
        <v>143</v>
      </c>
      <c r="T127" s="88" t="s">
        <v>144</v>
      </c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</row>
    <row r="128" spans="1:63" s="2" customFormat="1" ht="22.8" customHeight="1">
      <c r="A128" s="38"/>
      <c r="B128" s="39"/>
      <c r="C128" s="93" t="s">
        <v>145</v>
      </c>
      <c r="D128" s="38"/>
      <c r="E128" s="38"/>
      <c r="F128" s="38"/>
      <c r="G128" s="38"/>
      <c r="H128" s="38"/>
      <c r="I128" s="38"/>
      <c r="J128" s="156">
        <f>BK128</f>
        <v>0</v>
      </c>
      <c r="K128" s="38"/>
      <c r="L128" s="39"/>
      <c r="M128" s="89"/>
      <c r="N128" s="73"/>
      <c r="O128" s="90"/>
      <c r="P128" s="157">
        <f>P129+P239</f>
        <v>0</v>
      </c>
      <c r="Q128" s="90"/>
      <c r="R128" s="157">
        <f>R129+R239</f>
        <v>14.52715683</v>
      </c>
      <c r="S128" s="90"/>
      <c r="T128" s="158">
        <f>T129+T239</f>
        <v>11.8956156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9" t="s">
        <v>79</v>
      </c>
      <c r="AU128" s="19" t="s">
        <v>120</v>
      </c>
      <c r="BK128" s="159">
        <f>BK129+BK239</f>
        <v>0</v>
      </c>
    </row>
    <row r="129" spans="1:63" s="12" customFormat="1" ht="25.9" customHeight="1">
      <c r="A129" s="12"/>
      <c r="B129" s="160"/>
      <c r="C129" s="12"/>
      <c r="D129" s="161" t="s">
        <v>79</v>
      </c>
      <c r="E129" s="162" t="s">
        <v>146</v>
      </c>
      <c r="F129" s="162" t="s">
        <v>147</v>
      </c>
      <c r="G129" s="12"/>
      <c r="H129" s="12"/>
      <c r="I129" s="163"/>
      <c r="J129" s="164">
        <f>BK129</f>
        <v>0</v>
      </c>
      <c r="K129" s="12"/>
      <c r="L129" s="160"/>
      <c r="M129" s="165"/>
      <c r="N129" s="166"/>
      <c r="O129" s="166"/>
      <c r="P129" s="167">
        <f>P130+P133+P194+P230+P237</f>
        <v>0</v>
      </c>
      <c r="Q129" s="166"/>
      <c r="R129" s="167">
        <f>R130+R133+R194+R230+R237</f>
        <v>12.072061009999999</v>
      </c>
      <c r="S129" s="166"/>
      <c r="T129" s="168">
        <f>T130+T133+T194+T230+T237</f>
        <v>8.676476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1" t="s">
        <v>21</v>
      </c>
      <c r="AT129" s="169" t="s">
        <v>79</v>
      </c>
      <c r="AU129" s="169" t="s">
        <v>80</v>
      </c>
      <c r="AY129" s="161" t="s">
        <v>148</v>
      </c>
      <c r="BK129" s="170">
        <f>BK130+BK133+BK194+BK230+BK237</f>
        <v>0</v>
      </c>
    </row>
    <row r="130" spans="1:63" s="12" customFormat="1" ht="22.8" customHeight="1">
      <c r="A130" s="12"/>
      <c r="B130" s="160"/>
      <c r="C130" s="12"/>
      <c r="D130" s="161" t="s">
        <v>79</v>
      </c>
      <c r="E130" s="171" t="s">
        <v>149</v>
      </c>
      <c r="F130" s="171" t="s">
        <v>150</v>
      </c>
      <c r="G130" s="12"/>
      <c r="H130" s="12"/>
      <c r="I130" s="163"/>
      <c r="J130" s="172">
        <f>BK130</f>
        <v>0</v>
      </c>
      <c r="K130" s="12"/>
      <c r="L130" s="160"/>
      <c r="M130" s="165"/>
      <c r="N130" s="166"/>
      <c r="O130" s="166"/>
      <c r="P130" s="167">
        <f>SUM(P131:P132)</f>
        <v>0</v>
      </c>
      <c r="Q130" s="166"/>
      <c r="R130" s="167">
        <f>SUM(R131:R132)</f>
        <v>0.394275</v>
      </c>
      <c r="S130" s="166"/>
      <c r="T130" s="168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61" t="s">
        <v>21</v>
      </c>
      <c r="AT130" s="169" t="s">
        <v>79</v>
      </c>
      <c r="AU130" s="169" t="s">
        <v>21</v>
      </c>
      <c r="AY130" s="161" t="s">
        <v>148</v>
      </c>
      <c r="BK130" s="170">
        <f>SUM(BK131:BK132)</f>
        <v>0</v>
      </c>
    </row>
    <row r="131" spans="1:65" s="2" customFormat="1" ht="21.75" customHeight="1">
      <c r="A131" s="38"/>
      <c r="B131" s="173"/>
      <c r="C131" s="174" t="s">
        <v>21</v>
      </c>
      <c r="D131" s="174" t="s">
        <v>151</v>
      </c>
      <c r="E131" s="175" t="s">
        <v>152</v>
      </c>
      <c r="F131" s="176" t="s">
        <v>153</v>
      </c>
      <c r="G131" s="177" t="s">
        <v>154</v>
      </c>
      <c r="H131" s="178">
        <v>0.21</v>
      </c>
      <c r="I131" s="179"/>
      <c r="J131" s="180">
        <f>ROUND(I131*H131,2)</f>
        <v>0</v>
      </c>
      <c r="K131" s="181"/>
      <c r="L131" s="39"/>
      <c r="M131" s="182" t="s">
        <v>1</v>
      </c>
      <c r="N131" s="183" t="s">
        <v>46</v>
      </c>
      <c r="O131" s="77"/>
      <c r="P131" s="184">
        <f>O131*H131</f>
        <v>0</v>
      </c>
      <c r="Q131" s="184">
        <v>1.8775</v>
      </c>
      <c r="R131" s="184">
        <f>Q131*H131</f>
        <v>0.394275</v>
      </c>
      <c r="S131" s="184">
        <v>0</v>
      </c>
      <c r="T131" s="18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86" t="s">
        <v>155</v>
      </c>
      <c r="AT131" s="186" t="s">
        <v>151</v>
      </c>
      <c r="AU131" s="186" t="s">
        <v>94</v>
      </c>
      <c r="AY131" s="19" t="s">
        <v>148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94</v>
      </c>
      <c r="BK131" s="187">
        <f>ROUND(I131*H131,2)</f>
        <v>0</v>
      </c>
      <c r="BL131" s="19" t="s">
        <v>155</v>
      </c>
      <c r="BM131" s="186" t="s">
        <v>156</v>
      </c>
    </row>
    <row r="132" spans="1:51" s="13" customFormat="1" ht="12">
      <c r="A132" s="13"/>
      <c r="B132" s="188"/>
      <c r="C132" s="13"/>
      <c r="D132" s="189" t="s">
        <v>157</v>
      </c>
      <c r="E132" s="190" t="s">
        <v>1</v>
      </c>
      <c r="F132" s="191" t="s">
        <v>158</v>
      </c>
      <c r="G132" s="13"/>
      <c r="H132" s="192">
        <v>0.21</v>
      </c>
      <c r="I132" s="193"/>
      <c r="J132" s="13"/>
      <c r="K132" s="13"/>
      <c r="L132" s="188"/>
      <c r="M132" s="194"/>
      <c r="N132" s="195"/>
      <c r="O132" s="195"/>
      <c r="P132" s="195"/>
      <c r="Q132" s="195"/>
      <c r="R132" s="195"/>
      <c r="S132" s="195"/>
      <c r="T132" s="19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0" t="s">
        <v>157</v>
      </c>
      <c r="AU132" s="190" t="s">
        <v>94</v>
      </c>
      <c r="AV132" s="13" t="s">
        <v>94</v>
      </c>
      <c r="AW132" s="13" t="s">
        <v>36</v>
      </c>
      <c r="AX132" s="13" t="s">
        <v>21</v>
      </c>
      <c r="AY132" s="190" t="s">
        <v>148</v>
      </c>
    </row>
    <row r="133" spans="1:63" s="12" customFormat="1" ht="22.8" customHeight="1">
      <c r="A133" s="12"/>
      <c r="B133" s="160"/>
      <c r="C133" s="12"/>
      <c r="D133" s="161" t="s">
        <v>79</v>
      </c>
      <c r="E133" s="171" t="s">
        <v>159</v>
      </c>
      <c r="F133" s="171" t="s">
        <v>160</v>
      </c>
      <c r="G133" s="12"/>
      <c r="H133" s="12"/>
      <c r="I133" s="163"/>
      <c r="J133" s="172">
        <f>BK133</f>
        <v>0</v>
      </c>
      <c r="K133" s="12"/>
      <c r="L133" s="160"/>
      <c r="M133" s="165"/>
      <c r="N133" s="166"/>
      <c r="O133" s="166"/>
      <c r="P133" s="167">
        <f>SUM(P134:P193)</f>
        <v>0</v>
      </c>
      <c r="Q133" s="166"/>
      <c r="R133" s="167">
        <f>SUM(R134:R193)</f>
        <v>11.677786009999998</v>
      </c>
      <c r="S133" s="166"/>
      <c r="T133" s="168">
        <f>SUM(T134:T193)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1" t="s">
        <v>21</v>
      </c>
      <c r="AT133" s="169" t="s">
        <v>79</v>
      </c>
      <c r="AU133" s="169" t="s">
        <v>21</v>
      </c>
      <c r="AY133" s="161" t="s">
        <v>148</v>
      </c>
      <c r="BK133" s="170">
        <f>SUM(BK134:BK193)</f>
        <v>0</v>
      </c>
    </row>
    <row r="134" spans="1:65" s="2" customFormat="1" ht="21.75" customHeight="1">
      <c r="A134" s="38"/>
      <c r="B134" s="173"/>
      <c r="C134" s="174" t="s">
        <v>94</v>
      </c>
      <c r="D134" s="174" t="s">
        <v>151</v>
      </c>
      <c r="E134" s="175" t="s">
        <v>161</v>
      </c>
      <c r="F134" s="176" t="s">
        <v>162</v>
      </c>
      <c r="G134" s="177" t="s">
        <v>163</v>
      </c>
      <c r="H134" s="178">
        <v>127.485</v>
      </c>
      <c r="I134" s="179"/>
      <c r="J134" s="180">
        <f>ROUND(I134*H134,2)</f>
        <v>0</v>
      </c>
      <c r="K134" s="181"/>
      <c r="L134" s="39"/>
      <c r="M134" s="182" t="s">
        <v>1</v>
      </c>
      <c r="N134" s="183" t="s">
        <v>46</v>
      </c>
      <c r="O134" s="77"/>
      <c r="P134" s="184">
        <f>O134*H134</f>
        <v>0</v>
      </c>
      <c r="Q134" s="184">
        <v>0.00735</v>
      </c>
      <c r="R134" s="184">
        <f>Q134*H134</f>
        <v>0.93701475</v>
      </c>
      <c r="S134" s="184">
        <v>0</v>
      </c>
      <c r="T134" s="18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86" t="s">
        <v>155</v>
      </c>
      <c r="AT134" s="186" t="s">
        <v>151</v>
      </c>
      <c r="AU134" s="186" t="s">
        <v>94</v>
      </c>
      <c r="AY134" s="19" t="s">
        <v>148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94</v>
      </c>
      <c r="BK134" s="187">
        <f>ROUND(I134*H134,2)</f>
        <v>0</v>
      </c>
      <c r="BL134" s="19" t="s">
        <v>155</v>
      </c>
      <c r="BM134" s="186" t="s">
        <v>164</v>
      </c>
    </row>
    <row r="135" spans="1:51" s="13" customFormat="1" ht="12">
      <c r="A135" s="13"/>
      <c r="B135" s="188"/>
      <c r="C135" s="13"/>
      <c r="D135" s="189" t="s">
        <v>157</v>
      </c>
      <c r="E135" s="190" t="s">
        <v>1</v>
      </c>
      <c r="F135" s="191" t="s">
        <v>100</v>
      </c>
      <c r="G135" s="13"/>
      <c r="H135" s="192">
        <v>127.485</v>
      </c>
      <c r="I135" s="193"/>
      <c r="J135" s="13"/>
      <c r="K135" s="13"/>
      <c r="L135" s="188"/>
      <c r="M135" s="194"/>
      <c r="N135" s="195"/>
      <c r="O135" s="195"/>
      <c r="P135" s="195"/>
      <c r="Q135" s="195"/>
      <c r="R135" s="195"/>
      <c r="S135" s="195"/>
      <c r="T135" s="19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0" t="s">
        <v>157</v>
      </c>
      <c r="AU135" s="190" t="s">
        <v>94</v>
      </c>
      <c r="AV135" s="13" t="s">
        <v>94</v>
      </c>
      <c r="AW135" s="13" t="s">
        <v>36</v>
      </c>
      <c r="AX135" s="13" t="s">
        <v>21</v>
      </c>
      <c r="AY135" s="190" t="s">
        <v>148</v>
      </c>
    </row>
    <row r="136" spans="1:65" s="2" customFormat="1" ht="16.5" customHeight="1">
      <c r="A136" s="38"/>
      <c r="B136" s="173"/>
      <c r="C136" s="174" t="s">
        <v>149</v>
      </c>
      <c r="D136" s="174" t="s">
        <v>151</v>
      </c>
      <c r="E136" s="175" t="s">
        <v>165</v>
      </c>
      <c r="F136" s="176" t="s">
        <v>166</v>
      </c>
      <c r="G136" s="177" t="s">
        <v>163</v>
      </c>
      <c r="H136" s="178">
        <v>530.221</v>
      </c>
      <c r="I136" s="179"/>
      <c r="J136" s="180">
        <f>ROUND(I136*H136,2)</f>
        <v>0</v>
      </c>
      <c r="K136" s="181"/>
      <c r="L136" s="39"/>
      <c r="M136" s="182" t="s">
        <v>1</v>
      </c>
      <c r="N136" s="183" t="s">
        <v>46</v>
      </c>
      <c r="O136" s="77"/>
      <c r="P136" s="184">
        <f>O136*H136</f>
        <v>0</v>
      </c>
      <c r="Q136" s="184">
        <v>0.00026</v>
      </c>
      <c r="R136" s="184">
        <f>Q136*H136</f>
        <v>0.13785746</v>
      </c>
      <c r="S136" s="184">
        <v>0</v>
      </c>
      <c r="T136" s="18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86" t="s">
        <v>155</v>
      </c>
      <c r="AT136" s="186" t="s">
        <v>151</v>
      </c>
      <c r="AU136" s="186" t="s">
        <v>94</v>
      </c>
      <c r="AY136" s="19" t="s">
        <v>148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9" t="s">
        <v>94</v>
      </c>
      <c r="BK136" s="187">
        <f>ROUND(I136*H136,2)</f>
        <v>0</v>
      </c>
      <c r="BL136" s="19" t="s">
        <v>155</v>
      </c>
      <c r="BM136" s="186" t="s">
        <v>167</v>
      </c>
    </row>
    <row r="137" spans="1:51" s="13" customFormat="1" ht="12">
      <c r="A137" s="13"/>
      <c r="B137" s="188"/>
      <c r="C137" s="13"/>
      <c r="D137" s="189" t="s">
        <v>157</v>
      </c>
      <c r="E137" s="190" t="s">
        <v>1</v>
      </c>
      <c r="F137" s="191" t="s">
        <v>104</v>
      </c>
      <c r="G137" s="13"/>
      <c r="H137" s="192">
        <v>530.221</v>
      </c>
      <c r="I137" s="193"/>
      <c r="J137" s="13"/>
      <c r="K137" s="13"/>
      <c r="L137" s="188"/>
      <c r="M137" s="194"/>
      <c r="N137" s="195"/>
      <c r="O137" s="195"/>
      <c r="P137" s="195"/>
      <c r="Q137" s="195"/>
      <c r="R137" s="195"/>
      <c r="S137" s="195"/>
      <c r="T137" s="19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0" t="s">
        <v>157</v>
      </c>
      <c r="AU137" s="190" t="s">
        <v>94</v>
      </c>
      <c r="AV137" s="13" t="s">
        <v>94</v>
      </c>
      <c r="AW137" s="13" t="s">
        <v>36</v>
      </c>
      <c r="AX137" s="13" t="s">
        <v>21</v>
      </c>
      <c r="AY137" s="190" t="s">
        <v>148</v>
      </c>
    </row>
    <row r="138" spans="1:65" s="2" customFormat="1" ht="24.15" customHeight="1">
      <c r="A138" s="38"/>
      <c r="B138" s="173"/>
      <c r="C138" s="174" t="s">
        <v>155</v>
      </c>
      <c r="D138" s="174" t="s">
        <v>151</v>
      </c>
      <c r="E138" s="175" t="s">
        <v>168</v>
      </c>
      <c r="F138" s="176" t="s">
        <v>169</v>
      </c>
      <c r="G138" s="177" t="s">
        <v>163</v>
      </c>
      <c r="H138" s="178">
        <v>18.34</v>
      </c>
      <c r="I138" s="179"/>
      <c r="J138" s="180">
        <f>ROUND(I138*H138,2)</f>
        <v>0</v>
      </c>
      <c r="K138" s="181"/>
      <c r="L138" s="39"/>
      <c r="M138" s="182" t="s">
        <v>1</v>
      </c>
      <c r="N138" s="183" t="s">
        <v>46</v>
      </c>
      <c r="O138" s="77"/>
      <c r="P138" s="184">
        <f>O138*H138</f>
        <v>0</v>
      </c>
      <c r="Q138" s="184">
        <v>0.00438</v>
      </c>
      <c r="R138" s="184">
        <f>Q138*H138</f>
        <v>0.0803292</v>
      </c>
      <c r="S138" s="184">
        <v>0</v>
      </c>
      <c r="T138" s="18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86" t="s">
        <v>155</v>
      </c>
      <c r="AT138" s="186" t="s">
        <v>151</v>
      </c>
      <c r="AU138" s="186" t="s">
        <v>94</v>
      </c>
      <c r="AY138" s="19" t="s">
        <v>148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9" t="s">
        <v>94</v>
      </c>
      <c r="BK138" s="187">
        <f>ROUND(I138*H138,2)</f>
        <v>0</v>
      </c>
      <c r="BL138" s="19" t="s">
        <v>155</v>
      </c>
      <c r="BM138" s="186" t="s">
        <v>170</v>
      </c>
    </row>
    <row r="139" spans="1:51" s="14" customFormat="1" ht="12">
      <c r="A139" s="14"/>
      <c r="B139" s="197"/>
      <c r="C139" s="14"/>
      <c r="D139" s="189" t="s">
        <v>157</v>
      </c>
      <c r="E139" s="198" t="s">
        <v>1</v>
      </c>
      <c r="F139" s="199" t="s">
        <v>171</v>
      </c>
      <c r="G139" s="14"/>
      <c r="H139" s="198" t="s">
        <v>1</v>
      </c>
      <c r="I139" s="200"/>
      <c r="J139" s="14"/>
      <c r="K139" s="14"/>
      <c r="L139" s="197"/>
      <c r="M139" s="201"/>
      <c r="N139" s="202"/>
      <c r="O139" s="202"/>
      <c r="P139" s="202"/>
      <c r="Q139" s="202"/>
      <c r="R139" s="202"/>
      <c r="S139" s="202"/>
      <c r="T139" s="20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198" t="s">
        <v>157</v>
      </c>
      <c r="AU139" s="198" t="s">
        <v>94</v>
      </c>
      <c r="AV139" s="14" t="s">
        <v>21</v>
      </c>
      <c r="AW139" s="14" t="s">
        <v>36</v>
      </c>
      <c r="AX139" s="14" t="s">
        <v>80</v>
      </c>
      <c r="AY139" s="198" t="s">
        <v>148</v>
      </c>
    </row>
    <row r="140" spans="1:51" s="13" customFormat="1" ht="12">
      <c r="A140" s="13"/>
      <c r="B140" s="188"/>
      <c r="C140" s="13"/>
      <c r="D140" s="189" t="s">
        <v>157</v>
      </c>
      <c r="E140" s="190" t="s">
        <v>1</v>
      </c>
      <c r="F140" s="191" t="s">
        <v>172</v>
      </c>
      <c r="G140" s="13"/>
      <c r="H140" s="192">
        <v>10.48</v>
      </c>
      <c r="I140" s="193"/>
      <c r="J140" s="13"/>
      <c r="K140" s="13"/>
      <c r="L140" s="188"/>
      <c r="M140" s="194"/>
      <c r="N140" s="195"/>
      <c r="O140" s="195"/>
      <c r="P140" s="195"/>
      <c r="Q140" s="195"/>
      <c r="R140" s="195"/>
      <c r="S140" s="195"/>
      <c r="T140" s="19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0" t="s">
        <v>157</v>
      </c>
      <c r="AU140" s="190" t="s">
        <v>94</v>
      </c>
      <c r="AV140" s="13" t="s">
        <v>94</v>
      </c>
      <c r="AW140" s="13" t="s">
        <v>36</v>
      </c>
      <c r="AX140" s="13" t="s">
        <v>80</v>
      </c>
      <c r="AY140" s="190" t="s">
        <v>148</v>
      </c>
    </row>
    <row r="141" spans="1:51" s="13" customFormat="1" ht="12">
      <c r="A141" s="13"/>
      <c r="B141" s="188"/>
      <c r="C141" s="13"/>
      <c r="D141" s="189" t="s">
        <v>157</v>
      </c>
      <c r="E141" s="190" t="s">
        <v>1</v>
      </c>
      <c r="F141" s="191" t="s">
        <v>173</v>
      </c>
      <c r="G141" s="13"/>
      <c r="H141" s="192">
        <v>-2.67</v>
      </c>
      <c r="I141" s="193"/>
      <c r="J141" s="13"/>
      <c r="K141" s="13"/>
      <c r="L141" s="188"/>
      <c r="M141" s="194"/>
      <c r="N141" s="195"/>
      <c r="O141" s="195"/>
      <c r="P141" s="195"/>
      <c r="Q141" s="195"/>
      <c r="R141" s="195"/>
      <c r="S141" s="195"/>
      <c r="T141" s="19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0" t="s">
        <v>157</v>
      </c>
      <c r="AU141" s="190" t="s">
        <v>94</v>
      </c>
      <c r="AV141" s="13" t="s">
        <v>94</v>
      </c>
      <c r="AW141" s="13" t="s">
        <v>36</v>
      </c>
      <c r="AX141" s="13" t="s">
        <v>80</v>
      </c>
      <c r="AY141" s="190" t="s">
        <v>148</v>
      </c>
    </row>
    <row r="142" spans="1:51" s="13" customFormat="1" ht="12">
      <c r="A142" s="13"/>
      <c r="B142" s="188"/>
      <c r="C142" s="13"/>
      <c r="D142" s="189" t="s">
        <v>157</v>
      </c>
      <c r="E142" s="190" t="s">
        <v>1</v>
      </c>
      <c r="F142" s="191" t="s">
        <v>174</v>
      </c>
      <c r="G142" s="13"/>
      <c r="H142" s="192">
        <v>1.36</v>
      </c>
      <c r="I142" s="193"/>
      <c r="J142" s="13"/>
      <c r="K142" s="13"/>
      <c r="L142" s="188"/>
      <c r="M142" s="194"/>
      <c r="N142" s="195"/>
      <c r="O142" s="195"/>
      <c r="P142" s="195"/>
      <c r="Q142" s="195"/>
      <c r="R142" s="195"/>
      <c r="S142" s="195"/>
      <c r="T142" s="19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0" t="s">
        <v>157</v>
      </c>
      <c r="AU142" s="190" t="s">
        <v>94</v>
      </c>
      <c r="AV142" s="13" t="s">
        <v>94</v>
      </c>
      <c r="AW142" s="13" t="s">
        <v>36</v>
      </c>
      <c r="AX142" s="13" t="s">
        <v>80</v>
      </c>
      <c r="AY142" s="190" t="s">
        <v>148</v>
      </c>
    </row>
    <row r="143" spans="1:51" s="15" customFormat="1" ht="12">
      <c r="A143" s="15"/>
      <c r="B143" s="204"/>
      <c r="C143" s="15"/>
      <c r="D143" s="189" t="s">
        <v>157</v>
      </c>
      <c r="E143" s="205" t="s">
        <v>102</v>
      </c>
      <c r="F143" s="206" t="s">
        <v>175</v>
      </c>
      <c r="G143" s="15"/>
      <c r="H143" s="207">
        <v>9.17</v>
      </c>
      <c r="I143" s="208"/>
      <c r="J143" s="15"/>
      <c r="K143" s="15"/>
      <c r="L143" s="204"/>
      <c r="M143" s="209"/>
      <c r="N143" s="210"/>
      <c r="O143" s="210"/>
      <c r="P143" s="210"/>
      <c r="Q143" s="210"/>
      <c r="R143" s="210"/>
      <c r="S143" s="210"/>
      <c r="T143" s="211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05" t="s">
        <v>157</v>
      </c>
      <c r="AU143" s="205" t="s">
        <v>94</v>
      </c>
      <c r="AV143" s="15" t="s">
        <v>149</v>
      </c>
      <c r="AW143" s="15" t="s">
        <v>36</v>
      </c>
      <c r="AX143" s="15" t="s">
        <v>80</v>
      </c>
      <c r="AY143" s="205" t="s">
        <v>148</v>
      </c>
    </row>
    <row r="144" spans="1:51" s="13" customFormat="1" ht="12">
      <c r="A144" s="13"/>
      <c r="B144" s="188"/>
      <c r="C144" s="13"/>
      <c r="D144" s="189" t="s">
        <v>157</v>
      </c>
      <c r="E144" s="190" t="s">
        <v>1</v>
      </c>
      <c r="F144" s="191" t="s">
        <v>176</v>
      </c>
      <c r="G144" s="13"/>
      <c r="H144" s="192">
        <v>9.17</v>
      </c>
      <c r="I144" s="193"/>
      <c r="J144" s="13"/>
      <c r="K144" s="13"/>
      <c r="L144" s="188"/>
      <c r="M144" s="194"/>
      <c r="N144" s="195"/>
      <c r="O144" s="195"/>
      <c r="P144" s="195"/>
      <c r="Q144" s="195"/>
      <c r="R144" s="195"/>
      <c r="S144" s="195"/>
      <c r="T144" s="19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0" t="s">
        <v>157</v>
      </c>
      <c r="AU144" s="190" t="s">
        <v>94</v>
      </c>
      <c r="AV144" s="13" t="s">
        <v>94</v>
      </c>
      <c r="AW144" s="13" t="s">
        <v>36</v>
      </c>
      <c r="AX144" s="13" t="s">
        <v>80</v>
      </c>
      <c r="AY144" s="190" t="s">
        <v>148</v>
      </c>
    </row>
    <row r="145" spans="1:51" s="16" customFormat="1" ht="12">
      <c r="A145" s="16"/>
      <c r="B145" s="212"/>
      <c r="C145" s="16"/>
      <c r="D145" s="189" t="s">
        <v>157</v>
      </c>
      <c r="E145" s="213" t="s">
        <v>1</v>
      </c>
      <c r="F145" s="214" t="s">
        <v>177</v>
      </c>
      <c r="G145" s="16"/>
      <c r="H145" s="215">
        <v>18.34</v>
      </c>
      <c r="I145" s="216"/>
      <c r="J145" s="16"/>
      <c r="K145" s="16"/>
      <c r="L145" s="212"/>
      <c r="M145" s="217"/>
      <c r="N145" s="218"/>
      <c r="O145" s="218"/>
      <c r="P145" s="218"/>
      <c r="Q145" s="218"/>
      <c r="R145" s="218"/>
      <c r="S145" s="218"/>
      <c r="T145" s="219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T145" s="213" t="s">
        <v>157</v>
      </c>
      <c r="AU145" s="213" t="s">
        <v>94</v>
      </c>
      <c r="AV145" s="16" t="s">
        <v>155</v>
      </c>
      <c r="AW145" s="16" t="s">
        <v>36</v>
      </c>
      <c r="AX145" s="16" t="s">
        <v>21</v>
      </c>
      <c r="AY145" s="213" t="s">
        <v>148</v>
      </c>
    </row>
    <row r="146" spans="1:65" s="2" customFormat="1" ht="16.5" customHeight="1">
      <c r="A146" s="38"/>
      <c r="B146" s="173"/>
      <c r="C146" s="174" t="s">
        <v>178</v>
      </c>
      <c r="D146" s="174" t="s">
        <v>151</v>
      </c>
      <c r="E146" s="175" t="s">
        <v>179</v>
      </c>
      <c r="F146" s="176" t="s">
        <v>180</v>
      </c>
      <c r="G146" s="177" t="s">
        <v>163</v>
      </c>
      <c r="H146" s="178">
        <v>530.221</v>
      </c>
      <c r="I146" s="179"/>
      <c r="J146" s="180">
        <f>ROUND(I146*H146,2)</f>
        <v>0</v>
      </c>
      <c r="K146" s="181"/>
      <c r="L146" s="39"/>
      <c r="M146" s="182" t="s">
        <v>1</v>
      </c>
      <c r="N146" s="183" t="s">
        <v>46</v>
      </c>
      <c r="O146" s="77"/>
      <c r="P146" s="184">
        <f>O146*H146</f>
        <v>0</v>
      </c>
      <c r="Q146" s="184">
        <v>0.004</v>
      </c>
      <c r="R146" s="184">
        <f>Q146*H146</f>
        <v>2.120884</v>
      </c>
      <c r="S146" s="184">
        <v>0</v>
      </c>
      <c r="T146" s="18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86" t="s">
        <v>155</v>
      </c>
      <c r="AT146" s="186" t="s">
        <v>151</v>
      </c>
      <c r="AU146" s="186" t="s">
        <v>94</v>
      </c>
      <c r="AY146" s="19" t="s">
        <v>148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9" t="s">
        <v>94</v>
      </c>
      <c r="BK146" s="187">
        <f>ROUND(I146*H146,2)</f>
        <v>0</v>
      </c>
      <c r="BL146" s="19" t="s">
        <v>155</v>
      </c>
      <c r="BM146" s="186" t="s">
        <v>181</v>
      </c>
    </row>
    <row r="147" spans="1:51" s="14" customFormat="1" ht="12">
      <c r="A147" s="14"/>
      <c r="B147" s="197"/>
      <c r="C147" s="14"/>
      <c r="D147" s="189" t="s">
        <v>157</v>
      </c>
      <c r="E147" s="198" t="s">
        <v>1</v>
      </c>
      <c r="F147" s="199" t="s">
        <v>182</v>
      </c>
      <c r="G147" s="14"/>
      <c r="H147" s="198" t="s">
        <v>1</v>
      </c>
      <c r="I147" s="200"/>
      <c r="J147" s="14"/>
      <c r="K147" s="14"/>
      <c r="L147" s="197"/>
      <c r="M147" s="201"/>
      <c r="N147" s="202"/>
      <c r="O147" s="202"/>
      <c r="P147" s="202"/>
      <c r="Q147" s="202"/>
      <c r="R147" s="202"/>
      <c r="S147" s="202"/>
      <c r="T147" s="20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198" t="s">
        <v>157</v>
      </c>
      <c r="AU147" s="198" t="s">
        <v>94</v>
      </c>
      <c r="AV147" s="14" t="s">
        <v>21</v>
      </c>
      <c r="AW147" s="14" t="s">
        <v>36</v>
      </c>
      <c r="AX147" s="14" t="s">
        <v>80</v>
      </c>
      <c r="AY147" s="198" t="s">
        <v>148</v>
      </c>
    </row>
    <row r="148" spans="1:51" s="13" customFormat="1" ht="12">
      <c r="A148" s="13"/>
      <c r="B148" s="188"/>
      <c r="C148" s="13"/>
      <c r="D148" s="189" t="s">
        <v>157</v>
      </c>
      <c r="E148" s="190" t="s">
        <v>1</v>
      </c>
      <c r="F148" s="191" t="s">
        <v>183</v>
      </c>
      <c r="G148" s="13"/>
      <c r="H148" s="192">
        <v>130.24</v>
      </c>
      <c r="I148" s="193"/>
      <c r="J148" s="13"/>
      <c r="K148" s="13"/>
      <c r="L148" s="188"/>
      <c r="M148" s="194"/>
      <c r="N148" s="195"/>
      <c r="O148" s="195"/>
      <c r="P148" s="195"/>
      <c r="Q148" s="195"/>
      <c r="R148" s="195"/>
      <c r="S148" s="195"/>
      <c r="T148" s="19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0" t="s">
        <v>157</v>
      </c>
      <c r="AU148" s="190" t="s">
        <v>94</v>
      </c>
      <c r="AV148" s="13" t="s">
        <v>94</v>
      </c>
      <c r="AW148" s="13" t="s">
        <v>36</v>
      </c>
      <c r="AX148" s="13" t="s">
        <v>80</v>
      </c>
      <c r="AY148" s="190" t="s">
        <v>148</v>
      </c>
    </row>
    <row r="149" spans="1:51" s="13" customFormat="1" ht="12">
      <c r="A149" s="13"/>
      <c r="B149" s="188"/>
      <c r="C149" s="13"/>
      <c r="D149" s="189" t="s">
        <v>157</v>
      </c>
      <c r="E149" s="190" t="s">
        <v>1</v>
      </c>
      <c r="F149" s="191" t="s">
        <v>184</v>
      </c>
      <c r="G149" s="13"/>
      <c r="H149" s="192">
        <v>9.3</v>
      </c>
      <c r="I149" s="193"/>
      <c r="J149" s="13"/>
      <c r="K149" s="13"/>
      <c r="L149" s="188"/>
      <c r="M149" s="194"/>
      <c r="N149" s="195"/>
      <c r="O149" s="195"/>
      <c r="P149" s="195"/>
      <c r="Q149" s="195"/>
      <c r="R149" s="195"/>
      <c r="S149" s="195"/>
      <c r="T149" s="19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0" t="s">
        <v>157</v>
      </c>
      <c r="AU149" s="190" t="s">
        <v>94</v>
      </c>
      <c r="AV149" s="13" t="s">
        <v>94</v>
      </c>
      <c r="AW149" s="13" t="s">
        <v>36</v>
      </c>
      <c r="AX149" s="13" t="s">
        <v>80</v>
      </c>
      <c r="AY149" s="190" t="s">
        <v>148</v>
      </c>
    </row>
    <row r="150" spans="1:51" s="13" customFormat="1" ht="12">
      <c r="A150" s="13"/>
      <c r="B150" s="188"/>
      <c r="C150" s="13"/>
      <c r="D150" s="189" t="s">
        <v>157</v>
      </c>
      <c r="E150" s="190" t="s">
        <v>1</v>
      </c>
      <c r="F150" s="191" t="s">
        <v>185</v>
      </c>
      <c r="G150" s="13"/>
      <c r="H150" s="192">
        <v>-15.588</v>
      </c>
      <c r="I150" s="193"/>
      <c r="J150" s="13"/>
      <c r="K150" s="13"/>
      <c r="L150" s="188"/>
      <c r="M150" s="194"/>
      <c r="N150" s="195"/>
      <c r="O150" s="195"/>
      <c r="P150" s="195"/>
      <c r="Q150" s="195"/>
      <c r="R150" s="195"/>
      <c r="S150" s="195"/>
      <c r="T150" s="19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0" t="s">
        <v>157</v>
      </c>
      <c r="AU150" s="190" t="s">
        <v>94</v>
      </c>
      <c r="AV150" s="13" t="s">
        <v>94</v>
      </c>
      <c r="AW150" s="13" t="s">
        <v>36</v>
      </c>
      <c r="AX150" s="13" t="s">
        <v>80</v>
      </c>
      <c r="AY150" s="190" t="s">
        <v>148</v>
      </c>
    </row>
    <row r="151" spans="1:51" s="13" customFormat="1" ht="12">
      <c r="A151" s="13"/>
      <c r="B151" s="188"/>
      <c r="C151" s="13"/>
      <c r="D151" s="189" t="s">
        <v>157</v>
      </c>
      <c r="E151" s="190" t="s">
        <v>1</v>
      </c>
      <c r="F151" s="191" t="s">
        <v>186</v>
      </c>
      <c r="G151" s="13"/>
      <c r="H151" s="192">
        <v>-22.32</v>
      </c>
      <c r="I151" s="193"/>
      <c r="J151" s="13"/>
      <c r="K151" s="13"/>
      <c r="L151" s="188"/>
      <c r="M151" s="194"/>
      <c r="N151" s="195"/>
      <c r="O151" s="195"/>
      <c r="P151" s="195"/>
      <c r="Q151" s="195"/>
      <c r="R151" s="195"/>
      <c r="S151" s="195"/>
      <c r="T151" s="19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0" t="s">
        <v>157</v>
      </c>
      <c r="AU151" s="190" t="s">
        <v>94</v>
      </c>
      <c r="AV151" s="13" t="s">
        <v>94</v>
      </c>
      <c r="AW151" s="13" t="s">
        <v>36</v>
      </c>
      <c r="AX151" s="13" t="s">
        <v>80</v>
      </c>
      <c r="AY151" s="190" t="s">
        <v>148</v>
      </c>
    </row>
    <row r="152" spans="1:51" s="13" customFormat="1" ht="12">
      <c r="A152" s="13"/>
      <c r="B152" s="188"/>
      <c r="C152" s="13"/>
      <c r="D152" s="189" t="s">
        <v>157</v>
      </c>
      <c r="E152" s="190" t="s">
        <v>1</v>
      </c>
      <c r="F152" s="191" t="s">
        <v>187</v>
      </c>
      <c r="G152" s="13"/>
      <c r="H152" s="192">
        <v>1.485</v>
      </c>
      <c r="I152" s="193"/>
      <c r="J152" s="13"/>
      <c r="K152" s="13"/>
      <c r="L152" s="188"/>
      <c r="M152" s="194"/>
      <c r="N152" s="195"/>
      <c r="O152" s="195"/>
      <c r="P152" s="195"/>
      <c r="Q152" s="195"/>
      <c r="R152" s="195"/>
      <c r="S152" s="195"/>
      <c r="T152" s="19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0" t="s">
        <v>157</v>
      </c>
      <c r="AU152" s="190" t="s">
        <v>94</v>
      </c>
      <c r="AV152" s="13" t="s">
        <v>94</v>
      </c>
      <c r="AW152" s="13" t="s">
        <v>36</v>
      </c>
      <c r="AX152" s="13" t="s">
        <v>80</v>
      </c>
      <c r="AY152" s="190" t="s">
        <v>148</v>
      </c>
    </row>
    <row r="153" spans="1:51" s="13" customFormat="1" ht="12">
      <c r="A153" s="13"/>
      <c r="B153" s="188"/>
      <c r="C153" s="13"/>
      <c r="D153" s="189" t="s">
        <v>157</v>
      </c>
      <c r="E153" s="190" t="s">
        <v>1</v>
      </c>
      <c r="F153" s="191" t="s">
        <v>188</v>
      </c>
      <c r="G153" s="13"/>
      <c r="H153" s="192">
        <v>1.59</v>
      </c>
      <c r="I153" s="193"/>
      <c r="J153" s="13"/>
      <c r="K153" s="13"/>
      <c r="L153" s="188"/>
      <c r="M153" s="194"/>
      <c r="N153" s="195"/>
      <c r="O153" s="195"/>
      <c r="P153" s="195"/>
      <c r="Q153" s="195"/>
      <c r="R153" s="195"/>
      <c r="S153" s="195"/>
      <c r="T153" s="19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0" t="s">
        <v>157</v>
      </c>
      <c r="AU153" s="190" t="s">
        <v>94</v>
      </c>
      <c r="AV153" s="13" t="s">
        <v>94</v>
      </c>
      <c r="AW153" s="13" t="s">
        <v>36</v>
      </c>
      <c r="AX153" s="13" t="s">
        <v>80</v>
      </c>
      <c r="AY153" s="190" t="s">
        <v>148</v>
      </c>
    </row>
    <row r="154" spans="1:51" s="13" customFormat="1" ht="12">
      <c r="A154" s="13"/>
      <c r="B154" s="188"/>
      <c r="C154" s="13"/>
      <c r="D154" s="189" t="s">
        <v>157</v>
      </c>
      <c r="E154" s="190" t="s">
        <v>1</v>
      </c>
      <c r="F154" s="191" t="s">
        <v>189</v>
      </c>
      <c r="G154" s="13"/>
      <c r="H154" s="192">
        <v>2.304</v>
      </c>
      <c r="I154" s="193"/>
      <c r="J154" s="13"/>
      <c r="K154" s="13"/>
      <c r="L154" s="188"/>
      <c r="M154" s="194"/>
      <c r="N154" s="195"/>
      <c r="O154" s="195"/>
      <c r="P154" s="195"/>
      <c r="Q154" s="195"/>
      <c r="R154" s="195"/>
      <c r="S154" s="195"/>
      <c r="T154" s="19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0" t="s">
        <v>157</v>
      </c>
      <c r="AU154" s="190" t="s">
        <v>94</v>
      </c>
      <c r="AV154" s="13" t="s">
        <v>94</v>
      </c>
      <c r="AW154" s="13" t="s">
        <v>36</v>
      </c>
      <c r="AX154" s="13" t="s">
        <v>80</v>
      </c>
      <c r="AY154" s="190" t="s">
        <v>148</v>
      </c>
    </row>
    <row r="155" spans="1:51" s="13" customFormat="1" ht="12">
      <c r="A155" s="13"/>
      <c r="B155" s="188"/>
      <c r="C155" s="13"/>
      <c r="D155" s="189" t="s">
        <v>157</v>
      </c>
      <c r="E155" s="190" t="s">
        <v>1</v>
      </c>
      <c r="F155" s="191" t="s">
        <v>190</v>
      </c>
      <c r="G155" s="13"/>
      <c r="H155" s="192">
        <v>7.56</v>
      </c>
      <c r="I155" s="193"/>
      <c r="J155" s="13"/>
      <c r="K155" s="13"/>
      <c r="L155" s="188"/>
      <c r="M155" s="194"/>
      <c r="N155" s="195"/>
      <c r="O155" s="195"/>
      <c r="P155" s="195"/>
      <c r="Q155" s="195"/>
      <c r="R155" s="195"/>
      <c r="S155" s="195"/>
      <c r="T155" s="19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0" t="s">
        <v>157</v>
      </c>
      <c r="AU155" s="190" t="s">
        <v>94</v>
      </c>
      <c r="AV155" s="13" t="s">
        <v>94</v>
      </c>
      <c r="AW155" s="13" t="s">
        <v>36</v>
      </c>
      <c r="AX155" s="13" t="s">
        <v>80</v>
      </c>
      <c r="AY155" s="190" t="s">
        <v>148</v>
      </c>
    </row>
    <row r="156" spans="1:51" s="13" customFormat="1" ht="12">
      <c r="A156" s="13"/>
      <c r="B156" s="188"/>
      <c r="C156" s="13"/>
      <c r="D156" s="189" t="s">
        <v>157</v>
      </c>
      <c r="E156" s="190" t="s">
        <v>1</v>
      </c>
      <c r="F156" s="191" t="s">
        <v>191</v>
      </c>
      <c r="G156" s="13"/>
      <c r="H156" s="192">
        <v>15.84</v>
      </c>
      <c r="I156" s="193"/>
      <c r="J156" s="13"/>
      <c r="K156" s="13"/>
      <c r="L156" s="188"/>
      <c r="M156" s="194"/>
      <c r="N156" s="195"/>
      <c r="O156" s="195"/>
      <c r="P156" s="195"/>
      <c r="Q156" s="195"/>
      <c r="R156" s="195"/>
      <c r="S156" s="195"/>
      <c r="T156" s="19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0" t="s">
        <v>157</v>
      </c>
      <c r="AU156" s="190" t="s">
        <v>94</v>
      </c>
      <c r="AV156" s="13" t="s">
        <v>94</v>
      </c>
      <c r="AW156" s="13" t="s">
        <v>36</v>
      </c>
      <c r="AX156" s="13" t="s">
        <v>80</v>
      </c>
      <c r="AY156" s="190" t="s">
        <v>148</v>
      </c>
    </row>
    <row r="157" spans="1:51" s="15" customFormat="1" ht="12">
      <c r="A157" s="15"/>
      <c r="B157" s="204"/>
      <c r="C157" s="15"/>
      <c r="D157" s="189" t="s">
        <v>157</v>
      </c>
      <c r="E157" s="205" t="s">
        <v>92</v>
      </c>
      <c r="F157" s="206" t="s">
        <v>175</v>
      </c>
      <c r="G157" s="15"/>
      <c r="H157" s="207">
        <v>130.411</v>
      </c>
      <c r="I157" s="208"/>
      <c r="J157" s="15"/>
      <c r="K157" s="15"/>
      <c r="L157" s="204"/>
      <c r="M157" s="209"/>
      <c r="N157" s="210"/>
      <c r="O157" s="210"/>
      <c r="P157" s="210"/>
      <c r="Q157" s="210"/>
      <c r="R157" s="210"/>
      <c r="S157" s="210"/>
      <c r="T157" s="211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05" t="s">
        <v>157</v>
      </c>
      <c r="AU157" s="205" t="s">
        <v>94</v>
      </c>
      <c r="AV157" s="15" t="s">
        <v>149</v>
      </c>
      <c r="AW157" s="15" t="s">
        <v>36</v>
      </c>
      <c r="AX157" s="15" t="s">
        <v>80</v>
      </c>
      <c r="AY157" s="205" t="s">
        <v>148</v>
      </c>
    </row>
    <row r="158" spans="1:51" s="14" customFormat="1" ht="12">
      <c r="A158" s="14"/>
      <c r="B158" s="197"/>
      <c r="C158" s="14"/>
      <c r="D158" s="189" t="s">
        <v>157</v>
      </c>
      <c r="E158" s="198" t="s">
        <v>1</v>
      </c>
      <c r="F158" s="199" t="s">
        <v>192</v>
      </c>
      <c r="G158" s="14"/>
      <c r="H158" s="198" t="s">
        <v>1</v>
      </c>
      <c r="I158" s="200"/>
      <c r="J158" s="14"/>
      <c r="K158" s="14"/>
      <c r="L158" s="197"/>
      <c r="M158" s="201"/>
      <c r="N158" s="202"/>
      <c r="O158" s="202"/>
      <c r="P158" s="202"/>
      <c r="Q158" s="202"/>
      <c r="R158" s="202"/>
      <c r="S158" s="202"/>
      <c r="T158" s="20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198" t="s">
        <v>157</v>
      </c>
      <c r="AU158" s="198" t="s">
        <v>94</v>
      </c>
      <c r="AV158" s="14" t="s">
        <v>21</v>
      </c>
      <c r="AW158" s="14" t="s">
        <v>36</v>
      </c>
      <c r="AX158" s="14" t="s">
        <v>80</v>
      </c>
      <c r="AY158" s="198" t="s">
        <v>148</v>
      </c>
    </row>
    <row r="159" spans="1:51" s="13" customFormat="1" ht="12">
      <c r="A159" s="13"/>
      <c r="B159" s="188"/>
      <c r="C159" s="13"/>
      <c r="D159" s="189" t="s">
        <v>157</v>
      </c>
      <c r="E159" s="190" t="s">
        <v>1</v>
      </c>
      <c r="F159" s="191" t="s">
        <v>193</v>
      </c>
      <c r="G159" s="13"/>
      <c r="H159" s="192">
        <v>114.15</v>
      </c>
      <c r="I159" s="193"/>
      <c r="J159" s="13"/>
      <c r="K159" s="13"/>
      <c r="L159" s="188"/>
      <c r="M159" s="194"/>
      <c r="N159" s="195"/>
      <c r="O159" s="195"/>
      <c r="P159" s="195"/>
      <c r="Q159" s="195"/>
      <c r="R159" s="195"/>
      <c r="S159" s="195"/>
      <c r="T159" s="19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0" t="s">
        <v>157</v>
      </c>
      <c r="AU159" s="190" t="s">
        <v>94</v>
      </c>
      <c r="AV159" s="13" t="s">
        <v>94</v>
      </c>
      <c r="AW159" s="13" t="s">
        <v>36</v>
      </c>
      <c r="AX159" s="13" t="s">
        <v>80</v>
      </c>
      <c r="AY159" s="190" t="s">
        <v>148</v>
      </c>
    </row>
    <row r="160" spans="1:51" s="13" customFormat="1" ht="12">
      <c r="A160" s="13"/>
      <c r="B160" s="188"/>
      <c r="C160" s="13"/>
      <c r="D160" s="189" t="s">
        <v>157</v>
      </c>
      <c r="E160" s="190" t="s">
        <v>1</v>
      </c>
      <c r="F160" s="191" t="s">
        <v>194</v>
      </c>
      <c r="G160" s="13"/>
      <c r="H160" s="192">
        <v>-21.99</v>
      </c>
      <c r="I160" s="193"/>
      <c r="J160" s="13"/>
      <c r="K160" s="13"/>
      <c r="L160" s="188"/>
      <c r="M160" s="194"/>
      <c r="N160" s="195"/>
      <c r="O160" s="195"/>
      <c r="P160" s="195"/>
      <c r="Q160" s="195"/>
      <c r="R160" s="195"/>
      <c r="S160" s="195"/>
      <c r="T160" s="19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0" t="s">
        <v>157</v>
      </c>
      <c r="AU160" s="190" t="s">
        <v>94</v>
      </c>
      <c r="AV160" s="13" t="s">
        <v>94</v>
      </c>
      <c r="AW160" s="13" t="s">
        <v>36</v>
      </c>
      <c r="AX160" s="13" t="s">
        <v>80</v>
      </c>
      <c r="AY160" s="190" t="s">
        <v>148</v>
      </c>
    </row>
    <row r="161" spans="1:51" s="13" customFormat="1" ht="12">
      <c r="A161" s="13"/>
      <c r="B161" s="188"/>
      <c r="C161" s="13"/>
      <c r="D161" s="189" t="s">
        <v>157</v>
      </c>
      <c r="E161" s="190" t="s">
        <v>1</v>
      </c>
      <c r="F161" s="191" t="s">
        <v>195</v>
      </c>
      <c r="G161" s="13"/>
      <c r="H161" s="192">
        <v>8.565</v>
      </c>
      <c r="I161" s="193"/>
      <c r="J161" s="13"/>
      <c r="K161" s="13"/>
      <c r="L161" s="188"/>
      <c r="M161" s="194"/>
      <c r="N161" s="195"/>
      <c r="O161" s="195"/>
      <c r="P161" s="195"/>
      <c r="Q161" s="195"/>
      <c r="R161" s="195"/>
      <c r="S161" s="195"/>
      <c r="T161" s="19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0" t="s">
        <v>157</v>
      </c>
      <c r="AU161" s="190" t="s">
        <v>94</v>
      </c>
      <c r="AV161" s="13" t="s">
        <v>94</v>
      </c>
      <c r="AW161" s="13" t="s">
        <v>36</v>
      </c>
      <c r="AX161" s="13" t="s">
        <v>80</v>
      </c>
      <c r="AY161" s="190" t="s">
        <v>148</v>
      </c>
    </row>
    <row r="162" spans="1:51" s="13" customFormat="1" ht="12">
      <c r="A162" s="13"/>
      <c r="B162" s="188"/>
      <c r="C162" s="13"/>
      <c r="D162" s="189" t="s">
        <v>157</v>
      </c>
      <c r="E162" s="190" t="s">
        <v>1</v>
      </c>
      <c r="F162" s="191" t="s">
        <v>196</v>
      </c>
      <c r="G162" s="13"/>
      <c r="H162" s="192">
        <v>3.96</v>
      </c>
      <c r="I162" s="193"/>
      <c r="J162" s="13"/>
      <c r="K162" s="13"/>
      <c r="L162" s="188"/>
      <c r="M162" s="194"/>
      <c r="N162" s="195"/>
      <c r="O162" s="195"/>
      <c r="P162" s="195"/>
      <c r="Q162" s="195"/>
      <c r="R162" s="195"/>
      <c r="S162" s="195"/>
      <c r="T162" s="19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0" t="s">
        <v>157</v>
      </c>
      <c r="AU162" s="190" t="s">
        <v>94</v>
      </c>
      <c r="AV162" s="13" t="s">
        <v>94</v>
      </c>
      <c r="AW162" s="13" t="s">
        <v>36</v>
      </c>
      <c r="AX162" s="13" t="s">
        <v>80</v>
      </c>
      <c r="AY162" s="190" t="s">
        <v>148</v>
      </c>
    </row>
    <row r="163" spans="1:51" s="15" customFormat="1" ht="12">
      <c r="A163" s="15"/>
      <c r="B163" s="204"/>
      <c r="C163" s="15"/>
      <c r="D163" s="189" t="s">
        <v>157</v>
      </c>
      <c r="E163" s="205" t="s">
        <v>95</v>
      </c>
      <c r="F163" s="206" t="s">
        <v>175</v>
      </c>
      <c r="G163" s="15"/>
      <c r="H163" s="207">
        <v>104.685</v>
      </c>
      <c r="I163" s="208"/>
      <c r="J163" s="15"/>
      <c r="K163" s="15"/>
      <c r="L163" s="204"/>
      <c r="M163" s="209"/>
      <c r="N163" s="210"/>
      <c r="O163" s="210"/>
      <c r="P163" s="210"/>
      <c r="Q163" s="210"/>
      <c r="R163" s="210"/>
      <c r="S163" s="210"/>
      <c r="T163" s="211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05" t="s">
        <v>157</v>
      </c>
      <c r="AU163" s="205" t="s">
        <v>94</v>
      </c>
      <c r="AV163" s="15" t="s">
        <v>149</v>
      </c>
      <c r="AW163" s="15" t="s">
        <v>36</v>
      </c>
      <c r="AX163" s="15" t="s">
        <v>80</v>
      </c>
      <c r="AY163" s="205" t="s">
        <v>148</v>
      </c>
    </row>
    <row r="164" spans="1:51" s="14" customFormat="1" ht="12">
      <c r="A164" s="14"/>
      <c r="B164" s="197"/>
      <c r="C164" s="14"/>
      <c r="D164" s="189" t="s">
        <v>157</v>
      </c>
      <c r="E164" s="198" t="s">
        <v>1</v>
      </c>
      <c r="F164" s="199" t="s">
        <v>197</v>
      </c>
      <c r="G164" s="14"/>
      <c r="H164" s="198" t="s">
        <v>1</v>
      </c>
      <c r="I164" s="200"/>
      <c r="J164" s="14"/>
      <c r="K164" s="14"/>
      <c r="L164" s="197"/>
      <c r="M164" s="201"/>
      <c r="N164" s="202"/>
      <c r="O164" s="202"/>
      <c r="P164" s="202"/>
      <c r="Q164" s="202"/>
      <c r="R164" s="202"/>
      <c r="S164" s="202"/>
      <c r="T164" s="20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198" t="s">
        <v>157</v>
      </c>
      <c r="AU164" s="198" t="s">
        <v>94</v>
      </c>
      <c r="AV164" s="14" t="s">
        <v>21</v>
      </c>
      <c r="AW164" s="14" t="s">
        <v>36</v>
      </c>
      <c r="AX164" s="14" t="s">
        <v>80</v>
      </c>
      <c r="AY164" s="198" t="s">
        <v>148</v>
      </c>
    </row>
    <row r="165" spans="1:51" s="13" customFormat="1" ht="12">
      <c r="A165" s="13"/>
      <c r="B165" s="188"/>
      <c r="C165" s="13"/>
      <c r="D165" s="189" t="s">
        <v>157</v>
      </c>
      <c r="E165" s="190" t="s">
        <v>1</v>
      </c>
      <c r="F165" s="191" t="s">
        <v>198</v>
      </c>
      <c r="G165" s="13"/>
      <c r="H165" s="192">
        <v>177.625</v>
      </c>
      <c r="I165" s="193"/>
      <c r="J165" s="13"/>
      <c r="K165" s="13"/>
      <c r="L165" s="188"/>
      <c r="M165" s="194"/>
      <c r="N165" s="195"/>
      <c r="O165" s="195"/>
      <c r="P165" s="195"/>
      <c r="Q165" s="195"/>
      <c r="R165" s="195"/>
      <c r="S165" s="195"/>
      <c r="T165" s="19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0" t="s">
        <v>157</v>
      </c>
      <c r="AU165" s="190" t="s">
        <v>94</v>
      </c>
      <c r="AV165" s="13" t="s">
        <v>94</v>
      </c>
      <c r="AW165" s="13" t="s">
        <v>36</v>
      </c>
      <c r="AX165" s="13" t="s">
        <v>80</v>
      </c>
      <c r="AY165" s="190" t="s">
        <v>148</v>
      </c>
    </row>
    <row r="166" spans="1:51" s="13" customFormat="1" ht="12">
      <c r="A166" s="13"/>
      <c r="B166" s="188"/>
      <c r="C166" s="13"/>
      <c r="D166" s="189" t="s">
        <v>157</v>
      </c>
      <c r="E166" s="190" t="s">
        <v>1</v>
      </c>
      <c r="F166" s="191" t="s">
        <v>199</v>
      </c>
      <c r="G166" s="13"/>
      <c r="H166" s="192">
        <v>-15.25</v>
      </c>
      <c r="I166" s="193"/>
      <c r="J166" s="13"/>
      <c r="K166" s="13"/>
      <c r="L166" s="188"/>
      <c r="M166" s="194"/>
      <c r="N166" s="195"/>
      <c r="O166" s="195"/>
      <c r="P166" s="195"/>
      <c r="Q166" s="195"/>
      <c r="R166" s="195"/>
      <c r="S166" s="195"/>
      <c r="T166" s="19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0" t="s">
        <v>157</v>
      </c>
      <c r="AU166" s="190" t="s">
        <v>94</v>
      </c>
      <c r="AV166" s="13" t="s">
        <v>94</v>
      </c>
      <c r="AW166" s="13" t="s">
        <v>36</v>
      </c>
      <c r="AX166" s="13" t="s">
        <v>80</v>
      </c>
      <c r="AY166" s="190" t="s">
        <v>148</v>
      </c>
    </row>
    <row r="167" spans="1:51" s="13" customFormat="1" ht="12">
      <c r="A167" s="13"/>
      <c r="B167" s="188"/>
      <c r="C167" s="13"/>
      <c r="D167" s="189" t="s">
        <v>157</v>
      </c>
      <c r="E167" s="190" t="s">
        <v>1</v>
      </c>
      <c r="F167" s="191" t="s">
        <v>200</v>
      </c>
      <c r="G167" s="13"/>
      <c r="H167" s="192">
        <v>5.265</v>
      </c>
      <c r="I167" s="193"/>
      <c r="J167" s="13"/>
      <c r="K167" s="13"/>
      <c r="L167" s="188"/>
      <c r="M167" s="194"/>
      <c r="N167" s="195"/>
      <c r="O167" s="195"/>
      <c r="P167" s="195"/>
      <c r="Q167" s="195"/>
      <c r="R167" s="195"/>
      <c r="S167" s="195"/>
      <c r="T167" s="19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0" t="s">
        <v>157</v>
      </c>
      <c r="AU167" s="190" t="s">
        <v>94</v>
      </c>
      <c r="AV167" s="13" t="s">
        <v>94</v>
      </c>
      <c r="AW167" s="13" t="s">
        <v>36</v>
      </c>
      <c r="AX167" s="13" t="s">
        <v>80</v>
      </c>
      <c r="AY167" s="190" t="s">
        <v>148</v>
      </c>
    </row>
    <row r="168" spans="1:51" s="15" customFormat="1" ht="12">
      <c r="A168" s="15"/>
      <c r="B168" s="204"/>
      <c r="C168" s="15"/>
      <c r="D168" s="189" t="s">
        <v>157</v>
      </c>
      <c r="E168" s="205" t="s">
        <v>98</v>
      </c>
      <c r="F168" s="206" t="s">
        <v>175</v>
      </c>
      <c r="G168" s="15"/>
      <c r="H168" s="207">
        <v>167.64</v>
      </c>
      <c r="I168" s="208"/>
      <c r="J168" s="15"/>
      <c r="K168" s="15"/>
      <c r="L168" s="204"/>
      <c r="M168" s="209"/>
      <c r="N168" s="210"/>
      <c r="O168" s="210"/>
      <c r="P168" s="210"/>
      <c r="Q168" s="210"/>
      <c r="R168" s="210"/>
      <c r="S168" s="210"/>
      <c r="T168" s="211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05" t="s">
        <v>157</v>
      </c>
      <c r="AU168" s="205" t="s">
        <v>94</v>
      </c>
      <c r="AV168" s="15" t="s">
        <v>149</v>
      </c>
      <c r="AW168" s="15" t="s">
        <v>36</v>
      </c>
      <c r="AX168" s="15" t="s">
        <v>80</v>
      </c>
      <c r="AY168" s="205" t="s">
        <v>148</v>
      </c>
    </row>
    <row r="169" spans="1:51" s="14" customFormat="1" ht="12">
      <c r="A169" s="14"/>
      <c r="B169" s="197"/>
      <c r="C169" s="14"/>
      <c r="D169" s="189" t="s">
        <v>157</v>
      </c>
      <c r="E169" s="198" t="s">
        <v>1</v>
      </c>
      <c r="F169" s="199" t="s">
        <v>201</v>
      </c>
      <c r="G169" s="14"/>
      <c r="H169" s="198" t="s">
        <v>1</v>
      </c>
      <c r="I169" s="200"/>
      <c r="J169" s="14"/>
      <c r="K169" s="14"/>
      <c r="L169" s="197"/>
      <c r="M169" s="201"/>
      <c r="N169" s="202"/>
      <c r="O169" s="202"/>
      <c r="P169" s="202"/>
      <c r="Q169" s="202"/>
      <c r="R169" s="202"/>
      <c r="S169" s="202"/>
      <c r="T169" s="20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198" t="s">
        <v>157</v>
      </c>
      <c r="AU169" s="198" t="s">
        <v>94</v>
      </c>
      <c r="AV169" s="14" t="s">
        <v>21</v>
      </c>
      <c r="AW169" s="14" t="s">
        <v>36</v>
      </c>
      <c r="AX169" s="14" t="s">
        <v>80</v>
      </c>
      <c r="AY169" s="198" t="s">
        <v>148</v>
      </c>
    </row>
    <row r="170" spans="1:51" s="13" customFormat="1" ht="12">
      <c r="A170" s="13"/>
      <c r="B170" s="188"/>
      <c r="C170" s="13"/>
      <c r="D170" s="189" t="s">
        <v>157</v>
      </c>
      <c r="E170" s="190" t="s">
        <v>1</v>
      </c>
      <c r="F170" s="191" t="s">
        <v>202</v>
      </c>
      <c r="G170" s="13"/>
      <c r="H170" s="192">
        <v>132.55</v>
      </c>
      <c r="I170" s="193"/>
      <c r="J170" s="13"/>
      <c r="K170" s="13"/>
      <c r="L170" s="188"/>
      <c r="M170" s="194"/>
      <c r="N170" s="195"/>
      <c r="O170" s="195"/>
      <c r="P170" s="195"/>
      <c r="Q170" s="195"/>
      <c r="R170" s="195"/>
      <c r="S170" s="195"/>
      <c r="T170" s="19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0" t="s">
        <v>157</v>
      </c>
      <c r="AU170" s="190" t="s">
        <v>94</v>
      </c>
      <c r="AV170" s="13" t="s">
        <v>94</v>
      </c>
      <c r="AW170" s="13" t="s">
        <v>36</v>
      </c>
      <c r="AX170" s="13" t="s">
        <v>80</v>
      </c>
      <c r="AY170" s="190" t="s">
        <v>148</v>
      </c>
    </row>
    <row r="171" spans="1:51" s="13" customFormat="1" ht="12">
      <c r="A171" s="13"/>
      <c r="B171" s="188"/>
      <c r="C171" s="13"/>
      <c r="D171" s="189" t="s">
        <v>157</v>
      </c>
      <c r="E171" s="190" t="s">
        <v>1</v>
      </c>
      <c r="F171" s="191" t="s">
        <v>203</v>
      </c>
      <c r="G171" s="13"/>
      <c r="H171" s="192">
        <v>-10.803</v>
      </c>
      <c r="I171" s="193"/>
      <c r="J171" s="13"/>
      <c r="K171" s="13"/>
      <c r="L171" s="188"/>
      <c r="M171" s="194"/>
      <c r="N171" s="195"/>
      <c r="O171" s="195"/>
      <c r="P171" s="195"/>
      <c r="Q171" s="195"/>
      <c r="R171" s="195"/>
      <c r="S171" s="195"/>
      <c r="T171" s="19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0" t="s">
        <v>157</v>
      </c>
      <c r="AU171" s="190" t="s">
        <v>94</v>
      </c>
      <c r="AV171" s="13" t="s">
        <v>94</v>
      </c>
      <c r="AW171" s="13" t="s">
        <v>36</v>
      </c>
      <c r="AX171" s="13" t="s">
        <v>80</v>
      </c>
      <c r="AY171" s="190" t="s">
        <v>148</v>
      </c>
    </row>
    <row r="172" spans="1:51" s="13" customFormat="1" ht="12">
      <c r="A172" s="13"/>
      <c r="B172" s="188"/>
      <c r="C172" s="13"/>
      <c r="D172" s="189" t="s">
        <v>157</v>
      </c>
      <c r="E172" s="190" t="s">
        <v>1</v>
      </c>
      <c r="F172" s="191" t="s">
        <v>204</v>
      </c>
      <c r="G172" s="13"/>
      <c r="H172" s="192">
        <v>2.43</v>
      </c>
      <c r="I172" s="193"/>
      <c r="J172" s="13"/>
      <c r="K172" s="13"/>
      <c r="L172" s="188"/>
      <c r="M172" s="194"/>
      <c r="N172" s="195"/>
      <c r="O172" s="195"/>
      <c r="P172" s="195"/>
      <c r="Q172" s="195"/>
      <c r="R172" s="195"/>
      <c r="S172" s="195"/>
      <c r="T172" s="19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0" t="s">
        <v>157</v>
      </c>
      <c r="AU172" s="190" t="s">
        <v>94</v>
      </c>
      <c r="AV172" s="13" t="s">
        <v>94</v>
      </c>
      <c r="AW172" s="13" t="s">
        <v>36</v>
      </c>
      <c r="AX172" s="13" t="s">
        <v>80</v>
      </c>
      <c r="AY172" s="190" t="s">
        <v>148</v>
      </c>
    </row>
    <row r="173" spans="1:51" s="13" customFormat="1" ht="12">
      <c r="A173" s="13"/>
      <c r="B173" s="188"/>
      <c r="C173" s="13"/>
      <c r="D173" s="189" t="s">
        <v>157</v>
      </c>
      <c r="E173" s="190" t="s">
        <v>1</v>
      </c>
      <c r="F173" s="191" t="s">
        <v>205</v>
      </c>
      <c r="G173" s="13"/>
      <c r="H173" s="192">
        <v>3.308</v>
      </c>
      <c r="I173" s="193"/>
      <c r="J173" s="13"/>
      <c r="K173" s="13"/>
      <c r="L173" s="188"/>
      <c r="M173" s="194"/>
      <c r="N173" s="195"/>
      <c r="O173" s="195"/>
      <c r="P173" s="195"/>
      <c r="Q173" s="195"/>
      <c r="R173" s="195"/>
      <c r="S173" s="195"/>
      <c r="T173" s="19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0" t="s">
        <v>157</v>
      </c>
      <c r="AU173" s="190" t="s">
        <v>94</v>
      </c>
      <c r="AV173" s="13" t="s">
        <v>94</v>
      </c>
      <c r="AW173" s="13" t="s">
        <v>36</v>
      </c>
      <c r="AX173" s="13" t="s">
        <v>80</v>
      </c>
      <c r="AY173" s="190" t="s">
        <v>148</v>
      </c>
    </row>
    <row r="174" spans="1:51" s="15" customFormat="1" ht="12">
      <c r="A174" s="15"/>
      <c r="B174" s="204"/>
      <c r="C174" s="15"/>
      <c r="D174" s="189" t="s">
        <v>157</v>
      </c>
      <c r="E174" s="205" t="s">
        <v>100</v>
      </c>
      <c r="F174" s="206" t="s">
        <v>175</v>
      </c>
      <c r="G174" s="15"/>
      <c r="H174" s="207">
        <v>127.485</v>
      </c>
      <c r="I174" s="208"/>
      <c r="J174" s="15"/>
      <c r="K174" s="15"/>
      <c r="L174" s="204"/>
      <c r="M174" s="209"/>
      <c r="N174" s="210"/>
      <c r="O174" s="210"/>
      <c r="P174" s="210"/>
      <c r="Q174" s="210"/>
      <c r="R174" s="210"/>
      <c r="S174" s="210"/>
      <c r="T174" s="211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05" t="s">
        <v>157</v>
      </c>
      <c r="AU174" s="205" t="s">
        <v>94</v>
      </c>
      <c r="AV174" s="15" t="s">
        <v>149</v>
      </c>
      <c r="AW174" s="15" t="s">
        <v>36</v>
      </c>
      <c r="AX174" s="15" t="s">
        <v>80</v>
      </c>
      <c r="AY174" s="205" t="s">
        <v>148</v>
      </c>
    </row>
    <row r="175" spans="1:51" s="16" customFormat="1" ht="12">
      <c r="A175" s="16"/>
      <c r="B175" s="212"/>
      <c r="C175" s="16"/>
      <c r="D175" s="189" t="s">
        <v>157</v>
      </c>
      <c r="E175" s="213" t="s">
        <v>104</v>
      </c>
      <c r="F175" s="214" t="s">
        <v>177</v>
      </c>
      <c r="G175" s="16"/>
      <c r="H175" s="215">
        <v>530.221</v>
      </c>
      <c r="I175" s="216"/>
      <c r="J175" s="16"/>
      <c r="K175" s="16"/>
      <c r="L175" s="212"/>
      <c r="M175" s="217"/>
      <c r="N175" s="218"/>
      <c r="O175" s="218"/>
      <c r="P175" s="218"/>
      <c r="Q175" s="218"/>
      <c r="R175" s="218"/>
      <c r="S175" s="218"/>
      <c r="T175" s="219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T175" s="213" t="s">
        <v>157</v>
      </c>
      <c r="AU175" s="213" t="s">
        <v>94</v>
      </c>
      <c r="AV175" s="16" t="s">
        <v>155</v>
      </c>
      <c r="AW175" s="16" t="s">
        <v>36</v>
      </c>
      <c r="AX175" s="16" t="s">
        <v>21</v>
      </c>
      <c r="AY175" s="213" t="s">
        <v>148</v>
      </c>
    </row>
    <row r="176" spans="1:65" s="2" customFormat="1" ht="24.15" customHeight="1">
      <c r="A176" s="38"/>
      <c r="B176" s="173"/>
      <c r="C176" s="174" t="s">
        <v>159</v>
      </c>
      <c r="D176" s="174" t="s">
        <v>151</v>
      </c>
      <c r="E176" s="175" t="s">
        <v>206</v>
      </c>
      <c r="F176" s="176" t="s">
        <v>207</v>
      </c>
      <c r="G176" s="177" t="s">
        <v>163</v>
      </c>
      <c r="H176" s="178">
        <v>127.485</v>
      </c>
      <c r="I176" s="179"/>
      <c r="J176" s="180">
        <f>ROUND(I176*H176,2)</f>
        <v>0</v>
      </c>
      <c r="K176" s="181"/>
      <c r="L176" s="39"/>
      <c r="M176" s="182" t="s">
        <v>1</v>
      </c>
      <c r="N176" s="183" t="s">
        <v>46</v>
      </c>
      <c r="O176" s="77"/>
      <c r="P176" s="184">
        <f>O176*H176</f>
        <v>0</v>
      </c>
      <c r="Q176" s="184">
        <v>0.02636</v>
      </c>
      <c r="R176" s="184">
        <f>Q176*H176</f>
        <v>3.3605046</v>
      </c>
      <c r="S176" s="184">
        <v>0</v>
      </c>
      <c r="T176" s="18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86" t="s">
        <v>155</v>
      </c>
      <c r="AT176" s="186" t="s">
        <v>151</v>
      </c>
      <c r="AU176" s="186" t="s">
        <v>94</v>
      </c>
      <c r="AY176" s="19" t="s">
        <v>148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94</v>
      </c>
      <c r="BK176" s="187">
        <f>ROUND(I176*H176,2)</f>
        <v>0</v>
      </c>
      <c r="BL176" s="19" t="s">
        <v>155</v>
      </c>
      <c r="BM176" s="186" t="s">
        <v>208</v>
      </c>
    </row>
    <row r="177" spans="1:51" s="13" customFormat="1" ht="12">
      <c r="A177" s="13"/>
      <c r="B177" s="188"/>
      <c r="C177" s="13"/>
      <c r="D177" s="189" t="s">
        <v>157</v>
      </c>
      <c r="E177" s="190" t="s">
        <v>1</v>
      </c>
      <c r="F177" s="191" t="s">
        <v>100</v>
      </c>
      <c r="G177" s="13"/>
      <c r="H177" s="192">
        <v>127.485</v>
      </c>
      <c r="I177" s="193"/>
      <c r="J177" s="13"/>
      <c r="K177" s="13"/>
      <c r="L177" s="188"/>
      <c r="M177" s="194"/>
      <c r="N177" s="195"/>
      <c r="O177" s="195"/>
      <c r="P177" s="195"/>
      <c r="Q177" s="195"/>
      <c r="R177" s="195"/>
      <c r="S177" s="195"/>
      <c r="T177" s="19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0" t="s">
        <v>157</v>
      </c>
      <c r="AU177" s="190" t="s">
        <v>94</v>
      </c>
      <c r="AV177" s="13" t="s">
        <v>94</v>
      </c>
      <c r="AW177" s="13" t="s">
        <v>36</v>
      </c>
      <c r="AX177" s="13" t="s">
        <v>21</v>
      </c>
      <c r="AY177" s="190" t="s">
        <v>148</v>
      </c>
    </row>
    <row r="178" spans="1:65" s="2" customFormat="1" ht="24.15" customHeight="1">
      <c r="A178" s="38"/>
      <c r="B178" s="173"/>
      <c r="C178" s="174" t="s">
        <v>209</v>
      </c>
      <c r="D178" s="174" t="s">
        <v>151</v>
      </c>
      <c r="E178" s="175" t="s">
        <v>210</v>
      </c>
      <c r="F178" s="176" t="s">
        <v>211</v>
      </c>
      <c r="G178" s="177" t="s">
        <v>163</v>
      </c>
      <c r="H178" s="178">
        <v>235.096</v>
      </c>
      <c r="I178" s="179"/>
      <c r="J178" s="180">
        <f>ROUND(I178*H178,2)</f>
        <v>0</v>
      </c>
      <c r="K178" s="181"/>
      <c r="L178" s="39"/>
      <c r="M178" s="182" t="s">
        <v>1</v>
      </c>
      <c r="N178" s="183" t="s">
        <v>46</v>
      </c>
      <c r="O178" s="77"/>
      <c r="P178" s="184">
        <f>O178*H178</f>
        <v>0</v>
      </c>
      <c r="Q178" s="184">
        <v>0.0043</v>
      </c>
      <c r="R178" s="184">
        <f>Q178*H178</f>
        <v>1.0109128</v>
      </c>
      <c r="S178" s="184">
        <v>0</v>
      </c>
      <c r="T178" s="185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86" t="s">
        <v>155</v>
      </c>
      <c r="AT178" s="186" t="s">
        <v>151</v>
      </c>
      <c r="AU178" s="186" t="s">
        <v>94</v>
      </c>
      <c r="AY178" s="19" t="s">
        <v>148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9" t="s">
        <v>94</v>
      </c>
      <c r="BK178" s="187">
        <f>ROUND(I178*H178,2)</f>
        <v>0</v>
      </c>
      <c r="BL178" s="19" t="s">
        <v>155</v>
      </c>
      <c r="BM178" s="186" t="s">
        <v>212</v>
      </c>
    </row>
    <row r="179" spans="1:51" s="13" customFormat="1" ht="12">
      <c r="A179" s="13"/>
      <c r="B179" s="188"/>
      <c r="C179" s="13"/>
      <c r="D179" s="189" t="s">
        <v>157</v>
      </c>
      <c r="E179" s="190" t="s">
        <v>1</v>
      </c>
      <c r="F179" s="191" t="s">
        <v>213</v>
      </c>
      <c r="G179" s="13"/>
      <c r="H179" s="192">
        <v>235.096</v>
      </c>
      <c r="I179" s="193"/>
      <c r="J179" s="13"/>
      <c r="K179" s="13"/>
      <c r="L179" s="188"/>
      <c r="M179" s="194"/>
      <c r="N179" s="195"/>
      <c r="O179" s="195"/>
      <c r="P179" s="195"/>
      <c r="Q179" s="195"/>
      <c r="R179" s="195"/>
      <c r="S179" s="195"/>
      <c r="T179" s="19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90" t="s">
        <v>157</v>
      </c>
      <c r="AU179" s="190" t="s">
        <v>94</v>
      </c>
      <c r="AV179" s="13" t="s">
        <v>94</v>
      </c>
      <c r="AW179" s="13" t="s">
        <v>36</v>
      </c>
      <c r="AX179" s="13" t="s">
        <v>21</v>
      </c>
      <c r="AY179" s="190" t="s">
        <v>148</v>
      </c>
    </row>
    <row r="180" spans="1:65" s="2" customFormat="1" ht="24.15" customHeight="1">
      <c r="A180" s="38"/>
      <c r="B180" s="173"/>
      <c r="C180" s="174" t="s">
        <v>214</v>
      </c>
      <c r="D180" s="174" t="s">
        <v>151</v>
      </c>
      <c r="E180" s="175" t="s">
        <v>215</v>
      </c>
      <c r="F180" s="176" t="s">
        <v>216</v>
      </c>
      <c r="G180" s="177" t="s">
        <v>163</v>
      </c>
      <c r="H180" s="178">
        <v>167.64</v>
      </c>
      <c r="I180" s="179"/>
      <c r="J180" s="180">
        <f>ROUND(I180*H180,2)</f>
        <v>0</v>
      </c>
      <c r="K180" s="181"/>
      <c r="L180" s="39"/>
      <c r="M180" s="182" t="s">
        <v>1</v>
      </c>
      <c r="N180" s="183" t="s">
        <v>46</v>
      </c>
      <c r="O180" s="77"/>
      <c r="P180" s="184">
        <f>O180*H180</f>
        <v>0</v>
      </c>
      <c r="Q180" s="184">
        <v>0.02173</v>
      </c>
      <c r="R180" s="184">
        <f>Q180*H180</f>
        <v>3.6428171999999996</v>
      </c>
      <c r="S180" s="184">
        <v>0</v>
      </c>
      <c r="T180" s="185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86" t="s">
        <v>155</v>
      </c>
      <c r="AT180" s="186" t="s">
        <v>151</v>
      </c>
      <c r="AU180" s="186" t="s">
        <v>94</v>
      </c>
      <c r="AY180" s="19" t="s">
        <v>148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94</v>
      </c>
      <c r="BK180" s="187">
        <f>ROUND(I180*H180,2)</f>
        <v>0</v>
      </c>
      <c r="BL180" s="19" t="s">
        <v>155</v>
      </c>
      <c r="BM180" s="186" t="s">
        <v>217</v>
      </c>
    </row>
    <row r="181" spans="1:51" s="13" customFormat="1" ht="12">
      <c r="A181" s="13"/>
      <c r="B181" s="188"/>
      <c r="C181" s="13"/>
      <c r="D181" s="189" t="s">
        <v>157</v>
      </c>
      <c r="E181" s="190" t="s">
        <v>1</v>
      </c>
      <c r="F181" s="191" t="s">
        <v>98</v>
      </c>
      <c r="G181" s="13"/>
      <c r="H181" s="192">
        <v>167.64</v>
      </c>
      <c r="I181" s="193"/>
      <c r="J181" s="13"/>
      <c r="K181" s="13"/>
      <c r="L181" s="188"/>
      <c r="M181" s="194"/>
      <c r="N181" s="195"/>
      <c r="O181" s="195"/>
      <c r="P181" s="195"/>
      <c r="Q181" s="195"/>
      <c r="R181" s="195"/>
      <c r="S181" s="195"/>
      <c r="T181" s="19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90" t="s">
        <v>157</v>
      </c>
      <c r="AU181" s="190" t="s">
        <v>94</v>
      </c>
      <c r="AV181" s="13" t="s">
        <v>94</v>
      </c>
      <c r="AW181" s="13" t="s">
        <v>36</v>
      </c>
      <c r="AX181" s="13" t="s">
        <v>21</v>
      </c>
      <c r="AY181" s="190" t="s">
        <v>148</v>
      </c>
    </row>
    <row r="182" spans="1:65" s="2" customFormat="1" ht="16.5" customHeight="1">
      <c r="A182" s="38"/>
      <c r="B182" s="173"/>
      <c r="C182" s="174" t="s">
        <v>218</v>
      </c>
      <c r="D182" s="174" t="s">
        <v>151</v>
      </c>
      <c r="E182" s="175" t="s">
        <v>219</v>
      </c>
      <c r="F182" s="176" t="s">
        <v>220</v>
      </c>
      <c r="G182" s="177" t="s">
        <v>163</v>
      </c>
      <c r="H182" s="178">
        <v>530.221</v>
      </c>
      <c r="I182" s="179"/>
      <c r="J182" s="180">
        <f>ROUND(I182*H182,2)</f>
        <v>0</v>
      </c>
      <c r="K182" s="181"/>
      <c r="L182" s="39"/>
      <c r="M182" s="182" t="s">
        <v>1</v>
      </c>
      <c r="N182" s="183" t="s">
        <v>46</v>
      </c>
      <c r="O182" s="77"/>
      <c r="P182" s="184">
        <f>O182*H182</f>
        <v>0</v>
      </c>
      <c r="Q182" s="184">
        <v>0</v>
      </c>
      <c r="R182" s="184">
        <f>Q182*H182</f>
        <v>0</v>
      </c>
      <c r="S182" s="184">
        <v>0</v>
      </c>
      <c r="T182" s="185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86" t="s">
        <v>155</v>
      </c>
      <c r="AT182" s="186" t="s">
        <v>151</v>
      </c>
      <c r="AU182" s="186" t="s">
        <v>94</v>
      </c>
      <c r="AY182" s="19" t="s">
        <v>148</v>
      </c>
      <c r="BE182" s="187">
        <f>IF(N182="základní",J182,0)</f>
        <v>0</v>
      </c>
      <c r="BF182" s="187">
        <f>IF(N182="snížená",J182,0)</f>
        <v>0</v>
      </c>
      <c r="BG182" s="187">
        <f>IF(N182="zákl. přenesená",J182,0)</f>
        <v>0</v>
      </c>
      <c r="BH182" s="187">
        <f>IF(N182="sníž. přenesená",J182,0)</f>
        <v>0</v>
      </c>
      <c r="BI182" s="187">
        <f>IF(N182="nulová",J182,0)</f>
        <v>0</v>
      </c>
      <c r="BJ182" s="19" t="s">
        <v>94</v>
      </c>
      <c r="BK182" s="187">
        <f>ROUND(I182*H182,2)</f>
        <v>0</v>
      </c>
      <c r="BL182" s="19" t="s">
        <v>155</v>
      </c>
      <c r="BM182" s="186" t="s">
        <v>221</v>
      </c>
    </row>
    <row r="183" spans="1:51" s="13" customFormat="1" ht="12">
      <c r="A183" s="13"/>
      <c r="B183" s="188"/>
      <c r="C183" s="13"/>
      <c r="D183" s="189" t="s">
        <v>157</v>
      </c>
      <c r="E183" s="190" t="s">
        <v>1</v>
      </c>
      <c r="F183" s="191" t="s">
        <v>104</v>
      </c>
      <c r="G183" s="13"/>
      <c r="H183" s="192">
        <v>530.221</v>
      </c>
      <c r="I183" s="193"/>
      <c r="J183" s="13"/>
      <c r="K183" s="13"/>
      <c r="L183" s="188"/>
      <c r="M183" s="194"/>
      <c r="N183" s="195"/>
      <c r="O183" s="195"/>
      <c r="P183" s="195"/>
      <c r="Q183" s="195"/>
      <c r="R183" s="195"/>
      <c r="S183" s="195"/>
      <c r="T183" s="19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0" t="s">
        <v>157</v>
      </c>
      <c r="AU183" s="190" t="s">
        <v>94</v>
      </c>
      <c r="AV183" s="13" t="s">
        <v>94</v>
      </c>
      <c r="AW183" s="13" t="s">
        <v>36</v>
      </c>
      <c r="AX183" s="13" t="s">
        <v>21</v>
      </c>
      <c r="AY183" s="190" t="s">
        <v>148</v>
      </c>
    </row>
    <row r="184" spans="1:65" s="2" customFormat="1" ht="21.75" customHeight="1">
      <c r="A184" s="38"/>
      <c r="B184" s="173"/>
      <c r="C184" s="174" t="s">
        <v>26</v>
      </c>
      <c r="D184" s="174" t="s">
        <v>151</v>
      </c>
      <c r="E184" s="175" t="s">
        <v>222</v>
      </c>
      <c r="F184" s="176" t="s">
        <v>223</v>
      </c>
      <c r="G184" s="177" t="s">
        <v>163</v>
      </c>
      <c r="H184" s="178">
        <v>7.613</v>
      </c>
      <c r="I184" s="179"/>
      <c r="J184" s="180">
        <f>ROUND(I184*H184,2)</f>
        <v>0</v>
      </c>
      <c r="K184" s="181"/>
      <c r="L184" s="39"/>
      <c r="M184" s="182" t="s">
        <v>1</v>
      </c>
      <c r="N184" s="183" t="s">
        <v>46</v>
      </c>
      <c r="O184" s="77"/>
      <c r="P184" s="184">
        <f>O184*H184</f>
        <v>0</v>
      </c>
      <c r="Q184" s="184">
        <v>0.042</v>
      </c>
      <c r="R184" s="184">
        <f>Q184*H184</f>
        <v>0.31974600000000003</v>
      </c>
      <c r="S184" s="184">
        <v>0</v>
      </c>
      <c r="T184" s="185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86" t="s">
        <v>155</v>
      </c>
      <c r="AT184" s="186" t="s">
        <v>151</v>
      </c>
      <c r="AU184" s="186" t="s">
        <v>94</v>
      </c>
      <c r="AY184" s="19" t="s">
        <v>148</v>
      </c>
      <c r="BE184" s="187">
        <f>IF(N184="základní",J184,0)</f>
        <v>0</v>
      </c>
      <c r="BF184" s="187">
        <f>IF(N184="snížená",J184,0)</f>
        <v>0</v>
      </c>
      <c r="BG184" s="187">
        <f>IF(N184="zákl. přenesená",J184,0)</f>
        <v>0</v>
      </c>
      <c r="BH184" s="187">
        <f>IF(N184="sníž. přenesená",J184,0)</f>
        <v>0</v>
      </c>
      <c r="BI184" s="187">
        <f>IF(N184="nulová",J184,0)</f>
        <v>0</v>
      </c>
      <c r="BJ184" s="19" t="s">
        <v>94</v>
      </c>
      <c r="BK184" s="187">
        <f>ROUND(I184*H184,2)</f>
        <v>0</v>
      </c>
      <c r="BL184" s="19" t="s">
        <v>155</v>
      </c>
      <c r="BM184" s="186" t="s">
        <v>224</v>
      </c>
    </row>
    <row r="185" spans="1:51" s="14" customFormat="1" ht="12">
      <c r="A185" s="14"/>
      <c r="B185" s="197"/>
      <c r="C185" s="14"/>
      <c r="D185" s="189" t="s">
        <v>157</v>
      </c>
      <c r="E185" s="198" t="s">
        <v>1</v>
      </c>
      <c r="F185" s="199" t="s">
        <v>225</v>
      </c>
      <c r="G185" s="14"/>
      <c r="H185" s="198" t="s">
        <v>1</v>
      </c>
      <c r="I185" s="200"/>
      <c r="J185" s="14"/>
      <c r="K185" s="14"/>
      <c r="L185" s="197"/>
      <c r="M185" s="201"/>
      <c r="N185" s="202"/>
      <c r="O185" s="202"/>
      <c r="P185" s="202"/>
      <c r="Q185" s="202"/>
      <c r="R185" s="202"/>
      <c r="S185" s="202"/>
      <c r="T185" s="20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198" t="s">
        <v>157</v>
      </c>
      <c r="AU185" s="198" t="s">
        <v>94</v>
      </c>
      <c r="AV185" s="14" t="s">
        <v>21</v>
      </c>
      <c r="AW185" s="14" t="s">
        <v>36</v>
      </c>
      <c r="AX185" s="14" t="s">
        <v>80</v>
      </c>
      <c r="AY185" s="198" t="s">
        <v>148</v>
      </c>
    </row>
    <row r="186" spans="1:51" s="13" customFormat="1" ht="12">
      <c r="A186" s="13"/>
      <c r="B186" s="188"/>
      <c r="C186" s="13"/>
      <c r="D186" s="189" t="s">
        <v>157</v>
      </c>
      <c r="E186" s="190" t="s">
        <v>1</v>
      </c>
      <c r="F186" s="191" t="s">
        <v>226</v>
      </c>
      <c r="G186" s="13"/>
      <c r="H186" s="192">
        <v>2.37</v>
      </c>
      <c r="I186" s="193"/>
      <c r="J186" s="13"/>
      <c r="K186" s="13"/>
      <c r="L186" s="188"/>
      <c r="M186" s="194"/>
      <c r="N186" s="195"/>
      <c r="O186" s="195"/>
      <c r="P186" s="195"/>
      <c r="Q186" s="195"/>
      <c r="R186" s="195"/>
      <c r="S186" s="195"/>
      <c r="T186" s="19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90" t="s">
        <v>157</v>
      </c>
      <c r="AU186" s="190" t="s">
        <v>94</v>
      </c>
      <c r="AV186" s="13" t="s">
        <v>94</v>
      </c>
      <c r="AW186" s="13" t="s">
        <v>36</v>
      </c>
      <c r="AX186" s="13" t="s">
        <v>80</v>
      </c>
      <c r="AY186" s="190" t="s">
        <v>148</v>
      </c>
    </row>
    <row r="187" spans="1:51" s="13" customFormat="1" ht="12">
      <c r="A187" s="13"/>
      <c r="B187" s="188"/>
      <c r="C187" s="13"/>
      <c r="D187" s="189" t="s">
        <v>157</v>
      </c>
      <c r="E187" s="190" t="s">
        <v>1</v>
      </c>
      <c r="F187" s="191" t="s">
        <v>227</v>
      </c>
      <c r="G187" s="13"/>
      <c r="H187" s="192">
        <v>2.295</v>
      </c>
      <c r="I187" s="193"/>
      <c r="J187" s="13"/>
      <c r="K187" s="13"/>
      <c r="L187" s="188"/>
      <c r="M187" s="194"/>
      <c r="N187" s="195"/>
      <c r="O187" s="195"/>
      <c r="P187" s="195"/>
      <c r="Q187" s="195"/>
      <c r="R187" s="195"/>
      <c r="S187" s="195"/>
      <c r="T187" s="19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90" t="s">
        <v>157</v>
      </c>
      <c r="AU187" s="190" t="s">
        <v>94</v>
      </c>
      <c r="AV187" s="13" t="s">
        <v>94</v>
      </c>
      <c r="AW187" s="13" t="s">
        <v>36</v>
      </c>
      <c r="AX187" s="13" t="s">
        <v>80</v>
      </c>
      <c r="AY187" s="190" t="s">
        <v>148</v>
      </c>
    </row>
    <row r="188" spans="1:51" s="13" customFormat="1" ht="12">
      <c r="A188" s="13"/>
      <c r="B188" s="188"/>
      <c r="C188" s="13"/>
      <c r="D188" s="189" t="s">
        <v>157</v>
      </c>
      <c r="E188" s="190" t="s">
        <v>1</v>
      </c>
      <c r="F188" s="191" t="s">
        <v>228</v>
      </c>
      <c r="G188" s="13"/>
      <c r="H188" s="192">
        <v>1.553</v>
      </c>
      <c r="I188" s="193"/>
      <c r="J188" s="13"/>
      <c r="K188" s="13"/>
      <c r="L188" s="188"/>
      <c r="M188" s="194"/>
      <c r="N188" s="195"/>
      <c r="O188" s="195"/>
      <c r="P188" s="195"/>
      <c r="Q188" s="195"/>
      <c r="R188" s="195"/>
      <c r="S188" s="195"/>
      <c r="T188" s="19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90" t="s">
        <v>157</v>
      </c>
      <c r="AU188" s="190" t="s">
        <v>94</v>
      </c>
      <c r="AV188" s="13" t="s">
        <v>94</v>
      </c>
      <c r="AW188" s="13" t="s">
        <v>36</v>
      </c>
      <c r="AX188" s="13" t="s">
        <v>80</v>
      </c>
      <c r="AY188" s="190" t="s">
        <v>148</v>
      </c>
    </row>
    <row r="189" spans="1:51" s="13" customFormat="1" ht="12">
      <c r="A189" s="13"/>
      <c r="B189" s="188"/>
      <c r="C189" s="13"/>
      <c r="D189" s="189" t="s">
        <v>157</v>
      </c>
      <c r="E189" s="190" t="s">
        <v>1</v>
      </c>
      <c r="F189" s="191" t="s">
        <v>229</v>
      </c>
      <c r="G189" s="13"/>
      <c r="H189" s="192">
        <v>1.395</v>
      </c>
      <c r="I189" s="193"/>
      <c r="J189" s="13"/>
      <c r="K189" s="13"/>
      <c r="L189" s="188"/>
      <c r="M189" s="194"/>
      <c r="N189" s="195"/>
      <c r="O189" s="195"/>
      <c r="P189" s="195"/>
      <c r="Q189" s="195"/>
      <c r="R189" s="195"/>
      <c r="S189" s="195"/>
      <c r="T189" s="19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90" t="s">
        <v>157</v>
      </c>
      <c r="AU189" s="190" t="s">
        <v>94</v>
      </c>
      <c r="AV189" s="13" t="s">
        <v>94</v>
      </c>
      <c r="AW189" s="13" t="s">
        <v>36</v>
      </c>
      <c r="AX189" s="13" t="s">
        <v>80</v>
      </c>
      <c r="AY189" s="190" t="s">
        <v>148</v>
      </c>
    </row>
    <row r="190" spans="1:51" s="16" customFormat="1" ht="12">
      <c r="A190" s="16"/>
      <c r="B190" s="212"/>
      <c r="C190" s="16"/>
      <c r="D190" s="189" t="s">
        <v>157</v>
      </c>
      <c r="E190" s="213" t="s">
        <v>1</v>
      </c>
      <c r="F190" s="214" t="s">
        <v>177</v>
      </c>
      <c r="G190" s="16"/>
      <c r="H190" s="215">
        <v>7.613</v>
      </c>
      <c r="I190" s="216"/>
      <c r="J190" s="16"/>
      <c r="K190" s="16"/>
      <c r="L190" s="212"/>
      <c r="M190" s="217"/>
      <c r="N190" s="218"/>
      <c r="O190" s="218"/>
      <c r="P190" s="218"/>
      <c r="Q190" s="218"/>
      <c r="R190" s="218"/>
      <c r="S190" s="218"/>
      <c r="T190" s="219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T190" s="213" t="s">
        <v>157</v>
      </c>
      <c r="AU190" s="213" t="s">
        <v>94</v>
      </c>
      <c r="AV190" s="16" t="s">
        <v>155</v>
      </c>
      <c r="AW190" s="16" t="s">
        <v>36</v>
      </c>
      <c r="AX190" s="16" t="s">
        <v>21</v>
      </c>
      <c r="AY190" s="213" t="s">
        <v>148</v>
      </c>
    </row>
    <row r="191" spans="1:65" s="2" customFormat="1" ht="16.5" customHeight="1">
      <c r="A191" s="38"/>
      <c r="B191" s="173"/>
      <c r="C191" s="174" t="s">
        <v>230</v>
      </c>
      <c r="D191" s="174" t="s">
        <v>151</v>
      </c>
      <c r="E191" s="175" t="s">
        <v>231</v>
      </c>
      <c r="F191" s="176" t="s">
        <v>232</v>
      </c>
      <c r="G191" s="177" t="s">
        <v>233</v>
      </c>
      <c r="H191" s="178">
        <v>2</v>
      </c>
      <c r="I191" s="179"/>
      <c r="J191" s="180">
        <f>ROUND(I191*H191,2)</f>
        <v>0</v>
      </c>
      <c r="K191" s="181"/>
      <c r="L191" s="39"/>
      <c r="M191" s="182" t="s">
        <v>1</v>
      </c>
      <c r="N191" s="183" t="s">
        <v>46</v>
      </c>
      <c r="O191" s="77"/>
      <c r="P191" s="184">
        <f>O191*H191</f>
        <v>0</v>
      </c>
      <c r="Q191" s="184">
        <v>0.02516</v>
      </c>
      <c r="R191" s="184">
        <f>Q191*H191</f>
        <v>0.05032</v>
      </c>
      <c r="S191" s="184">
        <v>0</v>
      </c>
      <c r="T191" s="185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86" t="s">
        <v>155</v>
      </c>
      <c r="AT191" s="186" t="s">
        <v>151</v>
      </c>
      <c r="AU191" s="186" t="s">
        <v>94</v>
      </c>
      <c r="AY191" s="19" t="s">
        <v>148</v>
      </c>
      <c r="BE191" s="187">
        <f>IF(N191="základní",J191,0)</f>
        <v>0</v>
      </c>
      <c r="BF191" s="187">
        <f>IF(N191="snížená",J191,0)</f>
        <v>0</v>
      </c>
      <c r="BG191" s="187">
        <f>IF(N191="zákl. přenesená",J191,0)</f>
        <v>0</v>
      </c>
      <c r="BH191" s="187">
        <f>IF(N191="sníž. přenesená",J191,0)</f>
        <v>0</v>
      </c>
      <c r="BI191" s="187">
        <f>IF(N191="nulová",J191,0)</f>
        <v>0</v>
      </c>
      <c r="BJ191" s="19" t="s">
        <v>94</v>
      </c>
      <c r="BK191" s="187">
        <f>ROUND(I191*H191,2)</f>
        <v>0</v>
      </c>
      <c r="BL191" s="19" t="s">
        <v>155</v>
      </c>
      <c r="BM191" s="186" t="s">
        <v>234</v>
      </c>
    </row>
    <row r="192" spans="1:51" s="13" customFormat="1" ht="12">
      <c r="A192" s="13"/>
      <c r="B192" s="188"/>
      <c r="C192" s="13"/>
      <c r="D192" s="189" t="s">
        <v>157</v>
      </c>
      <c r="E192" s="190" t="s">
        <v>1</v>
      </c>
      <c r="F192" s="191" t="s">
        <v>235</v>
      </c>
      <c r="G192" s="13"/>
      <c r="H192" s="192">
        <v>2</v>
      </c>
      <c r="I192" s="193"/>
      <c r="J192" s="13"/>
      <c r="K192" s="13"/>
      <c r="L192" s="188"/>
      <c r="M192" s="194"/>
      <c r="N192" s="195"/>
      <c r="O192" s="195"/>
      <c r="P192" s="195"/>
      <c r="Q192" s="195"/>
      <c r="R192" s="195"/>
      <c r="S192" s="195"/>
      <c r="T192" s="19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90" t="s">
        <v>157</v>
      </c>
      <c r="AU192" s="190" t="s">
        <v>94</v>
      </c>
      <c r="AV192" s="13" t="s">
        <v>94</v>
      </c>
      <c r="AW192" s="13" t="s">
        <v>36</v>
      </c>
      <c r="AX192" s="13" t="s">
        <v>21</v>
      </c>
      <c r="AY192" s="190" t="s">
        <v>148</v>
      </c>
    </row>
    <row r="193" spans="1:65" s="2" customFormat="1" ht="16.5" customHeight="1">
      <c r="A193" s="38"/>
      <c r="B193" s="173"/>
      <c r="C193" s="220" t="s">
        <v>236</v>
      </c>
      <c r="D193" s="220" t="s">
        <v>237</v>
      </c>
      <c r="E193" s="221" t="s">
        <v>238</v>
      </c>
      <c r="F193" s="222" t="s">
        <v>239</v>
      </c>
      <c r="G193" s="223" t="s">
        <v>233</v>
      </c>
      <c r="H193" s="224">
        <v>2</v>
      </c>
      <c r="I193" s="225"/>
      <c r="J193" s="226">
        <f>ROUND(I193*H193,2)</f>
        <v>0</v>
      </c>
      <c r="K193" s="227"/>
      <c r="L193" s="228"/>
      <c r="M193" s="229" t="s">
        <v>1</v>
      </c>
      <c r="N193" s="230" t="s">
        <v>46</v>
      </c>
      <c r="O193" s="77"/>
      <c r="P193" s="184">
        <f>O193*H193</f>
        <v>0</v>
      </c>
      <c r="Q193" s="184">
        <v>0.0087</v>
      </c>
      <c r="R193" s="184">
        <f>Q193*H193</f>
        <v>0.0174</v>
      </c>
      <c r="S193" s="184">
        <v>0</v>
      </c>
      <c r="T193" s="185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86" t="s">
        <v>240</v>
      </c>
      <c r="AT193" s="186" t="s">
        <v>237</v>
      </c>
      <c r="AU193" s="186" t="s">
        <v>94</v>
      </c>
      <c r="AY193" s="19" t="s">
        <v>148</v>
      </c>
      <c r="BE193" s="187">
        <f>IF(N193="základní",J193,0)</f>
        <v>0</v>
      </c>
      <c r="BF193" s="187">
        <f>IF(N193="snížená",J193,0)</f>
        <v>0</v>
      </c>
      <c r="BG193" s="187">
        <f>IF(N193="zákl. přenesená",J193,0)</f>
        <v>0</v>
      </c>
      <c r="BH193" s="187">
        <f>IF(N193="sníž. přenesená",J193,0)</f>
        <v>0</v>
      </c>
      <c r="BI193" s="187">
        <f>IF(N193="nulová",J193,0)</f>
        <v>0</v>
      </c>
      <c r="BJ193" s="19" t="s">
        <v>94</v>
      </c>
      <c r="BK193" s="187">
        <f>ROUND(I193*H193,2)</f>
        <v>0</v>
      </c>
      <c r="BL193" s="19" t="s">
        <v>241</v>
      </c>
      <c r="BM193" s="186" t="s">
        <v>242</v>
      </c>
    </row>
    <row r="194" spans="1:63" s="12" customFormat="1" ht="22.8" customHeight="1">
      <c r="A194" s="12"/>
      <c r="B194" s="160"/>
      <c r="C194" s="12"/>
      <c r="D194" s="161" t="s">
        <v>79</v>
      </c>
      <c r="E194" s="171" t="s">
        <v>218</v>
      </c>
      <c r="F194" s="171" t="s">
        <v>243</v>
      </c>
      <c r="G194" s="12"/>
      <c r="H194" s="12"/>
      <c r="I194" s="163"/>
      <c r="J194" s="172">
        <f>BK194</f>
        <v>0</v>
      </c>
      <c r="K194" s="12"/>
      <c r="L194" s="160"/>
      <c r="M194" s="165"/>
      <c r="N194" s="166"/>
      <c r="O194" s="166"/>
      <c r="P194" s="167">
        <f>SUM(P195:P229)</f>
        <v>0</v>
      </c>
      <c r="Q194" s="166"/>
      <c r="R194" s="167">
        <f>SUM(R195:R229)</f>
        <v>0</v>
      </c>
      <c r="S194" s="166"/>
      <c r="T194" s="168">
        <f>SUM(T195:T229)</f>
        <v>8.676476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61" t="s">
        <v>21</v>
      </c>
      <c r="AT194" s="169" t="s">
        <v>79</v>
      </c>
      <c r="AU194" s="169" t="s">
        <v>21</v>
      </c>
      <c r="AY194" s="161" t="s">
        <v>148</v>
      </c>
      <c r="BK194" s="170">
        <f>SUM(BK195:BK229)</f>
        <v>0</v>
      </c>
    </row>
    <row r="195" spans="1:65" s="2" customFormat="1" ht="24.15" customHeight="1">
      <c r="A195" s="38"/>
      <c r="B195" s="173"/>
      <c r="C195" s="174" t="s">
        <v>244</v>
      </c>
      <c r="D195" s="174" t="s">
        <v>151</v>
      </c>
      <c r="E195" s="175" t="s">
        <v>245</v>
      </c>
      <c r="F195" s="176" t="s">
        <v>246</v>
      </c>
      <c r="G195" s="177" t="s">
        <v>163</v>
      </c>
      <c r="H195" s="178">
        <v>678.65</v>
      </c>
      <c r="I195" s="179"/>
      <c r="J195" s="180">
        <f>ROUND(I195*H195,2)</f>
        <v>0</v>
      </c>
      <c r="K195" s="181"/>
      <c r="L195" s="39"/>
      <c r="M195" s="182" t="s">
        <v>1</v>
      </c>
      <c r="N195" s="183" t="s">
        <v>46</v>
      </c>
      <c r="O195" s="77"/>
      <c r="P195" s="184">
        <f>O195*H195</f>
        <v>0</v>
      </c>
      <c r="Q195" s="184">
        <v>0</v>
      </c>
      <c r="R195" s="184">
        <f>Q195*H195</f>
        <v>0</v>
      </c>
      <c r="S195" s="184">
        <v>0</v>
      </c>
      <c r="T195" s="185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86" t="s">
        <v>155</v>
      </c>
      <c r="AT195" s="186" t="s">
        <v>151</v>
      </c>
      <c r="AU195" s="186" t="s">
        <v>94</v>
      </c>
      <c r="AY195" s="19" t="s">
        <v>148</v>
      </c>
      <c r="BE195" s="187">
        <f>IF(N195="základní",J195,0)</f>
        <v>0</v>
      </c>
      <c r="BF195" s="187">
        <f>IF(N195="snížená",J195,0)</f>
        <v>0</v>
      </c>
      <c r="BG195" s="187">
        <f>IF(N195="zákl. přenesená",J195,0)</f>
        <v>0</v>
      </c>
      <c r="BH195" s="187">
        <f>IF(N195="sníž. přenesená",J195,0)</f>
        <v>0</v>
      </c>
      <c r="BI195" s="187">
        <f>IF(N195="nulová",J195,0)</f>
        <v>0</v>
      </c>
      <c r="BJ195" s="19" t="s">
        <v>94</v>
      </c>
      <c r="BK195" s="187">
        <f>ROUND(I195*H195,2)</f>
        <v>0</v>
      </c>
      <c r="BL195" s="19" t="s">
        <v>155</v>
      </c>
      <c r="BM195" s="186" t="s">
        <v>247</v>
      </c>
    </row>
    <row r="196" spans="1:51" s="13" customFormat="1" ht="12">
      <c r="A196" s="13"/>
      <c r="B196" s="188"/>
      <c r="C196" s="13"/>
      <c r="D196" s="189" t="s">
        <v>157</v>
      </c>
      <c r="E196" s="190" t="s">
        <v>1</v>
      </c>
      <c r="F196" s="191" t="s">
        <v>248</v>
      </c>
      <c r="G196" s="13"/>
      <c r="H196" s="192">
        <v>157.5</v>
      </c>
      <c r="I196" s="193"/>
      <c r="J196" s="13"/>
      <c r="K196" s="13"/>
      <c r="L196" s="188"/>
      <c r="M196" s="194"/>
      <c r="N196" s="195"/>
      <c r="O196" s="195"/>
      <c r="P196" s="195"/>
      <c r="Q196" s="195"/>
      <c r="R196" s="195"/>
      <c r="S196" s="195"/>
      <c r="T196" s="19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90" t="s">
        <v>157</v>
      </c>
      <c r="AU196" s="190" t="s">
        <v>94</v>
      </c>
      <c r="AV196" s="13" t="s">
        <v>94</v>
      </c>
      <c r="AW196" s="13" t="s">
        <v>36</v>
      </c>
      <c r="AX196" s="13" t="s">
        <v>80</v>
      </c>
      <c r="AY196" s="190" t="s">
        <v>148</v>
      </c>
    </row>
    <row r="197" spans="1:51" s="13" customFormat="1" ht="12">
      <c r="A197" s="13"/>
      <c r="B197" s="188"/>
      <c r="C197" s="13"/>
      <c r="D197" s="189" t="s">
        <v>157</v>
      </c>
      <c r="E197" s="190" t="s">
        <v>1</v>
      </c>
      <c r="F197" s="191" t="s">
        <v>249</v>
      </c>
      <c r="G197" s="13"/>
      <c r="H197" s="192">
        <v>126</v>
      </c>
      <c r="I197" s="193"/>
      <c r="J197" s="13"/>
      <c r="K197" s="13"/>
      <c r="L197" s="188"/>
      <c r="M197" s="194"/>
      <c r="N197" s="195"/>
      <c r="O197" s="195"/>
      <c r="P197" s="195"/>
      <c r="Q197" s="195"/>
      <c r="R197" s="195"/>
      <c r="S197" s="195"/>
      <c r="T197" s="19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90" t="s">
        <v>157</v>
      </c>
      <c r="AU197" s="190" t="s">
        <v>94</v>
      </c>
      <c r="AV197" s="13" t="s">
        <v>94</v>
      </c>
      <c r="AW197" s="13" t="s">
        <v>36</v>
      </c>
      <c r="AX197" s="13" t="s">
        <v>80</v>
      </c>
      <c r="AY197" s="190" t="s">
        <v>148</v>
      </c>
    </row>
    <row r="198" spans="1:51" s="13" customFormat="1" ht="12">
      <c r="A198" s="13"/>
      <c r="B198" s="188"/>
      <c r="C198" s="13"/>
      <c r="D198" s="189" t="s">
        <v>157</v>
      </c>
      <c r="E198" s="190" t="s">
        <v>1</v>
      </c>
      <c r="F198" s="191" t="s">
        <v>250</v>
      </c>
      <c r="G198" s="13"/>
      <c r="H198" s="192">
        <v>205.9</v>
      </c>
      <c r="I198" s="193"/>
      <c r="J198" s="13"/>
      <c r="K198" s="13"/>
      <c r="L198" s="188"/>
      <c r="M198" s="194"/>
      <c r="N198" s="195"/>
      <c r="O198" s="195"/>
      <c r="P198" s="195"/>
      <c r="Q198" s="195"/>
      <c r="R198" s="195"/>
      <c r="S198" s="195"/>
      <c r="T198" s="19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90" t="s">
        <v>157</v>
      </c>
      <c r="AU198" s="190" t="s">
        <v>94</v>
      </c>
      <c r="AV198" s="13" t="s">
        <v>94</v>
      </c>
      <c r="AW198" s="13" t="s">
        <v>36</v>
      </c>
      <c r="AX198" s="13" t="s">
        <v>80</v>
      </c>
      <c r="AY198" s="190" t="s">
        <v>148</v>
      </c>
    </row>
    <row r="199" spans="1:51" s="13" customFormat="1" ht="12">
      <c r="A199" s="13"/>
      <c r="B199" s="188"/>
      <c r="C199" s="13"/>
      <c r="D199" s="189" t="s">
        <v>157</v>
      </c>
      <c r="E199" s="190" t="s">
        <v>1</v>
      </c>
      <c r="F199" s="191" t="s">
        <v>251</v>
      </c>
      <c r="G199" s="13"/>
      <c r="H199" s="192">
        <v>189.25</v>
      </c>
      <c r="I199" s="193"/>
      <c r="J199" s="13"/>
      <c r="K199" s="13"/>
      <c r="L199" s="188"/>
      <c r="M199" s="194"/>
      <c r="N199" s="195"/>
      <c r="O199" s="195"/>
      <c r="P199" s="195"/>
      <c r="Q199" s="195"/>
      <c r="R199" s="195"/>
      <c r="S199" s="195"/>
      <c r="T199" s="19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90" t="s">
        <v>157</v>
      </c>
      <c r="AU199" s="190" t="s">
        <v>94</v>
      </c>
      <c r="AV199" s="13" t="s">
        <v>94</v>
      </c>
      <c r="AW199" s="13" t="s">
        <v>36</v>
      </c>
      <c r="AX199" s="13" t="s">
        <v>80</v>
      </c>
      <c r="AY199" s="190" t="s">
        <v>148</v>
      </c>
    </row>
    <row r="200" spans="1:51" s="16" customFormat="1" ht="12">
      <c r="A200" s="16"/>
      <c r="B200" s="212"/>
      <c r="C200" s="16"/>
      <c r="D200" s="189" t="s">
        <v>157</v>
      </c>
      <c r="E200" s="213" t="s">
        <v>107</v>
      </c>
      <c r="F200" s="214" t="s">
        <v>177</v>
      </c>
      <c r="G200" s="16"/>
      <c r="H200" s="215">
        <v>678.65</v>
      </c>
      <c r="I200" s="216"/>
      <c r="J200" s="16"/>
      <c r="K200" s="16"/>
      <c r="L200" s="212"/>
      <c r="M200" s="217"/>
      <c r="N200" s="218"/>
      <c r="O200" s="218"/>
      <c r="P200" s="218"/>
      <c r="Q200" s="218"/>
      <c r="R200" s="218"/>
      <c r="S200" s="218"/>
      <c r="T200" s="219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T200" s="213" t="s">
        <v>157</v>
      </c>
      <c r="AU200" s="213" t="s">
        <v>94</v>
      </c>
      <c r="AV200" s="16" t="s">
        <v>155</v>
      </c>
      <c r="AW200" s="16" t="s">
        <v>36</v>
      </c>
      <c r="AX200" s="16" t="s">
        <v>21</v>
      </c>
      <c r="AY200" s="213" t="s">
        <v>148</v>
      </c>
    </row>
    <row r="201" spans="1:65" s="2" customFormat="1" ht="24.15" customHeight="1">
      <c r="A201" s="38"/>
      <c r="B201" s="173"/>
      <c r="C201" s="174" t="s">
        <v>252</v>
      </c>
      <c r="D201" s="174" t="s">
        <v>151</v>
      </c>
      <c r="E201" s="175" t="s">
        <v>253</v>
      </c>
      <c r="F201" s="176" t="s">
        <v>254</v>
      </c>
      <c r="G201" s="177" t="s">
        <v>163</v>
      </c>
      <c r="H201" s="178">
        <v>40719</v>
      </c>
      <c r="I201" s="179"/>
      <c r="J201" s="180">
        <f>ROUND(I201*H201,2)</f>
        <v>0</v>
      </c>
      <c r="K201" s="181"/>
      <c r="L201" s="39"/>
      <c r="M201" s="182" t="s">
        <v>1</v>
      </c>
      <c r="N201" s="183" t="s">
        <v>46</v>
      </c>
      <c r="O201" s="77"/>
      <c r="P201" s="184">
        <f>O201*H201</f>
        <v>0</v>
      </c>
      <c r="Q201" s="184">
        <v>0</v>
      </c>
      <c r="R201" s="184">
        <f>Q201*H201</f>
        <v>0</v>
      </c>
      <c r="S201" s="184">
        <v>0</v>
      </c>
      <c r="T201" s="185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86" t="s">
        <v>155</v>
      </c>
      <c r="AT201" s="186" t="s">
        <v>151</v>
      </c>
      <c r="AU201" s="186" t="s">
        <v>94</v>
      </c>
      <c r="AY201" s="19" t="s">
        <v>148</v>
      </c>
      <c r="BE201" s="187">
        <f>IF(N201="základní",J201,0)</f>
        <v>0</v>
      </c>
      <c r="BF201" s="187">
        <f>IF(N201="snížená",J201,0)</f>
        <v>0</v>
      </c>
      <c r="BG201" s="187">
        <f>IF(N201="zákl. přenesená",J201,0)</f>
        <v>0</v>
      </c>
      <c r="BH201" s="187">
        <f>IF(N201="sníž. přenesená",J201,0)</f>
        <v>0</v>
      </c>
      <c r="BI201" s="187">
        <f>IF(N201="nulová",J201,0)</f>
        <v>0</v>
      </c>
      <c r="BJ201" s="19" t="s">
        <v>94</v>
      </c>
      <c r="BK201" s="187">
        <f>ROUND(I201*H201,2)</f>
        <v>0</v>
      </c>
      <c r="BL201" s="19" t="s">
        <v>155</v>
      </c>
      <c r="BM201" s="186" t="s">
        <v>255</v>
      </c>
    </row>
    <row r="202" spans="1:51" s="13" customFormat="1" ht="12">
      <c r="A202" s="13"/>
      <c r="B202" s="188"/>
      <c r="C202" s="13"/>
      <c r="D202" s="189" t="s">
        <v>157</v>
      </c>
      <c r="E202" s="190" t="s">
        <v>1</v>
      </c>
      <c r="F202" s="191" t="s">
        <v>256</v>
      </c>
      <c r="G202" s="13"/>
      <c r="H202" s="192">
        <v>40719</v>
      </c>
      <c r="I202" s="193"/>
      <c r="J202" s="13"/>
      <c r="K202" s="13"/>
      <c r="L202" s="188"/>
      <c r="M202" s="194"/>
      <c r="N202" s="195"/>
      <c r="O202" s="195"/>
      <c r="P202" s="195"/>
      <c r="Q202" s="195"/>
      <c r="R202" s="195"/>
      <c r="S202" s="195"/>
      <c r="T202" s="19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90" t="s">
        <v>157</v>
      </c>
      <c r="AU202" s="190" t="s">
        <v>94</v>
      </c>
      <c r="AV202" s="13" t="s">
        <v>94</v>
      </c>
      <c r="AW202" s="13" t="s">
        <v>36</v>
      </c>
      <c r="AX202" s="13" t="s">
        <v>21</v>
      </c>
      <c r="AY202" s="190" t="s">
        <v>148</v>
      </c>
    </row>
    <row r="203" spans="1:65" s="2" customFormat="1" ht="24.15" customHeight="1">
      <c r="A203" s="38"/>
      <c r="B203" s="173"/>
      <c r="C203" s="174" t="s">
        <v>8</v>
      </c>
      <c r="D203" s="174" t="s">
        <v>151</v>
      </c>
      <c r="E203" s="175" t="s">
        <v>257</v>
      </c>
      <c r="F203" s="176" t="s">
        <v>258</v>
      </c>
      <c r="G203" s="177" t="s">
        <v>163</v>
      </c>
      <c r="H203" s="178">
        <v>678.65</v>
      </c>
      <c r="I203" s="179"/>
      <c r="J203" s="180">
        <f>ROUND(I203*H203,2)</f>
        <v>0</v>
      </c>
      <c r="K203" s="181"/>
      <c r="L203" s="39"/>
      <c r="M203" s="182" t="s">
        <v>1</v>
      </c>
      <c r="N203" s="183" t="s">
        <v>46</v>
      </c>
      <c r="O203" s="77"/>
      <c r="P203" s="184">
        <f>O203*H203</f>
        <v>0</v>
      </c>
      <c r="Q203" s="184">
        <v>0</v>
      </c>
      <c r="R203" s="184">
        <f>Q203*H203</f>
        <v>0</v>
      </c>
      <c r="S203" s="184">
        <v>0</v>
      </c>
      <c r="T203" s="185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86" t="s">
        <v>155</v>
      </c>
      <c r="AT203" s="186" t="s">
        <v>151</v>
      </c>
      <c r="AU203" s="186" t="s">
        <v>94</v>
      </c>
      <c r="AY203" s="19" t="s">
        <v>148</v>
      </c>
      <c r="BE203" s="187">
        <f>IF(N203="základní",J203,0)</f>
        <v>0</v>
      </c>
      <c r="BF203" s="187">
        <f>IF(N203="snížená",J203,0)</f>
        <v>0</v>
      </c>
      <c r="BG203" s="187">
        <f>IF(N203="zákl. přenesená",J203,0)</f>
        <v>0</v>
      </c>
      <c r="BH203" s="187">
        <f>IF(N203="sníž. přenesená",J203,0)</f>
        <v>0</v>
      </c>
      <c r="BI203" s="187">
        <f>IF(N203="nulová",J203,0)</f>
        <v>0</v>
      </c>
      <c r="BJ203" s="19" t="s">
        <v>94</v>
      </c>
      <c r="BK203" s="187">
        <f>ROUND(I203*H203,2)</f>
        <v>0</v>
      </c>
      <c r="BL203" s="19" t="s">
        <v>155</v>
      </c>
      <c r="BM203" s="186" t="s">
        <v>259</v>
      </c>
    </row>
    <row r="204" spans="1:51" s="13" customFormat="1" ht="12">
      <c r="A204" s="13"/>
      <c r="B204" s="188"/>
      <c r="C204" s="13"/>
      <c r="D204" s="189" t="s">
        <v>157</v>
      </c>
      <c r="E204" s="190" t="s">
        <v>1</v>
      </c>
      <c r="F204" s="191" t="s">
        <v>107</v>
      </c>
      <c r="G204" s="13"/>
      <c r="H204" s="192">
        <v>678.65</v>
      </c>
      <c r="I204" s="193"/>
      <c r="J204" s="13"/>
      <c r="K204" s="13"/>
      <c r="L204" s="188"/>
      <c r="M204" s="194"/>
      <c r="N204" s="195"/>
      <c r="O204" s="195"/>
      <c r="P204" s="195"/>
      <c r="Q204" s="195"/>
      <c r="R204" s="195"/>
      <c r="S204" s="195"/>
      <c r="T204" s="19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90" t="s">
        <v>157</v>
      </c>
      <c r="AU204" s="190" t="s">
        <v>94</v>
      </c>
      <c r="AV204" s="13" t="s">
        <v>94</v>
      </c>
      <c r="AW204" s="13" t="s">
        <v>36</v>
      </c>
      <c r="AX204" s="13" t="s">
        <v>21</v>
      </c>
      <c r="AY204" s="190" t="s">
        <v>148</v>
      </c>
    </row>
    <row r="205" spans="1:65" s="2" customFormat="1" ht="16.5" customHeight="1">
      <c r="A205" s="38"/>
      <c r="B205" s="173"/>
      <c r="C205" s="174" t="s">
        <v>241</v>
      </c>
      <c r="D205" s="174" t="s">
        <v>151</v>
      </c>
      <c r="E205" s="175" t="s">
        <v>260</v>
      </c>
      <c r="F205" s="176" t="s">
        <v>261</v>
      </c>
      <c r="G205" s="177" t="s">
        <v>163</v>
      </c>
      <c r="H205" s="178">
        <v>157.5</v>
      </c>
      <c r="I205" s="179"/>
      <c r="J205" s="180">
        <f>ROUND(I205*H205,2)</f>
        <v>0</v>
      </c>
      <c r="K205" s="181"/>
      <c r="L205" s="39"/>
      <c r="M205" s="182" t="s">
        <v>1</v>
      </c>
      <c r="N205" s="183" t="s">
        <v>46</v>
      </c>
      <c r="O205" s="77"/>
      <c r="P205" s="184">
        <f>O205*H205</f>
        <v>0</v>
      </c>
      <c r="Q205" s="184">
        <v>0</v>
      </c>
      <c r="R205" s="184">
        <f>Q205*H205</f>
        <v>0</v>
      </c>
      <c r="S205" s="184">
        <v>0</v>
      </c>
      <c r="T205" s="185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186" t="s">
        <v>155</v>
      </c>
      <c r="AT205" s="186" t="s">
        <v>151</v>
      </c>
      <c r="AU205" s="186" t="s">
        <v>94</v>
      </c>
      <c r="AY205" s="19" t="s">
        <v>148</v>
      </c>
      <c r="BE205" s="187">
        <f>IF(N205="základní",J205,0)</f>
        <v>0</v>
      </c>
      <c r="BF205" s="187">
        <f>IF(N205="snížená",J205,0)</f>
        <v>0</v>
      </c>
      <c r="BG205" s="187">
        <f>IF(N205="zákl. přenesená",J205,0)</f>
        <v>0</v>
      </c>
      <c r="BH205" s="187">
        <f>IF(N205="sníž. přenesená",J205,0)</f>
        <v>0</v>
      </c>
      <c r="BI205" s="187">
        <f>IF(N205="nulová",J205,0)</f>
        <v>0</v>
      </c>
      <c r="BJ205" s="19" t="s">
        <v>94</v>
      </c>
      <c r="BK205" s="187">
        <f>ROUND(I205*H205,2)</f>
        <v>0</v>
      </c>
      <c r="BL205" s="19" t="s">
        <v>155</v>
      </c>
      <c r="BM205" s="186" t="s">
        <v>262</v>
      </c>
    </row>
    <row r="206" spans="1:51" s="13" customFormat="1" ht="12">
      <c r="A206" s="13"/>
      <c r="B206" s="188"/>
      <c r="C206" s="13"/>
      <c r="D206" s="189" t="s">
        <v>157</v>
      </c>
      <c r="E206" s="190" t="s">
        <v>1</v>
      </c>
      <c r="F206" s="191" t="s">
        <v>248</v>
      </c>
      <c r="G206" s="13"/>
      <c r="H206" s="192">
        <v>157.5</v>
      </c>
      <c r="I206" s="193"/>
      <c r="J206" s="13"/>
      <c r="K206" s="13"/>
      <c r="L206" s="188"/>
      <c r="M206" s="194"/>
      <c r="N206" s="195"/>
      <c r="O206" s="195"/>
      <c r="P206" s="195"/>
      <c r="Q206" s="195"/>
      <c r="R206" s="195"/>
      <c r="S206" s="195"/>
      <c r="T206" s="19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90" t="s">
        <v>157</v>
      </c>
      <c r="AU206" s="190" t="s">
        <v>94</v>
      </c>
      <c r="AV206" s="13" t="s">
        <v>94</v>
      </c>
      <c r="AW206" s="13" t="s">
        <v>36</v>
      </c>
      <c r="AX206" s="13" t="s">
        <v>21</v>
      </c>
      <c r="AY206" s="190" t="s">
        <v>148</v>
      </c>
    </row>
    <row r="207" spans="1:65" s="2" customFormat="1" ht="16.5" customHeight="1">
      <c r="A207" s="38"/>
      <c r="B207" s="173"/>
      <c r="C207" s="174" t="s">
        <v>263</v>
      </c>
      <c r="D207" s="174" t="s">
        <v>151</v>
      </c>
      <c r="E207" s="175" t="s">
        <v>264</v>
      </c>
      <c r="F207" s="176" t="s">
        <v>265</v>
      </c>
      <c r="G207" s="177" t="s">
        <v>163</v>
      </c>
      <c r="H207" s="178">
        <v>9450</v>
      </c>
      <c r="I207" s="179"/>
      <c r="J207" s="180">
        <f>ROUND(I207*H207,2)</f>
        <v>0</v>
      </c>
      <c r="K207" s="181"/>
      <c r="L207" s="39"/>
      <c r="M207" s="182" t="s">
        <v>1</v>
      </c>
      <c r="N207" s="183" t="s">
        <v>46</v>
      </c>
      <c r="O207" s="77"/>
      <c r="P207" s="184">
        <f>O207*H207</f>
        <v>0</v>
      </c>
      <c r="Q207" s="184">
        <v>0</v>
      </c>
      <c r="R207" s="184">
        <f>Q207*H207</f>
        <v>0</v>
      </c>
      <c r="S207" s="184">
        <v>0</v>
      </c>
      <c r="T207" s="185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186" t="s">
        <v>155</v>
      </c>
      <c r="AT207" s="186" t="s">
        <v>151</v>
      </c>
      <c r="AU207" s="186" t="s">
        <v>94</v>
      </c>
      <c r="AY207" s="19" t="s">
        <v>148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9" t="s">
        <v>94</v>
      </c>
      <c r="BK207" s="187">
        <f>ROUND(I207*H207,2)</f>
        <v>0</v>
      </c>
      <c r="BL207" s="19" t="s">
        <v>155</v>
      </c>
      <c r="BM207" s="186" t="s">
        <v>266</v>
      </c>
    </row>
    <row r="208" spans="1:51" s="13" customFormat="1" ht="12">
      <c r="A208" s="13"/>
      <c r="B208" s="188"/>
      <c r="C208" s="13"/>
      <c r="D208" s="189" t="s">
        <v>157</v>
      </c>
      <c r="E208" s="190" t="s">
        <v>1</v>
      </c>
      <c r="F208" s="191" t="s">
        <v>267</v>
      </c>
      <c r="G208" s="13"/>
      <c r="H208" s="192">
        <v>9450</v>
      </c>
      <c r="I208" s="193"/>
      <c r="J208" s="13"/>
      <c r="K208" s="13"/>
      <c r="L208" s="188"/>
      <c r="M208" s="194"/>
      <c r="N208" s="195"/>
      <c r="O208" s="195"/>
      <c r="P208" s="195"/>
      <c r="Q208" s="195"/>
      <c r="R208" s="195"/>
      <c r="S208" s="195"/>
      <c r="T208" s="19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90" t="s">
        <v>157</v>
      </c>
      <c r="AU208" s="190" t="s">
        <v>94</v>
      </c>
      <c r="AV208" s="13" t="s">
        <v>94</v>
      </c>
      <c r="AW208" s="13" t="s">
        <v>36</v>
      </c>
      <c r="AX208" s="13" t="s">
        <v>21</v>
      </c>
      <c r="AY208" s="190" t="s">
        <v>148</v>
      </c>
    </row>
    <row r="209" spans="1:65" s="2" customFormat="1" ht="16.5" customHeight="1">
      <c r="A209" s="38"/>
      <c r="B209" s="173"/>
      <c r="C209" s="174" t="s">
        <v>268</v>
      </c>
      <c r="D209" s="174" t="s">
        <v>151</v>
      </c>
      <c r="E209" s="175" t="s">
        <v>269</v>
      </c>
      <c r="F209" s="176" t="s">
        <v>270</v>
      </c>
      <c r="G209" s="177" t="s">
        <v>163</v>
      </c>
      <c r="H209" s="178">
        <v>157.5</v>
      </c>
      <c r="I209" s="179"/>
      <c r="J209" s="180">
        <f>ROUND(I209*H209,2)</f>
        <v>0</v>
      </c>
      <c r="K209" s="181"/>
      <c r="L209" s="39"/>
      <c r="M209" s="182" t="s">
        <v>1</v>
      </c>
      <c r="N209" s="183" t="s">
        <v>46</v>
      </c>
      <c r="O209" s="77"/>
      <c r="P209" s="184">
        <f>O209*H209</f>
        <v>0</v>
      </c>
      <c r="Q209" s="184">
        <v>0</v>
      </c>
      <c r="R209" s="184">
        <f>Q209*H209</f>
        <v>0</v>
      </c>
      <c r="S209" s="184">
        <v>0</v>
      </c>
      <c r="T209" s="185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186" t="s">
        <v>155</v>
      </c>
      <c r="AT209" s="186" t="s">
        <v>151</v>
      </c>
      <c r="AU209" s="186" t="s">
        <v>94</v>
      </c>
      <c r="AY209" s="19" t="s">
        <v>148</v>
      </c>
      <c r="BE209" s="187">
        <f>IF(N209="základní",J209,0)</f>
        <v>0</v>
      </c>
      <c r="BF209" s="187">
        <f>IF(N209="snížená",J209,0)</f>
        <v>0</v>
      </c>
      <c r="BG209" s="187">
        <f>IF(N209="zákl. přenesená",J209,0)</f>
        <v>0</v>
      </c>
      <c r="BH209" s="187">
        <f>IF(N209="sníž. přenesená",J209,0)</f>
        <v>0</v>
      </c>
      <c r="BI209" s="187">
        <f>IF(N209="nulová",J209,0)</f>
        <v>0</v>
      </c>
      <c r="BJ209" s="19" t="s">
        <v>94</v>
      </c>
      <c r="BK209" s="187">
        <f>ROUND(I209*H209,2)</f>
        <v>0</v>
      </c>
      <c r="BL209" s="19" t="s">
        <v>155</v>
      </c>
      <c r="BM209" s="186" t="s">
        <v>271</v>
      </c>
    </row>
    <row r="210" spans="1:51" s="13" customFormat="1" ht="12">
      <c r="A210" s="13"/>
      <c r="B210" s="188"/>
      <c r="C210" s="13"/>
      <c r="D210" s="189" t="s">
        <v>157</v>
      </c>
      <c r="E210" s="190" t="s">
        <v>1</v>
      </c>
      <c r="F210" s="191" t="s">
        <v>272</v>
      </c>
      <c r="G210" s="13"/>
      <c r="H210" s="192">
        <v>157.5</v>
      </c>
      <c r="I210" s="193"/>
      <c r="J210" s="13"/>
      <c r="K210" s="13"/>
      <c r="L210" s="188"/>
      <c r="M210" s="194"/>
      <c r="N210" s="195"/>
      <c r="O210" s="195"/>
      <c r="P210" s="195"/>
      <c r="Q210" s="195"/>
      <c r="R210" s="195"/>
      <c r="S210" s="195"/>
      <c r="T210" s="19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90" t="s">
        <v>157</v>
      </c>
      <c r="AU210" s="190" t="s">
        <v>94</v>
      </c>
      <c r="AV210" s="13" t="s">
        <v>94</v>
      </c>
      <c r="AW210" s="13" t="s">
        <v>36</v>
      </c>
      <c r="AX210" s="13" t="s">
        <v>21</v>
      </c>
      <c r="AY210" s="190" t="s">
        <v>148</v>
      </c>
    </row>
    <row r="211" spans="1:65" s="2" customFormat="1" ht="16.5" customHeight="1">
      <c r="A211" s="38"/>
      <c r="B211" s="173"/>
      <c r="C211" s="174" t="s">
        <v>273</v>
      </c>
      <c r="D211" s="174" t="s">
        <v>151</v>
      </c>
      <c r="E211" s="175" t="s">
        <v>274</v>
      </c>
      <c r="F211" s="176" t="s">
        <v>275</v>
      </c>
      <c r="G211" s="177" t="s">
        <v>276</v>
      </c>
      <c r="H211" s="178">
        <v>4.5</v>
      </c>
      <c r="I211" s="179"/>
      <c r="J211" s="180">
        <f>ROUND(I211*H211,2)</f>
        <v>0</v>
      </c>
      <c r="K211" s="181"/>
      <c r="L211" s="39"/>
      <c r="M211" s="182" t="s">
        <v>1</v>
      </c>
      <c r="N211" s="183" t="s">
        <v>46</v>
      </c>
      <c r="O211" s="77"/>
      <c r="P211" s="184">
        <f>O211*H211</f>
        <v>0</v>
      </c>
      <c r="Q211" s="184">
        <v>0</v>
      </c>
      <c r="R211" s="184">
        <f>Q211*H211</f>
        <v>0</v>
      </c>
      <c r="S211" s="184">
        <v>0</v>
      </c>
      <c r="T211" s="185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186" t="s">
        <v>155</v>
      </c>
      <c r="AT211" s="186" t="s">
        <v>151</v>
      </c>
      <c r="AU211" s="186" t="s">
        <v>94</v>
      </c>
      <c r="AY211" s="19" t="s">
        <v>148</v>
      </c>
      <c r="BE211" s="187">
        <f>IF(N211="základní",J211,0)</f>
        <v>0</v>
      </c>
      <c r="BF211" s="187">
        <f>IF(N211="snížená",J211,0)</f>
        <v>0</v>
      </c>
      <c r="BG211" s="187">
        <f>IF(N211="zákl. přenesená",J211,0)</f>
        <v>0</v>
      </c>
      <c r="BH211" s="187">
        <f>IF(N211="sníž. přenesená",J211,0)</f>
        <v>0</v>
      </c>
      <c r="BI211" s="187">
        <f>IF(N211="nulová",J211,0)</f>
        <v>0</v>
      </c>
      <c r="BJ211" s="19" t="s">
        <v>94</v>
      </c>
      <c r="BK211" s="187">
        <f>ROUND(I211*H211,2)</f>
        <v>0</v>
      </c>
      <c r="BL211" s="19" t="s">
        <v>155</v>
      </c>
      <c r="BM211" s="186" t="s">
        <v>277</v>
      </c>
    </row>
    <row r="212" spans="1:51" s="13" customFormat="1" ht="12">
      <c r="A212" s="13"/>
      <c r="B212" s="188"/>
      <c r="C212" s="13"/>
      <c r="D212" s="189" t="s">
        <v>157</v>
      </c>
      <c r="E212" s="190" t="s">
        <v>111</v>
      </c>
      <c r="F212" s="191" t="s">
        <v>278</v>
      </c>
      <c r="G212" s="13"/>
      <c r="H212" s="192">
        <v>4.5</v>
      </c>
      <c r="I212" s="193"/>
      <c r="J212" s="13"/>
      <c r="K212" s="13"/>
      <c r="L212" s="188"/>
      <c r="M212" s="194"/>
      <c r="N212" s="195"/>
      <c r="O212" s="195"/>
      <c r="P212" s="195"/>
      <c r="Q212" s="195"/>
      <c r="R212" s="195"/>
      <c r="S212" s="195"/>
      <c r="T212" s="19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0" t="s">
        <v>157</v>
      </c>
      <c r="AU212" s="190" t="s">
        <v>94</v>
      </c>
      <c r="AV212" s="13" t="s">
        <v>94</v>
      </c>
      <c r="AW212" s="13" t="s">
        <v>36</v>
      </c>
      <c r="AX212" s="13" t="s">
        <v>21</v>
      </c>
      <c r="AY212" s="190" t="s">
        <v>148</v>
      </c>
    </row>
    <row r="213" spans="1:65" s="2" customFormat="1" ht="21.75" customHeight="1">
      <c r="A213" s="38"/>
      <c r="B213" s="173"/>
      <c r="C213" s="174" t="s">
        <v>279</v>
      </c>
      <c r="D213" s="174" t="s">
        <v>151</v>
      </c>
      <c r="E213" s="175" t="s">
        <v>280</v>
      </c>
      <c r="F213" s="176" t="s">
        <v>281</v>
      </c>
      <c r="G213" s="177" t="s">
        <v>276</v>
      </c>
      <c r="H213" s="178">
        <v>270</v>
      </c>
      <c r="I213" s="179"/>
      <c r="J213" s="180">
        <f>ROUND(I213*H213,2)</f>
        <v>0</v>
      </c>
      <c r="K213" s="181"/>
      <c r="L213" s="39"/>
      <c r="M213" s="182" t="s">
        <v>1</v>
      </c>
      <c r="N213" s="183" t="s">
        <v>46</v>
      </c>
      <c r="O213" s="77"/>
      <c r="P213" s="184">
        <f>O213*H213</f>
        <v>0</v>
      </c>
      <c r="Q213" s="184">
        <v>0</v>
      </c>
      <c r="R213" s="184">
        <f>Q213*H213</f>
        <v>0</v>
      </c>
      <c r="S213" s="184">
        <v>0</v>
      </c>
      <c r="T213" s="185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186" t="s">
        <v>155</v>
      </c>
      <c r="AT213" s="186" t="s">
        <v>151</v>
      </c>
      <c r="AU213" s="186" t="s">
        <v>94</v>
      </c>
      <c r="AY213" s="19" t="s">
        <v>148</v>
      </c>
      <c r="BE213" s="187">
        <f>IF(N213="základní",J213,0)</f>
        <v>0</v>
      </c>
      <c r="BF213" s="187">
        <f>IF(N213="snížená",J213,0)</f>
        <v>0</v>
      </c>
      <c r="BG213" s="187">
        <f>IF(N213="zákl. přenesená",J213,0)</f>
        <v>0</v>
      </c>
      <c r="BH213" s="187">
        <f>IF(N213="sníž. přenesená",J213,0)</f>
        <v>0</v>
      </c>
      <c r="BI213" s="187">
        <f>IF(N213="nulová",J213,0)</f>
        <v>0</v>
      </c>
      <c r="BJ213" s="19" t="s">
        <v>94</v>
      </c>
      <c r="BK213" s="187">
        <f>ROUND(I213*H213,2)</f>
        <v>0</v>
      </c>
      <c r="BL213" s="19" t="s">
        <v>155</v>
      </c>
      <c r="BM213" s="186" t="s">
        <v>282</v>
      </c>
    </row>
    <row r="214" spans="1:51" s="13" customFormat="1" ht="12">
      <c r="A214" s="13"/>
      <c r="B214" s="188"/>
      <c r="C214" s="13"/>
      <c r="D214" s="189" t="s">
        <v>157</v>
      </c>
      <c r="E214" s="190" t="s">
        <v>1</v>
      </c>
      <c r="F214" s="191" t="s">
        <v>283</v>
      </c>
      <c r="G214" s="13"/>
      <c r="H214" s="192">
        <v>270</v>
      </c>
      <c r="I214" s="193"/>
      <c r="J214" s="13"/>
      <c r="K214" s="13"/>
      <c r="L214" s="188"/>
      <c r="M214" s="194"/>
      <c r="N214" s="195"/>
      <c r="O214" s="195"/>
      <c r="P214" s="195"/>
      <c r="Q214" s="195"/>
      <c r="R214" s="195"/>
      <c r="S214" s="195"/>
      <c r="T214" s="19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90" t="s">
        <v>157</v>
      </c>
      <c r="AU214" s="190" t="s">
        <v>94</v>
      </c>
      <c r="AV214" s="13" t="s">
        <v>94</v>
      </c>
      <c r="AW214" s="13" t="s">
        <v>36</v>
      </c>
      <c r="AX214" s="13" t="s">
        <v>21</v>
      </c>
      <c r="AY214" s="190" t="s">
        <v>148</v>
      </c>
    </row>
    <row r="215" spans="1:65" s="2" customFormat="1" ht="16.5" customHeight="1">
      <c r="A215" s="38"/>
      <c r="B215" s="173"/>
      <c r="C215" s="174" t="s">
        <v>7</v>
      </c>
      <c r="D215" s="174" t="s">
        <v>151</v>
      </c>
      <c r="E215" s="175" t="s">
        <v>284</v>
      </c>
      <c r="F215" s="176" t="s">
        <v>285</v>
      </c>
      <c r="G215" s="177" t="s">
        <v>276</v>
      </c>
      <c r="H215" s="178">
        <v>4.5</v>
      </c>
      <c r="I215" s="179"/>
      <c r="J215" s="180">
        <f>ROUND(I215*H215,2)</f>
        <v>0</v>
      </c>
      <c r="K215" s="181"/>
      <c r="L215" s="39"/>
      <c r="M215" s="182" t="s">
        <v>1</v>
      </c>
      <c r="N215" s="183" t="s">
        <v>46</v>
      </c>
      <c r="O215" s="77"/>
      <c r="P215" s="184">
        <f>O215*H215</f>
        <v>0</v>
      </c>
      <c r="Q215" s="184">
        <v>0</v>
      </c>
      <c r="R215" s="184">
        <f>Q215*H215</f>
        <v>0</v>
      </c>
      <c r="S215" s="184">
        <v>0</v>
      </c>
      <c r="T215" s="185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86" t="s">
        <v>155</v>
      </c>
      <c r="AT215" s="186" t="s">
        <v>151</v>
      </c>
      <c r="AU215" s="186" t="s">
        <v>94</v>
      </c>
      <c r="AY215" s="19" t="s">
        <v>148</v>
      </c>
      <c r="BE215" s="187">
        <f>IF(N215="základní",J215,0)</f>
        <v>0</v>
      </c>
      <c r="BF215" s="187">
        <f>IF(N215="snížená",J215,0)</f>
        <v>0</v>
      </c>
      <c r="BG215" s="187">
        <f>IF(N215="zákl. přenesená",J215,0)</f>
        <v>0</v>
      </c>
      <c r="BH215" s="187">
        <f>IF(N215="sníž. přenesená",J215,0)</f>
        <v>0</v>
      </c>
      <c r="BI215" s="187">
        <f>IF(N215="nulová",J215,0)</f>
        <v>0</v>
      </c>
      <c r="BJ215" s="19" t="s">
        <v>94</v>
      </c>
      <c r="BK215" s="187">
        <f>ROUND(I215*H215,2)</f>
        <v>0</v>
      </c>
      <c r="BL215" s="19" t="s">
        <v>155</v>
      </c>
      <c r="BM215" s="186" t="s">
        <v>286</v>
      </c>
    </row>
    <row r="216" spans="1:51" s="13" customFormat="1" ht="12">
      <c r="A216" s="13"/>
      <c r="B216" s="188"/>
      <c r="C216" s="13"/>
      <c r="D216" s="189" t="s">
        <v>157</v>
      </c>
      <c r="E216" s="190" t="s">
        <v>1</v>
      </c>
      <c r="F216" s="191" t="s">
        <v>111</v>
      </c>
      <c r="G216" s="13"/>
      <c r="H216" s="192">
        <v>4.5</v>
      </c>
      <c r="I216" s="193"/>
      <c r="J216" s="13"/>
      <c r="K216" s="13"/>
      <c r="L216" s="188"/>
      <c r="M216" s="194"/>
      <c r="N216" s="195"/>
      <c r="O216" s="195"/>
      <c r="P216" s="195"/>
      <c r="Q216" s="195"/>
      <c r="R216" s="195"/>
      <c r="S216" s="195"/>
      <c r="T216" s="19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90" t="s">
        <v>157</v>
      </c>
      <c r="AU216" s="190" t="s">
        <v>94</v>
      </c>
      <c r="AV216" s="13" t="s">
        <v>94</v>
      </c>
      <c r="AW216" s="13" t="s">
        <v>36</v>
      </c>
      <c r="AX216" s="13" t="s">
        <v>21</v>
      </c>
      <c r="AY216" s="190" t="s">
        <v>148</v>
      </c>
    </row>
    <row r="217" spans="1:65" s="2" customFormat="1" ht="24.15" customHeight="1">
      <c r="A217" s="38"/>
      <c r="B217" s="173"/>
      <c r="C217" s="174" t="s">
        <v>287</v>
      </c>
      <c r="D217" s="174" t="s">
        <v>151</v>
      </c>
      <c r="E217" s="175" t="s">
        <v>288</v>
      </c>
      <c r="F217" s="176" t="s">
        <v>289</v>
      </c>
      <c r="G217" s="177" t="s">
        <v>163</v>
      </c>
      <c r="H217" s="178">
        <v>1.2</v>
      </c>
      <c r="I217" s="179"/>
      <c r="J217" s="180">
        <f>ROUND(I217*H217,2)</f>
        <v>0</v>
      </c>
      <c r="K217" s="181"/>
      <c r="L217" s="39"/>
      <c r="M217" s="182" t="s">
        <v>1</v>
      </c>
      <c r="N217" s="183" t="s">
        <v>46</v>
      </c>
      <c r="O217" s="77"/>
      <c r="P217" s="184">
        <f>O217*H217</f>
        <v>0</v>
      </c>
      <c r="Q217" s="184">
        <v>0</v>
      </c>
      <c r="R217" s="184">
        <f>Q217*H217</f>
        <v>0</v>
      </c>
      <c r="S217" s="184">
        <v>0.192</v>
      </c>
      <c r="T217" s="185">
        <f>S217*H217</f>
        <v>0.2304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186" t="s">
        <v>155</v>
      </c>
      <c r="AT217" s="186" t="s">
        <v>151</v>
      </c>
      <c r="AU217" s="186" t="s">
        <v>94</v>
      </c>
      <c r="AY217" s="19" t="s">
        <v>148</v>
      </c>
      <c r="BE217" s="187">
        <f>IF(N217="základní",J217,0)</f>
        <v>0</v>
      </c>
      <c r="BF217" s="187">
        <f>IF(N217="snížená",J217,0)</f>
        <v>0</v>
      </c>
      <c r="BG217" s="187">
        <f>IF(N217="zákl. přenesená",J217,0)</f>
        <v>0</v>
      </c>
      <c r="BH217" s="187">
        <f>IF(N217="sníž. přenesená",J217,0)</f>
        <v>0</v>
      </c>
      <c r="BI217" s="187">
        <f>IF(N217="nulová",J217,0)</f>
        <v>0</v>
      </c>
      <c r="BJ217" s="19" t="s">
        <v>94</v>
      </c>
      <c r="BK217" s="187">
        <f>ROUND(I217*H217,2)</f>
        <v>0</v>
      </c>
      <c r="BL217" s="19" t="s">
        <v>155</v>
      </c>
      <c r="BM217" s="186" t="s">
        <v>290</v>
      </c>
    </row>
    <row r="218" spans="1:51" s="13" customFormat="1" ht="12">
      <c r="A218" s="13"/>
      <c r="B218" s="188"/>
      <c r="C218" s="13"/>
      <c r="D218" s="189" t="s">
        <v>157</v>
      </c>
      <c r="E218" s="190" t="s">
        <v>1</v>
      </c>
      <c r="F218" s="191" t="s">
        <v>291</v>
      </c>
      <c r="G218" s="13"/>
      <c r="H218" s="192">
        <v>1.2</v>
      </c>
      <c r="I218" s="193"/>
      <c r="J218" s="13"/>
      <c r="K218" s="13"/>
      <c r="L218" s="188"/>
      <c r="M218" s="194"/>
      <c r="N218" s="195"/>
      <c r="O218" s="195"/>
      <c r="P218" s="195"/>
      <c r="Q218" s="195"/>
      <c r="R218" s="195"/>
      <c r="S218" s="195"/>
      <c r="T218" s="19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90" t="s">
        <v>157</v>
      </c>
      <c r="AU218" s="190" t="s">
        <v>94</v>
      </c>
      <c r="AV218" s="13" t="s">
        <v>94</v>
      </c>
      <c r="AW218" s="13" t="s">
        <v>36</v>
      </c>
      <c r="AX218" s="13" t="s">
        <v>21</v>
      </c>
      <c r="AY218" s="190" t="s">
        <v>148</v>
      </c>
    </row>
    <row r="219" spans="1:65" s="2" customFormat="1" ht="24.15" customHeight="1">
      <c r="A219" s="38"/>
      <c r="B219" s="173"/>
      <c r="C219" s="174" t="s">
        <v>292</v>
      </c>
      <c r="D219" s="174" t="s">
        <v>151</v>
      </c>
      <c r="E219" s="175" t="s">
        <v>293</v>
      </c>
      <c r="F219" s="176" t="s">
        <v>294</v>
      </c>
      <c r="G219" s="177" t="s">
        <v>163</v>
      </c>
      <c r="H219" s="178">
        <v>5.2</v>
      </c>
      <c r="I219" s="179"/>
      <c r="J219" s="180">
        <f>ROUND(I219*H219,2)</f>
        <v>0</v>
      </c>
      <c r="K219" s="181"/>
      <c r="L219" s="39"/>
      <c r="M219" s="182" t="s">
        <v>1</v>
      </c>
      <c r="N219" s="183" t="s">
        <v>46</v>
      </c>
      <c r="O219" s="77"/>
      <c r="P219" s="184">
        <f>O219*H219</f>
        <v>0</v>
      </c>
      <c r="Q219" s="184">
        <v>0</v>
      </c>
      <c r="R219" s="184">
        <f>Q219*H219</f>
        <v>0</v>
      </c>
      <c r="S219" s="184">
        <v>0.034</v>
      </c>
      <c r="T219" s="185">
        <f>S219*H219</f>
        <v>0.1768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186" t="s">
        <v>155</v>
      </c>
      <c r="AT219" s="186" t="s">
        <v>151</v>
      </c>
      <c r="AU219" s="186" t="s">
        <v>94</v>
      </c>
      <c r="AY219" s="19" t="s">
        <v>148</v>
      </c>
      <c r="BE219" s="187">
        <f>IF(N219="základní",J219,0)</f>
        <v>0</v>
      </c>
      <c r="BF219" s="187">
        <f>IF(N219="snížená",J219,0)</f>
        <v>0</v>
      </c>
      <c r="BG219" s="187">
        <f>IF(N219="zákl. přenesená",J219,0)</f>
        <v>0</v>
      </c>
      <c r="BH219" s="187">
        <f>IF(N219="sníž. přenesená",J219,0)</f>
        <v>0</v>
      </c>
      <c r="BI219" s="187">
        <f>IF(N219="nulová",J219,0)</f>
        <v>0</v>
      </c>
      <c r="BJ219" s="19" t="s">
        <v>94</v>
      </c>
      <c r="BK219" s="187">
        <f>ROUND(I219*H219,2)</f>
        <v>0</v>
      </c>
      <c r="BL219" s="19" t="s">
        <v>155</v>
      </c>
      <c r="BM219" s="186" t="s">
        <v>295</v>
      </c>
    </row>
    <row r="220" spans="1:51" s="13" customFormat="1" ht="12">
      <c r="A220" s="13"/>
      <c r="B220" s="188"/>
      <c r="C220" s="13"/>
      <c r="D220" s="189" t="s">
        <v>157</v>
      </c>
      <c r="E220" s="190" t="s">
        <v>1</v>
      </c>
      <c r="F220" s="191" t="s">
        <v>296</v>
      </c>
      <c r="G220" s="13"/>
      <c r="H220" s="192">
        <v>5.2</v>
      </c>
      <c r="I220" s="193"/>
      <c r="J220" s="13"/>
      <c r="K220" s="13"/>
      <c r="L220" s="188"/>
      <c r="M220" s="194"/>
      <c r="N220" s="195"/>
      <c r="O220" s="195"/>
      <c r="P220" s="195"/>
      <c r="Q220" s="195"/>
      <c r="R220" s="195"/>
      <c r="S220" s="195"/>
      <c r="T220" s="19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90" t="s">
        <v>157</v>
      </c>
      <c r="AU220" s="190" t="s">
        <v>94</v>
      </c>
      <c r="AV220" s="13" t="s">
        <v>94</v>
      </c>
      <c r="AW220" s="13" t="s">
        <v>36</v>
      </c>
      <c r="AX220" s="13" t="s">
        <v>21</v>
      </c>
      <c r="AY220" s="190" t="s">
        <v>148</v>
      </c>
    </row>
    <row r="221" spans="1:65" s="2" customFormat="1" ht="24.15" customHeight="1">
      <c r="A221" s="38"/>
      <c r="B221" s="173"/>
      <c r="C221" s="174" t="s">
        <v>297</v>
      </c>
      <c r="D221" s="174" t="s">
        <v>151</v>
      </c>
      <c r="E221" s="175" t="s">
        <v>298</v>
      </c>
      <c r="F221" s="176" t="s">
        <v>299</v>
      </c>
      <c r="G221" s="177" t="s">
        <v>163</v>
      </c>
      <c r="H221" s="178">
        <v>6.678</v>
      </c>
      <c r="I221" s="179"/>
      <c r="J221" s="180">
        <f>ROUND(I221*H221,2)</f>
        <v>0</v>
      </c>
      <c r="K221" s="181"/>
      <c r="L221" s="39"/>
      <c r="M221" s="182" t="s">
        <v>1</v>
      </c>
      <c r="N221" s="183" t="s">
        <v>46</v>
      </c>
      <c r="O221" s="77"/>
      <c r="P221" s="184">
        <f>O221*H221</f>
        <v>0</v>
      </c>
      <c r="Q221" s="184">
        <v>0</v>
      </c>
      <c r="R221" s="184">
        <f>Q221*H221</f>
        <v>0</v>
      </c>
      <c r="S221" s="184">
        <v>0.067</v>
      </c>
      <c r="T221" s="185">
        <f>S221*H221</f>
        <v>0.44742600000000005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186" t="s">
        <v>155</v>
      </c>
      <c r="AT221" s="186" t="s">
        <v>151</v>
      </c>
      <c r="AU221" s="186" t="s">
        <v>94</v>
      </c>
      <c r="AY221" s="19" t="s">
        <v>148</v>
      </c>
      <c r="BE221" s="187">
        <f>IF(N221="základní",J221,0)</f>
        <v>0</v>
      </c>
      <c r="BF221" s="187">
        <f>IF(N221="snížená",J221,0)</f>
        <v>0</v>
      </c>
      <c r="BG221" s="187">
        <f>IF(N221="zákl. přenesená",J221,0)</f>
        <v>0</v>
      </c>
      <c r="BH221" s="187">
        <f>IF(N221="sníž. přenesená",J221,0)</f>
        <v>0</v>
      </c>
      <c r="BI221" s="187">
        <f>IF(N221="nulová",J221,0)</f>
        <v>0</v>
      </c>
      <c r="BJ221" s="19" t="s">
        <v>94</v>
      </c>
      <c r="BK221" s="187">
        <f>ROUND(I221*H221,2)</f>
        <v>0</v>
      </c>
      <c r="BL221" s="19" t="s">
        <v>155</v>
      </c>
      <c r="BM221" s="186" t="s">
        <v>300</v>
      </c>
    </row>
    <row r="222" spans="1:51" s="13" customFormat="1" ht="12">
      <c r="A222" s="13"/>
      <c r="B222" s="188"/>
      <c r="C222" s="13"/>
      <c r="D222" s="189" t="s">
        <v>157</v>
      </c>
      <c r="E222" s="190" t="s">
        <v>1</v>
      </c>
      <c r="F222" s="191" t="s">
        <v>301</v>
      </c>
      <c r="G222" s="13"/>
      <c r="H222" s="192">
        <v>6.678</v>
      </c>
      <c r="I222" s="193"/>
      <c r="J222" s="13"/>
      <c r="K222" s="13"/>
      <c r="L222" s="188"/>
      <c r="M222" s="194"/>
      <c r="N222" s="195"/>
      <c r="O222" s="195"/>
      <c r="P222" s="195"/>
      <c r="Q222" s="195"/>
      <c r="R222" s="195"/>
      <c r="S222" s="195"/>
      <c r="T222" s="19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90" t="s">
        <v>157</v>
      </c>
      <c r="AU222" s="190" t="s">
        <v>94</v>
      </c>
      <c r="AV222" s="13" t="s">
        <v>94</v>
      </c>
      <c r="AW222" s="13" t="s">
        <v>36</v>
      </c>
      <c r="AX222" s="13" t="s">
        <v>21</v>
      </c>
      <c r="AY222" s="190" t="s">
        <v>148</v>
      </c>
    </row>
    <row r="223" spans="1:65" s="2" customFormat="1" ht="24.15" customHeight="1">
      <c r="A223" s="38"/>
      <c r="B223" s="173"/>
      <c r="C223" s="174" t="s">
        <v>302</v>
      </c>
      <c r="D223" s="174" t="s">
        <v>151</v>
      </c>
      <c r="E223" s="175" t="s">
        <v>303</v>
      </c>
      <c r="F223" s="176" t="s">
        <v>304</v>
      </c>
      <c r="G223" s="177" t="s">
        <v>163</v>
      </c>
      <c r="H223" s="178">
        <v>232.25</v>
      </c>
      <c r="I223" s="179"/>
      <c r="J223" s="180">
        <f>ROUND(I223*H223,2)</f>
        <v>0</v>
      </c>
      <c r="K223" s="181"/>
      <c r="L223" s="39"/>
      <c r="M223" s="182" t="s">
        <v>1</v>
      </c>
      <c r="N223" s="183" t="s">
        <v>46</v>
      </c>
      <c r="O223" s="77"/>
      <c r="P223" s="184">
        <f>O223*H223</f>
        <v>0</v>
      </c>
      <c r="Q223" s="184">
        <v>0</v>
      </c>
      <c r="R223" s="184">
        <f>Q223*H223</f>
        <v>0</v>
      </c>
      <c r="S223" s="184">
        <v>0.005</v>
      </c>
      <c r="T223" s="185">
        <f>S223*H223</f>
        <v>1.1612500000000001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186" t="s">
        <v>155</v>
      </c>
      <c r="AT223" s="186" t="s">
        <v>151</v>
      </c>
      <c r="AU223" s="186" t="s">
        <v>94</v>
      </c>
      <c r="AY223" s="19" t="s">
        <v>148</v>
      </c>
      <c r="BE223" s="187">
        <f>IF(N223="základní",J223,0)</f>
        <v>0</v>
      </c>
      <c r="BF223" s="187">
        <f>IF(N223="snížená",J223,0)</f>
        <v>0</v>
      </c>
      <c r="BG223" s="187">
        <f>IF(N223="zákl. přenesená",J223,0)</f>
        <v>0</v>
      </c>
      <c r="BH223" s="187">
        <f>IF(N223="sníž. přenesená",J223,0)</f>
        <v>0</v>
      </c>
      <c r="BI223" s="187">
        <f>IF(N223="nulová",J223,0)</f>
        <v>0</v>
      </c>
      <c r="BJ223" s="19" t="s">
        <v>94</v>
      </c>
      <c r="BK223" s="187">
        <f>ROUND(I223*H223,2)</f>
        <v>0</v>
      </c>
      <c r="BL223" s="19" t="s">
        <v>155</v>
      </c>
      <c r="BM223" s="186" t="s">
        <v>305</v>
      </c>
    </row>
    <row r="224" spans="1:65" s="2" customFormat="1" ht="24.15" customHeight="1">
      <c r="A224" s="38"/>
      <c r="B224" s="173"/>
      <c r="C224" s="174" t="s">
        <v>306</v>
      </c>
      <c r="D224" s="174" t="s">
        <v>151</v>
      </c>
      <c r="E224" s="175" t="s">
        <v>303</v>
      </c>
      <c r="F224" s="176" t="s">
        <v>304</v>
      </c>
      <c r="G224" s="177" t="s">
        <v>163</v>
      </c>
      <c r="H224" s="178">
        <v>235.096</v>
      </c>
      <c r="I224" s="179"/>
      <c r="J224" s="180">
        <f>ROUND(I224*H224,2)</f>
        <v>0</v>
      </c>
      <c r="K224" s="181"/>
      <c r="L224" s="39"/>
      <c r="M224" s="182" t="s">
        <v>1</v>
      </c>
      <c r="N224" s="183" t="s">
        <v>46</v>
      </c>
      <c r="O224" s="77"/>
      <c r="P224" s="184">
        <f>O224*H224</f>
        <v>0</v>
      </c>
      <c r="Q224" s="184">
        <v>0</v>
      </c>
      <c r="R224" s="184">
        <f>Q224*H224</f>
        <v>0</v>
      </c>
      <c r="S224" s="184">
        <v>0.005</v>
      </c>
      <c r="T224" s="185">
        <f>S224*H224</f>
        <v>1.17548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186" t="s">
        <v>155</v>
      </c>
      <c r="AT224" s="186" t="s">
        <v>151</v>
      </c>
      <c r="AU224" s="186" t="s">
        <v>94</v>
      </c>
      <c r="AY224" s="19" t="s">
        <v>148</v>
      </c>
      <c r="BE224" s="187">
        <f>IF(N224="základní",J224,0)</f>
        <v>0</v>
      </c>
      <c r="BF224" s="187">
        <f>IF(N224="snížená",J224,0)</f>
        <v>0</v>
      </c>
      <c r="BG224" s="187">
        <f>IF(N224="zákl. přenesená",J224,0)</f>
        <v>0</v>
      </c>
      <c r="BH224" s="187">
        <f>IF(N224="sníž. přenesená",J224,0)</f>
        <v>0</v>
      </c>
      <c r="BI224" s="187">
        <f>IF(N224="nulová",J224,0)</f>
        <v>0</v>
      </c>
      <c r="BJ224" s="19" t="s">
        <v>94</v>
      </c>
      <c r="BK224" s="187">
        <f>ROUND(I224*H224,2)</f>
        <v>0</v>
      </c>
      <c r="BL224" s="19" t="s">
        <v>155</v>
      </c>
      <c r="BM224" s="186" t="s">
        <v>307</v>
      </c>
    </row>
    <row r="225" spans="1:51" s="13" customFormat="1" ht="12">
      <c r="A225" s="13"/>
      <c r="B225" s="188"/>
      <c r="C225" s="13"/>
      <c r="D225" s="189" t="s">
        <v>157</v>
      </c>
      <c r="E225" s="190" t="s">
        <v>1</v>
      </c>
      <c r="F225" s="191" t="s">
        <v>213</v>
      </c>
      <c r="G225" s="13"/>
      <c r="H225" s="192">
        <v>235.096</v>
      </c>
      <c r="I225" s="193"/>
      <c r="J225" s="13"/>
      <c r="K225" s="13"/>
      <c r="L225" s="188"/>
      <c r="M225" s="194"/>
      <c r="N225" s="195"/>
      <c r="O225" s="195"/>
      <c r="P225" s="195"/>
      <c r="Q225" s="195"/>
      <c r="R225" s="195"/>
      <c r="S225" s="195"/>
      <c r="T225" s="19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90" t="s">
        <v>157</v>
      </c>
      <c r="AU225" s="190" t="s">
        <v>94</v>
      </c>
      <c r="AV225" s="13" t="s">
        <v>94</v>
      </c>
      <c r="AW225" s="13" t="s">
        <v>36</v>
      </c>
      <c r="AX225" s="13" t="s">
        <v>21</v>
      </c>
      <c r="AY225" s="190" t="s">
        <v>148</v>
      </c>
    </row>
    <row r="226" spans="1:65" s="2" customFormat="1" ht="24.15" customHeight="1">
      <c r="A226" s="38"/>
      <c r="B226" s="173"/>
      <c r="C226" s="174" t="s">
        <v>308</v>
      </c>
      <c r="D226" s="174" t="s">
        <v>151</v>
      </c>
      <c r="E226" s="175" t="s">
        <v>309</v>
      </c>
      <c r="F226" s="176" t="s">
        <v>310</v>
      </c>
      <c r="G226" s="177" t="s">
        <v>163</v>
      </c>
      <c r="H226" s="178">
        <v>167.64</v>
      </c>
      <c r="I226" s="179"/>
      <c r="J226" s="180">
        <f>ROUND(I226*H226,2)</f>
        <v>0</v>
      </c>
      <c r="K226" s="181"/>
      <c r="L226" s="39"/>
      <c r="M226" s="182" t="s">
        <v>1</v>
      </c>
      <c r="N226" s="183" t="s">
        <v>46</v>
      </c>
      <c r="O226" s="77"/>
      <c r="P226" s="184">
        <f>O226*H226</f>
        <v>0</v>
      </c>
      <c r="Q226" s="184">
        <v>0</v>
      </c>
      <c r="R226" s="184">
        <f>Q226*H226</f>
        <v>0</v>
      </c>
      <c r="S226" s="184">
        <v>0.029</v>
      </c>
      <c r="T226" s="185">
        <f>S226*H226</f>
        <v>4.86156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186" t="s">
        <v>155</v>
      </c>
      <c r="AT226" s="186" t="s">
        <v>151</v>
      </c>
      <c r="AU226" s="186" t="s">
        <v>94</v>
      </c>
      <c r="AY226" s="19" t="s">
        <v>148</v>
      </c>
      <c r="BE226" s="187">
        <f>IF(N226="základní",J226,0)</f>
        <v>0</v>
      </c>
      <c r="BF226" s="187">
        <f>IF(N226="snížená",J226,0)</f>
        <v>0</v>
      </c>
      <c r="BG226" s="187">
        <f>IF(N226="zákl. přenesená",J226,0)</f>
        <v>0</v>
      </c>
      <c r="BH226" s="187">
        <f>IF(N226="sníž. přenesená",J226,0)</f>
        <v>0</v>
      </c>
      <c r="BI226" s="187">
        <f>IF(N226="nulová",J226,0)</f>
        <v>0</v>
      </c>
      <c r="BJ226" s="19" t="s">
        <v>94</v>
      </c>
      <c r="BK226" s="187">
        <f>ROUND(I226*H226,2)</f>
        <v>0</v>
      </c>
      <c r="BL226" s="19" t="s">
        <v>155</v>
      </c>
      <c r="BM226" s="186" t="s">
        <v>311</v>
      </c>
    </row>
    <row r="227" spans="1:51" s="13" customFormat="1" ht="12">
      <c r="A227" s="13"/>
      <c r="B227" s="188"/>
      <c r="C227" s="13"/>
      <c r="D227" s="189" t="s">
        <v>157</v>
      </c>
      <c r="E227" s="190" t="s">
        <v>1</v>
      </c>
      <c r="F227" s="191" t="s">
        <v>98</v>
      </c>
      <c r="G227" s="13"/>
      <c r="H227" s="192">
        <v>167.64</v>
      </c>
      <c r="I227" s="193"/>
      <c r="J227" s="13"/>
      <c r="K227" s="13"/>
      <c r="L227" s="188"/>
      <c r="M227" s="194"/>
      <c r="N227" s="195"/>
      <c r="O227" s="195"/>
      <c r="P227" s="195"/>
      <c r="Q227" s="195"/>
      <c r="R227" s="195"/>
      <c r="S227" s="195"/>
      <c r="T227" s="19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90" t="s">
        <v>157</v>
      </c>
      <c r="AU227" s="190" t="s">
        <v>94</v>
      </c>
      <c r="AV227" s="13" t="s">
        <v>94</v>
      </c>
      <c r="AW227" s="13" t="s">
        <v>36</v>
      </c>
      <c r="AX227" s="13" t="s">
        <v>21</v>
      </c>
      <c r="AY227" s="190" t="s">
        <v>148</v>
      </c>
    </row>
    <row r="228" spans="1:65" s="2" customFormat="1" ht="24.15" customHeight="1">
      <c r="A228" s="38"/>
      <c r="B228" s="173"/>
      <c r="C228" s="174" t="s">
        <v>312</v>
      </c>
      <c r="D228" s="174" t="s">
        <v>151</v>
      </c>
      <c r="E228" s="175" t="s">
        <v>313</v>
      </c>
      <c r="F228" s="176" t="s">
        <v>314</v>
      </c>
      <c r="G228" s="177" t="s">
        <v>163</v>
      </c>
      <c r="H228" s="178">
        <v>9.17</v>
      </c>
      <c r="I228" s="179"/>
      <c r="J228" s="180">
        <f>ROUND(I228*H228,2)</f>
        <v>0</v>
      </c>
      <c r="K228" s="181"/>
      <c r="L228" s="39"/>
      <c r="M228" s="182" t="s">
        <v>1</v>
      </c>
      <c r="N228" s="183" t="s">
        <v>46</v>
      </c>
      <c r="O228" s="77"/>
      <c r="P228" s="184">
        <f>O228*H228</f>
        <v>0</v>
      </c>
      <c r="Q228" s="184">
        <v>0</v>
      </c>
      <c r="R228" s="184">
        <f>Q228*H228</f>
        <v>0</v>
      </c>
      <c r="S228" s="184">
        <v>0.068</v>
      </c>
      <c r="T228" s="185">
        <f>S228*H228</f>
        <v>0.62356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186" t="s">
        <v>155</v>
      </c>
      <c r="AT228" s="186" t="s">
        <v>151</v>
      </c>
      <c r="AU228" s="186" t="s">
        <v>94</v>
      </c>
      <c r="AY228" s="19" t="s">
        <v>148</v>
      </c>
      <c r="BE228" s="187">
        <f>IF(N228="základní",J228,0)</f>
        <v>0</v>
      </c>
      <c r="BF228" s="187">
        <f>IF(N228="snížená",J228,0)</f>
        <v>0</v>
      </c>
      <c r="BG228" s="187">
        <f>IF(N228="zákl. přenesená",J228,0)</f>
        <v>0</v>
      </c>
      <c r="BH228" s="187">
        <f>IF(N228="sníž. přenesená",J228,0)</f>
        <v>0</v>
      </c>
      <c r="BI228" s="187">
        <f>IF(N228="nulová",J228,0)</f>
        <v>0</v>
      </c>
      <c r="BJ228" s="19" t="s">
        <v>94</v>
      </c>
      <c r="BK228" s="187">
        <f>ROUND(I228*H228,2)</f>
        <v>0</v>
      </c>
      <c r="BL228" s="19" t="s">
        <v>155</v>
      </c>
      <c r="BM228" s="186" t="s">
        <v>315</v>
      </c>
    </row>
    <row r="229" spans="1:51" s="13" customFormat="1" ht="12">
      <c r="A229" s="13"/>
      <c r="B229" s="188"/>
      <c r="C229" s="13"/>
      <c r="D229" s="189" t="s">
        <v>157</v>
      </c>
      <c r="E229" s="190" t="s">
        <v>1</v>
      </c>
      <c r="F229" s="191" t="s">
        <v>102</v>
      </c>
      <c r="G229" s="13"/>
      <c r="H229" s="192">
        <v>9.17</v>
      </c>
      <c r="I229" s="193"/>
      <c r="J229" s="13"/>
      <c r="K229" s="13"/>
      <c r="L229" s="188"/>
      <c r="M229" s="194"/>
      <c r="N229" s="195"/>
      <c r="O229" s="195"/>
      <c r="P229" s="195"/>
      <c r="Q229" s="195"/>
      <c r="R229" s="195"/>
      <c r="S229" s="195"/>
      <c r="T229" s="19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0" t="s">
        <v>157</v>
      </c>
      <c r="AU229" s="190" t="s">
        <v>94</v>
      </c>
      <c r="AV229" s="13" t="s">
        <v>94</v>
      </c>
      <c r="AW229" s="13" t="s">
        <v>36</v>
      </c>
      <c r="AX229" s="13" t="s">
        <v>21</v>
      </c>
      <c r="AY229" s="190" t="s">
        <v>148</v>
      </c>
    </row>
    <row r="230" spans="1:63" s="12" customFormat="1" ht="22.8" customHeight="1">
      <c r="A230" s="12"/>
      <c r="B230" s="160"/>
      <c r="C230" s="12"/>
      <c r="D230" s="161" t="s">
        <v>79</v>
      </c>
      <c r="E230" s="171" t="s">
        <v>316</v>
      </c>
      <c r="F230" s="171" t="s">
        <v>317</v>
      </c>
      <c r="G230" s="12"/>
      <c r="H230" s="12"/>
      <c r="I230" s="163"/>
      <c r="J230" s="172">
        <f>BK230</f>
        <v>0</v>
      </c>
      <c r="K230" s="12"/>
      <c r="L230" s="160"/>
      <c r="M230" s="165"/>
      <c r="N230" s="166"/>
      <c r="O230" s="166"/>
      <c r="P230" s="167">
        <f>SUM(P231:P236)</f>
        <v>0</v>
      </c>
      <c r="Q230" s="166"/>
      <c r="R230" s="167">
        <f>SUM(R231:R236)</f>
        <v>0</v>
      </c>
      <c r="S230" s="166"/>
      <c r="T230" s="168">
        <f>SUM(T231:T236)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161" t="s">
        <v>21</v>
      </c>
      <c r="AT230" s="169" t="s">
        <v>79</v>
      </c>
      <c r="AU230" s="169" t="s">
        <v>21</v>
      </c>
      <c r="AY230" s="161" t="s">
        <v>148</v>
      </c>
      <c r="BK230" s="170">
        <f>SUM(BK231:BK236)</f>
        <v>0</v>
      </c>
    </row>
    <row r="231" spans="1:65" s="2" customFormat="1" ht="16.5" customHeight="1">
      <c r="A231" s="38"/>
      <c r="B231" s="173"/>
      <c r="C231" s="174" t="s">
        <v>318</v>
      </c>
      <c r="D231" s="174" t="s">
        <v>151</v>
      </c>
      <c r="E231" s="175" t="s">
        <v>319</v>
      </c>
      <c r="F231" s="176" t="s">
        <v>320</v>
      </c>
      <c r="G231" s="177" t="s">
        <v>321</v>
      </c>
      <c r="H231" s="178">
        <v>11.896</v>
      </c>
      <c r="I231" s="179"/>
      <c r="J231" s="180">
        <f>ROUND(I231*H231,2)</f>
        <v>0</v>
      </c>
      <c r="K231" s="181"/>
      <c r="L231" s="39"/>
      <c r="M231" s="182" t="s">
        <v>1</v>
      </c>
      <c r="N231" s="183" t="s">
        <v>46</v>
      </c>
      <c r="O231" s="77"/>
      <c r="P231" s="184">
        <f>O231*H231</f>
        <v>0</v>
      </c>
      <c r="Q231" s="184">
        <v>0</v>
      </c>
      <c r="R231" s="184">
        <f>Q231*H231</f>
        <v>0</v>
      </c>
      <c r="S231" s="184">
        <v>0</v>
      </c>
      <c r="T231" s="185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186" t="s">
        <v>155</v>
      </c>
      <c r="AT231" s="186" t="s">
        <v>151</v>
      </c>
      <c r="AU231" s="186" t="s">
        <v>94</v>
      </c>
      <c r="AY231" s="19" t="s">
        <v>148</v>
      </c>
      <c r="BE231" s="187">
        <f>IF(N231="základní",J231,0)</f>
        <v>0</v>
      </c>
      <c r="BF231" s="187">
        <f>IF(N231="snížená",J231,0)</f>
        <v>0</v>
      </c>
      <c r="BG231" s="187">
        <f>IF(N231="zákl. přenesená",J231,0)</f>
        <v>0</v>
      </c>
      <c r="BH231" s="187">
        <f>IF(N231="sníž. přenesená",J231,0)</f>
        <v>0</v>
      </c>
      <c r="BI231" s="187">
        <f>IF(N231="nulová",J231,0)</f>
        <v>0</v>
      </c>
      <c r="BJ231" s="19" t="s">
        <v>94</v>
      </c>
      <c r="BK231" s="187">
        <f>ROUND(I231*H231,2)</f>
        <v>0</v>
      </c>
      <c r="BL231" s="19" t="s">
        <v>155</v>
      </c>
      <c r="BM231" s="186" t="s">
        <v>322</v>
      </c>
    </row>
    <row r="232" spans="1:65" s="2" customFormat="1" ht="24.15" customHeight="1">
      <c r="A232" s="38"/>
      <c r="B232" s="173"/>
      <c r="C232" s="174" t="s">
        <v>323</v>
      </c>
      <c r="D232" s="174" t="s">
        <v>151</v>
      </c>
      <c r="E232" s="175" t="s">
        <v>324</v>
      </c>
      <c r="F232" s="176" t="s">
        <v>325</v>
      </c>
      <c r="G232" s="177" t="s">
        <v>321</v>
      </c>
      <c r="H232" s="178">
        <v>11.896</v>
      </c>
      <c r="I232" s="179"/>
      <c r="J232" s="180">
        <f>ROUND(I232*H232,2)</f>
        <v>0</v>
      </c>
      <c r="K232" s="181"/>
      <c r="L232" s="39"/>
      <c r="M232" s="182" t="s">
        <v>1</v>
      </c>
      <c r="N232" s="183" t="s">
        <v>46</v>
      </c>
      <c r="O232" s="77"/>
      <c r="P232" s="184">
        <f>O232*H232</f>
        <v>0</v>
      </c>
      <c r="Q232" s="184">
        <v>0</v>
      </c>
      <c r="R232" s="184">
        <f>Q232*H232</f>
        <v>0</v>
      </c>
      <c r="S232" s="184">
        <v>0</v>
      </c>
      <c r="T232" s="185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186" t="s">
        <v>155</v>
      </c>
      <c r="AT232" s="186" t="s">
        <v>151</v>
      </c>
      <c r="AU232" s="186" t="s">
        <v>94</v>
      </c>
      <c r="AY232" s="19" t="s">
        <v>148</v>
      </c>
      <c r="BE232" s="187">
        <f>IF(N232="základní",J232,0)</f>
        <v>0</v>
      </c>
      <c r="BF232" s="187">
        <f>IF(N232="snížená",J232,0)</f>
        <v>0</v>
      </c>
      <c r="BG232" s="187">
        <f>IF(N232="zákl. přenesená",J232,0)</f>
        <v>0</v>
      </c>
      <c r="BH232" s="187">
        <f>IF(N232="sníž. přenesená",J232,0)</f>
        <v>0</v>
      </c>
      <c r="BI232" s="187">
        <f>IF(N232="nulová",J232,0)</f>
        <v>0</v>
      </c>
      <c r="BJ232" s="19" t="s">
        <v>94</v>
      </c>
      <c r="BK232" s="187">
        <f>ROUND(I232*H232,2)</f>
        <v>0</v>
      </c>
      <c r="BL232" s="19" t="s">
        <v>155</v>
      </c>
      <c r="BM232" s="186" t="s">
        <v>326</v>
      </c>
    </row>
    <row r="233" spans="1:65" s="2" customFormat="1" ht="21.75" customHeight="1">
      <c r="A233" s="38"/>
      <c r="B233" s="173"/>
      <c r="C233" s="174" t="s">
        <v>327</v>
      </c>
      <c r="D233" s="174" t="s">
        <v>151</v>
      </c>
      <c r="E233" s="175" t="s">
        <v>328</v>
      </c>
      <c r="F233" s="176" t="s">
        <v>329</v>
      </c>
      <c r="G233" s="177" t="s">
        <v>321</v>
      </c>
      <c r="H233" s="178">
        <v>11.896</v>
      </c>
      <c r="I233" s="179"/>
      <c r="J233" s="180">
        <f>ROUND(I233*H233,2)</f>
        <v>0</v>
      </c>
      <c r="K233" s="181"/>
      <c r="L233" s="39"/>
      <c r="M233" s="182" t="s">
        <v>1</v>
      </c>
      <c r="N233" s="183" t="s">
        <v>46</v>
      </c>
      <c r="O233" s="77"/>
      <c r="P233" s="184">
        <f>O233*H233</f>
        <v>0</v>
      </c>
      <c r="Q233" s="184">
        <v>0</v>
      </c>
      <c r="R233" s="184">
        <f>Q233*H233</f>
        <v>0</v>
      </c>
      <c r="S233" s="184">
        <v>0</v>
      </c>
      <c r="T233" s="185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186" t="s">
        <v>155</v>
      </c>
      <c r="AT233" s="186" t="s">
        <v>151</v>
      </c>
      <c r="AU233" s="186" t="s">
        <v>94</v>
      </c>
      <c r="AY233" s="19" t="s">
        <v>148</v>
      </c>
      <c r="BE233" s="187">
        <f>IF(N233="základní",J233,0)</f>
        <v>0</v>
      </c>
      <c r="BF233" s="187">
        <f>IF(N233="snížená",J233,0)</f>
        <v>0</v>
      </c>
      <c r="BG233" s="187">
        <f>IF(N233="zákl. přenesená",J233,0)</f>
        <v>0</v>
      </c>
      <c r="BH233" s="187">
        <f>IF(N233="sníž. přenesená",J233,0)</f>
        <v>0</v>
      </c>
      <c r="BI233" s="187">
        <f>IF(N233="nulová",J233,0)</f>
        <v>0</v>
      </c>
      <c r="BJ233" s="19" t="s">
        <v>94</v>
      </c>
      <c r="BK233" s="187">
        <f>ROUND(I233*H233,2)</f>
        <v>0</v>
      </c>
      <c r="BL233" s="19" t="s">
        <v>155</v>
      </c>
      <c r="BM233" s="186" t="s">
        <v>330</v>
      </c>
    </row>
    <row r="234" spans="1:65" s="2" customFormat="1" ht="24.15" customHeight="1">
      <c r="A234" s="38"/>
      <c r="B234" s="173"/>
      <c r="C234" s="174" t="s">
        <v>240</v>
      </c>
      <c r="D234" s="174" t="s">
        <v>151</v>
      </c>
      <c r="E234" s="175" t="s">
        <v>331</v>
      </c>
      <c r="F234" s="176" t="s">
        <v>332</v>
      </c>
      <c r="G234" s="177" t="s">
        <v>321</v>
      </c>
      <c r="H234" s="178">
        <v>107.064</v>
      </c>
      <c r="I234" s="179"/>
      <c r="J234" s="180">
        <f>ROUND(I234*H234,2)</f>
        <v>0</v>
      </c>
      <c r="K234" s="181"/>
      <c r="L234" s="39"/>
      <c r="M234" s="182" t="s">
        <v>1</v>
      </c>
      <c r="N234" s="183" t="s">
        <v>46</v>
      </c>
      <c r="O234" s="77"/>
      <c r="P234" s="184">
        <f>O234*H234</f>
        <v>0</v>
      </c>
      <c r="Q234" s="184">
        <v>0</v>
      </c>
      <c r="R234" s="184">
        <f>Q234*H234</f>
        <v>0</v>
      </c>
      <c r="S234" s="184">
        <v>0</v>
      </c>
      <c r="T234" s="185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186" t="s">
        <v>155</v>
      </c>
      <c r="AT234" s="186" t="s">
        <v>151</v>
      </c>
      <c r="AU234" s="186" t="s">
        <v>94</v>
      </c>
      <c r="AY234" s="19" t="s">
        <v>148</v>
      </c>
      <c r="BE234" s="187">
        <f>IF(N234="základní",J234,0)</f>
        <v>0</v>
      </c>
      <c r="BF234" s="187">
        <f>IF(N234="snížená",J234,0)</f>
        <v>0</v>
      </c>
      <c r="BG234" s="187">
        <f>IF(N234="zákl. přenesená",J234,0)</f>
        <v>0</v>
      </c>
      <c r="BH234" s="187">
        <f>IF(N234="sníž. přenesená",J234,0)</f>
        <v>0</v>
      </c>
      <c r="BI234" s="187">
        <f>IF(N234="nulová",J234,0)</f>
        <v>0</v>
      </c>
      <c r="BJ234" s="19" t="s">
        <v>94</v>
      </c>
      <c r="BK234" s="187">
        <f>ROUND(I234*H234,2)</f>
        <v>0</v>
      </c>
      <c r="BL234" s="19" t="s">
        <v>155</v>
      </c>
      <c r="BM234" s="186" t="s">
        <v>333</v>
      </c>
    </row>
    <row r="235" spans="1:51" s="13" customFormat="1" ht="12">
      <c r="A235" s="13"/>
      <c r="B235" s="188"/>
      <c r="C235" s="13"/>
      <c r="D235" s="189" t="s">
        <v>157</v>
      </c>
      <c r="E235" s="13"/>
      <c r="F235" s="191" t="s">
        <v>334</v>
      </c>
      <c r="G235" s="13"/>
      <c r="H235" s="192">
        <v>107.064</v>
      </c>
      <c r="I235" s="193"/>
      <c r="J235" s="13"/>
      <c r="K235" s="13"/>
      <c r="L235" s="188"/>
      <c r="M235" s="194"/>
      <c r="N235" s="195"/>
      <c r="O235" s="195"/>
      <c r="P235" s="195"/>
      <c r="Q235" s="195"/>
      <c r="R235" s="195"/>
      <c r="S235" s="195"/>
      <c r="T235" s="19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90" t="s">
        <v>157</v>
      </c>
      <c r="AU235" s="190" t="s">
        <v>94</v>
      </c>
      <c r="AV235" s="13" t="s">
        <v>94</v>
      </c>
      <c r="AW235" s="13" t="s">
        <v>3</v>
      </c>
      <c r="AX235" s="13" t="s">
        <v>21</v>
      </c>
      <c r="AY235" s="190" t="s">
        <v>148</v>
      </c>
    </row>
    <row r="236" spans="1:65" s="2" customFormat="1" ht="24.15" customHeight="1">
      <c r="A236" s="38"/>
      <c r="B236" s="173"/>
      <c r="C236" s="174" t="s">
        <v>335</v>
      </c>
      <c r="D236" s="174" t="s">
        <v>151</v>
      </c>
      <c r="E236" s="175" t="s">
        <v>336</v>
      </c>
      <c r="F236" s="176" t="s">
        <v>337</v>
      </c>
      <c r="G236" s="177" t="s">
        <v>321</v>
      </c>
      <c r="H236" s="178">
        <v>11.896</v>
      </c>
      <c r="I236" s="179"/>
      <c r="J236" s="180">
        <f>ROUND(I236*H236,2)</f>
        <v>0</v>
      </c>
      <c r="K236" s="181"/>
      <c r="L236" s="39"/>
      <c r="M236" s="182" t="s">
        <v>1</v>
      </c>
      <c r="N236" s="183" t="s">
        <v>46</v>
      </c>
      <c r="O236" s="77"/>
      <c r="P236" s="184">
        <f>O236*H236</f>
        <v>0</v>
      </c>
      <c r="Q236" s="184">
        <v>0</v>
      </c>
      <c r="R236" s="184">
        <f>Q236*H236</f>
        <v>0</v>
      </c>
      <c r="S236" s="184">
        <v>0</v>
      </c>
      <c r="T236" s="185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186" t="s">
        <v>155</v>
      </c>
      <c r="AT236" s="186" t="s">
        <v>151</v>
      </c>
      <c r="AU236" s="186" t="s">
        <v>94</v>
      </c>
      <c r="AY236" s="19" t="s">
        <v>148</v>
      </c>
      <c r="BE236" s="187">
        <f>IF(N236="základní",J236,0)</f>
        <v>0</v>
      </c>
      <c r="BF236" s="187">
        <f>IF(N236="snížená",J236,0)</f>
        <v>0</v>
      </c>
      <c r="BG236" s="187">
        <f>IF(N236="zákl. přenesená",J236,0)</f>
        <v>0</v>
      </c>
      <c r="BH236" s="187">
        <f>IF(N236="sníž. přenesená",J236,0)</f>
        <v>0</v>
      </c>
      <c r="BI236" s="187">
        <f>IF(N236="nulová",J236,0)</f>
        <v>0</v>
      </c>
      <c r="BJ236" s="19" t="s">
        <v>94</v>
      </c>
      <c r="BK236" s="187">
        <f>ROUND(I236*H236,2)</f>
        <v>0</v>
      </c>
      <c r="BL236" s="19" t="s">
        <v>155</v>
      </c>
      <c r="BM236" s="186" t="s">
        <v>338</v>
      </c>
    </row>
    <row r="237" spans="1:63" s="12" customFormat="1" ht="22.8" customHeight="1">
      <c r="A237" s="12"/>
      <c r="B237" s="160"/>
      <c r="C237" s="12"/>
      <c r="D237" s="161" t="s">
        <v>79</v>
      </c>
      <c r="E237" s="171" t="s">
        <v>339</v>
      </c>
      <c r="F237" s="171" t="s">
        <v>340</v>
      </c>
      <c r="G237" s="12"/>
      <c r="H237" s="12"/>
      <c r="I237" s="163"/>
      <c r="J237" s="172">
        <f>BK237</f>
        <v>0</v>
      </c>
      <c r="K237" s="12"/>
      <c r="L237" s="160"/>
      <c r="M237" s="165"/>
      <c r="N237" s="166"/>
      <c r="O237" s="166"/>
      <c r="P237" s="167">
        <f>P238</f>
        <v>0</v>
      </c>
      <c r="Q237" s="166"/>
      <c r="R237" s="167">
        <f>R238</f>
        <v>0</v>
      </c>
      <c r="S237" s="166"/>
      <c r="T237" s="168">
        <f>T238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161" t="s">
        <v>21</v>
      </c>
      <c r="AT237" s="169" t="s">
        <v>79</v>
      </c>
      <c r="AU237" s="169" t="s">
        <v>21</v>
      </c>
      <c r="AY237" s="161" t="s">
        <v>148</v>
      </c>
      <c r="BK237" s="170">
        <f>BK238</f>
        <v>0</v>
      </c>
    </row>
    <row r="238" spans="1:65" s="2" customFormat="1" ht="33" customHeight="1">
      <c r="A238" s="38"/>
      <c r="B238" s="173"/>
      <c r="C238" s="174" t="s">
        <v>341</v>
      </c>
      <c r="D238" s="174" t="s">
        <v>151</v>
      </c>
      <c r="E238" s="175" t="s">
        <v>342</v>
      </c>
      <c r="F238" s="176" t="s">
        <v>343</v>
      </c>
      <c r="G238" s="177" t="s">
        <v>321</v>
      </c>
      <c r="H238" s="178">
        <v>12.055</v>
      </c>
      <c r="I238" s="179"/>
      <c r="J238" s="180">
        <f>ROUND(I238*H238,2)</f>
        <v>0</v>
      </c>
      <c r="K238" s="181"/>
      <c r="L238" s="39"/>
      <c r="M238" s="182" t="s">
        <v>1</v>
      </c>
      <c r="N238" s="183" t="s">
        <v>46</v>
      </c>
      <c r="O238" s="77"/>
      <c r="P238" s="184">
        <f>O238*H238</f>
        <v>0</v>
      </c>
      <c r="Q238" s="184">
        <v>0</v>
      </c>
      <c r="R238" s="184">
        <f>Q238*H238</f>
        <v>0</v>
      </c>
      <c r="S238" s="184">
        <v>0</v>
      </c>
      <c r="T238" s="185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186" t="s">
        <v>155</v>
      </c>
      <c r="AT238" s="186" t="s">
        <v>151</v>
      </c>
      <c r="AU238" s="186" t="s">
        <v>94</v>
      </c>
      <c r="AY238" s="19" t="s">
        <v>148</v>
      </c>
      <c r="BE238" s="187">
        <f>IF(N238="základní",J238,0)</f>
        <v>0</v>
      </c>
      <c r="BF238" s="187">
        <f>IF(N238="snížená",J238,0)</f>
        <v>0</v>
      </c>
      <c r="BG238" s="187">
        <f>IF(N238="zákl. přenesená",J238,0)</f>
        <v>0</v>
      </c>
      <c r="BH238" s="187">
        <f>IF(N238="sníž. přenesená",J238,0)</f>
        <v>0</v>
      </c>
      <c r="BI238" s="187">
        <f>IF(N238="nulová",J238,0)</f>
        <v>0</v>
      </c>
      <c r="BJ238" s="19" t="s">
        <v>94</v>
      </c>
      <c r="BK238" s="187">
        <f>ROUND(I238*H238,2)</f>
        <v>0</v>
      </c>
      <c r="BL238" s="19" t="s">
        <v>155</v>
      </c>
      <c r="BM238" s="186" t="s">
        <v>344</v>
      </c>
    </row>
    <row r="239" spans="1:63" s="12" customFormat="1" ht="25.9" customHeight="1">
      <c r="A239" s="12"/>
      <c r="B239" s="160"/>
      <c r="C239" s="12"/>
      <c r="D239" s="161" t="s">
        <v>79</v>
      </c>
      <c r="E239" s="162" t="s">
        <v>345</v>
      </c>
      <c r="F239" s="162" t="s">
        <v>346</v>
      </c>
      <c r="G239" s="12"/>
      <c r="H239" s="12"/>
      <c r="I239" s="163"/>
      <c r="J239" s="164">
        <f>BK239</f>
        <v>0</v>
      </c>
      <c r="K239" s="12"/>
      <c r="L239" s="160"/>
      <c r="M239" s="165"/>
      <c r="N239" s="166"/>
      <c r="O239" s="166"/>
      <c r="P239" s="167">
        <f>P240+P260+P280+P285+P302</f>
        <v>0</v>
      </c>
      <c r="Q239" s="166"/>
      <c r="R239" s="167">
        <f>R240+R260+R280+R285+R302</f>
        <v>2.4550958200000004</v>
      </c>
      <c r="S239" s="166"/>
      <c r="T239" s="168">
        <f>T240+T260+T280+T285+T302</f>
        <v>3.2191396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161" t="s">
        <v>94</v>
      </c>
      <c r="AT239" s="169" t="s">
        <v>79</v>
      </c>
      <c r="AU239" s="169" t="s">
        <v>80</v>
      </c>
      <c r="AY239" s="161" t="s">
        <v>148</v>
      </c>
      <c r="BK239" s="170">
        <f>BK240+BK260+BK280+BK285+BK302</f>
        <v>0</v>
      </c>
    </row>
    <row r="240" spans="1:63" s="12" customFormat="1" ht="22.8" customHeight="1">
      <c r="A240" s="12"/>
      <c r="B240" s="160"/>
      <c r="C240" s="12"/>
      <c r="D240" s="161" t="s">
        <v>79</v>
      </c>
      <c r="E240" s="171" t="s">
        <v>347</v>
      </c>
      <c r="F240" s="171" t="s">
        <v>348</v>
      </c>
      <c r="G240" s="12"/>
      <c r="H240" s="12"/>
      <c r="I240" s="163"/>
      <c r="J240" s="172">
        <f>BK240</f>
        <v>0</v>
      </c>
      <c r="K240" s="12"/>
      <c r="L240" s="160"/>
      <c r="M240" s="165"/>
      <c r="N240" s="166"/>
      <c r="O240" s="166"/>
      <c r="P240" s="167">
        <f>SUM(P241:P259)</f>
        <v>0</v>
      </c>
      <c r="Q240" s="166"/>
      <c r="R240" s="167">
        <f>SUM(R241:R259)</f>
        <v>0.1628965</v>
      </c>
      <c r="S240" s="166"/>
      <c r="T240" s="168">
        <f>SUM(T241:T259)</f>
        <v>0.1342585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161" t="s">
        <v>94</v>
      </c>
      <c r="AT240" s="169" t="s">
        <v>79</v>
      </c>
      <c r="AU240" s="169" t="s">
        <v>21</v>
      </c>
      <c r="AY240" s="161" t="s">
        <v>148</v>
      </c>
      <c r="BK240" s="170">
        <f>SUM(BK241:BK259)</f>
        <v>0</v>
      </c>
    </row>
    <row r="241" spans="1:65" s="2" customFormat="1" ht="16.5" customHeight="1">
      <c r="A241" s="38"/>
      <c r="B241" s="173"/>
      <c r="C241" s="174" t="s">
        <v>349</v>
      </c>
      <c r="D241" s="174" t="s">
        <v>151</v>
      </c>
      <c r="E241" s="175" t="s">
        <v>350</v>
      </c>
      <c r="F241" s="176" t="s">
        <v>351</v>
      </c>
      <c r="G241" s="177" t="s">
        <v>276</v>
      </c>
      <c r="H241" s="178">
        <v>50.75</v>
      </c>
      <c r="I241" s="179"/>
      <c r="J241" s="180">
        <f>ROUND(I241*H241,2)</f>
        <v>0</v>
      </c>
      <c r="K241" s="181"/>
      <c r="L241" s="39"/>
      <c r="M241" s="182" t="s">
        <v>1</v>
      </c>
      <c r="N241" s="183" t="s">
        <v>46</v>
      </c>
      <c r="O241" s="77"/>
      <c r="P241" s="184">
        <f>O241*H241</f>
        <v>0</v>
      </c>
      <c r="Q241" s="184">
        <v>0</v>
      </c>
      <c r="R241" s="184">
        <f>Q241*H241</f>
        <v>0</v>
      </c>
      <c r="S241" s="184">
        <v>0.00167</v>
      </c>
      <c r="T241" s="185">
        <f>S241*H241</f>
        <v>0.08475250000000001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186" t="s">
        <v>241</v>
      </c>
      <c r="AT241" s="186" t="s">
        <v>151</v>
      </c>
      <c r="AU241" s="186" t="s">
        <v>94</v>
      </c>
      <c r="AY241" s="19" t="s">
        <v>148</v>
      </c>
      <c r="BE241" s="187">
        <f>IF(N241="základní",J241,0)</f>
        <v>0</v>
      </c>
      <c r="BF241" s="187">
        <f>IF(N241="snížená",J241,0)</f>
        <v>0</v>
      </c>
      <c r="BG241" s="187">
        <f>IF(N241="zákl. přenesená",J241,0)</f>
        <v>0</v>
      </c>
      <c r="BH241" s="187">
        <f>IF(N241="sníž. přenesená",J241,0)</f>
        <v>0</v>
      </c>
      <c r="BI241" s="187">
        <f>IF(N241="nulová",J241,0)</f>
        <v>0</v>
      </c>
      <c r="BJ241" s="19" t="s">
        <v>94</v>
      </c>
      <c r="BK241" s="187">
        <f>ROUND(I241*H241,2)</f>
        <v>0</v>
      </c>
      <c r="BL241" s="19" t="s">
        <v>241</v>
      </c>
      <c r="BM241" s="186" t="s">
        <v>352</v>
      </c>
    </row>
    <row r="242" spans="1:51" s="14" customFormat="1" ht="12">
      <c r="A242" s="14"/>
      <c r="B242" s="197"/>
      <c r="C242" s="14"/>
      <c r="D242" s="189" t="s">
        <v>157</v>
      </c>
      <c r="E242" s="198" t="s">
        <v>1</v>
      </c>
      <c r="F242" s="199" t="s">
        <v>225</v>
      </c>
      <c r="G242" s="14"/>
      <c r="H242" s="198" t="s">
        <v>1</v>
      </c>
      <c r="I242" s="200"/>
      <c r="J242" s="14"/>
      <c r="K242" s="14"/>
      <c r="L242" s="197"/>
      <c r="M242" s="201"/>
      <c r="N242" s="202"/>
      <c r="O242" s="202"/>
      <c r="P242" s="202"/>
      <c r="Q242" s="202"/>
      <c r="R242" s="202"/>
      <c r="S242" s="202"/>
      <c r="T242" s="20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198" t="s">
        <v>157</v>
      </c>
      <c r="AU242" s="198" t="s">
        <v>94</v>
      </c>
      <c r="AV242" s="14" t="s">
        <v>21</v>
      </c>
      <c r="AW242" s="14" t="s">
        <v>36</v>
      </c>
      <c r="AX242" s="14" t="s">
        <v>80</v>
      </c>
      <c r="AY242" s="198" t="s">
        <v>148</v>
      </c>
    </row>
    <row r="243" spans="1:51" s="13" customFormat="1" ht="12">
      <c r="A243" s="13"/>
      <c r="B243" s="188"/>
      <c r="C243" s="13"/>
      <c r="D243" s="189" t="s">
        <v>157</v>
      </c>
      <c r="E243" s="190" t="s">
        <v>1</v>
      </c>
      <c r="F243" s="191" t="s">
        <v>353</v>
      </c>
      <c r="G243" s="13"/>
      <c r="H243" s="192">
        <v>15.8</v>
      </c>
      <c r="I243" s="193"/>
      <c r="J243" s="13"/>
      <c r="K243" s="13"/>
      <c r="L243" s="188"/>
      <c r="M243" s="194"/>
      <c r="N243" s="195"/>
      <c r="O243" s="195"/>
      <c r="P243" s="195"/>
      <c r="Q243" s="195"/>
      <c r="R243" s="195"/>
      <c r="S243" s="195"/>
      <c r="T243" s="19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90" t="s">
        <v>157</v>
      </c>
      <c r="AU243" s="190" t="s">
        <v>94</v>
      </c>
      <c r="AV243" s="13" t="s">
        <v>94</v>
      </c>
      <c r="AW243" s="13" t="s">
        <v>36</v>
      </c>
      <c r="AX243" s="13" t="s">
        <v>80</v>
      </c>
      <c r="AY243" s="190" t="s">
        <v>148</v>
      </c>
    </row>
    <row r="244" spans="1:51" s="13" customFormat="1" ht="12">
      <c r="A244" s="13"/>
      <c r="B244" s="188"/>
      <c r="C244" s="13"/>
      <c r="D244" s="189" t="s">
        <v>157</v>
      </c>
      <c r="E244" s="190" t="s">
        <v>1</v>
      </c>
      <c r="F244" s="191" t="s">
        <v>354</v>
      </c>
      <c r="G244" s="13"/>
      <c r="H244" s="192">
        <v>15.3</v>
      </c>
      <c r="I244" s="193"/>
      <c r="J244" s="13"/>
      <c r="K244" s="13"/>
      <c r="L244" s="188"/>
      <c r="M244" s="194"/>
      <c r="N244" s="195"/>
      <c r="O244" s="195"/>
      <c r="P244" s="195"/>
      <c r="Q244" s="195"/>
      <c r="R244" s="195"/>
      <c r="S244" s="195"/>
      <c r="T244" s="19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90" t="s">
        <v>157</v>
      </c>
      <c r="AU244" s="190" t="s">
        <v>94</v>
      </c>
      <c r="AV244" s="13" t="s">
        <v>94</v>
      </c>
      <c r="AW244" s="13" t="s">
        <v>36</v>
      </c>
      <c r="AX244" s="13" t="s">
        <v>80</v>
      </c>
      <c r="AY244" s="190" t="s">
        <v>148</v>
      </c>
    </row>
    <row r="245" spans="1:51" s="13" customFormat="1" ht="12">
      <c r="A245" s="13"/>
      <c r="B245" s="188"/>
      <c r="C245" s="13"/>
      <c r="D245" s="189" t="s">
        <v>157</v>
      </c>
      <c r="E245" s="190" t="s">
        <v>1</v>
      </c>
      <c r="F245" s="191" t="s">
        <v>355</v>
      </c>
      <c r="G245" s="13"/>
      <c r="H245" s="192">
        <v>10.35</v>
      </c>
      <c r="I245" s="193"/>
      <c r="J245" s="13"/>
      <c r="K245" s="13"/>
      <c r="L245" s="188"/>
      <c r="M245" s="194"/>
      <c r="N245" s="195"/>
      <c r="O245" s="195"/>
      <c r="P245" s="195"/>
      <c r="Q245" s="195"/>
      <c r="R245" s="195"/>
      <c r="S245" s="195"/>
      <c r="T245" s="19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190" t="s">
        <v>157</v>
      </c>
      <c r="AU245" s="190" t="s">
        <v>94</v>
      </c>
      <c r="AV245" s="13" t="s">
        <v>94</v>
      </c>
      <c r="AW245" s="13" t="s">
        <v>36</v>
      </c>
      <c r="AX245" s="13" t="s">
        <v>80</v>
      </c>
      <c r="AY245" s="190" t="s">
        <v>148</v>
      </c>
    </row>
    <row r="246" spans="1:51" s="13" customFormat="1" ht="12">
      <c r="A246" s="13"/>
      <c r="B246" s="188"/>
      <c r="C246" s="13"/>
      <c r="D246" s="189" t="s">
        <v>157</v>
      </c>
      <c r="E246" s="190" t="s">
        <v>1</v>
      </c>
      <c r="F246" s="191" t="s">
        <v>356</v>
      </c>
      <c r="G246" s="13"/>
      <c r="H246" s="192">
        <v>9.3</v>
      </c>
      <c r="I246" s="193"/>
      <c r="J246" s="13"/>
      <c r="K246" s="13"/>
      <c r="L246" s="188"/>
      <c r="M246" s="194"/>
      <c r="N246" s="195"/>
      <c r="O246" s="195"/>
      <c r="P246" s="195"/>
      <c r="Q246" s="195"/>
      <c r="R246" s="195"/>
      <c r="S246" s="195"/>
      <c r="T246" s="19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90" t="s">
        <v>157</v>
      </c>
      <c r="AU246" s="190" t="s">
        <v>94</v>
      </c>
      <c r="AV246" s="13" t="s">
        <v>94</v>
      </c>
      <c r="AW246" s="13" t="s">
        <v>36</v>
      </c>
      <c r="AX246" s="13" t="s">
        <v>80</v>
      </c>
      <c r="AY246" s="190" t="s">
        <v>148</v>
      </c>
    </row>
    <row r="247" spans="1:51" s="16" customFormat="1" ht="12">
      <c r="A247" s="16"/>
      <c r="B247" s="212"/>
      <c r="C247" s="16"/>
      <c r="D247" s="189" t="s">
        <v>157</v>
      </c>
      <c r="E247" s="213" t="s">
        <v>1</v>
      </c>
      <c r="F247" s="214" t="s">
        <v>177</v>
      </c>
      <c r="G247" s="16"/>
      <c r="H247" s="215">
        <v>50.75</v>
      </c>
      <c r="I247" s="216"/>
      <c r="J247" s="16"/>
      <c r="K247" s="16"/>
      <c r="L247" s="212"/>
      <c r="M247" s="217"/>
      <c r="N247" s="218"/>
      <c r="O247" s="218"/>
      <c r="P247" s="218"/>
      <c r="Q247" s="218"/>
      <c r="R247" s="218"/>
      <c r="S247" s="218"/>
      <c r="T247" s="219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T247" s="213" t="s">
        <v>157</v>
      </c>
      <c r="AU247" s="213" t="s">
        <v>94</v>
      </c>
      <c r="AV247" s="16" t="s">
        <v>155</v>
      </c>
      <c r="AW247" s="16" t="s">
        <v>36</v>
      </c>
      <c r="AX247" s="16" t="s">
        <v>21</v>
      </c>
      <c r="AY247" s="213" t="s">
        <v>148</v>
      </c>
    </row>
    <row r="248" spans="1:65" s="2" customFormat="1" ht="16.5" customHeight="1">
      <c r="A248" s="38"/>
      <c r="B248" s="173"/>
      <c r="C248" s="174" t="s">
        <v>357</v>
      </c>
      <c r="D248" s="174" t="s">
        <v>151</v>
      </c>
      <c r="E248" s="175" t="s">
        <v>358</v>
      </c>
      <c r="F248" s="176" t="s">
        <v>359</v>
      </c>
      <c r="G248" s="177" t="s">
        <v>276</v>
      </c>
      <c r="H248" s="178">
        <v>22.2</v>
      </c>
      <c r="I248" s="179"/>
      <c r="J248" s="180">
        <f>ROUND(I248*H248,2)</f>
        <v>0</v>
      </c>
      <c r="K248" s="181"/>
      <c r="L248" s="39"/>
      <c r="M248" s="182" t="s">
        <v>1</v>
      </c>
      <c r="N248" s="183" t="s">
        <v>46</v>
      </c>
      <c r="O248" s="77"/>
      <c r="P248" s="184">
        <f>O248*H248</f>
        <v>0</v>
      </c>
      <c r="Q248" s="184">
        <v>0</v>
      </c>
      <c r="R248" s="184">
        <f>Q248*H248</f>
        <v>0</v>
      </c>
      <c r="S248" s="184">
        <v>0.00223</v>
      </c>
      <c r="T248" s="185">
        <f>S248*H248</f>
        <v>0.049506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186" t="s">
        <v>241</v>
      </c>
      <c r="AT248" s="186" t="s">
        <v>151</v>
      </c>
      <c r="AU248" s="186" t="s">
        <v>94</v>
      </c>
      <c r="AY248" s="19" t="s">
        <v>148</v>
      </c>
      <c r="BE248" s="187">
        <f>IF(N248="základní",J248,0)</f>
        <v>0</v>
      </c>
      <c r="BF248" s="187">
        <f>IF(N248="snížená",J248,0)</f>
        <v>0</v>
      </c>
      <c r="BG248" s="187">
        <f>IF(N248="zákl. přenesená",J248,0)</f>
        <v>0</v>
      </c>
      <c r="BH248" s="187">
        <f>IF(N248="sníž. přenesená",J248,0)</f>
        <v>0</v>
      </c>
      <c r="BI248" s="187">
        <f>IF(N248="nulová",J248,0)</f>
        <v>0</v>
      </c>
      <c r="BJ248" s="19" t="s">
        <v>94</v>
      </c>
      <c r="BK248" s="187">
        <f>ROUND(I248*H248,2)</f>
        <v>0</v>
      </c>
      <c r="BL248" s="19" t="s">
        <v>241</v>
      </c>
      <c r="BM248" s="186" t="s">
        <v>360</v>
      </c>
    </row>
    <row r="249" spans="1:51" s="13" customFormat="1" ht="12">
      <c r="A249" s="13"/>
      <c r="B249" s="188"/>
      <c r="C249" s="13"/>
      <c r="D249" s="189" t="s">
        <v>157</v>
      </c>
      <c r="E249" s="190" t="s">
        <v>1</v>
      </c>
      <c r="F249" s="191" t="s">
        <v>361</v>
      </c>
      <c r="G249" s="13"/>
      <c r="H249" s="192">
        <v>22.2</v>
      </c>
      <c r="I249" s="193"/>
      <c r="J249" s="13"/>
      <c r="K249" s="13"/>
      <c r="L249" s="188"/>
      <c r="M249" s="194"/>
      <c r="N249" s="195"/>
      <c r="O249" s="195"/>
      <c r="P249" s="195"/>
      <c r="Q249" s="195"/>
      <c r="R249" s="195"/>
      <c r="S249" s="195"/>
      <c r="T249" s="19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90" t="s">
        <v>157</v>
      </c>
      <c r="AU249" s="190" t="s">
        <v>94</v>
      </c>
      <c r="AV249" s="13" t="s">
        <v>94</v>
      </c>
      <c r="AW249" s="13" t="s">
        <v>36</v>
      </c>
      <c r="AX249" s="13" t="s">
        <v>21</v>
      </c>
      <c r="AY249" s="190" t="s">
        <v>148</v>
      </c>
    </row>
    <row r="250" spans="1:65" s="2" customFormat="1" ht="16.5" customHeight="1">
      <c r="A250" s="38"/>
      <c r="B250" s="173"/>
      <c r="C250" s="174" t="s">
        <v>362</v>
      </c>
      <c r="D250" s="174" t="s">
        <v>151</v>
      </c>
      <c r="E250" s="175" t="s">
        <v>363</v>
      </c>
      <c r="F250" s="176" t="s">
        <v>364</v>
      </c>
      <c r="G250" s="177" t="s">
        <v>276</v>
      </c>
      <c r="H250" s="178">
        <v>50.75</v>
      </c>
      <c r="I250" s="179"/>
      <c r="J250" s="180">
        <f>ROUND(I250*H250,2)</f>
        <v>0</v>
      </c>
      <c r="K250" s="181"/>
      <c r="L250" s="39"/>
      <c r="M250" s="182" t="s">
        <v>1</v>
      </c>
      <c r="N250" s="183" t="s">
        <v>46</v>
      </c>
      <c r="O250" s="77"/>
      <c r="P250" s="184">
        <f>O250*H250</f>
        <v>0</v>
      </c>
      <c r="Q250" s="184">
        <v>0.00167</v>
      </c>
      <c r="R250" s="184">
        <f>Q250*H250</f>
        <v>0.08475250000000001</v>
      </c>
      <c r="S250" s="184">
        <v>0</v>
      </c>
      <c r="T250" s="185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186" t="s">
        <v>241</v>
      </c>
      <c r="AT250" s="186" t="s">
        <v>151</v>
      </c>
      <c r="AU250" s="186" t="s">
        <v>94</v>
      </c>
      <c r="AY250" s="19" t="s">
        <v>148</v>
      </c>
      <c r="BE250" s="187">
        <f>IF(N250="základní",J250,0)</f>
        <v>0</v>
      </c>
      <c r="BF250" s="187">
        <f>IF(N250="snížená",J250,0)</f>
        <v>0</v>
      </c>
      <c r="BG250" s="187">
        <f>IF(N250="zákl. přenesená",J250,0)</f>
        <v>0</v>
      </c>
      <c r="BH250" s="187">
        <f>IF(N250="sníž. přenesená",J250,0)</f>
        <v>0</v>
      </c>
      <c r="BI250" s="187">
        <f>IF(N250="nulová",J250,0)</f>
        <v>0</v>
      </c>
      <c r="BJ250" s="19" t="s">
        <v>94</v>
      </c>
      <c r="BK250" s="187">
        <f>ROUND(I250*H250,2)</f>
        <v>0</v>
      </c>
      <c r="BL250" s="19" t="s">
        <v>241</v>
      </c>
      <c r="BM250" s="186" t="s">
        <v>365</v>
      </c>
    </row>
    <row r="251" spans="1:51" s="14" customFormat="1" ht="12">
      <c r="A251" s="14"/>
      <c r="B251" s="197"/>
      <c r="C251" s="14"/>
      <c r="D251" s="189" t="s">
        <v>157</v>
      </c>
      <c r="E251" s="198" t="s">
        <v>1</v>
      </c>
      <c r="F251" s="199" t="s">
        <v>225</v>
      </c>
      <c r="G251" s="14"/>
      <c r="H251" s="198" t="s">
        <v>1</v>
      </c>
      <c r="I251" s="200"/>
      <c r="J251" s="14"/>
      <c r="K251" s="14"/>
      <c r="L251" s="197"/>
      <c r="M251" s="201"/>
      <c r="N251" s="202"/>
      <c r="O251" s="202"/>
      <c r="P251" s="202"/>
      <c r="Q251" s="202"/>
      <c r="R251" s="202"/>
      <c r="S251" s="202"/>
      <c r="T251" s="20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198" t="s">
        <v>157</v>
      </c>
      <c r="AU251" s="198" t="s">
        <v>94</v>
      </c>
      <c r="AV251" s="14" t="s">
        <v>21</v>
      </c>
      <c r="AW251" s="14" t="s">
        <v>36</v>
      </c>
      <c r="AX251" s="14" t="s">
        <v>80</v>
      </c>
      <c r="AY251" s="198" t="s">
        <v>148</v>
      </c>
    </row>
    <row r="252" spans="1:51" s="13" customFormat="1" ht="12">
      <c r="A252" s="13"/>
      <c r="B252" s="188"/>
      <c r="C252" s="13"/>
      <c r="D252" s="189" t="s">
        <v>157</v>
      </c>
      <c r="E252" s="190" t="s">
        <v>1</v>
      </c>
      <c r="F252" s="191" t="s">
        <v>353</v>
      </c>
      <c r="G252" s="13"/>
      <c r="H252" s="192">
        <v>15.8</v>
      </c>
      <c r="I252" s="193"/>
      <c r="J252" s="13"/>
      <c r="K252" s="13"/>
      <c r="L252" s="188"/>
      <c r="M252" s="194"/>
      <c r="N252" s="195"/>
      <c r="O252" s="195"/>
      <c r="P252" s="195"/>
      <c r="Q252" s="195"/>
      <c r="R252" s="195"/>
      <c r="S252" s="195"/>
      <c r="T252" s="19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90" t="s">
        <v>157</v>
      </c>
      <c r="AU252" s="190" t="s">
        <v>94</v>
      </c>
      <c r="AV252" s="13" t="s">
        <v>94</v>
      </c>
      <c r="AW252" s="13" t="s">
        <v>36</v>
      </c>
      <c r="AX252" s="13" t="s">
        <v>80</v>
      </c>
      <c r="AY252" s="190" t="s">
        <v>148</v>
      </c>
    </row>
    <row r="253" spans="1:51" s="13" customFormat="1" ht="12">
      <c r="A253" s="13"/>
      <c r="B253" s="188"/>
      <c r="C253" s="13"/>
      <c r="D253" s="189" t="s">
        <v>157</v>
      </c>
      <c r="E253" s="190" t="s">
        <v>1</v>
      </c>
      <c r="F253" s="191" t="s">
        <v>354</v>
      </c>
      <c r="G253" s="13"/>
      <c r="H253" s="192">
        <v>15.3</v>
      </c>
      <c r="I253" s="193"/>
      <c r="J253" s="13"/>
      <c r="K253" s="13"/>
      <c r="L253" s="188"/>
      <c r="M253" s="194"/>
      <c r="N253" s="195"/>
      <c r="O253" s="195"/>
      <c r="P253" s="195"/>
      <c r="Q253" s="195"/>
      <c r="R253" s="195"/>
      <c r="S253" s="195"/>
      <c r="T253" s="19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90" t="s">
        <v>157</v>
      </c>
      <c r="AU253" s="190" t="s">
        <v>94</v>
      </c>
      <c r="AV253" s="13" t="s">
        <v>94</v>
      </c>
      <c r="AW253" s="13" t="s">
        <v>36</v>
      </c>
      <c r="AX253" s="13" t="s">
        <v>80</v>
      </c>
      <c r="AY253" s="190" t="s">
        <v>148</v>
      </c>
    </row>
    <row r="254" spans="1:51" s="13" customFormat="1" ht="12">
      <c r="A254" s="13"/>
      <c r="B254" s="188"/>
      <c r="C254" s="13"/>
      <c r="D254" s="189" t="s">
        <v>157</v>
      </c>
      <c r="E254" s="190" t="s">
        <v>1</v>
      </c>
      <c r="F254" s="191" t="s">
        <v>355</v>
      </c>
      <c r="G254" s="13"/>
      <c r="H254" s="192">
        <v>10.35</v>
      </c>
      <c r="I254" s="193"/>
      <c r="J254" s="13"/>
      <c r="K254" s="13"/>
      <c r="L254" s="188"/>
      <c r="M254" s="194"/>
      <c r="N254" s="195"/>
      <c r="O254" s="195"/>
      <c r="P254" s="195"/>
      <c r="Q254" s="195"/>
      <c r="R254" s="195"/>
      <c r="S254" s="195"/>
      <c r="T254" s="19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90" t="s">
        <v>157</v>
      </c>
      <c r="AU254" s="190" t="s">
        <v>94</v>
      </c>
      <c r="AV254" s="13" t="s">
        <v>94</v>
      </c>
      <c r="AW254" s="13" t="s">
        <v>36</v>
      </c>
      <c r="AX254" s="13" t="s">
        <v>80</v>
      </c>
      <c r="AY254" s="190" t="s">
        <v>148</v>
      </c>
    </row>
    <row r="255" spans="1:51" s="13" customFormat="1" ht="12">
      <c r="A255" s="13"/>
      <c r="B255" s="188"/>
      <c r="C255" s="13"/>
      <c r="D255" s="189" t="s">
        <v>157</v>
      </c>
      <c r="E255" s="190" t="s">
        <v>1</v>
      </c>
      <c r="F255" s="191" t="s">
        <v>356</v>
      </c>
      <c r="G255" s="13"/>
      <c r="H255" s="192">
        <v>9.3</v>
      </c>
      <c r="I255" s="193"/>
      <c r="J255" s="13"/>
      <c r="K255" s="13"/>
      <c r="L255" s="188"/>
      <c r="M255" s="194"/>
      <c r="N255" s="195"/>
      <c r="O255" s="195"/>
      <c r="P255" s="195"/>
      <c r="Q255" s="195"/>
      <c r="R255" s="195"/>
      <c r="S255" s="195"/>
      <c r="T255" s="19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90" t="s">
        <v>157</v>
      </c>
      <c r="AU255" s="190" t="s">
        <v>94</v>
      </c>
      <c r="AV255" s="13" t="s">
        <v>94</v>
      </c>
      <c r="AW255" s="13" t="s">
        <v>36</v>
      </c>
      <c r="AX255" s="13" t="s">
        <v>80</v>
      </c>
      <c r="AY255" s="190" t="s">
        <v>148</v>
      </c>
    </row>
    <row r="256" spans="1:51" s="16" customFormat="1" ht="12">
      <c r="A256" s="16"/>
      <c r="B256" s="212"/>
      <c r="C256" s="16"/>
      <c r="D256" s="189" t="s">
        <v>157</v>
      </c>
      <c r="E256" s="213" t="s">
        <v>1</v>
      </c>
      <c r="F256" s="214" t="s">
        <v>177</v>
      </c>
      <c r="G256" s="16"/>
      <c r="H256" s="215">
        <v>50.75</v>
      </c>
      <c r="I256" s="216"/>
      <c r="J256" s="16"/>
      <c r="K256" s="16"/>
      <c r="L256" s="212"/>
      <c r="M256" s="217"/>
      <c r="N256" s="218"/>
      <c r="O256" s="218"/>
      <c r="P256" s="218"/>
      <c r="Q256" s="218"/>
      <c r="R256" s="218"/>
      <c r="S256" s="218"/>
      <c r="T256" s="219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T256" s="213" t="s">
        <v>157</v>
      </c>
      <c r="AU256" s="213" t="s">
        <v>94</v>
      </c>
      <c r="AV256" s="16" t="s">
        <v>155</v>
      </c>
      <c r="AW256" s="16" t="s">
        <v>36</v>
      </c>
      <c r="AX256" s="16" t="s">
        <v>21</v>
      </c>
      <c r="AY256" s="213" t="s">
        <v>148</v>
      </c>
    </row>
    <row r="257" spans="1:65" s="2" customFormat="1" ht="24.15" customHeight="1">
      <c r="A257" s="38"/>
      <c r="B257" s="173"/>
      <c r="C257" s="174" t="s">
        <v>366</v>
      </c>
      <c r="D257" s="174" t="s">
        <v>151</v>
      </c>
      <c r="E257" s="175" t="s">
        <v>367</v>
      </c>
      <c r="F257" s="176" t="s">
        <v>368</v>
      </c>
      <c r="G257" s="177" t="s">
        <v>276</v>
      </c>
      <c r="H257" s="178">
        <v>22.2</v>
      </c>
      <c r="I257" s="179"/>
      <c r="J257" s="180">
        <f>ROUND(I257*H257,2)</f>
        <v>0</v>
      </c>
      <c r="K257" s="181"/>
      <c r="L257" s="39"/>
      <c r="M257" s="182" t="s">
        <v>1</v>
      </c>
      <c r="N257" s="183" t="s">
        <v>46</v>
      </c>
      <c r="O257" s="77"/>
      <c r="P257" s="184">
        <f>O257*H257</f>
        <v>0</v>
      </c>
      <c r="Q257" s="184">
        <v>0.00352</v>
      </c>
      <c r="R257" s="184">
        <f>Q257*H257</f>
        <v>0.078144</v>
      </c>
      <c r="S257" s="184">
        <v>0</v>
      </c>
      <c r="T257" s="185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186" t="s">
        <v>241</v>
      </c>
      <c r="AT257" s="186" t="s">
        <v>151</v>
      </c>
      <c r="AU257" s="186" t="s">
        <v>94</v>
      </c>
      <c r="AY257" s="19" t="s">
        <v>148</v>
      </c>
      <c r="BE257" s="187">
        <f>IF(N257="základní",J257,0)</f>
        <v>0</v>
      </c>
      <c r="BF257" s="187">
        <f>IF(N257="snížená",J257,0)</f>
        <v>0</v>
      </c>
      <c r="BG257" s="187">
        <f>IF(N257="zákl. přenesená",J257,0)</f>
        <v>0</v>
      </c>
      <c r="BH257" s="187">
        <f>IF(N257="sníž. přenesená",J257,0)</f>
        <v>0</v>
      </c>
      <c r="BI257" s="187">
        <f>IF(N257="nulová",J257,0)</f>
        <v>0</v>
      </c>
      <c r="BJ257" s="19" t="s">
        <v>94</v>
      </c>
      <c r="BK257" s="187">
        <f>ROUND(I257*H257,2)</f>
        <v>0</v>
      </c>
      <c r="BL257" s="19" t="s">
        <v>241</v>
      </c>
      <c r="BM257" s="186" t="s">
        <v>369</v>
      </c>
    </row>
    <row r="258" spans="1:51" s="13" customFormat="1" ht="12">
      <c r="A258" s="13"/>
      <c r="B258" s="188"/>
      <c r="C258" s="13"/>
      <c r="D258" s="189" t="s">
        <v>157</v>
      </c>
      <c r="E258" s="190" t="s">
        <v>1</v>
      </c>
      <c r="F258" s="191" t="s">
        <v>361</v>
      </c>
      <c r="G258" s="13"/>
      <c r="H258" s="192">
        <v>22.2</v>
      </c>
      <c r="I258" s="193"/>
      <c r="J258" s="13"/>
      <c r="K258" s="13"/>
      <c r="L258" s="188"/>
      <c r="M258" s="194"/>
      <c r="N258" s="195"/>
      <c r="O258" s="195"/>
      <c r="P258" s="195"/>
      <c r="Q258" s="195"/>
      <c r="R258" s="195"/>
      <c r="S258" s="195"/>
      <c r="T258" s="19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90" t="s">
        <v>157</v>
      </c>
      <c r="AU258" s="190" t="s">
        <v>94</v>
      </c>
      <c r="AV258" s="13" t="s">
        <v>94</v>
      </c>
      <c r="AW258" s="13" t="s">
        <v>36</v>
      </c>
      <c r="AX258" s="13" t="s">
        <v>21</v>
      </c>
      <c r="AY258" s="190" t="s">
        <v>148</v>
      </c>
    </row>
    <row r="259" spans="1:65" s="2" customFormat="1" ht="24.15" customHeight="1">
      <c r="A259" s="38"/>
      <c r="B259" s="173"/>
      <c r="C259" s="174" t="s">
        <v>370</v>
      </c>
      <c r="D259" s="174" t="s">
        <v>151</v>
      </c>
      <c r="E259" s="175" t="s">
        <v>371</v>
      </c>
      <c r="F259" s="176" t="s">
        <v>372</v>
      </c>
      <c r="G259" s="177" t="s">
        <v>373</v>
      </c>
      <c r="H259" s="231"/>
      <c r="I259" s="179"/>
      <c r="J259" s="180">
        <f>ROUND(I259*H259,2)</f>
        <v>0</v>
      </c>
      <c r="K259" s="181"/>
      <c r="L259" s="39"/>
      <c r="M259" s="182" t="s">
        <v>1</v>
      </c>
      <c r="N259" s="183" t="s">
        <v>46</v>
      </c>
      <c r="O259" s="77"/>
      <c r="P259" s="184">
        <f>O259*H259</f>
        <v>0</v>
      </c>
      <c r="Q259" s="184">
        <v>0</v>
      </c>
      <c r="R259" s="184">
        <f>Q259*H259</f>
        <v>0</v>
      </c>
      <c r="S259" s="184">
        <v>0</v>
      </c>
      <c r="T259" s="185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186" t="s">
        <v>241</v>
      </c>
      <c r="AT259" s="186" t="s">
        <v>151</v>
      </c>
      <c r="AU259" s="186" t="s">
        <v>94</v>
      </c>
      <c r="AY259" s="19" t="s">
        <v>148</v>
      </c>
      <c r="BE259" s="187">
        <f>IF(N259="základní",J259,0)</f>
        <v>0</v>
      </c>
      <c r="BF259" s="187">
        <f>IF(N259="snížená",J259,0)</f>
        <v>0</v>
      </c>
      <c r="BG259" s="187">
        <f>IF(N259="zákl. přenesená",J259,0)</f>
        <v>0</v>
      </c>
      <c r="BH259" s="187">
        <f>IF(N259="sníž. přenesená",J259,0)</f>
        <v>0</v>
      </c>
      <c r="BI259" s="187">
        <f>IF(N259="nulová",J259,0)</f>
        <v>0</v>
      </c>
      <c r="BJ259" s="19" t="s">
        <v>94</v>
      </c>
      <c r="BK259" s="187">
        <f>ROUND(I259*H259,2)</f>
        <v>0</v>
      </c>
      <c r="BL259" s="19" t="s">
        <v>241</v>
      </c>
      <c r="BM259" s="186" t="s">
        <v>374</v>
      </c>
    </row>
    <row r="260" spans="1:63" s="12" customFormat="1" ht="22.8" customHeight="1">
      <c r="A260" s="12"/>
      <c r="B260" s="160"/>
      <c r="C260" s="12"/>
      <c r="D260" s="161" t="s">
        <v>79</v>
      </c>
      <c r="E260" s="171" t="s">
        <v>375</v>
      </c>
      <c r="F260" s="171" t="s">
        <v>376</v>
      </c>
      <c r="G260" s="12"/>
      <c r="H260" s="12"/>
      <c r="I260" s="163"/>
      <c r="J260" s="172">
        <f>BK260</f>
        <v>0</v>
      </c>
      <c r="K260" s="12"/>
      <c r="L260" s="160"/>
      <c r="M260" s="165"/>
      <c r="N260" s="166"/>
      <c r="O260" s="166"/>
      <c r="P260" s="167">
        <f>SUM(P261:P279)</f>
        <v>0</v>
      </c>
      <c r="Q260" s="166"/>
      <c r="R260" s="167">
        <f>SUM(R261:R279)</f>
        <v>0.23183600000000004</v>
      </c>
      <c r="S260" s="166"/>
      <c r="T260" s="168">
        <f>SUM(T261:T279)</f>
        <v>2.1186991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61" t="s">
        <v>94</v>
      </c>
      <c r="AT260" s="169" t="s">
        <v>79</v>
      </c>
      <c r="AU260" s="169" t="s">
        <v>21</v>
      </c>
      <c r="AY260" s="161" t="s">
        <v>148</v>
      </c>
      <c r="BK260" s="170">
        <f>SUM(BK261:BK279)</f>
        <v>0</v>
      </c>
    </row>
    <row r="261" spans="1:65" s="2" customFormat="1" ht="21.75" customHeight="1">
      <c r="A261" s="38"/>
      <c r="B261" s="173"/>
      <c r="C261" s="174" t="s">
        <v>377</v>
      </c>
      <c r="D261" s="174" t="s">
        <v>151</v>
      </c>
      <c r="E261" s="175" t="s">
        <v>378</v>
      </c>
      <c r="F261" s="176" t="s">
        <v>379</v>
      </c>
      <c r="G261" s="177" t="s">
        <v>163</v>
      </c>
      <c r="H261" s="178">
        <v>5.2</v>
      </c>
      <c r="I261" s="179"/>
      <c r="J261" s="180">
        <f>ROUND(I261*H261,2)</f>
        <v>0</v>
      </c>
      <c r="K261" s="181"/>
      <c r="L261" s="39"/>
      <c r="M261" s="182" t="s">
        <v>1</v>
      </c>
      <c r="N261" s="183" t="s">
        <v>46</v>
      </c>
      <c r="O261" s="77"/>
      <c r="P261" s="184">
        <f>O261*H261</f>
        <v>0</v>
      </c>
      <c r="Q261" s="184">
        <v>0.00028</v>
      </c>
      <c r="R261" s="184">
        <f>Q261*H261</f>
        <v>0.0014559999999999998</v>
      </c>
      <c r="S261" s="184">
        <v>0</v>
      </c>
      <c r="T261" s="185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186" t="s">
        <v>241</v>
      </c>
      <c r="AT261" s="186" t="s">
        <v>151</v>
      </c>
      <c r="AU261" s="186" t="s">
        <v>94</v>
      </c>
      <c r="AY261" s="19" t="s">
        <v>148</v>
      </c>
      <c r="BE261" s="187">
        <f>IF(N261="základní",J261,0)</f>
        <v>0</v>
      </c>
      <c r="BF261" s="187">
        <f>IF(N261="snížená",J261,0)</f>
        <v>0</v>
      </c>
      <c r="BG261" s="187">
        <f>IF(N261="zákl. přenesená",J261,0)</f>
        <v>0</v>
      </c>
      <c r="BH261" s="187">
        <f>IF(N261="sníž. přenesená",J261,0)</f>
        <v>0</v>
      </c>
      <c r="BI261" s="187">
        <f>IF(N261="nulová",J261,0)</f>
        <v>0</v>
      </c>
      <c r="BJ261" s="19" t="s">
        <v>94</v>
      </c>
      <c r="BK261" s="187">
        <f>ROUND(I261*H261,2)</f>
        <v>0</v>
      </c>
      <c r="BL261" s="19" t="s">
        <v>241</v>
      </c>
      <c r="BM261" s="186" t="s">
        <v>380</v>
      </c>
    </row>
    <row r="262" spans="1:51" s="13" customFormat="1" ht="12">
      <c r="A262" s="13"/>
      <c r="B262" s="188"/>
      <c r="C262" s="13"/>
      <c r="D262" s="189" t="s">
        <v>157</v>
      </c>
      <c r="E262" s="190" t="s">
        <v>1</v>
      </c>
      <c r="F262" s="191" t="s">
        <v>296</v>
      </c>
      <c r="G262" s="13"/>
      <c r="H262" s="192">
        <v>5.2</v>
      </c>
      <c r="I262" s="193"/>
      <c r="J262" s="13"/>
      <c r="K262" s="13"/>
      <c r="L262" s="188"/>
      <c r="M262" s="194"/>
      <c r="N262" s="195"/>
      <c r="O262" s="195"/>
      <c r="P262" s="195"/>
      <c r="Q262" s="195"/>
      <c r="R262" s="195"/>
      <c r="S262" s="195"/>
      <c r="T262" s="19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90" t="s">
        <v>157</v>
      </c>
      <c r="AU262" s="190" t="s">
        <v>94</v>
      </c>
      <c r="AV262" s="13" t="s">
        <v>94</v>
      </c>
      <c r="AW262" s="13" t="s">
        <v>36</v>
      </c>
      <c r="AX262" s="13" t="s">
        <v>21</v>
      </c>
      <c r="AY262" s="190" t="s">
        <v>148</v>
      </c>
    </row>
    <row r="263" spans="1:65" s="2" customFormat="1" ht="16.5" customHeight="1">
      <c r="A263" s="38"/>
      <c r="B263" s="173"/>
      <c r="C263" s="220" t="s">
        <v>381</v>
      </c>
      <c r="D263" s="220" t="s">
        <v>237</v>
      </c>
      <c r="E263" s="221" t="s">
        <v>382</v>
      </c>
      <c r="F263" s="222" t="s">
        <v>383</v>
      </c>
      <c r="G263" s="223" t="s">
        <v>163</v>
      </c>
      <c r="H263" s="224">
        <v>5.2</v>
      </c>
      <c r="I263" s="225"/>
      <c r="J263" s="226">
        <f>ROUND(I263*H263,2)</f>
        <v>0</v>
      </c>
      <c r="K263" s="227"/>
      <c r="L263" s="228"/>
      <c r="M263" s="229" t="s">
        <v>1</v>
      </c>
      <c r="N263" s="230" t="s">
        <v>46</v>
      </c>
      <c r="O263" s="77"/>
      <c r="P263" s="184">
        <f>O263*H263</f>
        <v>0</v>
      </c>
      <c r="Q263" s="184">
        <v>0.03565</v>
      </c>
      <c r="R263" s="184">
        <f>Q263*H263</f>
        <v>0.18538000000000002</v>
      </c>
      <c r="S263" s="184">
        <v>0</v>
      </c>
      <c r="T263" s="185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186" t="s">
        <v>240</v>
      </c>
      <c r="AT263" s="186" t="s">
        <v>237</v>
      </c>
      <c r="AU263" s="186" t="s">
        <v>94</v>
      </c>
      <c r="AY263" s="19" t="s">
        <v>148</v>
      </c>
      <c r="BE263" s="187">
        <f>IF(N263="základní",J263,0)</f>
        <v>0</v>
      </c>
      <c r="BF263" s="187">
        <f>IF(N263="snížená",J263,0)</f>
        <v>0</v>
      </c>
      <c r="BG263" s="187">
        <f>IF(N263="zákl. přenesená",J263,0)</f>
        <v>0</v>
      </c>
      <c r="BH263" s="187">
        <f>IF(N263="sníž. přenesená",J263,0)</f>
        <v>0</v>
      </c>
      <c r="BI263" s="187">
        <f>IF(N263="nulová",J263,0)</f>
        <v>0</v>
      </c>
      <c r="BJ263" s="19" t="s">
        <v>94</v>
      </c>
      <c r="BK263" s="187">
        <f>ROUND(I263*H263,2)</f>
        <v>0</v>
      </c>
      <c r="BL263" s="19" t="s">
        <v>241</v>
      </c>
      <c r="BM263" s="186" t="s">
        <v>384</v>
      </c>
    </row>
    <row r="264" spans="1:51" s="13" customFormat="1" ht="12">
      <c r="A264" s="13"/>
      <c r="B264" s="188"/>
      <c r="C264" s="13"/>
      <c r="D264" s="189" t="s">
        <v>157</v>
      </c>
      <c r="E264" s="190" t="s">
        <v>1</v>
      </c>
      <c r="F264" s="191" t="s">
        <v>385</v>
      </c>
      <c r="G264" s="13"/>
      <c r="H264" s="192">
        <v>5.2</v>
      </c>
      <c r="I264" s="193"/>
      <c r="J264" s="13"/>
      <c r="K264" s="13"/>
      <c r="L264" s="188"/>
      <c r="M264" s="194"/>
      <c r="N264" s="195"/>
      <c r="O264" s="195"/>
      <c r="P264" s="195"/>
      <c r="Q264" s="195"/>
      <c r="R264" s="195"/>
      <c r="S264" s="195"/>
      <c r="T264" s="19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90" t="s">
        <v>157</v>
      </c>
      <c r="AU264" s="190" t="s">
        <v>94</v>
      </c>
      <c r="AV264" s="13" t="s">
        <v>94</v>
      </c>
      <c r="AW264" s="13" t="s">
        <v>36</v>
      </c>
      <c r="AX264" s="13" t="s">
        <v>21</v>
      </c>
      <c r="AY264" s="190" t="s">
        <v>148</v>
      </c>
    </row>
    <row r="265" spans="1:65" s="2" customFormat="1" ht="16.5" customHeight="1">
      <c r="A265" s="38"/>
      <c r="B265" s="173"/>
      <c r="C265" s="174" t="s">
        <v>386</v>
      </c>
      <c r="D265" s="174" t="s">
        <v>151</v>
      </c>
      <c r="E265" s="175" t="s">
        <v>387</v>
      </c>
      <c r="F265" s="176" t="s">
        <v>388</v>
      </c>
      <c r="G265" s="177" t="s">
        <v>233</v>
      </c>
      <c r="H265" s="178">
        <v>63</v>
      </c>
      <c r="I265" s="179"/>
      <c r="J265" s="180">
        <f>ROUND(I265*H265,2)</f>
        <v>0</v>
      </c>
      <c r="K265" s="181"/>
      <c r="L265" s="39"/>
      <c r="M265" s="182" t="s">
        <v>1</v>
      </c>
      <c r="N265" s="183" t="s">
        <v>46</v>
      </c>
      <c r="O265" s="77"/>
      <c r="P265" s="184">
        <f>O265*H265</f>
        <v>0</v>
      </c>
      <c r="Q265" s="184">
        <v>0</v>
      </c>
      <c r="R265" s="184">
        <f>Q265*H265</f>
        <v>0</v>
      </c>
      <c r="S265" s="184">
        <v>0</v>
      </c>
      <c r="T265" s="185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186" t="s">
        <v>241</v>
      </c>
      <c r="AT265" s="186" t="s">
        <v>151</v>
      </c>
      <c r="AU265" s="186" t="s">
        <v>94</v>
      </c>
      <c r="AY265" s="19" t="s">
        <v>148</v>
      </c>
      <c r="BE265" s="187">
        <f>IF(N265="základní",J265,0)</f>
        <v>0</v>
      </c>
      <c r="BF265" s="187">
        <f>IF(N265="snížená",J265,0)</f>
        <v>0</v>
      </c>
      <c r="BG265" s="187">
        <f>IF(N265="zákl. přenesená",J265,0)</f>
        <v>0</v>
      </c>
      <c r="BH265" s="187">
        <f>IF(N265="sníž. přenesená",J265,0)</f>
        <v>0</v>
      </c>
      <c r="BI265" s="187">
        <f>IF(N265="nulová",J265,0)</f>
        <v>0</v>
      </c>
      <c r="BJ265" s="19" t="s">
        <v>94</v>
      </c>
      <c r="BK265" s="187">
        <f>ROUND(I265*H265,2)</f>
        <v>0</v>
      </c>
      <c r="BL265" s="19" t="s">
        <v>241</v>
      </c>
      <c r="BM265" s="186" t="s">
        <v>389</v>
      </c>
    </row>
    <row r="266" spans="1:51" s="13" customFormat="1" ht="12">
      <c r="A266" s="13"/>
      <c r="B266" s="188"/>
      <c r="C266" s="13"/>
      <c r="D266" s="189" t="s">
        <v>157</v>
      </c>
      <c r="E266" s="190" t="s">
        <v>1</v>
      </c>
      <c r="F266" s="191" t="s">
        <v>390</v>
      </c>
      <c r="G266" s="13"/>
      <c r="H266" s="192">
        <v>63</v>
      </c>
      <c r="I266" s="193"/>
      <c r="J266" s="13"/>
      <c r="K266" s="13"/>
      <c r="L266" s="188"/>
      <c r="M266" s="194"/>
      <c r="N266" s="195"/>
      <c r="O266" s="195"/>
      <c r="P266" s="195"/>
      <c r="Q266" s="195"/>
      <c r="R266" s="195"/>
      <c r="S266" s="195"/>
      <c r="T266" s="19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90" t="s">
        <v>157</v>
      </c>
      <c r="AU266" s="190" t="s">
        <v>94</v>
      </c>
      <c r="AV266" s="13" t="s">
        <v>94</v>
      </c>
      <c r="AW266" s="13" t="s">
        <v>36</v>
      </c>
      <c r="AX266" s="13" t="s">
        <v>21</v>
      </c>
      <c r="AY266" s="190" t="s">
        <v>148</v>
      </c>
    </row>
    <row r="267" spans="1:65" s="2" customFormat="1" ht="16.5" customHeight="1">
      <c r="A267" s="38"/>
      <c r="B267" s="173"/>
      <c r="C267" s="220" t="s">
        <v>391</v>
      </c>
      <c r="D267" s="220" t="s">
        <v>237</v>
      </c>
      <c r="E267" s="221" t="s">
        <v>392</v>
      </c>
      <c r="F267" s="222" t="s">
        <v>393</v>
      </c>
      <c r="G267" s="223" t="s">
        <v>394</v>
      </c>
      <c r="H267" s="224">
        <v>63</v>
      </c>
      <c r="I267" s="225"/>
      <c r="J267" s="226">
        <f>ROUND(I267*H267,2)</f>
        <v>0</v>
      </c>
      <c r="K267" s="227"/>
      <c r="L267" s="228"/>
      <c r="M267" s="229" t="s">
        <v>1</v>
      </c>
      <c r="N267" s="230" t="s">
        <v>46</v>
      </c>
      <c r="O267" s="77"/>
      <c r="P267" s="184">
        <f>O267*H267</f>
        <v>0</v>
      </c>
      <c r="Q267" s="184">
        <v>0</v>
      </c>
      <c r="R267" s="184">
        <f>Q267*H267</f>
        <v>0</v>
      </c>
      <c r="S267" s="184">
        <v>0</v>
      </c>
      <c r="T267" s="185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186" t="s">
        <v>240</v>
      </c>
      <c r="AT267" s="186" t="s">
        <v>237</v>
      </c>
      <c r="AU267" s="186" t="s">
        <v>94</v>
      </c>
      <c r="AY267" s="19" t="s">
        <v>148</v>
      </c>
      <c r="BE267" s="187">
        <f>IF(N267="základní",J267,0)</f>
        <v>0</v>
      </c>
      <c r="BF267" s="187">
        <f>IF(N267="snížená",J267,0)</f>
        <v>0</v>
      </c>
      <c r="BG267" s="187">
        <f>IF(N267="zákl. přenesená",J267,0)</f>
        <v>0</v>
      </c>
      <c r="BH267" s="187">
        <f>IF(N267="sníž. přenesená",J267,0)</f>
        <v>0</v>
      </c>
      <c r="BI267" s="187">
        <f>IF(N267="nulová",J267,0)</f>
        <v>0</v>
      </c>
      <c r="BJ267" s="19" t="s">
        <v>94</v>
      </c>
      <c r="BK267" s="187">
        <f>ROUND(I267*H267,2)</f>
        <v>0</v>
      </c>
      <c r="BL267" s="19" t="s">
        <v>241</v>
      </c>
      <c r="BM267" s="186" t="s">
        <v>395</v>
      </c>
    </row>
    <row r="268" spans="1:65" s="2" customFormat="1" ht="16.5" customHeight="1">
      <c r="A268" s="38"/>
      <c r="B268" s="173"/>
      <c r="C268" s="174" t="s">
        <v>396</v>
      </c>
      <c r="D268" s="174" t="s">
        <v>151</v>
      </c>
      <c r="E268" s="175" t="s">
        <v>397</v>
      </c>
      <c r="F268" s="176" t="s">
        <v>398</v>
      </c>
      <c r="G268" s="177" t="s">
        <v>163</v>
      </c>
      <c r="H268" s="178">
        <v>69.013</v>
      </c>
      <c r="I268" s="179"/>
      <c r="J268" s="180">
        <f>ROUND(I268*H268,2)</f>
        <v>0</v>
      </c>
      <c r="K268" s="181"/>
      <c r="L268" s="39"/>
      <c r="M268" s="182" t="s">
        <v>1</v>
      </c>
      <c r="N268" s="183" t="s">
        <v>46</v>
      </c>
      <c r="O268" s="77"/>
      <c r="P268" s="184">
        <f>O268*H268</f>
        <v>0</v>
      </c>
      <c r="Q268" s="184">
        <v>0</v>
      </c>
      <c r="R268" s="184">
        <f>Q268*H268</f>
        <v>0</v>
      </c>
      <c r="S268" s="184">
        <v>0.0307</v>
      </c>
      <c r="T268" s="185">
        <f>S268*H268</f>
        <v>2.1186991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186" t="s">
        <v>241</v>
      </c>
      <c r="AT268" s="186" t="s">
        <v>151</v>
      </c>
      <c r="AU268" s="186" t="s">
        <v>94</v>
      </c>
      <c r="AY268" s="19" t="s">
        <v>148</v>
      </c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9" t="s">
        <v>94</v>
      </c>
      <c r="BK268" s="187">
        <f>ROUND(I268*H268,2)</f>
        <v>0</v>
      </c>
      <c r="BL268" s="19" t="s">
        <v>241</v>
      </c>
      <c r="BM268" s="186" t="s">
        <v>399</v>
      </c>
    </row>
    <row r="269" spans="1:51" s="14" customFormat="1" ht="12">
      <c r="A269" s="14"/>
      <c r="B269" s="197"/>
      <c r="C269" s="14"/>
      <c r="D269" s="189" t="s">
        <v>157</v>
      </c>
      <c r="E269" s="198" t="s">
        <v>1</v>
      </c>
      <c r="F269" s="199" t="s">
        <v>182</v>
      </c>
      <c r="G269" s="14"/>
      <c r="H269" s="198" t="s">
        <v>1</v>
      </c>
      <c r="I269" s="200"/>
      <c r="J269" s="14"/>
      <c r="K269" s="14"/>
      <c r="L269" s="197"/>
      <c r="M269" s="201"/>
      <c r="N269" s="202"/>
      <c r="O269" s="202"/>
      <c r="P269" s="202"/>
      <c r="Q269" s="202"/>
      <c r="R269" s="202"/>
      <c r="S269" s="202"/>
      <c r="T269" s="20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198" t="s">
        <v>157</v>
      </c>
      <c r="AU269" s="198" t="s">
        <v>94</v>
      </c>
      <c r="AV269" s="14" t="s">
        <v>21</v>
      </c>
      <c r="AW269" s="14" t="s">
        <v>36</v>
      </c>
      <c r="AX269" s="14" t="s">
        <v>80</v>
      </c>
      <c r="AY269" s="198" t="s">
        <v>148</v>
      </c>
    </row>
    <row r="270" spans="1:51" s="13" customFormat="1" ht="12">
      <c r="A270" s="13"/>
      <c r="B270" s="188"/>
      <c r="C270" s="13"/>
      <c r="D270" s="189" t="s">
        <v>157</v>
      </c>
      <c r="E270" s="190" t="s">
        <v>1</v>
      </c>
      <c r="F270" s="191" t="s">
        <v>400</v>
      </c>
      <c r="G270" s="13"/>
      <c r="H270" s="192">
        <v>22.32</v>
      </c>
      <c r="I270" s="193"/>
      <c r="J270" s="13"/>
      <c r="K270" s="13"/>
      <c r="L270" s="188"/>
      <c r="M270" s="194"/>
      <c r="N270" s="195"/>
      <c r="O270" s="195"/>
      <c r="P270" s="195"/>
      <c r="Q270" s="195"/>
      <c r="R270" s="195"/>
      <c r="S270" s="195"/>
      <c r="T270" s="19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90" t="s">
        <v>157</v>
      </c>
      <c r="AU270" s="190" t="s">
        <v>94</v>
      </c>
      <c r="AV270" s="13" t="s">
        <v>94</v>
      </c>
      <c r="AW270" s="13" t="s">
        <v>36</v>
      </c>
      <c r="AX270" s="13" t="s">
        <v>80</v>
      </c>
      <c r="AY270" s="190" t="s">
        <v>148</v>
      </c>
    </row>
    <row r="271" spans="1:51" s="14" customFormat="1" ht="12">
      <c r="A271" s="14"/>
      <c r="B271" s="197"/>
      <c r="C271" s="14"/>
      <c r="D271" s="189" t="s">
        <v>157</v>
      </c>
      <c r="E271" s="198" t="s">
        <v>1</v>
      </c>
      <c r="F271" s="199" t="s">
        <v>192</v>
      </c>
      <c r="G271" s="14"/>
      <c r="H271" s="198" t="s">
        <v>1</v>
      </c>
      <c r="I271" s="200"/>
      <c r="J271" s="14"/>
      <c r="K271" s="14"/>
      <c r="L271" s="197"/>
      <c r="M271" s="201"/>
      <c r="N271" s="202"/>
      <c r="O271" s="202"/>
      <c r="P271" s="202"/>
      <c r="Q271" s="202"/>
      <c r="R271" s="202"/>
      <c r="S271" s="202"/>
      <c r="T271" s="20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198" t="s">
        <v>157</v>
      </c>
      <c r="AU271" s="198" t="s">
        <v>94</v>
      </c>
      <c r="AV271" s="14" t="s">
        <v>21</v>
      </c>
      <c r="AW271" s="14" t="s">
        <v>36</v>
      </c>
      <c r="AX271" s="14" t="s">
        <v>80</v>
      </c>
      <c r="AY271" s="198" t="s">
        <v>148</v>
      </c>
    </row>
    <row r="272" spans="1:51" s="13" customFormat="1" ht="12">
      <c r="A272" s="13"/>
      <c r="B272" s="188"/>
      <c r="C272" s="13"/>
      <c r="D272" s="189" t="s">
        <v>157</v>
      </c>
      <c r="E272" s="190" t="s">
        <v>1</v>
      </c>
      <c r="F272" s="191" t="s">
        <v>401</v>
      </c>
      <c r="G272" s="13"/>
      <c r="H272" s="192">
        <v>21.99</v>
      </c>
      <c r="I272" s="193"/>
      <c r="J272" s="13"/>
      <c r="K272" s="13"/>
      <c r="L272" s="188"/>
      <c r="M272" s="194"/>
      <c r="N272" s="195"/>
      <c r="O272" s="195"/>
      <c r="P272" s="195"/>
      <c r="Q272" s="195"/>
      <c r="R272" s="195"/>
      <c r="S272" s="195"/>
      <c r="T272" s="19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90" t="s">
        <v>157</v>
      </c>
      <c r="AU272" s="190" t="s">
        <v>94</v>
      </c>
      <c r="AV272" s="13" t="s">
        <v>94</v>
      </c>
      <c r="AW272" s="13" t="s">
        <v>36</v>
      </c>
      <c r="AX272" s="13" t="s">
        <v>80</v>
      </c>
      <c r="AY272" s="190" t="s">
        <v>148</v>
      </c>
    </row>
    <row r="273" spans="1:51" s="14" customFormat="1" ht="12">
      <c r="A273" s="14"/>
      <c r="B273" s="197"/>
      <c r="C273" s="14"/>
      <c r="D273" s="189" t="s">
        <v>157</v>
      </c>
      <c r="E273" s="198" t="s">
        <v>1</v>
      </c>
      <c r="F273" s="199" t="s">
        <v>197</v>
      </c>
      <c r="G273" s="14"/>
      <c r="H273" s="198" t="s">
        <v>1</v>
      </c>
      <c r="I273" s="200"/>
      <c r="J273" s="14"/>
      <c r="K273" s="14"/>
      <c r="L273" s="197"/>
      <c r="M273" s="201"/>
      <c r="N273" s="202"/>
      <c r="O273" s="202"/>
      <c r="P273" s="202"/>
      <c r="Q273" s="202"/>
      <c r="R273" s="202"/>
      <c r="S273" s="202"/>
      <c r="T273" s="20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198" t="s">
        <v>157</v>
      </c>
      <c r="AU273" s="198" t="s">
        <v>94</v>
      </c>
      <c r="AV273" s="14" t="s">
        <v>21</v>
      </c>
      <c r="AW273" s="14" t="s">
        <v>36</v>
      </c>
      <c r="AX273" s="14" t="s">
        <v>80</v>
      </c>
      <c r="AY273" s="198" t="s">
        <v>148</v>
      </c>
    </row>
    <row r="274" spans="1:51" s="13" customFormat="1" ht="12">
      <c r="A274" s="13"/>
      <c r="B274" s="188"/>
      <c r="C274" s="13"/>
      <c r="D274" s="189" t="s">
        <v>157</v>
      </c>
      <c r="E274" s="190" t="s">
        <v>1</v>
      </c>
      <c r="F274" s="191" t="s">
        <v>402</v>
      </c>
      <c r="G274" s="13"/>
      <c r="H274" s="192">
        <v>13.9</v>
      </c>
      <c r="I274" s="193"/>
      <c r="J274" s="13"/>
      <c r="K274" s="13"/>
      <c r="L274" s="188"/>
      <c r="M274" s="194"/>
      <c r="N274" s="195"/>
      <c r="O274" s="195"/>
      <c r="P274" s="195"/>
      <c r="Q274" s="195"/>
      <c r="R274" s="195"/>
      <c r="S274" s="195"/>
      <c r="T274" s="19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190" t="s">
        <v>157</v>
      </c>
      <c r="AU274" s="190" t="s">
        <v>94</v>
      </c>
      <c r="AV274" s="13" t="s">
        <v>94</v>
      </c>
      <c r="AW274" s="13" t="s">
        <v>36</v>
      </c>
      <c r="AX274" s="13" t="s">
        <v>80</v>
      </c>
      <c r="AY274" s="190" t="s">
        <v>148</v>
      </c>
    </row>
    <row r="275" spans="1:51" s="14" customFormat="1" ht="12">
      <c r="A275" s="14"/>
      <c r="B275" s="197"/>
      <c r="C275" s="14"/>
      <c r="D275" s="189" t="s">
        <v>157</v>
      </c>
      <c r="E275" s="198" t="s">
        <v>1</v>
      </c>
      <c r="F275" s="199" t="s">
        <v>201</v>
      </c>
      <c r="G275" s="14"/>
      <c r="H275" s="198" t="s">
        <v>1</v>
      </c>
      <c r="I275" s="200"/>
      <c r="J275" s="14"/>
      <c r="K275" s="14"/>
      <c r="L275" s="197"/>
      <c r="M275" s="201"/>
      <c r="N275" s="202"/>
      <c r="O275" s="202"/>
      <c r="P275" s="202"/>
      <c r="Q275" s="202"/>
      <c r="R275" s="202"/>
      <c r="S275" s="202"/>
      <c r="T275" s="20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198" t="s">
        <v>157</v>
      </c>
      <c r="AU275" s="198" t="s">
        <v>94</v>
      </c>
      <c r="AV275" s="14" t="s">
        <v>21</v>
      </c>
      <c r="AW275" s="14" t="s">
        <v>36</v>
      </c>
      <c r="AX275" s="14" t="s">
        <v>80</v>
      </c>
      <c r="AY275" s="198" t="s">
        <v>148</v>
      </c>
    </row>
    <row r="276" spans="1:51" s="13" customFormat="1" ht="12">
      <c r="A276" s="13"/>
      <c r="B276" s="188"/>
      <c r="C276" s="13"/>
      <c r="D276" s="189" t="s">
        <v>157</v>
      </c>
      <c r="E276" s="190" t="s">
        <v>1</v>
      </c>
      <c r="F276" s="191" t="s">
        <v>403</v>
      </c>
      <c r="G276" s="13"/>
      <c r="H276" s="192">
        <v>10.803</v>
      </c>
      <c r="I276" s="193"/>
      <c r="J276" s="13"/>
      <c r="K276" s="13"/>
      <c r="L276" s="188"/>
      <c r="M276" s="194"/>
      <c r="N276" s="195"/>
      <c r="O276" s="195"/>
      <c r="P276" s="195"/>
      <c r="Q276" s="195"/>
      <c r="R276" s="195"/>
      <c r="S276" s="195"/>
      <c r="T276" s="19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90" t="s">
        <v>157</v>
      </c>
      <c r="AU276" s="190" t="s">
        <v>94</v>
      </c>
      <c r="AV276" s="13" t="s">
        <v>94</v>
      </c>
      <c r="AW276" s="13" t="s">
        <v>36</v>
      </c>
      <c r="AX276" s="13" t="s">
        <v>80</v>
      </c>
      <c r="AY276" s="190" t="s">
        <v>148</v>
      </c>
    </row>
    <row r="277" spans="1:51" s="16" customFormat="1" ht="12">
      <c r="A277" s="16"/>
      <c r="B277" s="212"/>
      <c r="C277" s="16"/>
      <c r="D277" s="189" t="s">
        <v>157</v>
      </c>
      <c r="E277" s="213" t="s">
        <v>113</v>
      </c>
      <c r="F277" s="214" t="s">
        <v>177</v>
      </c>
      <c r="G277" s="16"/>
      <c r="H277" s="215">
        <v>69.013</v>
      </c>
      <c r="I277" s="216"/>
      <c r="J277" s="16"/>
      <c r="K277" s="16"/>
      <c r="L277" s="212"/>
      <c r="M277" s="217"/>
      <c r="N277" s="218"/>
      <c r="O277" s="218"/>
      <c r="P277" s="218"/>
      <c r="Q277" s="218"/>
      <c r="R277" s="218"/>
      <c r="S277" s="218"/>
      <c r="T277" s="219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T277" s="213" t="s">
        <v>157</v>
      </c>
      <c r="AU277" s="213" t="s">
        <v>94</v>
      </c>
      <c r="AV277" s="16" t="s">
        <v>155</v>
      </c>
      <c r="AW277" s="16" t="s">
        <v>36</v>
      </c>
      <c r="AX277" s="16" t="s">
        <v>21</v>
      </c>
      <c r="AY277" s="213" t="s">
        <v>148</v>
      </c>
    </row>
    <row r="278" spans="1:65" s="2" customFormat="1" ht="21.75" customHeight="1">
      <c r="A278" s="38"/>
      <c r="B278" s="173"/>
      <c r="C278" s="174" t="s">
        <v>404</v>
      </c>
      <c r="D278" s="174" t="s">
        <v>151</v>
      </c>
      <c r="E278" s="175" t="s">
        <v>405</v>
      </c>
      <c r="F278" s="176" t="s">
        <v>406</v>
      </c>
      <c r="G278" s="177" t="s">
        <v>233</v>
      </c>
      <c r="H278" s="178">
        <v>1</v>
      </c>
      <c r="I278" s="179"/>
      <c r="J278" s="180">
        <f>ROUND(I278*H278,2)</f>
        <v>0</v>
      </c>
      <c r="K278" s="181"/>
      <c r="L278" s="39"/>
      <c r="M278" s="182" t="s">
        <v>1</v>
      </c>
      <c r="N278" s="183" t="s">
        <v>46</v>
      </c>
      <c r="O278" s="77"/>
      <c r="P278" s="184">
        <f>O278*H278</f>
        <v>0</v>
      </c>
      <c r="Q278" s="184">
        <v>0.045</v>
      </c>
      <c r="R278" s="184">
        <f>Q278*H278</f>
        <v>0.045</v>
      </c>
      <c r="S278" s="184">
        <v>0</v>
      </c>
      <c r="T278" s="185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186" t="s">
        <v>241</v>
      </c>
      <c r="AT278" s="186" t="s">
        <v>151</v>
      </c>
      <c r="AU278" s="186" t="s">
        <v>94</v>
      </c>
      <c r="AY278" s="19" t="s">
        <v>148</v>
      </c>
      <c r="BE278" s="187">
        <f>IF(N278="základní",J278,0)</f>
        <v>0</v>
      </c>
      <c r="BF278" s="187">
        <f>IF(N278="snížená",J278,0)</f>
        <v>0</v>
      </c>
      <c r="BG278" s="187">
        <f>IF(N278="zákl. přenesená",J278,0)</f>
        <v>0</v>
      </c>
      <c r="BH278" s="187">
        <f>IF(N278="sníž. přenesená",J278,0)</f>
        <v>0</v>
      </c>
      <c r="BI278" s="187">
        <f>IF(N278="nulová",J278,0)</f>
        <v>0</v>
      </c>
      <c r="BJ278" s="19" t="s">
        <v>94</v>
      </c>
      <c r="BK278" s="187">
        <f>ROUND(I278*H278,2)</f>
        <v>0</v>
      </c>
      <c r="BL278" s="19" t="s">
        <v>241</v>
      </c>
      <c r="BM278" s="186" t="s">
        <v>407</v>
      </c>
    </row>
    <row r="279" spans="1:65" s="2" customFormat="1" ht="24.15" customHeight="1">
      <c r="A279" s="38"/>
      <c r="B279" s="173"/>
      <c r="C279" s="174" t="s">
        <v>408</v>
      </c>
      <c r="D279" s="174" t="s">
        <v>151</v>
      </c>
      <c r="E279" s="175" t="s">
        <v>409</v>
      </c>
      <c r="F279" s="176" t="s">
        <v>410</v>
      </c>
      <c r="G279" s="177" t="s">
        <v>373</v>
      </c>
      <c r="H279" s="231"/>
      <c r="I279" s="179"/>
      <c r="J279" s="180">
        <f>ROUND(I279*H279,2)</f>
        <v>0</v>
      </c>
      <c r="K279" s="181"/>
      <c r="L279" s="39"/>
      <c r="M279" s="182" t="s">
        <v>1</v>
      </c>
      <c r="N279" s="183" t="s">
        <v>46</v>
      </c>
      <c r="O279" s="77"/>
      <c r="P279" s="184">
        <f>O279*H279</f>
        <v>0</v>
      </c>
      <c r="Q279" s="184">
        <v>0</v>
      </c>
      <c r="R279" s="184">
        <f>Q279*H279</f>
        <v>0</v>
      </c>
      <c r="S279" s="184">
        <v>0</v>
      </c>
      <c r="T279" s="185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186" t="s">
        <v>241</v>
      </c>
      <c r="AT279" s="186" t="s">
        <v>151</v>
      </c>
      <c r="AU279" s="186" t="s">
        <v>94</v>
      </c>
      <c r="AY279" s="19" t="s">
        <v>148</v>
      </c>
      <c r="BE279" s="187">
        <f>IF(N279="základní",J279,0)</f>
        <v>0</v>
      </c>
      <c r="BF279" s="187">
        <f>IF(N279="snížená",J279,0)</f>
        <v>0</v>
      </c>
      <c r="BG279" s="187">
        <f>IF(N279="zákl. přenesená",J279,0)</f>
        <v>0</v>
      </c>
      <c r="BH279" s="187">
        <f>IF(N279="sníž. přenesená",J279,0)</f>
        <v>0</v>
      </c>
      <c r="BI279" s="187">
        <f>IF(N279="nulová",J279,0)</f>
        <v>0</v>
      </c>
      <c r="BJ279" s="19" t="s">
        <v>94</v>
      </c>
      <c r="BK279" s="187">
        <f>ROUND(I279*H279,2)</f>
        <v>0</v>
      </c>
      <c r="BL279" s="19" t="s">
        <v>241</v>
      </c>
      <c r="BM279" s="186" t="s">
        <v>411</v>
      </c>
    </row>
    <row r="280" spans="1:63" s="12" customFormat="1" ht="22.8" customHeight="1">
      <c r="A280" s="12"/>
      <c r="B280" s="160"/>
      <c r="C280" s="12"/>
      <c r="D280" s="161" t="s">
        <v>79</v>
      </c>
      <c r="E280" s="171" t="s">
        <v>412</v>
      </c>
      <c r="F280" s="171" t="s">
        <v>413</v>
      </c>
      <c r="G280" s="12"/>
      <c r="H280" s="12"/>
      <c r="I280" s="163"/>
      <c r="J280" s="172">
        <f>BK280</f>
        <v>0</v>
      </c>
      <c r="K280" s="12"/>
      <c r="L280" s="160"/>
      <c r="M280" s="165"/>
      <c r="N280" s="166"/>
      <c r="O280" s="166"/>
      <c r="P280" s="167">
        <f>SUM(P281:P284)</f>
        <v>0</v>
      </c>
      <c r="Q280" s="166"/>
      <c r="R280" s="167">
        <f>SUM(R281:R284)</f>
        <v>0.15372000000000002</v>
      </c>
      <c r="S280" s="166"/>
      <c r="T280" s="168">
        <f>SUM(T281:T284)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161" t="s">
        <v>94</v>
      </c>
      <c r="AT280" s="169" t="s">
        <v>79</v>
      </c>
      <c r="AU280" s="169" t="s">
        <v>21</v>
      </c>
      <c r="AY280" s="161" t="s">
        <v>148</v>
      </c>
      <c r="BK280" s="170">
        <f>SUM(BK281:BK284)</f>
        <v>0</v>
      </c>
    </row>
    <row r="281" spans="1:65" s="2" customFormat="1" ht="24.15" customHeight="1">
      <c r="A281" s="38"/>
      <c r="B281" s="173"/>
      <c r="C281" s="174" t="s">
        <v>414</v>
      </c>
      <c r="D281" s="174" t="s">
        <v>151</v>
      </c>
      <c r="E281" s="175" t="s">
        <v>415</v>
      </c>
      <c r="F281" s="176" t="s">
        <v>416</v>
      </c>
      <c r="G281" s="177" t="s">
        <v>163</v>
      </c>
      <c r="H281" s="178">
        <v>1.2</v>
      </c>
      <c r="I281" s="179"/>
      <c r="J281" s="180">
        <f>ROUND(I281*H281,2)</f>
        <v>0</v>
      </c>
      <c r="K281" s="181"/>
      <c r="L281" s="39"/>
      <c r="M281" s="182" t="s">
        <v>1</v>
      </c>
      <c r="N281" s="183" t="s">
        <v>46</v>
      </c>
      <c r="O281" s="77"/>
      <c r="P281" s="184">
        <f>O281*H281</f>
        <v>0</v>
      </c>
      <c r="Q281" s="184">
        <v>0.039</v>
      </c>
      <c r="R281" s="184">
        <f>Q281*H281</f>
        <v>0.0468</v>
      </c>
      <c r="S281" s="184">
        <v>0</v>
      </c>
      <c r="T281" s="185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186" t="s">
        <v>241</v>
      </c>
      <c r="AT281" s="186" t="s">
        <v>151</v>
      </c>
      <c r="AU281" s="186" t="s">
        <v>94</v>
      </c>
      <c r="AY281" s="19" t="s">
        <v>148</v>
      </c>
      <c r="BE281" s="187">
        <f>IF(N281="základní",J281,0)</f>
        <v>0</v>
      </c>
      <c r="BF281" s="187">
        <f>IF(N281="snížená",J281,0)</f>
        <v>0</v>
      </c>
      <c r="BG281" s="187">
        <f>IF(N281="zákl. přenesená",J281,0)</f>
        <v>0</v>
      </c>
      <c r="BH281" s="187">
        <f>IF(N281="sníž. přenesená",J281,0)</f>
        <v>0</v>
      </c>
      <c r="BI281" s="187">
        <f>IF(N281="nulová",J281,0)</f>
        <v>0</v>
      </c>
      <c r="BJ281" s="19" t="s">
        <v>94</v>
      </c>
      <c r="BK281" s="187">
        <f>ROUND(I281*H281,2)</f>
        <v>0</v>
      </c>
      <c r="BL281" s="19" t="s">
        <v>241</v>
      </c>
      <c r="BM281" s="186" t="s">
        <v>417</v>
      </c>
    </row>
    <row r="282" spans="1:51" s="13" customFormat="1" ht="12">
      <c r="A282" s="13"/>
      <c r="B282" s="188"/>
      <c r="C282" s="13"/>
      <c r="D282" s="189" t="s">
        <v>157</v>
      </c>
      <c r="E282" s="190" t="s">
        <v>1</v>
      </c>
      <c r="F282" s="191" t="s">
        <v>418</v>
      </c>
      <c r="G282" s="13"/>
      <c r="H282" s="192">
        <v>1.2</v>
      </c>
      <c r="I282" s="193"/>
      <c r="J282" s="13"/>
      <c r="K282" s="13"/>
      <c r="L282" s="188"/>
      <c r="M282" s="194"/>
      <c r="N282" s="195"/>
      <c r="O282" s="195"/>
      <c r="P282" s="195"/>
      <c r="Q282" s="195"/>
      <c r="R282" s="195"/>
      <c r="S282" s="195"/>
      <c r="T282" s="196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190" t="s">
        <v>157</v>
      </c>
      <c r="AU282" s="190" t="s">
        <v>94</v>
      </c>
      <c r="AV282" s="13" t="s">
        <v>94</v>
      </c>
      <c r="AW282" s="13" t="s">
        <v>36</v>
      </c>
      <c r="AX282" s="13" t="s">
        <v>21</v>
      </c>
      <c r="AY282" s="190" t="s">
        <v>148</v>
      </c>
    </row>
    <row r="283" spans="1:65" s="2" customFormat="1" ht="16.5" customHeight="1">
      <c r="A283" s="38"/>
      <c r="B283" s="173"/>
      <c r="C283" s="220" t="s">
        <v>419</v>
      </c>
      <c r="D283" s="220" t="s">
        <v>237</v>
      </c>
      <c r="E283" s="221" t="s">
        <v>420</v>
      </c>
      <c r="F283" s="222" t="s">
        <v>421</v>
      </c>
      <c r="G283" s="223" t="s">
        <v>163</v>
      </c>
      <c r="H283" s="224">
        <v>1.32</v>
      </c>
      <c r="I283" s="225"/>
      <c r="J283" s="226">
        <f>ROUND(I283*H283,2)</f>
        <v>0</v>
      </c>
      <c r="K283" s="227"/>
      <c r="L283" s="228"/>
      <c r="M283" s="229" t="s">
        <v>1</v>
      </c>
      <c r="N283" s="230" t="s">
        <v>46</v>
      </c>
      <c r="O283" s="77"/>
      <c r="P283" s="184">
        <f>O283*H283</f>
        <v>0</v>
      </c>
      <c r="Q283" s="184">
        <v>0.081</v>
      </c>
      <c r="R283" s="184">
        <f>Q283*H283</f>
        <v>0.10692000000000002</v>
      </c>
      <c r="S283" s="184">
        <v>0</v>
      </c>
      <c r="T283" s="185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186" t="s">
        <v>240</v>
      </c>
      <c r="AT283" s="186" t="s">
        <v>237</v>
      </c>
      <c r="AU283" s="186" t="s">
        <v>94</v>
      </c>
      <c r="AY283" s="19" t="s">
        <v>148</v>
      </c>
      <c r="BE283" s="187">
        <f>IF(N283="základní",J283,0)</f>
        <v>0</v>
      </c>
      <c r="BF283" s="187">
        <f>IF(N283="snížená",J283,0)</f>
        <v>0</v>
      </c>
      <c r="BG283" s="187">
        <f>IF(N283="zákl. přenesená",J283,0)</f>
        <v>0</v>
      </c>
      <c r="BH283" s="187">
        <f>IF(N283="sníž. přenesená",J283,0)</f>
        <v>0</v>
      </c>
      <c r="BI283" s="187">
        <f>IF(N283="nulová",J283,0)</f>
        <v>0</v>
      </c>
      <c r="BJ283" s="19" t="s">
        <v>94</v>
      </c>
      <c r="BK283" s="187">
        <f>ROUND(I283*H283,2)</f>
        <v>0</v>
      </c>
      <c r="BL283" s="19" t="s">
        <v>241</v>
      </c>
      <c r="BM283" s="186" t="s">
        <v>422</v>
      </c>
    </row>
    <row r="284" spans="1:65" s="2" customFormat="1" ht="24.15" customHeight="1">
      <c r="A284" s="38"/>
      <c r="B284" s="173"/>
      <c r="C284" s="174" t="s">
        <v>423</v>
      </c>
      <c r="D284" s="174" t="s">
        <v>151</v>
      </c>
      <c r="E284" s="175" t="s">
        <v>424</v>
      </c>
      <c r="F284" s="176" t="s">
        <v>425</v>
      </c>
      <c r="G284" s="177" t="s">
        <v>373</v>
      </c>
      <c r="H284" s="231"/>
      <c r="I284" s="179"/>
      <c r="J284" s="180">
        <f>ROUND(I284*H284,2)</f>
        <v>0</v>
      </c>
      <c r="K284" s="181"/>
      <c r="L284" s="39"/>
      <c r="M284" s="182" t="s">
        <v>1</v>
      </c>
      <c r="N284" s="183" t="s">
        <v>46</v>
      </c>
      <c r="O284" s="77"/>
      <c r="P284" s="184">
        <f>O284*H284</f>
        <v>0</v>
      </c>
      <c r="Q284" s="184">
        <v>0</v>
      </c>
      <c r="R284" s="184">
        <f>Q284*H284</f>
        <v>0</v>
      </c>
      <c r="S284" s="184">
        <v>0</v>
      </c>
      <c r="T284" s="185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186" t="s">
        <v>241</v>
      </c>
      <c r="AT284" s="186" t="s">
        <v>151</v>
      </c>
      <c r="AU284" s="186" t="s">
        <v>94</v>
      </c>
      <c r="AY284" s="19" t="s">
        <v>148</v>
      </c>
      <c r="BE284" s="187">
        <f>IF(N284="základní",J284,0)</f>
        <v>0</v>
      </c>
      <c r="BF284" s="187">
        <f>IF(N284="snížená",J284,0)</f>
        <v>0</v>
      </c>
      <c r="BG284" s="187">
        <f>IF(N284="zákl. přenesená",J284,0)</f>
        <v>0</v>
      </c>
      <c r="BH284" s="187">
        <f>IF(N284="sníž. přenesená",J284,0)</f>
        <v>0</v>
      </c>
      <c r="BI284" s="187">
        <f>IF(N284="nulová",J284,0)</f>
        <v>0</v>
      </c>
      <c r="BJ284" s="19" t="s">
        <v>94</v>
      </c>
      <c r="BK284" s="187">
        <f>ROUND(I284*H284,2)</f>
        <v>0</v>
      </c>
      <c r="BL284" s="19" t="s">
        <v>241</v>
      </c>
      <c r="BM284" s="186" t="s">
        <v>426</v>
      </c>
    </row>
    <row r="285" spans="1:63" s="12" customFormat="1" ht="22.8" customHeight="1">
      <c r="A285" s="12"/>
      <c r="B285" s="160"/>
      <c r="C285" s="12"/>
      <c r="D285" s="161" t="s">
        <v>79</v>
      </c>
      <c r="E285" s="171" t="s">
        <v>427</v>
      </c>
      <c r="F285" s="171" t="s">
        <v>428</v>
      </c>
      <c r="G285" s="12"/>
      <c r="H285" s="12"/>
      <c r="I285" s="163"/>
      <c r="J285" s="172">
        <f>BK285</f>
        <v>0</v>
      </c>
      <c r="K285" s="12"/>
      <c r="L285" s="160"/>
      <c r="M285" s="165"/>
      <c r="N285" s="166"/>
      <c r="O285" s="166"/>
      <c r="P285" s="167">
        <f>SUM(P286:P301)</f>
        <v>0</v>
      </c>
      <c r="Q285" s="166"/>
      <c r="R285" s="167">
        <f>SUM(R286:R301)</f>
        <v>0.52638332</v>
      </c>
      <c r="S285" s="166"/>
      <c r="T285" s="168">
        <f>SUM(T286:T301)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161" t="s">
        <v>94</v>
      </c>
      <c r="AT285" s="169" t="s">
        <v>79</v>
      </c>
      <c r="AU285" s="169" t="s">
        <v>21</v>
      </c>
      <c r="AY285" s="161" t="s">
        <v>148</v>
      </c>
      <c r="BK285" s="170">
        <f>SUM(BK286:BK301)</f>
        <v>0</v>
      </c>
    </row>
    <row r="286" spans="1:65" s="2" customFormat="1" ht="24.15" customHeight="1">
      <c r="A286" s="38"/>
      <c r="B286" s="173"/>
      <c r="C286" s="174" t="s">
        <v>429</v>
      </c>
      <c r="D286" s="174" t="s">
        <v>151</v>
      </c>
      <c r="E286" s="175" t="s">
        <v>430</v>
      </c>
      <c r="F286" s="176" t="s">
        <v>431</v>
      </c>
      <c r="G286" s="177" t="s">
        <v>163</v>
      </c>
      <c r="H286" s="178">
        <v>138.026</v>
      </c>
      <c r="I286" s="179"/>
      <c r="J286" s="180">
        <f>ROUND(I286*H286,2)</f>
        <v>0</v>
      </c>
      <c r="K286" s="181"/>
      <c r="L286" s="39"/>
      <c r="M286" s="182" t="s">
        <v>1</v>
      </c>
      <c r="N286" s="183" t="s">
        <v>46</v>
      </c>
      <c r="O286" s="77"/>
      <c r="P286" s="184">
        <f>O286*H286</f>
        <v>0</v>
      </c>
      <c r="Q286" s="184">
        <v>2E-05</v>
      </c>
      <c r="R286" s="184">
        <f>Q286*H286</f>
        <v>0.0027605200000000002</v>
      </c>
      <c r="S286" s="184">
        <v>0</v>
      </c>
      <c r="T286" s="185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186" t="s">
        <v>241</v>
      </c>
      <c r="AT286" s="186" t="s">
        <v>151</v>
      </c>
      <c r="AU286" s="186" t="s">
        <v>94</v>
      </c>
      <c r="AY286" s="19" t="s">
        <v>148</v>
      </c>
      <c r="BE286" s="187">
        <f>IF(N286="základní",J286,0)</f>
        <v>0</v>
      </c>
      <c r="BF286" s="187">
        <f>IF(N286="snížená",J286,0)</f>
        <v>0</v>
      </c>
      <c r="BG286" s="187">
        <f>IF(N286="zákl. přenesená",J286,0)</f>
        <v>0</v>
      </c>
      <c r="BH286" s="187">
        <f>IF(N286="sníž. přenesená",J286,0)</f>
        <v>0</v>
      </c>
      <c r="BI286" s="187">
        <f>IF(N286="nulová",J286,0)</f>
        <v>0</v>
      </c>
      <c r="BJ286" s="19" t="s">
        <v>94</v>
      </c>
      <c r="BK286" s="187">
        <f>ROUND(I286*H286,2)</f>
        <v>0</v>
      </c>
      <c r="BL286" s="19" t="s">
        <v>241</v>
      </c>
      <c r="BM286" s="186" t="s">
        <v>432</v>
      </c>
    </row>
    <row r="287" spans="1:51" s="13" customFormat="1" ht="12">
      <c r="A287" s="13"/>
      <c r="B287" s="188"/>
      <c r="C287" s="13"/>
      <c r="D287" s="189" t="s">
        <v>157</v>
      </c>
      <c r="E287" s="190" t="s">
        <v>1</v>
      </c>
      <c r="F287" s="191" t="s">
        <v>433</v>
      </c>
      <c r="G287" s="13"/>
      <c r="H287" s="192">
        <v>138.026</v>
      </c>
      <c r="I287" s="193"/>
      <c r="J287" s="13"/>
      <c r="K287" s="13"/>
      <c r="L287" s="188"/>
      <c r="M287" s="194"/>
      <c r="N287" s="195"/>
      <c r="O287" s="195"/>
      <c r="P287" s="195"/>
      <c r="Q287" s="195"/>
      <c r="R287" s="195"/>
      <c r="S287" s="195"/>
      <c r="T287" s="196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90" t="s">
        <v>157</v>
      </c>
      <c r="AU287" s="190" t="s">
        <v>94</v>
      </c>
      <c r="AV287" s="13" t="s">
        <v>94</v>
      </c>
      <c r="AW287" s="13" t="s">
        <v>36</v>
      </c>
      <c r="AX287" s="13" t="s">
        <v>21</v>
      </c>
      <c r="AY287" s="190" t="s">
        <v>148</v>
      </c>
    </row>
    <row r="288" spans="1:65" s="2" customFormat="1" ht="24.15" customHeight="1">
      <c r="A288" s="38"/>
      <c r="B288" s="173"/>
      <c r="C288" s="174" t="s">
        <v>434</v>
      </c>
      <c r="D288" s="174" t="s">
        <v>151</v>
      </c>
      <c r="E288" s="175" t="s">
        <v>435</v>
      </c>
      <c r="F288" s="176" t="s">
        <v>436</v>
      </c>
      <c r="G288" s="177" t="s">
        <v>163</v>
      </c>
      <c r="H288" s="178">
        <v>138.026</v>
      </c>
      <c r="I288" s="179"/>
      <c r="J288" s="180">
        <f>ROUND(I288*H288,2)</f>
        <v>0</v>
      </c>
      <c r="K288" s="181"/>
      <c r="L288" s="39"/>
      <c r="M288" s="182" t="s">
        <v>1</v>
      </c>
      <c r="N288" s="183" t="s">
        <v>46</v>
      </c>
      <c r="O288" s="77"/>
      <c r="P288" s="184">
        <f>O288*H288</f>
        <v>0</v>
      </c>
      <c r="Q288" s="184">
        <v>2E-05</v>
      </c>
      <c r="R288" s="184">
        <f>Q288*H288</f>
        <v>0.0027605200000000002</v>
      </c>
      <c r="S288" s="184">
        <v>0</v>
      </c>
      <c r="T288" s="185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186" t="s">
        <v>241</v>
      </c>
      <c r="AT288" s="186" t="s">
        <v>151</v>
      </c>
      <c r="AU288" s="186" t="s">
        <v>94</v>
      </c>
      <c r="AY288" s="19" t="s">
        <v>148</v>
      </c>
      <c r="BE288" s="187">
        <f>IF(N288="základní",J288,0)</f>
        <v>0</v>
      </c>
      <c r="BF288" s="187">
        <f>IF(N288="snížená",J288,0)</f>
        <v>0</v>
      </c>
      <c r="BG288" s="187">
        <f>IF(N288="zákl. přenesená",J288,0)</f>
        <v>0</v>
      </c>
      <c r="BH288" s="187">
        <f>IF(N288="sníž. přenesená",J288,0)</f>
        <v>0</v>
      </c>
      <c r="BI288" s="187">
        <f>IF(N288="nulová",J288,0)</f>
        <v>0</v>
      </c>
      <c r="BJ288" s="19" t="s">
        <v>94</v>
      </c>
      <c r="BK288" s="187">
        <f>ROUND(I288*H288,2)</f>
        <v>0</v>
      </c>
      <c r="BL288" s="19" t="s">
        <v>241</v>
      </c>
      <c r="BM288" s="186" t="s">
        <v>437</v>
      </c>
    </row>
    <row r="289" spans="1:51" s="13" customFormat="1" ht="12">
      <c r="A289" s="13"/>
      <c r="B289" s="188"/>
      <c r="C289" s="13"/>
      <c r="D289" s="189" t="s">
        <v>157</v>
      </c>
      <c r="E289" s="190" t="s">
        <v>1</v>
      </c>
      <c r="F289" s="191" t="s">
        <v>433</v>
      </c>
      <c r="G289" s="13"/>
      <c r="H289" s="192">
        <v>138.026</v>
      </c>
      <c r="I289" s="193"/>
      <c r="J289" s="13"/>
      <c r="K289" s="13"/>
      <c r="L289" s="188"/>
      <c r="M289" s="194"/>
      <c r="N289" s="195"/>
      <c r="O289" s="195"/>
      <c r="P289" s="195"/>
      <c r="Q289" s="195"/>
      <c r="R289" s="195"/>
      <c r="S289" s="195"/>
      <c r="T289" s="19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190" t="s">
        <v>157</v>
      </c>
      <c r="AU289" s="190" t="s">
        <v>94</v>
      </c>
      <c r="AV289" s="13" t="s">
        <v>94</v>
      </c>
      <c r="AW289" s="13" t="s">
        <v>36</v>
      </c>
      <c r="AX289" s="13" t="s">
        <v>21</v>
      </c>
      <c r="AY289" s="190" t="s">
        <v>148</v>
      </c>
    </row>
    <row r="290" spans="1:65" s="2" customFormat="1" ht="16.5" customHeight="1">
      <c r="A290" s="38"/>
      <c r="B290" s="173"/>
      <c r="C290" s="174" t="s">
        <v>438</v>
      </c>
      <c r="D290" s="174" t="s">
        <v>151</v>
      </c>
      <c r="E290" s="175" t="s">
        <v>439</v>
      </c>
      <c r="F290" s="176" t="s">
        <v>440</v>
      </c>
      <c r="G290" s="177" t="s">
        <v>163</v>
      </c>
      <c r="H290" s="178">
        <v>138.026</v>
      </c>
      <c r="I290" s="179"/>
      <c r="J290" s="180">
        <f>ROUND(I290*H290,2)</f>
        <v>0</v>
      </c>
      <c r="K290" s="181"/>
      <c r="L290" s="39"/>
      <c r="M290" s="182" t="s">
        <v>1</v>
      </c>
      <c r="N290" s="183" t="s">
        <v>46</v>
      </c>
      <c r="O290" s="77"/>
      <c r="P290" s="184">
        <f>O290*H290</f>
        <v>0</v>
      </c>
      <c r="Q290" s="184">
        <v>0.00017</v>
      </c>
      <c r="R290" s="184">
        <f>Q290*H290</f>
        <v>0.023464420000000003</v>
      </c>
      <c r="S290" s="184">
        <v>0</v>
      </c>
      <c r="T290" s="185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186" t="s">
        <v>241</v>
      </c>
      <c r="AT290" s="186" t="s">
        <v>151</v>
      </c>
      <c r="AU290" s="186" t="s">
        <v>94</v>
      </c>
      <c r="AY290" s="19" t="s">
        <v>148</v>
      </c>
      <c r="BE290" s="187">
        <f>IF(N290="základní",J290,0)</f>
        <v>0</v>
      </c>
      <c r="BF290" s="187">
        <f>IF(N290="snížená",J290,0)</f>
        <v>0</v>
      </c>
      <c r="BG290" s="187">
        <f>IF(N290="zákl. přenesená",J290,0)</f>
        <v>0</v>
      </c>
      <c r="BH290" s="187">
        <f>IF(N290="sníž. přenesená",J290,0)</f>
        <v>0</v>
      </c>
      <c r="BI290" s="187">
        <f>IF(N290="nulová",J290,0)</f>
        <v>0</v>
      </c>
      <c r="BJ290" s="19" t="s">
        <v>94</v>
      </c>
      <c r="BK290" s="187">
        <f>ROUND(I290*H290,2)</f>
        <v>0</v>
      </c>
      <c r="BL290" s="19" t="s">
        <v>241</v>
      </c>
      <c r="BM290" s="186" t="s">
        <v>441</v>
      </c>
    </row>
    <row r="291" spans="1:51" s="13" customFormat="1" ht="12">
      <c r="A291" s="13"/>
      <c r="B291" s="188"/>
      <c r="C291" s="13"/>
      <c r="D291" s="189" t="s">
        <v>157</v>
      </c>
      <c r="E291" s="190" t="s">
        <v>1</v>
      </c>
      <c r="F291" s="191" t="s">
        <v>433</v>
      </c>
      <c r="G291" s="13"/>
      <c r="H291" s="192">
        <v>138.026</v>
      </c>
      <c r="I291" s="193"/>
      <c r="J291" s="13"/>
      <c r="K291" s="13"/>
      <c r="L291" s="188"/>
      <c r="M291" s="194"/>
      <c r="N291" s="195"/>
      <c r="O291" s="195"/>
      <c r="P291" s="195"/>
      <c r="Q291" s="195"/>
      <c r="R291" s="195"/>
      <c r="S291" s="195"/>
      <c r="T291" s="19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190" t="s">
        <v>157</v>
      </c>
      <c r="AU291" s="190" t="s">
        <v>94</v>
      </c>
      <c r="AV291" s="13" t="s">
        <v>94</v>
      </c>
      <c r="AW291" s="13" t="s">
        <v>36</v>
      </c>
      <c r="AX291" s="13" t="s">
        <v>21</v>
      </c>
      <c r="AY291" s="190" t="s">
        <v>148</v>
      </c>
    </row>
    <row r="292" spans="1:65" s="2" customFormat="1" ht="16.5" customHeight="1">
      <c r="A292" s="38"/>
      <c r="B292" s="173"/>
      <c r="C292" s="174" t="s">
        <v>442</v>
      </c>
      <c r="D292" s="174" t="s">
        <v>151</v>
      </c>
      <c r="E292" s="175" t="s">
        <v>443</v>
      </c>
      <c r="F292" s="176" t="s">
        <v>444</v>
      </c>
      <c r="G292" s="177" t="s">
        <v>163</v>
      </c>
      <c r="H292" s="178">
        <v>138.026</v>
      </c>
      <c r="I292" s="179"/>
      <c r="J292" s="180">
        <f>ROUND(I292*H292,2)</f>
        <v>0</v>
      </c>
      <c r="K292" s="181"/>
      <c r="L292" s="39"/>
      <c r="M292" s="182" t="s">
        <v>1</v>
      </c>
      <c r="N292" s="183" t="s">
        <v>46</v>
      </c>
      <c r="O292" s="77"/>
      <c r="P292" s="184">
        <f>O292*H292</f>
        <v>0</v>
      </c>
      <c r="Q292" s="184">
        <v>0.00013</v>
      </c>
      <c r="R292" s="184">
        <f>Q292*H292</f>
        <v>0.01794338</v>
      </c>
      <c r="S292" s="184">
        <v>0</v>
      </c>
      <c r="T292" s="185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186" t="s">
        <v>241</v>
      </c>
      <c r="AT292" s="186" t="s">
        <v>151</v>
      </c>
      <c r="AU292" s="186" t="s">
        <v>94</v>
      </c>
      <c r="AY292" s="19" t="s">
        <v>148</v>
      </c>
      <c r="BE292" s="187">
        <f>IF(N292="základní",J292,0)</f>
        <v>0</v>
      </c>
      <c r="BF292" s="187">
        <f>IF(N292="snížená",J292,0)</f>
        <v>0</v>
      </c>
      <c r="BG292" s="187">
        <f>IF(N292="zákl. přenesená",J292,0)</f>
        <v>0</v>
      </c>
      <c r="BH292" s="187">
        <f>IF(N292="sníž. přenesená",J292,0)</f>
        <v>0</v>
      </c>
      <c r="BI292" s="187">
        <f>IF(N292="nulová",J292,0)</f>
        <v>0</v>
      </c>
      <c r="BJ292" s="19" t="s">
        <v>94</v>
      </c>
      <c r="BK292" s="187">
        <f>ROUND(I292*H292,2)</f>
        <v>0</v>
      </c>
      <c r="BL292" s="19" t="s">
        <v>241</v>
      </c>
      <c r="BM292" s="186" t="s">
        <v>445</v>
      </c>
    </row>
    <row r="293" spans="1:51" s="13" customFormat="1" ht="12">
      <c r="A293" s="13"/>
      <c r="B293" s="188"/>
      <c r="C293" s="13"/>
      <c r="D293" s="189" t="s">
        <v>157</v>
      </c>
      <c r="E293" s="190" t="s">
        <v>1</v>
      </c>
      <c r="F293" s="191" t="s">
        <v>433</v>
      </c>
      <c r="G293" s="13"/>
      <c r="H293" s="192">
        <v>138.026</v>
      </c>
      <c r="I293" s="193"/>
      <c r="J293" s="13"/>
      <c r="K293" s="13"/>
      <c r="L293" s="188"/>
      <c r="M293" s="194"/>
      <c r="N293" s="195"/>
      <c r="O293" s="195"/>
      <c r="P293" s="195"/>
      <c r="Q293" s="195"/>
      <c r="R293" s="195"/>
      <c r="S293" s="195"/>
      <c r="T293" s="19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190" t="s">
        <v>157</v>
      </c>
      <c r="AU293" s="190" t="s">
        <v>94</v>
      </c>
      <c r="AV293" s="13" t="s">
        <v>94</v>
      </c>
      <c r="AW293" s="13" t="s">
        <v>36</v>
      </c>
      <c r="AX293" s="13" t="s">
        <v>21</v>
      </c>
      <c r="AY293" s="190" t="s">
        <v>148</v>
      </c>
    </row>
    <row r="294" spans="1:65" s="2" customFormat="1" ht="16.5" customHeight="1">
      <c r="A294" s="38"/>
      <c r="B294" s="173"/>
      <c r="C294" s="174" t="s">
        <v>446</v>
      </c>
      <c r="D294" s="174" t="s">
        <v>151</v>
      </c>
      <c r="E294" s="175" t="s">
        <v>447</v>
      </c>
      <c r="F294" s="176" t="s">
        <v>448</v>
      </c>
      <c r="G294" s="177" t="s">
        <v>163</v>
      </c>
      <c r="H294" s="178">
        <v>138.026</v>
      </c>
      <c r="I294" s="179"/>
      <c r="J294" s="180">
        <f>ROUND(I294*H294,2)</f>
        <v>0</v>
      </c>
      <c r="K294" s="181"/>
      <c r="L294" s="39"/>
      <c r="M294" s="182" t="s">
        <v>1</v>
      </c>
      <c r="N294" s="183" t="s">
        <v>46</v>
      </c>
      <c r="O294" s="77"/>
      <c r="P294" s="184">
        <f>O294*H294</f>
        <v>0</v>
      </c>
      <c r="Q294" s="184">
        <v>0.00012</v>
      </c>
      <c r="R294" s="184">
        <f>Q294*H294</f>
        <v>0.01656312</v>
      </c>
      <c r="S294" s="184">
        <v>0</v>
      </c>
      <c r="T294" s="185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186" t="s">
        <v>241</v>
      </c>
      <c r="AT294" s="186" t="s">
        <v>151</v>
      </c>
      <c r="AU294" s="186" t="s">
        <v>94</v>
      </c>
      <c r="AY294" s="19" t="s">
        <v>148</v>
      </c>
      <c r="BE294" s="187">
        <f>IF(N294="základní",J294,0)</f>
        <v>0</v>
      </c>
      <c r="BF294" s="187">
        <f>IF(N294="snížená",J294,0)</f>
        <v>0</v>
      </c>
      <c r="BG294" s="187">
        <f>IF(N294="zákl. přenesená",J294,0)</f>
        <v>0</v>
      </c>
      <c r="BH294" s="187">
        <f>IF(N294="sníž. přenesená",J294,0)</f>
        <v>0</v>
      </c>
      <c r="BI294" s="187">
        <f>IF(N294="nulová",J294,0)</f>
        <v>0</v>
      </c>
      <c r="BJ294" s="19" t="s">
        <v>94</v>
      </c>
      <c r="BK294" s="187">
        <f>ROUND(I294*H294,2)</f>
        <v>0</v>
      </c>
      <c r="BL294" s="19" t="s">
        <v>241</v>
      </c>
      <c r="BM294" s="186" t="s">
        <v>449</v>
      </c>
    </row>
    <row r="295" spans="1:51" s="13" customFormat="1" ht="12">
      <c r="A295" s="13"/>
      <c r="B295" s="188"/>
      <c r="C295" s="13"/>
      <c r="D295" s="189" t="s">
        <v>157</v>
      </c>
      <c r="E295" s="190" t="s">
        <v>1</v>
      </c>
      <c r="F295" s="191" t="s">
        <v>433</v>
      </c>
      <c r="G295" s="13"/>
      <c r="H295" s="192">
        <v>138.026</v>
      </c>
      <c r="I295" s="193"/>
      <c r="J295" s="13"/>
      <c r="K295" s="13"/>
      <c r="L295" s="188"/>
      <c r="M295" s="194"/>
      <c r="N295" s="195"/>
      <c r="O295" s="195"/>
      <c r="P295" s="195"/>
      <c r="Q295" s="195"/>
      <c r="R295" s="195"/>
      <c r="S295" s="195"/>
      <c r="T295" s="19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190" t="s">
        <v>157</v>
      </c>
      <c r="AU295" s="190" t="s">
        <v>94</v>
      </c>
      <c r="AV295" s="13" t="s">
        <v>94</v>
      </c>
      <c r="AW295" s="13" t="s">
        <v>36</v>
      </c>
      <c r="AX295" s="13" t="s">
        <v>21</v>
      </c>
      <c r="AY295" s="190" t="s">
        <v>148</v>
      </c>
    </row>
    <row r="296" spans="1:65" s="2" customFormat="1" ht="24.15" customHeight="1">
      <c r="A296" s="38"/>
      <c r="B296" s="173"/>
      <c r="C296" s="174" t="s">
        <v>450</v>
      </c>
      <c r="D296" s="174" t="s">
        <v>151</v>
      </c>
      <c r="E296" s="175" t="s">
        <v>451</v>
      </c>
      <c r="F296" s="176" t="s">
        <v>452</v>
      </c>
      <c r="G296" s="177" t="s">
        <v>163</v>
      </c>
      <c r="H296" s="178">
        <v>138.026</v>
      </c>
      <c r="I296" s="179"/>
      <c r="J296" s="180">
        <f>ROUND(I296*H296,2)</f>
        <v>0</v>
      </c>
      <c r="K296" s="181"/>
      <c r="L296" s="39"/>
      <c r="M296" s="182" t="s">
        <v>1</v>
      </c>
      <c r="N296" s="183" t="s">
        <v>46</v>
      </c>
      <c r="O296" s="77"/>
      <c r="P296" s="184">
        <f>O296*H296</f>
        <v>0</v>
      </c>
      <c r="Q296" s="184">
        <v>5E-05</v>
      </c>
      <c r="R296" s="184">
        <f>Q296*H296</f>
        <v>0.006901300000000001</v>
      </c>
      <c r="S296" s="184">
        <v>0</v>
      </c>
      <c r="T296" s="185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186" t="s">
        <v>241</v>
      </c>
      <c r="AT296" s="186" t="s">
        <v>151</v>
      </c>
      <c r="AU296" s="186" t="s">
        <v>94</v>
      </c>
      <c r="AY296" s="19" t="s">
        <v>148</v>
      </c>
      <c r="BE296" s="187">
        <f>IF(N296="základní",J296,0)</f>
        <v>0</v>
      </c>
      <c r="BF296" s="187">
        <f>IF(N296="snížená",J296,0)</f>
        <v>0</v>
      </c>
      <c r="BG296" s="187">
        <f>IF(N296="zákl. přenesená",J296,0)</f>
        <v>0</v>
      </c>
      <c r="BH296" s="187">
        <f>IF(N296="sníž. přenesená",J296,0)</f>
        <v>0</v>
      </c>
      <c r="BI296" s="187">
        <f>IF(N296="nulová",J296,0)</f>
        <v>0</v>
      </c>
      <c r="BJ296" s="19" t="s">
        <v>94</v>
      </c>
      <c r="BK296" s="187">
        <f>ROUND(I296*H296,2)</f>
        <v>0</v>
      </c>
      <c r="BL296" s="19" t="s">
        <v>241</v>
      </c>
      <c r="BM296" s="186" t="s">
        <v>453</v>
      </c>
    </row>
    <row r="297" spans="1:51" s="13" customFormat="1" ht="12">
      <c r="A297" s="13"/>
      <c r="B297" s="188"/>
      <c r="C297" s="13"/>
      <c r="D297" s="189" t="s">
        <v>157</v>
      </c>
      <c r="E297" s="190" t="s">
        <v>1</v>
      </c>
      <c r="F297" s="191" t="s">
        <v>433</v>
      </c>
      <c r="G297" s="13"/>
      <c r="H297" s="192">
        <v>138.026</v>
      </c>
      <c r="I297" s="193"/>
      <c r="J297" s="13"/>
      <c r="K297" s="13"/>
      <c r="L297" s="188"/>
      <c r="M297" s="194"/>
      <c r="N297" s="195"/>
      <c r="O297" s="195"/>
      <c r="P297" s="195"/>
      <c r="Q297" s="195"/>
      <c r="R297" s="195"/>
      <c r="S297" s="195"/>
      <c r="T297" s="19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90" t="s">
        <v>157</v>
      </c>
      <c r="AU297" s="190" t="s">
        <v>94</v>
      </c>
      <c r="AV297" s="13" t="s">
        <v>94</v>
      </c>
      <c r="AW297" s="13" t="s">
        <v>36</v>
      </c>
      <c r="AX297" s="13" t="s">
        <v>21</v>
      </c>
      <c r="AY297" s="190" t="s">
        <v>148</v>
      </c>
    </row>
    <row r="298" spans="1:65" s="2" customFormat="1" ht="24.15" customHeight="1">
      <c r="A298" s="38"/>
      <c r="B298" s="173"/>
      <c r="C298" s="174" t="s">
        <v>454</v>
      </c>
      <c r="D298" s="174" t="s">
        <v>151</v>
      </c>
      <c r="E298" s="175" t="s">
        <v>455</v>
      </c>
      <c r="F298" s="176" t="s">
        <v>456</v>
      </c>
      <c r="G298" s="177" t="s">
        <v>163</v>
      </c>
      <c r="H298" s="178">
        <v>530.221</v>
      </c>
      <c r="I298" s="179"/>
      <c r="J298" s="180">
        <f>ROUND(I298*H298,2)</f>
        <v>0</v>
      </c>
      <c r="K298" s="181"/>
      <c r="L298" s="39"/>
      <c r="M298" s="182" t="s">
        <v>1</v>
      </c>
      <c r="N298" s="183" t="s">
        <v>46</v>
      </c>
      <c r="O298" s="77"/>
      <c r="P298" s="184">
        <f>O298*H298</f>
        <v>0</v>
      </c>
      <c r="Q298" s="184">
        <v>0.00014</v>
      </c>
      <c r="R298" s="184">
        <f>Q298*H298</f>
        <v>0.07423094</v>
      </c>
      <c r="S298" s="184">
        <v>0</v>
      </c>
      <c r="T298" s="185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186" t="s">
        <v>241</v>
      </c>
      <c r="AT298" s="186" t="s">
        <v>151</v>
      </c>
      <c r="AU298" s="186" t="s">
        <v>94</v>
      </c>
      <c r="AY298" s="19" t="s">
        <v>148</v>
      </c>
      <c r="BE298" s="187">
        <f>IF(N298="základní",J298,0)</f>
        <v>0</v>
      </c>
      <c r="BF298" s="187">
        <f>IF(N298="snížená",J298,0)</f>
        <v>0</v>
      </c>
      <c r="BG298" s="187">
        <f>IF(N298="zákl. přenesená",J298,0)</f>
        <v>0</v>
      </c>
      <c r="BH298" s="187">
        <f>IF(N298="sníž. přenesená",J298,0)</f>
        <v>0</v>
      </c>
      <c r="BI298" s="187">
        <f>IF(N298="nulová",J298,0)</f>
        <v>0</v>
      </c>
      <c r="BJ298" s="19" t="s">
        <v>94</v>
      </c>
      <c r="BK298" s="187">
        <f>ROUND(I298*H298,2)</f>
        <v>0</v>
      </c>
      <c r="BL298" s="19" t="s">
        <v>241</v>
      </c>
      <c r="BM298" s="186" t="s">
        <v>457</v>
      </c>
    </row>
    <row r="299" spans="1:51" s="13" customFormat="1" ht="12">
      <c r="A299" s="13"/>
      <c r="B299" s="188"/>
      <c r="C299" s="13"/>
      <c r="D299" s="189" t="s">
        <v>157</v>
      </c>
      <c r="E299" s="190" t="s">
        <v>1</v>
      </c>
      <c r="F299" s="191" t="s">
        <v>104</v>
      </c>
      <c r="G299" s="13"/>
      <c r="H299" s="192">
        <v>530.221</v>
      </c>
      <c r="I299" s="193"/>
      <c r="J299" s="13"/>
      <c r="K299" s="13"/>
      <c r="L299" s="188"/>
      <c r="M299" s="194"/>
      <c r="N299" s="195"/>
      <c r="O299" s="195"/>
      <c r="P299" s="195"/>
      <c r="Q299" s="195"/>
      <c r="R299" s="195"/>
      <c r="S299" s="195"/>
      <c r="T299" s="19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90" t="s">
        <v>157</v>
      </c>
      <c r="AU299" s="190" t="s">
        <v>94</v>
      </c>
      <c r="AV299" s="13" t="s">
        <v>94</v>
      </c>
      <c r="AW299" s="13" t="s">
        <v>36</v>
      </c>
      <c r="AX299" s="13" t="s">
        <v>21</v>
      </c>
      <c r="AY299" s="190" t="s">
        <v>148</v>
      </c>
    </row>
    <row r="300" spans="1:65" s="2" customFormat="1" ht="24.15" customHeight="1">
      <c r="A300" s="38"/>
      <c r="B300" s="173"/>
      <c r="C300" s="174" t="s">
        <v>458</v>
      </c>
      <c r="D300" s="174" t="s">
        <v>151</v>
      </c>
      <c r="E300" s="175" t="s">
        <v>459</v>
      </c>
      <c r="F300" s="176" t="s">
        <v>460</v>
      </c>
      <c r="G300" s="177" t="s">
        <v>163</v>
      </c>
      <c r="H300" s="178">
        <v>530.221</v>
      </c>
      <c r="I300" s="179"/>
      <c r="J300" s="180">
        <f>ROUND(I300*H300,2)</f>
        <v>0</v>
      </c>
      <c r="K300" s="181"/>
      <c r="L300" s="39"/>
      <c r="M300" s="182" t="s">
        <v>1</v>
      </c>
      <c r="N300" s="183" t="s">
        <v>46</v>
      </c>
      <c r="O300" s="77"/>
      <c r="P300" s="184">
        <f>O300*H300</f>
        <v>0</v>
      </c>
      <c r="Q300" s="184">
        <v>0.00072</v>
      </c>
      <c r="R300" s="184">
        <f>Q300*H300</f>
        <v>0.38175912</v>
      </c>
      <c r="S300" s="184">
        <v>0</v>
      </c>
      <c r="T300" s="185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186" t="s">
        <v>241</v>
      </c>
      <c r="AT300" s="186" t="s">
        <v>151</v>
      </c>
      <c r="AU300" s="186" t="s">
        <v>94</v>
      </c>
      <c r="AY300" s="19" t="s">
        <v>148</v>
      </c>
      <c r="BE300" s="187">
        <f>IF(N300="základní",J300,0)</f>
        <v>0</v>
      </c>
      <c r="BF300" s="187">
        <f>IF(N300="snížená",J300,0)</f>
        <v>0</v>
      </c>
      <c r="BG300" s="187">
        <f>IF(N300="zákl. přenesená",J300,0)</f>
        <v>0</v>
      </c>
      <c r="BH300" s="187">
        <f>IF(N300="sníž. přenesená",J300,0)</f>
        <v>0</v>
      </c>
      <c r="BI300" s="187">
        <f>IF(N300="nulová",J300,0)</f>
        <v>0</v>
      </c>
      <c r="BJ300" s="19" t="s">
        <v>94</v>
      </c>
      <c r="BK300" s="187">
        <f>ROUND(I300*H300,2)</f>
        <v>0</v>
      </c>
      <c r="BL300" s="19" t="s">
        <v>241</v>
      </c>
      <c r="BM300" s="186" t="s">
        <v>461</v>
      </c>
    </row>
    <row r="301" spans="1:51" s="13" customFormat="1" ht="12">
      <c r="A301" s="13"/>
      <c r="B301" s="188"/>
      <c r="C301" s="13"/>
      <c r="D301" s="189" t="s">
        <v>157</v>
      </c>
      <c r="E301" s="190" t="s">
        <v>1</v>
      </c>
      <c r="F301" s="191" t="s">
        <v>104</v>
      </c>
      <c r="G301" s="13"/>
      <c r="H301" s="192">
        <v>530.221</v>
      </c>
      <c r="I301" s="193"/>
      <c r="J301" s="13"/>
      <c r="K301" s="13"/>
      <c r="L301" s="188"/>
      <c r="M301" s="194"/>
      <c r="N301" s="195"/>
      <c r="O301" s="195"/>
      <c r="P301" s="195"/>
      <c r="Q301" s="195"/>
      <c r="R301" s="195"/>
      <c r="S301" s="195"/>
      <c r="T301" s="19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190" t="s">
        <v>157</v>
      </c>
      <c r="AU301" s="190" t="s">
        <v>94</v>
      </c>
      <c r="AV301" s="13" t="s">
        <v>94</v>
      </c>
      <c r="AW301" s="13" t="s">
        <v>36</v>
      </c>
      <c r="AX301" s="13" t="s">
        <v>21</v>
      </c>
      <c r="AY301" s="190" t="s">
        <v>148</v>
      </c>
    </row>
    <row r="302" spans="1:63" s="12" customFormat="1" ht="22.8" customHeight="1">
      <c r="A302" s="12"/>
      <c r="B302" s="160"/>
      <c r="C302" s="12"/>
      <c r="D302" s="161" t="s">
        <v>79</v>
      </c>
      <c r="E302" s="171" t="s">
        <v>462</v>
      </c>
      <c r="F302" s="171" t="s">
        <v>463</v>
      </c>
      <c r="G302" s="12"/>
      <c r="H302" s="12"/>
      <c r="I302" s="163"/>
      <c r="J302" s="172">
        <f>BK302</f>
        <v>0</v>
      </c>
      <c r="K302" s="12"/>
      <c r="L302" s="160"/>
      <c r="M302" s="165"/>
      <c r="N302" s="166"/>
      <c r="O302" s="166"/>
      <c r="P302" s="167">
        <f>SUM(P303:P314)</f>
        <v>0</v>
      </c>
      <c r="Q302" s="166"/>
      <c r="R302" s="167">
        <f>SUM(R303:R314)</f>
        <v>1.38026</v>
      </c>
      <c r="S302" s="166"/>
      <c r="T302" s="168">
        <f>SUM(T303:T314)</f>
        <v>0.9661820000000001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161" t="s">
        <v>94</v>
      </c>
      <c r="AT302" s="169" t="s">
        <v>79</v>
      </c>
      <c r="AU302" s="169" t="s">
        <v>21</v>
      </c>
      <c r="AY302" s="161" t="s">
        <v>148</v>
      </c>
      <c r="BK302" s="170">
        <f>SUM(BK303:BK314)</f>
        <v>0</v>
      </c>
    </row>
    <row r="303" spans="1:65" s="2" customFormat="1" ht="16.5" customHeight="1">
      <c r="A303" s="38"/>
      <c r="B303" s="173"/>
      <c r="C303" s="174" t="s">
        <v>464</v>
      </c>
      <c r="D303" s="174" t="s">
        <v>151</v>
      </c>
      <c r="E303" s="175" t="s">
        <v>465</v>
      </c>
      <c r="F303" s="176" t="s">
        <v>466</v>
      </c>
      <c r="G303" s="177" t="s">
        <v>163</v>
      </c>
      <c r="H303" s="178">
        <v>69.013</v>
      </c>
      <c r="I303" s="179"/>
      <c r="J303" s="180">
        <f>ROUND(I303*H303,2)</f>
        <v>0</v>
      </c>
      <c r="K303" s="181"/>
      <c r="L303" s="39"/>
      <c r="M303" s="182" t="s">
        <v>1</v>
      </c>
      <c r="N303" s="183" t="s">
        <v>46</v>
      </c>
      <c r="O303" s="77"/>
      <c r="P303" s="184">
        <f>O303*H303</f>
        <v>0</v>
      </c>
      <c r="Q303" s="184">
        <v>0</v>
      </c>
      <c r="R303" s="184">
        <f>Q303*H303</f>
        <v>0</v>
      </c>
      <c r="S303" s="184">
        <v>0.014</v>
      </c>
      <c r="T303" s="185">
        <f>S303*H303</f>
        <v>0.9661820000000001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186" t="s">
        <v>241</v>
      </c>
      <c r="AT303" s="186" t="s">
        <v>151</v>
      </c>
      <c r="AU303" s="186" t="s">
        <v>94</v>
      </c>
      <c r="AY303" s="19" t="s">
        <v>148</v>
      </c>
      <c r="BE303" s="187">
        <f>IF(N303="základní",J303,0)</f>
        <v>0</v>
      </c>
      <c r="BF303" s="187">
        <f>IF(N303="snížená",J303,0)</f>
        <v>0</v>
      </c>
      <c r="BG303" s="187">
        <f>IF(N303="zákl. přenesená",J303,0)</f>
        <v>0</v>
      </c>
      <c r="BH303" s="187">
        <f>IF(N303="sníž. přenesená",J303,0)</f>
        <v>0</v>
      </c>
      <c r="BI303" s="187">
        <f>IF(N303="nulová",J303,0)</f>
        <v>0</v>
      </c>
      <c r="BJ303" s="19" t="s">
        <v>94</v>
      </c>
      <c r="BK303" s="187">
        <f>ROUND(I303*H303,2)</f>
        <v>0</v>
      </c>
      <c r="BL303" s="19" t="s">
        <v>241</v>
      </c>
      <c r="BM303" s="186" t="s">
        <v>467</v>
      </c>
    </row>
    <row r="304" spans="1:51" s="14" customFormat="1" ht="12">
      <c r="A304" s="14"/>
      <c r="B304" s="197"/>
      <c r="C304" s="14"/>
      <c r="D304" s="189" t="s">
        <v>157</v>
      </c>
      <c r="E304" s="198" t="s">
        <v>1</v>
      </c>
      <c r="F304" s="199" t="s">
        <v>182</v>
      </c>
      <c r="G304" s="14"/>
      <c r="H304" s="198" t="s">
        <v>1</v>
      </c>
      <c r="I304" s="200"/>
      <c r="J304" s="14"/>
      <c r="K304" s="14"/>
      <c r="L304" s="197"/>
      <c r="M304" s="201"/>
      <c r="N304" s="202"/>
      <c r="O304" s="202"/>
      <c r="P304" s="202"/>
      <c r="Q304" s="202"/>
      <c r="R304" s="202"/>
      <c r="S304" s="202"/>
      <c r="T304" s="20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198" t="s">
        <v>157</v>
      </c>
      <c r="AU304" s="198" t="s">
        <v>94</v>
      </c>
      <c r="AV304" s="14" t="s">
        <v>21</v>
      </c>
      <c r="AW304" s="14" t="s">
        <v>36</v>
      </c>
      <c r="AX304" s="14" t="s">
        <v>80</v>
      </c>
      <c r="AY304" s="198" t="s">
        <v>148</v>
      </c>
    </row>
    <row r="305" spans="1:51" s="13" customFormat="1" ht="12">
      <c r="A305" s="13"/>
      <c r="B305" s="188"/>
      <c r="C305" s="13"/>
      <c r="D305" s="189" t="s">
        <v>157</v>
      </c>
      <c r="E305" s="190" t="s">
        <v>1</v>
      </c>
      <c r="F305" s="191" t="s">
        <v>400</v>
      </c>
      <c r="G305" s="13"/>
      <c r="H305" s="192">
        <v>22.32</v>
      </c>
      <c r="I305" s="193"/>
      <c r="J305" s="13"/>
      <c r="K305" s="13"/>
      <c r="L305" s="188"/>
      <c r="M305" s="194"/>
      <c r="N305" s="195"/>
      <c r="O305" s="195"/>
      <c r="P305" s="195"/>
      <c r="Q305" s="195"/>
      <c r="R305" s="195"/>
      <c r="S305" s="195"/>
      <c r="T305" s="19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190" t="s">
        <v>157</v>
      </c>
      <c r="AU305" s="190" t="s">
        <v>94</v>
      </c>
      <c r="AV305" s="13" t="s">
        <v>94</v>
      </c>
      <c r="AW305" s="13" t="s">
        <v>36</v>
      </c>
      <c r="AX305" s="13" t="s">
        <v>80</v>
      </c>
      <c r="AY305" s="190" t="s">
        <v>148</v>
      </c>
    </row>
    <row r="306" spans="1:51" s="14" customFormat="1" ht="12">
      <c r="A306" s="14"/>
      <c r="B306" s="197"/>
      <c r="C306" s="14"/>
      <c r="D306" s="189" t="s">
        <v>157</v>
      </c>
      <c r="E306" s="198" t="s">
        <v>1</v>
      </c>
      <c r="F306" s="199" t="s">
        <v>192</v>
      </c>
      <c r="G306" s="14"/>
      <c r="H306" s="198" t="s">
        <v>1</v>
      </c>
      <c r="I306" s="200"/>
      <c r="J306" s="14"/>
      <c r="K306" s="14"/>
      <c r="L306" s="197"/>
      <c r="M306" s="201"/>
      <c r="N306" s="202"/>
      <c r="O306" s="202"/>
      <c r="P306" s="202"/>
      <c r="Q306" s="202"/>
      <c r="R306" s="202"/>
      <c r="S306" s="202"/>
      <c r="T306" s="20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198" t="s">
        <v>157</v>
      </c>
      <c r="AU306" s="198" t="s">
        <v>94</v>
      </c>
      <c r="AV306" s="14" t="s">
        <v>21</v>
      </c>
      <c r="AW306" s="14" t="s">
        <v>36</v>
      </c>
      <c r="AX306" s="14" t="s">
        <v>80</v>
      </c>
      <c r="AY306" s="198" t="s">
        <v>148</v>
      </c>
    </row>
    <row r="307" spans="1:51" s="13" customFormat="1" ht="12">
      <c r="A307" s="13"/>
      <c r="B307" s="188"/>
      <c r="C307" s="13"/>
      <c r="D307" s="189" t="s">
        <v>157</v>
      </c>
      <c r="E307" s="190" t="s">
        <v>1</v>
      </c>
      <c r="F307" s="191" t="s">
        <v>401</v>
      </c>
      <c r="G307" s="13"/>
      <c r="H307" s="192">
        <v>21.99</v>
      </c>
      <c r="I307" s="193"/>
      <c r="J307" s="13"/>
      <c r="K307" s="13"/>
      <c r="L307" s="188"/>
      <c r="M307" s="194"/>
      <c r="N307" s="195"/>
      <c r="O307" s="195"/>
      <c r="P307" s="195"/>
      <c r="Q307" s="195"/>
      <c r="R307" s="195"/>
      <c r="S307" s="195"/>
      <c r="T307" s="19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190" t="s">
        <v>157</v>
      </c>
      <c r="AU307" s="190" t="s">
        <v>94</v>
      </c>
      <c r="AV307" s="13" t="s">
        <v>94</v>
      </c>
      <c r="AW307" s="13" t="s">
        <v>36</v>
      </c>
      <c r="AX307" s="13" t="s">
        <v>80</v>
      </c>
      <c r="AY307" s="190" t="s">
        <v>148</v>
      </c>
    </row>
    <row r="308" spans="1:51" s="14" customFormat="1" ht="12">
      <c r="A308" s="14"/>
      <c r="B308" s="197"/>
      <c r="C308" s="14"/>
      <c r="D308" s="189" t="s">
        <v>157</v>
      </c>
      <c r="E308" s="198" t="s">
        <v>1</v>
      </c>
      <c r="F308" s="199" t="s">
        <v>197</v>
      </c>
      <c r="G308" s="14"/>
      <c r="H308" s="198" t="s">
        <v>1</v>
      </c>
      <c r="I308" s="200"/>
      <c r="J308" s="14"/>
      <c r="K308" s="14"/>
      <c r="L308" s="197"/>
      <c r="M308" s="201"/>
      <c r="N308" s="202"/>
      <c r="O308" s="202"/>
      <c r="P308" s="202"/>
      <c r="Q308" s="202"/>
      <c r="R308" s="202"/>
      <c r="S308" s="202"/>
      <c r="T308" s="203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198" t="s">
        <v>157</v>
      </c>
      <c r="AU308" s="198" t="s">
        <v>94</v>
      </c>
      <c r="AV308" s="14" t="s">
        <v>21</v>
      </c>
      <c r="AW308" s="14" t="s">
        <v>36</v>
      </c>
      <c r="AX308" s="14" t="s">
        <v>80</v>
      </c>
      <c r="AY308" s="198" t="s">
        <v>148</v>
      </c>
    </row>
    <row r="309" spans="1:51" s="13" customFormat="1" ht="12">
      <c r="A309" s="13"/>
      <c r="B309" s="188"/>
      <c r="C309" s="13"/>
      <c r="D309" s="189" t="s">
        <v>157</v>
      </c>
      <c r="E309" s="190" t="s">
        <v>1</v>
      </c>
      <c r="F309" s="191" t="s">
        <v>402</v>
      </c>
      <c r="G309" s="13"/>
      <c r="H309" s="192">
        <v>13.9</v>
      </c>
      <c r="I309" s="193"/>
      <c r="J309" s="13"/>
      <c r="K309" s="13"/>
      <c r="L309" s="188"/>
      <c r="M309" s="194"/>
      <c r="N309" s="195"/>
      <c r="O309" s="195"/>
      <c r="P309" s="195"/>
      <c r="Q309" s="195"/>
      <c r="R309" s="195"/>
      <c r="S309" s="195"/>
      <c r="T309" s="19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190" t="s">
        <v>157</v>
      </c>
      <c r="AU309" s="190" t="s">
        <v>94</v>
      </c>
      <c r="AV309" s="13" t="s">
        <v>94</v>
      </c>
      <c r="AW309" s="13" t="s">
        <v>36</v>
      </c>
      <c r="AX309" s="13" t="s">
        <v>80</v>
      </c>
      <c r="AY309" s="190" t="s">
        <v>148</v>
      </c>
    </row>
    <row r="310" spans="1:51" s="14" customFormat="1" ht="12">
      <c r="A310" s="14"/>
      <c r="B310" s="197"/>
      <c r="C310" s="14"/>
      <c r="D310" s="189" t="s">
        <v>157</v>
      </c>
      <c r="E310" s="198" t="s">
        <v>1</v>
      </c>
      <c r="F310" s="199" t="s">
        <v>201</v>
      </c>
      <c r="G310" s="14"/>
      <c r="H310" s="198" t="s">
        <v>1</v>
      </c>
      <c r="I310" s="200"/>
      <c r="J310" s="14"/>
      <c r="K310" s="14"/>
      <c r="L310" s="197"/>
      <c r="M310" s="201"/>
      <c r="N310" s="202"/>
      <c r="O310" s="202"/>
      <c r="P310" s="202"/>
      <c r="Q310" s="202"/>
      <c r="R310" s="202"/>
      <c r="S310" s="202"/>
      <c r="T310" s="20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198" t="s">
        <v>157</v>
      </c>
      <c r="AU310" s="198" t="s">
        <v>94</v>
      </c>
      <c r="AV310" s="14" t="s">
        <v>21</v>
      </c>
      <c r="AW310" s="14" t="s">
        <v>36</v>
      </c>
      <c r="AX310" s="14" t="s">
        <v>80</v>
      </c>
      <c r="AY310" s="198" t="s">
        <v>148</v>
      </c>
    </row>
    <row r="311" spans="1:51" s="13" customFormat="1" ht="12">
      <c r="A311" s="13"/>
      <c r="B311" s="188"/>
      <c r="C311" s="13"/>
      <c r="D311" s="189" t="s">
        <v>157</v>
      </c>
      <c r="E311" s="190" t="s">
        <v>1</v>
      </c>
      <c r="F311" s="191" t="s">
        <v>403</v>
      </c>
      <c r="G311" s="13"/>
      <c r="H311" s="192">
        <v>10.803</v>
      </c>
      <c r="I311" s="193"/>
      <c r="J311" s="13"/>
      <c r="K311" s="13"/>
      <c r="L311" s="188"/>
      <c r="M311" s="194"/>
      <c r="N311" s="195"/>
      <c r="O311" s="195"/>
      <c r="P311" s="195"/>
      <c r="Q311" s="195"/>
      <c r="R311" s="195"/>
      <c r="S311" s="195"/>
      <c r="T311" s="19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190" t="s">
        <v>157</v>
      </c>
      <c r="AU311" s="190" t="s">
        <v>94</v>
      </c>
      <c r="AV311" s="13" t="s">
        <v>94</v>
      </c>
      <c r="AW311" s="13" t="s">
        <v>36</v>
      </c>
      <c r="AX311" s="13" t="s">
        <v>80</v>
      </c>
      <c r="AY311" s="190" t="s">
        <v>148</v>
      </c>
    </row>
    <row r="312" spans="1:51" s="16" customFormat="1" ht="12">
      <c r="A312" s="16"/>
      <c r="B312" s="212"/>
      <c r="C312" s="16"/>
      <c r="D312" s="189" t="s">
        <v>157</v>
      </c>
      <c r="E312" s="213" t="s">
        <v>1</v>
      </c>
      <c r="F312" s="214" t="s">
        <v>177</v>
      </c>
      <c r="G312" s="16"/>
      <c r="H312" s="215">
        <v>69.013</v>
      </c>
      <c r="I312" s="216"/>
      <c r="J312" s="16"/>
      <c r="K312" s="16"/>
      <c r="L312" s="212"/>
      <c r="M312" s="217"/>
      <c r="N312" s="218"/>
      <c r="O312" s="218"/>
      <c r="P312" s="218"/>
      <c r="Q312" s="218"/>
      <c r="R312" s="218"/>
      <c r="S312" s="218"/>
      <c r="T312" s="219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T312" s="213" t="s">
        <v>157</v>
      </c>
      <c r="AU312" s="213" t="s">
        <v>94</v>
      </c>
      <c r="AV312" s="16" t="s">
        <v>155</v>
      </c>
      <c r="AW312" s="16" t="s">
        <v>36</v>
      </c>
      <c r="AX312" s="16" t="s">
        <v>21</v>
      </c>
      <c r="AY312" s="213" t="s">
        <v>148</v>
      </c>
    </row>
    <row r="313" spans="1:65" s="2" customFormat="1" ht="24.15" customHeight="1">
      <c r="A313" s="38"/>
      <c r="B313" s="173"/>
      <c r="C313" s="174" t="s">
        <v>468</v>
      </c>
      <c r="D313" s="174" t="s">
        <v>151</v>
      </c>
      <c r="E313" s="175" t="s">
        <v>469</v>
      </c>
      <c r="F313" s="176" t="s">
        <v>470</v>
      </c>
      <c r="G313" s="177" t="s">
        <v>163</v>
      </c>
      <c r="H313" s="178">
        <v>69.013</v>
      </c>
      <c r="I313" s="179"/>
      <c r="J313" s="180">
        <f>ROUND(I313*H313,2)</f>
        <v>0</v>
      </c>
      <c r="K313" s="181"/>
      <c r="L313" s="39"/>
      <c r="M313" s="182" t="s">
        <v>1</v>
      </c>
      <c r="N313" s="183" t="s">
        <v>46</v>
      </c>
      <c r="O313" s="77"/>
      <c r="P313" s="184">
        <f>O313*H313</f>
        <v>0</v>
      </c>
      <c r="Q313" s="184">
        <v>0.02</v>
      </c>
      <c r="R313" s="184">
        <f>Q313*H313</f>
        <v>1.38026</v>
      </c>
      <c r="S313" s="184">
        <v>0</v>
      </c>
      <c r="T313" s="185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186" t="s">
        <v>241</v>
      </c>
      <c r="AT313" s="186" t="s">
        <v>151</v>
      </c>
      <c r="AU313" s="186" t="s">
        <v>94</v>
      </c>
      <c r="AY313" s="19" t="s">
        <v>148</v>
      </c>
      <c r="BE313" s="187">
        <f>IF(N313="základní",J313,0)</f>
        <v>0</v>
      </c>
      <c r="BF313" s="187">
        <f>IF(N313="snížená",J313,0)</f>
        <v>0</v>
      </c>
      <c r="BG313" s="187">
        <f>IF(N313="zákl. přenesená",J313,0)</f>
        <v>0</v>
      </c>
      <c r="BH313" s="187">
        <f>IF(N313="sníž. přenesená",J313,0)</f>
        <v>0</v>
      </c>
      <c r="BI313" s="187">
        <f>IF(N313="nulová",J313,0)</f>
        <v>0</v>
      </c>
      <c r="BJ313" s="19" t="s">
        <v>94</v>
      </c>
      <c r="BK313" s="187">
        <f>ROUND(I313*H313,2)</f>
        <v>0</v>
      </c>
      <c r="BL313" s="19" t="s">
        <v>241</v>
      </c>
      <c r="BM313" s="186" t="s">
        <v>471</v>
      </c>
    </row>
    <row r="314" spans="1:51" s="13" customFormat="1" ht="12">
      <c r="A314" s="13"/>
      <c r="B314" s="188"/>
      <c r="C314" s="13"/>
      <c r="D314" s="189" t="s">
        <v>157</v>
      </c>
      <c r="E314" s="190" t="s">
        <v>1</v>
      </c>
      <c r="F314" s="191" t="s">
        <v>114</v>
      </c>
      <c r="G314" s="13"/>
      <c r="H314" s="192">
        <v>69.013</v>
      </c>
      <c r="I314" s="193"/>
      <c r="J314" s="13"/>
      <c r="K314" s="13"/>
      <c r="L314" s="188"/>
      <c r="M314" s="232"/>
      <c r="N314" s="233"/>
      <c r="O314" s="233"/>
      <c r="P314" s="233"/>
      <c r="Q314" s="233"/>
      <c r="R314" s="233"/>
      <c r="S314" s="233"/>
      <c r="T314" s="23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190" t="s">
        <v>157</v>
      </c>
      <c r="AU314" s="190" t="s">
        <v>94</v>
      </c>
      <c r="AV314" s="13" t="s">
        <v>94</v>
      </c>
      <c r="AW314" s="13" t="s">
        <v>36</v>
      </c>
      <c r="AX314" s="13" t="s">
        <v>21</v>
      </c>
      <c r="AY314" s="190" t="s">
        <v>148</v>
      </c>
    </row>
    <row r="315" spans="1:31" s="2" customFormat="1" ht="6.95" customHeight="1">
      <c r="A315" s="38"/>
      <c r="B315" s="60"/>
      <c r="C315" s="61"/>
      <c r="D315" s="61"/>
      <c r="E315" s="61"/>
      <c r="F315" s="61"/>
      <c r="G315" s="61"/>
      <c r="H315" s="61"/>
      <c r="I315" s="61"/>
      <c r="J315" s="61"/>
      <c r="K315" s="61"/>
      <c r="L315" s="39"/>
      <c r="M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</row>
  </sheetData>
  <autoFilter ref="C127:K314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21</v>
      </c>
    </row>
    <row r="4" spans="2:46" s="1" customFormat="1" ht="24.95" customHeight="1">
      <c r="B4" s="22"/>
      <c r="D4" s="23" t="s">
        <v>97</v>
      </c>
      <c r="L4" s="22"/>
      <c r="M4" s="121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2" t="str">
        <f>'Rekapitulace stavby'!K6</f>
        <v>Vrchlabí nám.Míru 220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106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472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19</v>
      </c>
      <c r="E11" s="38"/>
      <c r="F11" s="27" t="s">
        <v>1</v>
      </c>
      <c r="G11" s="38"/>
      <c r="H11" s="38"/>
      <c r="I11" s="32" t="s">
        <v>20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22</v>
      </c>
      <c r="E12" s="38"/>
      <c r="F12" s="27" t="s">
        <v>23</v>
      </c>
      <c r="G12" s="38"/>
      <c r="H12" s="38"/>
      <c r="I12" s="32" t="s">
        <v>24</v>
      </c>
      <c r="J12" s="69" t="str">
        <f>'Rekapitulace stavby'!AN8</f>
        <v>26. 4. 2017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28</v>
      </c>
      <c r="E14" s="38"/>
      <c r="F14" s="38"/>
      <c r="G14" s="38"/>
      <c r="H14" s="38"/>
      <c r="I14" s="32" t="s">
        <v>29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30</v>
      </c>
      <c r="F15" s="38"/>
      <c r="G15" s="38"/>
      <c r="H15" s="38"/>
      <c r="I15" s="32" t="s">
        <v>31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32</v>
      </c>
      <c r="E17" s="38"/>
      <c r="F17" s="38"/>
      <c r="G17" s="38"/>
      <c r="H17" s="38"/>
      <c r="I17" s="32" t="s">
        <v>29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31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34</v>
      </c>
      <c r="E20" s="38"/>
      <c r="F20" s="38"/>
      <c r="G20" s="38"/>
      <c r="H20" s="38"/>
      <c r="I20" s="32" t="s">
        <v>29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35</v>
      </c>
      <c r="F21" s="38"/>
      <c r="G21" s="38"/>
      <c r="H21" s="38"/>
      <c r="I21" s="32" t="s">
        <v>31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37</v>
      </c>
      <c r="E23" s="38"/>
      <c r="F23" s="38"/>
      <c r="G23" s="38"/>
      <c r="H23" s="38"/>
      <c r="I23" s="32" t="s">
        <v>29</v>
      </c>
      <c r="J23" s="27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">
        <v>115</v>
      </c>
      <c r="F24" s="38"/>
      <c r="G24" s="38"/>
      <c r="H24" s="38"/>
      <c r="I24" s="32" t="s">
        <v>31</v>
      </c>
      <c r="J24" s="27" t="s">
        <v>1</v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39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23"/>
      <c r="B27" s="124"/>
      <c r="C27" s="123"/>
      <c r="D27" s="123"/>
      <c r="E27" s="36" t="s">
        <v>1</v>
      </c>
      <c r="F27" s="36"/>
      <c r="G27" s="36"/>
      <c r="H27" s="36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6" t="s">
        <v>40</v>
      </c>
      <c r="E30" s="38"/>
      <c r="F30" s="38"/>
      <c r="G30" s="38"/>
      <c r="H30" s="38"/>
      <c r="I30" s="38"/>
      <c r="J30" s="96">
        <f>ROUND(J127,2)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42</v>
      </c>
      <c r="G32" s="38"/>
      <c r="H32" s="38"/>
      <c r="I32" s="43" t="s">
        <v>41</v>
      </c>
      <c r="J32" s="43" t="s">
        <v>43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7" t="s">
        <v>44</v>
      </c>
      <c r="E33" s="32" t="s">
        <v>45</v>
      </c>
      <c r="F33" s="128">
        <f>ROUND((SUM(BE127:BE194)),2)</f>
        <v>0</v>
      </c>
      <c r="G33" s="38"/>
      <c r="H33" s="38"/>
      <c r="I33" s="129">
        <v>0.21</v>
      </c>
      <c r="J33" s="128">
        <f>ROUND(((SUM(BE127:BE194))*I33),2)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46</v>
      </c>
      <c r="F34" s="128">
        <f>ROUND((SUM(BF127:BF194)),2)</f>
        <v>0</v>
      </c>
      <c r="G34" s="38"/>
      <c r="H34" s="38"/>
      <c r="I34" s="129">
        <v>0.15</v>
      </c>
      <c r="J34" s="128">
        <f>ROUND(((SUM(BF127:BF194))*I34),2)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47</v>
      </c>
      <c r="F35" s="128">
        <f>ROUND((SUM(BG127:BG194)),2)</f>
        <v>0</v>
      </c>
      <c r="G35" s="38"/>
      <c r="H35" s="38"/>
      <c r="I35" s="129">
        <v>0.21</v>
      </c>
      <c r="J35" s="128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48</v>
      </c>
      <c r="F36" s="128">
        <f>ROUND((SUM(BH127:BH194)),2)</f>
        <v>0</v>
      </c>
      <c r="G36" s="38"/>
      <c r="H36" s="38"/>
      <c r="I36" s="129">
        <v>0.15</v>
      </c>
      <c r="J36" s="128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49</v>
      </c>
      <c r="F37" s="128">
        <f>ROUND((SUM(BI127:BI194)),2)</f>
        <v>0</v>
      </c>
      <c r="G37" s="38"/>
      <c r="H37" s="38"/>
      <c r="I37" s="129">
        <v>0</v>
      </c>
      <c r="J37" s="128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0"/>
      <c r="D39" s="131" t="s">
        <v>50</v>
      </c>
      <c r="E39" s="81"/>
      <c r="F39" s="81"/>
      <c r="G39" s="132" t="s">
        <v>51</v>
      </c>
      <c r="H39" s="133" t="s">
        <v>52</v>
      </c>
      <c r="I39" s="81"/>
      <c r="J39" s="134">
        <f>SUM(J30:J37)</f>
        <v>0</v>
      </c>
      <c r="K39" s="135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53</v>
      </c>
      <c r="E50" s="57"/>
      <c r="F50" s="57"/>
      <c r="G50" s="56" t="s">
        <v>54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55</v>
      </c>
      <c r="E61" s="41"/>
      <c r="F61" s="136" t="s">
        <v>56</v>
      </c>
      <c r="G61" s="58" t="s">
        <v>55</v>
      </c>
      <c r="H61" s="41"/>
      <c r="I61" s="41"/>
      <c r="J61" s="137" t="s">
        <v>56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57</v>
      </c>
      <c r="E65" s="59"/>
      <c r="F65" s="59"/>
      <c r="G65" s="56" t="s">
        <v>58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55</v>
      </c>
      <c r="E76" s="41"/>
      <c r="F76" s="136" t="s">
        <v>56</v>
      </c>
      <c r="G76" s="58" t="s">
        <v>55</v>
      </c>
      <c r="H76" s="41"/>
      <c r="I76" s="41"/>
      <c r="J76" s="137" t="s">
        <v>56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116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2" t="str">
        <f>E7</f>
        <v>Vrchlabí nám.Míru 220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106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17022 - Oplocení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22</v>
      </c>
      <c r="D89" s="38"/>
      <c r="E89" s="38"/>
      <c r="F89" s="27" t="str">
        <f>F12</f>
        <v>Vrchlabí</v>
      </c>
      <c r="G89" s="38"/>
      <c r="H89" s="38"/>
      <c r="I89" s="32" t="s">
        <v>24</v>
      </c>
      <c r="J89" s="69" t="str">
        <f>IF(J12="","",J12)</f>
        <v>26. 4. 2017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28</v>
      </c>
      <c r="D91" s="38"/>
      <c r="E91" s="38"/>
      <c r="F91" s="27" t="str">
        <f>E15</f>
        <v xml:space="preserve"> Město Vrchlabí</v>
      </c>
      <c r="G91" s="38"/>
      <c r="H91" s="38"/>
      <c r="I91" s="32" t="s">
        <v>34</v>
      </c>
      <c r="J91" s="36" t="str">
        <f>E21</f>
        <v>Ing.arch.M.Hobza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32</v>
      </c>
      <c r="D92" s="38"/>
      <c r="E92" s="38"/>
      <c r="F92" s="27" t="str">
        <f>IF(E18="","",E18)</f>
        <v>Vyplň údaj</v>
      </c>
      <c r="G92" s="38"/>
      <c r="H92" s="38"/>
      <c r="I92" s="32" t="s">
        <v>37</v>
      </c>
      <c r="J92" s="36" t="str">
        <f>E24</f>
        <v>Ing. Luboš Kasper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38" t="s">
        <v>117</v>
      </c>
      <c r="D94" s="130"/>
      <c r="E94" s="130"/>
      <c r="F94" s="130"/>
      <c r="G94" s="130"/>
      <c r="H94" s="130"/>
      <c r="I94" s="130"/>
      <c r="J94" s="139" t="s">
        <v>118</v>
      </c>
      <c r="K94" s="130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0" t="s">
        <v>119</v>
      </c>
      <c r="D96" s="38"/>
      <c r="E96" s="38"/>
      <c r="F96" s="38"/>
      <c r="G96" s="38"/>
      <c r="H96" s="38"/>
      <c r="I96" s="38"/>
      <c r="J96" s="96">
        <f>J127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120</v>
      </c>
    </row>
    <row r="97" spans="1:31" s="9" customFormat="1" ht="24.95" customHeight="1">
      <c r="A97" s="9"/>
      <c r="B97" s="141"/>
      <c r="C97" s="9"/>
      <c r="D97" s="142" t="s">
        <v>473</v>
      </c>
      <c r="E97" s="143"/>
      <c r="F97" s="143"/>
      <c r="G97" s="143"/>
      <c r="H97" s="143"/>
      <c r="I97" s="143"/>
      <c r="J97" s="144">
        <f>J128</f>
        <v>0</v>
      </c>
      <c r="K97" s="9"/>
      <c r="L97" s="14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41"/>
      <c r="C98" s="9"/>
      <c r="D98" s="142" t="s">
        <v>121</v>
      </c>
      <c r="E98" s="143"/>
      <c r="F98" s="143"/>
      <c r="G98" s="143"/>
      <c r="H98" s="143"/>
      <c r="I98" s="143"/>
      <c r="J98" s="144">
        <f>J132</f>
        <v>0</v>
      </c>
      <c r="K98" s="9"/>
      <c r="L98" s="141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145"/>
      <c r="C99" s="10"/>
      <c r="D99" s="146" t="s">
        <v>474</v>
      </c>
      <c r="E99" s="147"/>
      <c r="F99" s="147"/>
      <c r="G99" s="147"/>
      <c r="H99" s="147"/>
      <c r="I99" s="147"/>
      <c r="J99" s="148">
        <f>J133</f>
        <v>0</v>
      </c>
      <c r="K99" s="10"/>
      <c r="L99" s="14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5"/>
      <c r="C100" s="10"/>
      <c r="D100" s="146" t="s">
        <v>475</v>
      </c>
      <c r="E100" s="147"/>
      <c r="F100" s="147"/>
      <c r="G100" s="147"/>
      <c r="H100" s="147"/>
      <c r="I100" s="147"/>
      <c r="J100" s="148">
        <f>J153</f>
        <v>0</v>
      </c>
      <c r="K100" s="10"/>
      <c r="L100" s="14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5"/>
      <c r="C101" s="10"/>
      <c r="D101" s="146" t="s">
        <v>476</v>
      </c>
      <c r="E101" s="147"/>
      <c r="F101" s="147"/>
      <c r="G101" s="147"/>
      <c r="H101" s="147"/>
      <c r="I101" s="147"/>
      <c r="J101" s="148">
        <f>J169</f>
        <v>0</v>
      </c>
      <c r="K101" s="10"/>
      <c r="L101" s="14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5"/>
      <c r="C102" s="10"/>
      <c r="D102" s="146" t="s">
        <v>124</v>
      </c>
      <c r="E102" s="147"/>
      <c r="F102" s="147"/>
      <c r="G102" s="147"/>
      <c r="H102" s="147"/>
      <c r="I102" s="147"/>
      <c r="J102" s="148">
        <f>J175</f>
        <v>0</v>
      </c>
      <c r="K102" s="10"/>
      <c r="L102" s="14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5"/>
      <c r="C103" s="10"/>
      <c r="D103" s="146" t="s">
        <v>477</v>
      </c>
      <c r="E103" s="147"/>
      <c r="F103" s="147"/>
      <c r="G103" s="147"/>
      <c r="H103" s="147"/>
      <c r="I103" s="147"/>
      <c r="J103" s="148">
        <f>J177</f>
        <v>0</v>
      </c>
      <c r="K103" s="10"/>
      <c r="L103" s="14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5"/>
      <c r="C104" s="10"/>
      <c r="D104" s="146" t="s">
        <v>126</v>
      </c>
      <c r="E104" s="147"/>
      <c r="F104" s="147"/>
      <c r="G104" s="147"/>
      <c r="H104" s="147"/>
      <c r="I104" s="147"/>
      <c r="J104" s="148">
        <f>J181</f>
        <v>0</v>
      </c>
      <c r="K104" s="10"/>
      <c r="L104" s="14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41"/>
      <c r="C105" s="9"/>
      <c r="D105" s="142" t="s">
        <v>127</v>
      </c>
      <c r="E105" s="143"/>
      <c r="F105" s="143"/>
      <c r="G105" s="143"/>
      <c r="H105" s="143"/>
      <c r="I105" s="143"/>
      <c r="J105" s="144">
        <f>J183</f>
        <v>0</v>
      </c>
      <c r="K105" s="9"/>
      <c r="L105" s="14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45"/>
      <c r="C106" s="10"/>
      <c r="D106" s="146" t="s">
        <v>478</v>
      </c>
      <c r="E106" s="147"/>
      <c r="F106" s="147"/>
      <c r="G106" s="147"/>
      <c r="H106" s="147"/>
      <c r="I106" s="147"/>
      <c r="J106" s="148">
        <f>J184</f>
        <v>0</v>
      </c>
      <c r="K106" s="10"/>
      <c r="L106" s="14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45"/>
      <c r="C107" s="10"/>
      <c r="D107" s="146" t="s">
        <v>131</v>
      </c>
      <c r="E107" s="147"/>
      <c r="F107" s="147"/>
      <c r="G107" s="147"/>
      <c r="H107" s="147"/>
      <c r="I107" s="147"/>
      <c r="J107" s="148">
        <f>J189</f>
        <v>0</v>
      </c>
      <c r="K107" s="10"/>
      <c r="L107" s="14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38"/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2"/>
      <c r="C113" s="63"/>
      <c r="D113" s="63"/>
      <c r="E113" s="63"/>
      <c r="F113" s="63"/>
      <c r="G113" s="63"/>
      <c r="H113" s="63"/>
      <c r="I113" s="63"/>
      <c r="J113" s="63"/>
      <c r="K113" s="63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133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38"/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38"/>
      <c r="D117" s="38"/>
      <c r="E117" s="122" t="str">
        <f>E7</f>
        <v>Vrchlabí nám.Míru 220</v>
      </c>
      <c r="F117" s="32"/>
      <c r="G117" s="32"/>
      <c r="H117" s="32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106</v>
      </c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38"/>
      <c r="D119" s="38"/>
      <c r="E119" s="67" t="str">
        <f>E9</f>
        <v>17022 - Oplocení</v>
      </c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22</v>
      </c>
      <c r="D121" s="38"/>
      <c r="E121" s="38"/>
      <c r="F121" s="27" t="str">
        <f>F12</f>
        <v>Vrchlabí</v>
      </c>
      <c r="G121" s="38"/>
      <c r="H121" s="38"/>
      <c r="I121" s="32" t="s">
        <v>24</v>
      </c>
      <c r="J121" s="69" t="str">
        <f>IF(J12="","",J12)</f>
        <v>26. 4. 2017</v>
      </c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38"/>
      <c r="D122" s="38"/>
      <c r="E122" s="38"/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28</v>
      </c>
      <c r="D123" s="38"/>
      <c r="E123" s="38"/>
      <c r="F123" s="27" t="str">
        <f>E15</f>
        <v xml:space="preserve"> Město Vrchlabí</v>
      </c>
      <c r="G123" s="38"/>
      <c r="H123" s="38"/>
      <c r="I123" s="32" t="s">
        <v>34</v>
      </c>
      <c r="J123" s="36" t="str">
        <f>E21</f>
        <v>Ing.arch.M.Hobza</v>
      </c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32</v>
      </c>
      <c r="D124" s="38"/>
      <c r="E124" s="38"/>
      <c r="F124" s="27" t="str">
        <f>IF(E18="","",E18)</f>
        <v>Vyplň údaj</v>
      </c>
      <c r="G124" s="38"/>
      <c r="H124" s="38"/>
      <c r="I124" s="32" t="s">
        <v>37</v>
      </c>
      <c r="J124" s="36" t="str">
        <f>E24</f>
        <v>Ing. Luboš Kasper</v>
      </c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38"/>
      <c r="D125" s="38"/>
      <c r="E125" s="38"/>
      <c r="F125" s="38"/>
      <c r="G125" s="38"/>
      <c r="H125" s="38"/>
      <c r="I125" s="38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49"/>
      <c r="B126" s="150"/>
      <c r="C126" s="151" t="s">
        <v>134</v>
      </c>
      <c r="D126" s="152" t="s">
        <v>65</v>
      </c>
      <c r="E126" s="152" t="s">
        <v>61</v>
      </c>
      <c r="F126" s="152" t="s">
        <v>62</v>
      </c>
      <c r="G126" s="152" t="s">
        <v>135</v>
      </c>
      <c r="H126" s="152" t="s">
        <v>136</v>
      </c>
      <c r="I126" s="152" t="s">
        <v>137</v>
      </c>
      <c r="J126" s="153" t="s">
        <v>118</v>
      </c>
      <c r="K126" s="154" t="s">
        <v>138</v>
      </c>
      <c r="L126" s="155"/>
      <c r="M126" s="86" t="s">
        <v>1</v>
      </c>
      <c r="N126" s="87" t="s">
        <v>44</v>
      </c>
      <c r="O126" s="87" t="s">
        <v>139</v>
      </c>
      <c r="P126" s="87" t="s">
        <v>140</v>
      </c>
      <c r="Q126" s="87" t="s">
        <v>141</v>
      </c>
      <c r="R126" s="87" t="s">
        <v>142</v>
      </c>
      <c r="S126" s="87" t="s">
        <v>143</v>
      </c>
      <c r="T126" s="88" t="s">
        <v>144</v>
      </c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</row>
    <row r="127" spans="1:63" s="2" customFormat="1" ht="22.8" customHeight="1">
      <c r="A127" s="38"/>
      <c r="B127" s="39"/>
      <c r="C127" s="93" t="s">
        <v>145</v>
      </c>
      <c r="D127" s="38"/>
      <c r="E127" s="38"/>
      <c r="F127" s="38"/>
      <c r="G127" s="38"/>
      <c r="H127" s="38"/>
      <c r="I127" s="38"/>
      <c r="J127" s="156">
        <f>BK127</f>
        <v>0</v>
      </c>
      <c r="K127" s="38"/>
      <c r="L127" s="39"/>
      <c r="M127" s="89"/>
      <c r="N127" s="73"/>
      <c r="O127" s="90"/>
      <c r="P127" s="157">
        <f>P128+P132+P183</f>
        <v>0</v>
      </c>
      <c r="Q127" s="90"/>
      <c r="R127" s="157">
        <f>R128+R132+R183</f>
        <v>18.718936199999998</v>
      </c>
      <c r="S127" s="90"/>
      <c r="T127" s="158">
        <f>T128+T132+T183</f>
        <v>0.55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9" t="s">
        <v>79</v>
      </c>
      <c r="AU127" s="19" t="s">
        <v>120</v>
      </c>
      <c r="BK127" s="159">
        <f>BK128+BK132+BK183</f>
        <v>0</v>
      </c>
    </row>
    <row r="128" spans="1:63" s="12" customFormat="1" ht="25.9" customHeight="1">
      <c r="A128" s="12"/>
      <c r="B128" s="160"/>
      <c r="C128" s="12"/>
      <c r="D128" s="161" t="s">
        <v>79</v>
      </c>
      <c r="E128" s="162" t="s">
        <v>149</v>
      </c>
      <c r="F128" s="162" t="s">
        <v>150</v>
      </c>
      <c r="G128" s="12"/>
      <c r="H128" s="12"/>
      <c r="I128" s="163"/>
      <c r="J128" s="164">
        <f>BK128</f>
        <v>0</v>
      </c>
      <c r="K128" s="12"/>
      <c r="L128" s="160"/>
      <c r="M128" s="165"/>
      <c r="N128" s="166"/>
      <c r="O128" s="166"/>
      <c r="P128" s="167">
        <f>SUM(P129:P131)</f>
        <v>0</v>
      </c>
      <c r="Q128" s="166"/>
      <c r="R128" s="167">
        <f>SUM(R129:R131)</f>
        <v>0</v>
      </c>
      <c r="S128" s="166"/>
      <c r="T128" s="168">
        <f>SUM(T129:T131)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1" t="s">
        <v>21</v>
      </c>
      <c r="AT128" s="169" t="s">
        <v>79</v>
      </c>
      <c r="AU128" s="169" t="s">
        <v>80</v>
      </c>
      <c r="AY128" s="161" t="s">
        <v>148</v>
      </c>
      <c r="BK128" s="170">
        <f>SUM(BK129:BK131)</f>
        <v>0</v>
      </c>
    </row>
    <row r="129" spans="1:65" s="2" customFormat="1" ht="16.5" customHeight="1">
      <c r="A129" s="38"/>
      <c r="B129" s="173"/>
      <c r="C129" s="174" t="s">
        <v>21</v>
      </c>
      <c r="D129" s="174" t="s">
        <v>151</v>
      </c>
      <c r="E129" s="175" t="s">
        <v>479</v>
      </c>
      <c r="F129" s="176" t="s">
        <v>480</v>
      </c>
      <c r="G129" s="177" t="s">
        <v>276</v>
      </c>
      <c r="H129" s="178">
        <v>11</v>
      </c>
      <c r="I129" s="179"/>
      <c r="J129" s="180">
        <f>ROUND(I129*H129,2)</f>
        <v>0</v>
      </c>
      <c r="K129" s="181"/>
      <c r="L129" s="39"/>
      <c r="M129" s="182" t="s">
        <v>1</v>
      </c>
      <c r="N129" s="183" t="s">
        <v>46</v>
      </c>
      <c r="O129" s="77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86" t="s">
        <v>155</v>
      </c>
      <c r="AT129" s="186" t="s">
        <v>151</v>
      </c>
      <c r="AU129" s="186" t="s">
        <v>21</v>
      </c>
      <c r="AY129" s="19" t="s">
        <v>148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9" t="s">
        <v>94</v>
      </c>
      <c r="BK129" s="187">
        <f>ROUND(I129*H129,2)</f>
        <v>0</v>
      </c>
      <c r="BL129" s="19" t="s">
        <v>155</v>
      </c>
      <c r="BM129" s="186" t="s">
        <v>481</v>
      </c>
    </row>
    <row r="130" spans="1:51" s="13" customFormat="1" ht="12">
      <c r="A130" s="13"/>
      <c r="B130" s="188"/>
      <c r="C130" s="13"/>
      <c r="D130" s="189" t="s">
        <v>157</v>
      </c>
      <c r="E130" s="190" t="s">
        <v>1</v>
      </c>
      <c r="F130" s="191" t="s">
        <v>482</v>
      </c>
      <c r="G130" s="13"/>
      <c r="H130" s="192">
        <v>11</v>
      </c>
      <c r="I130" s="193"/>
      <c r="J130" s="13"/>
      <c r="K130" s="13"/>
      <c r="L130" s="188"/>
      <c r="M130" s="194"/>
      <c r="N130" s="195"/>
      <c r="O130" s="195"/>
      <c r="P130" s="195"/>
      <c r="Q130" s="195"/>
      <c r="R130" s="195"/>
      <c r="S130" s="195"/>
      <c r="T130" s="19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0" t="s">
        <v>157</v>
      </c>
      <c r="AU130" s="190" t="s">
        <v>21</v>
      </c>
      <c r="AV130" s="13" t="s">
        <v>94</v>
      </c>
      <c r="AW130" s="13" t="s">
        <v>36</v>
      </c>
      <c r="AX130" s="13" t="s">
        <v>21</v>
      </c>
      <c r="AY130" s="190" t="s">
        <v>148</v>
      </c>
    </row>
    <row r="131" spans="1:65" s="2" customFormat="1" ht="16.5" customHeight="1">
      <c r="A131" s="38"/>
      <c r="B131" s="173"/>
      <c r="C131" s="220" t="s">
        <v>94</v>
      </c>
      <c r="D131" s="220" t="s">
        <v>237</v>
      </c>
      <c r="E131" s="221" t="s">
        <v>483</v>
      </c>
      <c r="F131" s="222" t="s">
        <v>484</v>
      </c>
      <c r="G131" s="223" t="s">
        <v>485</v>
      </c>
      <c r="H131" s="224">
        <v>10</v>
      </c>
      <c r="I131" s="225"/>
      <c r="J131" s="226">
        <f>ROUND(I131*H131,2)</f>
        <v>0</v>
      </c>
      <c r="K131" s="227"/>
      <c r="L131" s="228"/>
      <c r="M131" s="229" t="s">
        <v>1</v>
      </c>
      <c r="N131" s="230" t="s">
        <v>46</v>
      </c>
      <c r="O131" s="77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86" t="s">
        <v>214</v>
      </c>
      <c r="AT131" s="186" t="s">
        <v>237</v>
      </c>
      <c r="AU131" s="186" t="s">
        <v>21</v>
      </c>
      <c r="AY131" s="19" t="s">
        <v>148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94</v>
      </c>
      <c r="BK131" s="187">
        <f>ROUND(I131*H131,2)</f>
        <v>0</v>
      </c>
      <c r="BL131" s="19" t="s">
        <v>155</v>
      </c>
      <c r="BM131" s="186" t="s">
        <v>486</v>
      </c>
    </row>
    <row r="132" spans="1:63" s="12" customFormat="1" ht="25.9" customHeight="1">
      <c r="A132" s="12"/>
      <c r="B132" s="160"/>
      <c r="C132" s="12"/>
      <c r="D132" s="161" t="s">
        <v>79</v>
      </c>
      <c r="E132" s="162" t="s">
        <v>146</v>
      </c>
      <c r="F132" s="162" t="s">
        <v>147</v>
      </c>
      <c r="G132" s="12"/>
      <c r="H132" s="12"/>
      <c r="I132" s="163"/>
      <c r="J132" s="164">
        <f>BK132</f>
        <v>0</v>
      </c>
      <c r="K132" s="12"/>
      <c r="L132" s="160"/>
      <c r="M132" s="165"/>
      <c r="N132" s="166"/>
      <c r="O132" s="166"/>
      <c r="P132" s="167">
        <f>P133+P153+P169+P175+P177+P181</f>
        <v>0</v>
      </c>
      <c r="Q132" s="166"/>
      <c r="R132" s="167">
        <f>R133+R153+R169+R175+R177+R181</f>
        <v>18.6828242</v>
      </c>
      <c r="S132" s="166"/>
      <c r="T132" s="168">
        <f>T133+T153+T169+T175+T177+T181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61" t="s">
        <v>21</v>
      </c>
      <c r="AT132" s="169" t="s">
        <v>79</v>
      </c>
      <c r="AU132" s="169" t="s">
        <v>80</v>
      </c>
      <c r="AY132" s="161" t="s">
        <v>148</v>
      </c>
      <c r="BK132" s="170">
        <f>BK133+BK153+BK169+BK175+BK177+BK181</f>
        <v>0</v>
      </c>
    </row>
    <row r="133" spans="1:63" s="12" customFormat="1" ht="22.8" customHeight="1">
      <c r="A133" s="12"/>
      <c r="B133" s="160"/>
      <c r="C133" s="12"/>
      <c r="D133" s="161" t="s">
        <v>79</v>
      </c>
      <c r="E133" s="171" t="s">
        <v>21</v>
      </c>
      <c r="F133" s="171" t="s">
        <v>487</v>
      </c>
      <c r="G133" s="12"/>
      <c r="H133" s="12"/>
      <c r="I133" s="163"/>
      <c r="J133" s="172">
        <f>BK133</f>
        <v>0</v>
      </c>
      <c r="K133" s="12"/>
      <c r="L133" s="160"/>
      <c r="M133" s="165"/>
      <c r="N133" s="166"/>
      <c r="O133" s="166"/>
      <c r="P133" s="167">
        <f>SUM(P134:P152)</f>
        <v>0</v>
      </c>
      <c r="Q133" s="166"/>
      <c r="R133" s="167">
        <f>SUM(R134:R152)</f>
        <v>0</v>
      </c>
      <c r="S133" s="166"/>
      <c r="T133" s="168">
        <f>SUM(T134:T152)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1" t="s">
        <v>21</v>
      </c>
      <c r="AT133" s="169" t="s">
        <v>79</v>
      </c>
      <c r="AU133" s="169" t="s">
        <v>21</v>
      </c>
      <c r="AY133" s="161" t="s">
        <v>148</v>
      </c>
      <c r="BK133" s="170">
        <f>SUM(BK134:BK152)</f>
        <v>0</v>
      </c>
    </row>
    <row r="134" spans="1:65" s="2" customFormat="1" ht="33" customHeight="1">
      <c r="A134" s="38"/>
      <c r="B134" s="173"/>
      <c r="C134" s="174" t="s">
        <v>149</v>
      </c>
      <c r="D134" s="174" t="s">
        <v>151</v>
      </c>
      <c r="E134" s="175" t="s">
        <v>488</v>
      </c>
      <c r="F134" s="176" t="s">
        <v>489</v>
      </c>
      <c r="G134" s="177" t="s">
        <v>154</v>
      </c>
      <c r="H134" s="178">
        <v>1.98</v>
      </c>
      <c r="I134" s="179"/>
      <c r="J134" s="180">
        <f>ROUND(I134*H134,2)</f>
        <v>0</v>
      </c>
      <c r="K134" s="181"/>
      <c r="L134" s="39"/>
      <c r="M134" s="182" t="s">
        <v>1</v>
      </c>
      <c r="N134" s="183" t="s">
        <v>46</v>
      </c>
      <c r="O134" s="77"/>
      <c r="P134" s="184">
        <f>O134*H134</f>
        <v>0</v>
      </c>
      <c r="Q134" s="184">
        <v>0</v>
      </c>
      <c r="R134" s="184">
        <f>Q134*H134</f>
        <v>0</v>
      </c>
      <c r="S134" s="184">
        <v>0</v>
      </c>
      <c r="T134" s="18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86" t="s">
        <v>155</v>
      </c>
      <c r="AT134" s="186" t="s">
        <v>151</v>
      </c>
      <c r="AU134" s="186" t="s">
        <v>94</v>
      </c>
      <c r="AY134" s="19" t="s">
        <v>148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94</v>
      </c>
      <c r="BK134" s="187">
        <f>ROUND(I134*H134,2)</f>
        <v>0</v>
      </c>
      <c r="BL134" s="19" t="s">
        <v>155</v>
      </c>
      <c r="BM134" s="186" t="s">
        <v>490</v>
      </c>
    </row>
    <row r="135" spans="1:51" s="14" customFormat="1" ht="12">
      <c r="A135" s="14"/>
      <c r="B135" s="197"/>
      <c r="C135" s="14"/>
      <c r="D135" s="189" t="s">
        <v>157</v>
      </c>
      <c r="E135" s="198" t="s">
        <v>1</v>
      </c>
      <c r="F135" s="199" t="s">
        <v>491</v>
      </c>
      <c r="G135" s="14"/>
      <c r="H135" s="198" t="s">
        <v>1</v>
      </c>
      <c r="I135" s="200"/>
      <c r="J135" s="14"/>
      <c r="K135" s="14"/>
      <c r="L135" s="197"/>
      <c r="M135" s="201"/>
      <c r="N135" s="202"/>
      <c r="O135" s="202"/>
      <c r="P135" s="202"/>
      <c r="Q135" s="202"/>
      <c r="R135" s="202"/>
      <c r="S135" s="202"/>
      <c r="T135" s="20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198" t="s">
        <v>157</v>
      </c>
      <c r="AU135" s="198" t="s">
        <v>94</v>
      </c>
      <c r="AV135" s="14" t="s">
        <v>21</v>
      </c>
      <c r="AW135" s="14" t="s">
        <v>36</v>
      </c>
      <c r="AX135" s="14" t="s">
        <v>80</v>
      </c>
      <c r="AY135" s="198" t="s">
        <v>148</v>
      </c>
    </row>
    <row r="136" spans="1:51" s="13" customFormat="1" ht="12">
      <c r="A136" s="13"/>
      <c r="B136" s="188"/>
      <c r="C136" s="13"/>
      <c r="D136" s="189" t="s">
        <v>157</v>
      </c>
      <c r="E136" s="190" t="s">
        <v>1</v>
      </c>
      <c r="F136" s="191" t="s">
        <v>492</v>
      </c>
      <c r="G136" s="13"/>
      <c r="H136" s="192">
        <v>1.98</v>
      </c>
      <c r="I136" s="193"/>
      <c r="J136" s="13"/>
      <c r="K136" s="13"/>
      <c r="L136" s="188"/>
      <c r="M136" s="194"/>
      <c r="N136" s="195"/>
      <c r="O136" s="195"/>
      <c r="P136" s="195"/>
      <c r="Q136" s="195"/>
      <c r="R136" s="195"/>
      <c r="S136" s="195"/>
      <c r="T136" s="19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0" t="s">
        <v>157</v>
      </c>
      <c r="AU136" s="190" t="s">
        <v>94</v>
      </c>
      <c r="AV136" s="13" t="s">
        <v>94</v>
      </c>
      <c r="AW136" s="13" t="s">
        <v>36</v>
      </c>
      <c r="AX136" s="13" t="s">
        <v>21</v>
      </c>
      <c r="AY136" s="190" t="s">
        <v>148</v>
      </c>
    </row>
    <row r="137" spans="1:65" s="2" customFormat="1" ht="24.15" customHeight="1">
      <c r="A137" s="38"/>
      <c r="B137" s="173"/>
      <c r="C137" s="174" t="s">
        <v>155</v>
      </c>
      <c r="D137" s="174" t="s">
        <v>151</v>
      </c>
      <c r="E137" s="175" t="s">
        <v>493</v>
      </c>
      <c r="F137" s="176" t="s">
        <v>494</v>
      </c>
      <c r="G137" s="177" t="s">
        <v>154</v>
      </c>
      <c r="H137" s="178">
        <v>5.5</v>
      </c>
      <c r="I137" s="179"/>
      <c r="J137" s="180">
        <f>ROUND(I137*H137,2)</f>
        <v>0</v>
      </c>
      <c r="K137" s="181"/>
      <c r="L137" s="39"/>
      <c r="M137" s="182" t="s">
        <v>1</v>
      </c>
      <c r="N137" s="183" t="s">
        <v>46</v>
      </c>
      <c r="O137" s="77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86" t="s">
        <v>155</v>
      </c>
      <c r="AT137" s="186" t="s">
        <v>151</v>
      </c>
      <c r="AU137" s="186" t="s">
        <v>94</v>
      </c>
      <c r="AY137" s="19" t="s">
        <v>148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94</v>
      </c>
      <c r="BK137" s="187">
        <f>ROUND(I137*H137,2)</f>
        <v>0</v>
      </c>
      <c r="BL137" s="19" t="s">
        <v>155</v>
      </c>
      <c r="BM137" s="186" t="s">
        <v>495</v>
      </c>
    </row>
    <row r="138" spans="1:51" s="14" customFormat="1" ht="12">
      <c r="A138" s="14"/>
      <c r="B138" s="197"/>
      <c r="C138" s="14"/>
      <c r="D138" s="189" t="s">
        <v>157</v>
      </c>
      <c r="E138" s="198" t="s">
        <v>1</v>
      </c>
      <c r="F138" s="199" t="s">
        <v>491</v>
      </c>
      <c r="G138" s="14"/>
      <c r="H138" s="198" t="s">
        <v>1</v>
      </c>
      <c r="I138" s="200"/>
      <c r="J138" s="14"/>
      <c r="K138" s="14"/>
      <c r="L138" s="197"/>
      <c r="M138" s="201"/>
      <c r="N138" s="202"/>
      <c r="O138" s="202"/>
      <c r="P138" s="202"/>
      <c r="Q138" s="202"/>
      <c r="R138" s="202"/>
      <c r="S138" s="202"/>
      <c r="T138" s="20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198" t="s">
        <v>157</v>
      </c>
      <c r="AU138" s="198" t="s">
        <v>94</v>
      </c>
      <c r="AV138" s="14" t="s">
        <v>21</v>
      </c>
      <c r="AW138" s="14" t="s">
        <v>36</v>
      </c>
      <c r="AX138" s="14" t="s">
        <v>80</v>
      </c>
      <c r="AY138" s="198" t="s">
        <v>148</v>
      </c>
    </row>
    <row r="139" spans="1:51" s="13" customFormat="1" ht="12">
      <c r="A139" s="13"/>
      <c r="B139" s="188"/>
      <c r="C139" s="13"/>
      <c r="D139" s="189" t="s">
        <v>157</v>
      </c>
      <c r="E139" s="190" t="s">
        <v>1</v>
      </c>
      <c r="F139" s="191" t="s">
        <v>496</v>
      </c>
      <c r="G139" s="13"/>
      <c r="H139" s="192">
        <v>5.5</v>
      </c>
      <c r="I139" s="193"/>
      <c r="J139" s="13"/>
      <c r="K139" s="13"/>
      <c r="L139" s="188"/>
      <c r="M139" s="194"/>
      <c r="N139" s="195"/>
      <c r="O139" s="195"/>
      <c r="P139" s="195"/>
      <c r="Q139" s="195"/>
      <c r="R139" s="195"/>
      <c r="S139" s="195"/>
      <c r="T139" s="19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0" t="s">
        <v>157</v>
      </c>
      <c r="AU139" s="190" t="s">
        <v>94</v>
      </c>
      <c r="AV139" s="13" t="s">
        <v>94</v>
      </c>
      <c r="AW139" s="13" t="s">
        <v>36</v>
      </c>
      <c r="AX139" s="13" t="s">
        <v>21</v>
      </c>
      <c r="AY139" s="190" t="s">
        <v>148</v>
      </c>
    </row>
    <row r="140" spans="1:65" s="2" customFormat="1" ht="24.15" customHeight="1">
      <c r="A140" s="38"/>
      <c r="B140" s="173"/>
      <c r="C140" s="174" t="s">
        <v>178</v>
      </c>
      <c r="D140" s="174" t="s">
        <v>151</v>
      </c>
      <c r="E140" s="175" t="s">
        <v>497</v>
      </c>
      <c r="F140" s="176" t="s">
        <v>498</v>
      </c>
      <c r="G140" s="177" t="s">
        <v>154</v>
      </c>
      <c r="H140" s="178">
        <v>1.98</v>
      </c>
      <c r="I140" s="179"/>
      <c r="J140" s="180">
        <f>ROUND(I140*H140,2)</f>
        <v>0</v>
      </c>
      <c r="K140" s="181"/>
      <c r="L140" s="39"/>
      <c r="M140" s="182" t="s">
        <v>1</v>
      </c>
      <c r="N140" s="183" t="s">
        <v>46</v>
      </c>
      <c r="O140" s="77"/>
      <c r="P140" s="184">
        <f>O140*H140</f>
        <v>0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86" t="s">
        <v>155</v>
      </c>
      <c r="AT140" s="186" t="s">
        <v>151</v>
      </c>
      <c r="AU140" s="186" t="s">
        <v>94</v>
      </c>
      <c r="AY140" s="19" t="s">
        <v>148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9" t="s">
        <v>94</v>
      </c>
      <c r="BK140" s="187">
        <f>ROUND(I140*H140,2)</f>
        <v>0</v>
      </c>
      <c r="BL140" s="19" t="s">
        <v>155</v>
      </c>
      <c r="BM140" s="186" t="s">
        <v>499</v>
      </c>
    </row>
    <row r="141" spans="1:51" s="14" customFormat="1" ht="12">
      <c r="A141" s="14"/>
      <c r="B141" s="197"/>
      <c r="C141" s="14"/>
      <c r="D141" s="189" t="s">
        <v>157</v>
      </c>
      <c r="E141" s="198" t="s">
        <v>1</v>
      </c>
      <c r="F141" s="199" t="s">
        <v>491</v>
      </c>
      <c r="G141" s="14"/>
      <c r="H141" s="198" t="s">
        <v>1</v>
      </c>
      <c r="I141" s="200"/>
      <c r="J141" s="14"/>
      <c r="K141" s="14"/>
      <c r="L141" s="197"/>
      <c r="M141" s="201"/>
      <c r="N141" s="202"/>
      <c r="O141" s="202"/>
      <c r="P141" s="202"/>
      <c r="Q141" s="202"/>
      <c r="R141" s="202"/>
      <c r="S141" s="202"/>
      <c r="T141" s="20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198" t="s">
        <v>157</v>
      </c>
      <c r="AU141" s="198" t="s">
        <v>94</v>
      </c>
      <c r="AV141" s="14" t="s">
        <v>21</v>
      </c>
      <c r="AW141" s="14" t="s">
        <v>36</v>
      </c>
      <c r="AX141" s="14" t="s">
        <v>80</v>
      </c>
      <c r="AY141" s="198" t="s">
        <v>148</v>
      </c>
    </row>
    <row r="142" spans="1:51" s="13" customFormat="1" ht="12">
      <c r="A142" s="13"/>
      <c r="B142" s="188"/>
      <c r="C142" s="13"/>
      <c r="D142" s="189" t="s">
        <v>157</v>
      </c>
      <c r="E142" s="190" t="s">
        <v>1</v>
      </c>
      <c r="F142" s="191" t="s">
        <v>492</v>
      </c>
      <c r="G142" s="13"/>
      <c r="H142" s="192">
        <v>1.98</v>
      </c>
      <c r="I142" s="193"/>
      <c r="J142" s="13"/>
      <c r="K142" s="13"/>
      <c r="L142" s="188"/>
      <c r="M142" s="194"/>
      <c r="N142" s="195"/>
      <c r="O142" s="195"/>
      <c r="P142" s="195"/>
      <c r="Q142" s="195"/>
      <c r="R142" s="195"/>
      <c r="S142" s="195"/>
      <c r="T142" s="19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0" t="s">
        <v>157</v>
      </c>
      <c r="AU142" s="190" t="s">
        <v>94</v>
      </c>
      <c r="AV142" s="13" t="s">
        <v>94</v>
      </c>
      <c r="AW142" s="13" t="s">
        <v>36</v>
      </c>
      <c r="AX142" s="13" t="s">
        <v>21</v>
      </c>
      <c r="AY142" s="190" t="s">
        <v>148</v>
      </c>
    </row>
    <row r="143" spans="1:65" s="2" customFormat="1" ht="33" customHeight="1">
      <c r="A143" s="38"/>
      <c r="B143" s="173"/>
      <c r="C143" s="174" t="s">
        <v>159</v>
      </c>
      <c r="D143" s="174" t="s">
        <v>151</v>
      </c>
      <c r="E143" s="175" t="s">
        <v>500</v>
      </c>
      <c r="F143" s="176" t="s">
        <v>501</v>
      </c>
      <c r="G143" s="177" t="s">
        <v>154</v>
      </c>
      <c r="H143" s="178">
        <v>1.98</v>
      </c>
      <c r="I143" s="179"/>
      <c r="J143" s="180">
        <f>ROUND(I143*H143,2)</f>
        <v>0</v>
      </c>
      <c r="K143" s="181"/>
      <c r="L143" s="39"/>
      <c r="M143" s="182" t="s">
        <v>1</v>
      </c>
      <c r="N143" s="183" t="s">
        <v>46</v>
      </c>
      <c r="O143" s="77"/>
      <c r="P143" s="184">
        <f>O143*H143</f>
        <v>0</v>
      </c>
      <c r="Q143" s="184">
        <v>0</v>
      </c>
      <c r="R143" s="184">
        <f>Q143*H143</f>
        <v>0</v>
      </c>
      <c r="S143" s="184">
        <v>0</v>
      </c>
      <c r="T143" s="185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86" t="s">
        <v>155</v>
      </c>
      <c r="AT143" s="186" t="s">
        <v>151</v>
      </c>
      <c r="AU143" s="186" t="s">
        <v>94</v>
      </c>
      <c r="AY143" s="19" t="s">
        <v>148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94</v>
      </c>
      <c r="BK143" s="187">
        <f>ROUND(I143*H143,2)</f>
        <v>0</v>
      </c>
      <c r="BL143" s="19" t="s">
        <v>155</v>
      </c>
      <c r="BM143" s="186" t="s">
        <v>502</v>
      </c>
    </row>
    <row r="144" spans="1:65" s="2" customFormat="1" ht="33" customHeight="1">
      <c r="A144" s="38"/>
      <c r="B144" s="173"/>
      <c r="C144" s="174" t="s">
        <v>209</v>
      </c>
      <c r="D144" s="174" t="s">
        <v>151</v>
      </c>
      <c r="E144" s="175" t="s">
        <v>503</v>
      </c>
      <c r="F144" s="176" t="s">
        <v>504</v>
      </c>
      <c r="G144" s="177" t="s">
        <v>154</v>
      </c>
      <c r="H144" s="178">
        <v>5.5</v>
      </c>
      <c r="I144" s="179"/>
      <c r="J144" s="180">
        <f>ROUND(I144*H144,2)</f>
        <v>0</v>
      </c>
      <c r="K144" s="181"/>
      <c r="L144" s="39"/>
      <c r="M144" s="182" t="s">
        <v>1</v>
      </c>
      <c r="N144" s="183" t="s">
        <v>46</v>
      </c>
      <c r="O144" s="77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86" t="s">
        <v>155</v>
      </c>
      <c r="AT144" s="186" t="s">
        <v>151</v>
      </c>
      <c r="AU144" s="186" t="s">
        <v>94</v>
      </c>
      <c r="AY144" s="19" t="s">
        <v>148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9" t="s">
        <v>94</v>
      </c>
      <c r="BK144" s="187">
        <f>ROUND(I144*H144,2)</f>
        <v>0</v>
      </c>
      <c r="BL144" s="19" t="s">
        <v>155</v>
      </c>
      <c r="BM144" s="186" t="s">
        <v>505</v>
      </c>
    </row>
    <row r="145" spans="1:65" s="2" customFormat="1" ht="33" customHeight="1">
      <c r="A145" s="38"/>
      <c r="B145" s="173"/>
      <c r="C145" s="174" t="s">
        <v>214</v>
      </c>
      <c r="D145" s="174" t="s">
        <v>151</v>
      </c>
      <c r="E145" s="175" t="s">
        <v>506</v>
      </c>
      <c r="F145" s="176" t="s">
        <v>507</v>
      </c>
      <c r="G145" s="177" t="s">
        <v>154</v>
      </c>
      <c r="H145" s="178">
        <v>5.5</v>
      </c>
      <c r="I145" s="179"/>
      <c r="J145" s="180">
        <f>ROUND(I145*H145,2)</f>
        <v>0</v>
      </c>
      <c r="K145" s="181"/>
      <c r="L145" s="39"/>
      <c r="M145" s="182" t="s">
        <v>1</v>
      </c>
      <c r="N145" s="183" t="s">
        <v>46</v>
      </c>
      <c r="O145" s="77"/>
      <c r="P145" s="184">
        <f>O145*H145</f>
        <v>0</v>
      </c>
      <c r="Q145" s="184">
        <v>0</v>
      </c>
      <c r="R145" s="184">
        <f>Q145*H145</f>
        <v>0</v>
      </c>
      <c r="S145" s="184">
        <v>0</v>
      </c>
      <c r="T145" s="18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86" t="s">
        <v>155</v>
      </c>
      <c r="AT145" s="186" t="s">
        <v>151</v>
      </c>
      <c r="AU145" s="186" t="s">
        <v>94</v>
      </c>
      <c r="AY145" s="19" t="s">
        <v>148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9" t="s">
        <v>94</v>
      </c>
      <c r="BK145" s="187">
        <f>ROUND(I145*H145,2)</f>
        <v>0</v>
      </c>
      <c r="BL145" s="19" t="s">
        <v>155</v>
      </c>
      <c r="BM145" s="186" t="s">
        <v>508</v>
      </c>
    </row>
    <row r="146" spans="1:65" s="2" customFormat="1" ht="37.8" customHeight="1">
      <c r="A146" s="38"/>
      <c r="B146" s="173"/>
      <c r="C146" s="174" t="s">
        <v>218</v>
      </c>
      <c r="D146" s="174" t="s">
        <v>151</v>
      </c>
      <c r="E146" s="175" t="s">
        <v>509</v>
      </c>
      <c r="F146" s="176" t="s">
        <v>510</v>
      </c>
      <c r="G146" s="177" t="s">
        <v>154</v>
      </c>
      <c r="H146" s="178">
        <v>5.5</v>
      </c>
      <c r="I146" s="179"/>
      <c r="J146" s="180">
        <f>ROUND(I146*H146,2)</f>
        <v>0</v>
      </c>
      <c r="K146" s="181"/>
      <c r="L146" s="39"/>
      <c r="M146" s="182" t="s">
        <v>1</v>
      </c>
      <c r="N146" s="183" t="s">
        <v>46</v>
      </c>
      <c r="O146" s="77"/>
      <c r="P146" s="184">
        <f>O146*H146</f>
        <v>0</v>
      </c>
      <c r="Q146" s="184">
        <v>0</v>
      </c>
      <c r="R146" s="184">
        <f>Q146*H146</f>
        <v>0</v>
      </c>
      <c r="S146" s="184">
        <v>0</v>
      </c>
      <c r="T146" s="18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86" t="s">
        <v>155</v>
      </c>
      <c r="AT146" s="186" t="s">
        <v>151</v>
      </c>
      <c r="AU146" s="186" t="s">
        <v>94</v>
      </c>
      <c r="AY146" s="19" t="s">
        <v>148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9" t="s">
        <v>94</v>
      </c>
      <c r="BK146" s="187">
        <f>ROUND(I146*H146,2)</f>
        <v>0</v>
      </c>
      <c r="BL146" s="19" t="s">
        <v>155</v>
      </c>
      <c r="BM146" s="186" t="s">
        <v>511</v>
      </c>
    </row>
    <row r="147" spans="1:65" s="2" customFormat="1" ht="16.5" customHeight="1">
      <c r="A147" s="38"/>
      <c r="B147" s="173"/>
      <c r="C147" s="174" t="s">
        <v>26</v>
      </c>
      <c r="D147" s="174" t="s">
        <v>151</v>
      </c>
      <c r="E147" s="175" t="s">
        <v>512</v>
      </c>
      <c r="F147" s="176" t="s">
        <v>513</v>
      </c>
      <c r="G147" s="177" t="s">
        <v>154</v>
      </c>
      <c r="H147" s="178">
        <v>6.855</v>
      </c>
      <c r="I147" s="179"/>
      <c r="J147" s="180">
        <f>ROUND(I147*H147,2)</f>
        <v>0</v>
      </c>
      <c r="K147" s="181"/>
      <c r="L147" s="39"/>
      <c r="M147" s="182" t="s">
        <v>1</v>
      </c>
      <c r="N147" s="183" t="s">
        <v>46</v>
      </c>
      <c r="O147" s="77"/>
      <c r="P147" s="184">
        <f>O147*H147</f>
        <v>0</v>
      </c>
      <c r="Q147" s="184">
        <v>0</v>
      </c>
      <c r="R147" s="184">
        <f>Q147*H147</f>
        <v>0</v>
      </c>
      <c r="S147" s="184">
        <v>0</v>
      </c>
      <c r="T147" s="18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86" t="s">
        <v>155</v>
      </c>
      <c r="AT147" s="186" t="s">
        <v>151</v>
      </c>
      <c r="AU147" s="186" t="s">
        <v>94</v>
      </c>
      <c r="AY147" s="19" t="s">
        <v>148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9" t="s">
        <v>94</v>
      </c>
      <c r="BK147" s="187">
        <f>ROUND(I147*H147,2)</f>
        <v>0</v>
      </c>
      <c r="BL147" s="19" t="s">
        <v>155</v>
      </c>
      <c r="BM147" s="186" t="s">
        <v>514</v>
      </c>
    </row>
    <row r="148" spans="1:65" s="2" customFormat="1" ht="16.5" customHeight="1">
      <c r="A148" s="38"/>
      <c r="B148" s="173"/>
      <c r="C148" s="174" t="s">
        <v>230</v>
      </c>
      <c r="D148" s="174" t="s">
        <v>151</v>
      </c>
      <c r="E148" s="175" t="s">
        <v>515</v>
      </c>
      <c r="F148" s="176" t="s">
        <v>516</v>
      </c>
      <c r="G148" s="177" t="s">
        <v>321</v>
      </c>
      <c r="H148" s="178">
        <v>6.855</v>
      </c>
      <c r="I148" s="179"/>
      <c r="J148" s="180">
        <f>ROUND(I148*H148,2)</f>
        <v>0</v>
      </c>
      <c r="K148" s="181"/>
      <c r="L148" s="39"/>
      <c r="M148" s="182" t="s">
        <v>1</v>
      </c>
      <c r="N148" s="183" t="s">
        <v>46</v>
      </c>
      <c r="O148" s="77"/>
      <c r="P148" s="184">
        <f>O148*H148</f>
        <v>0</v>
      </c>
      <c r="Q148" s="184">
        <v>0</v>
      </c>
      <c r="R148" s="184">
        <f>Q148*H148</f>
        <v>0</v>
      </c>
      <c r="S148" s="184">
        <v>0</v>
      </c>
      <c r="T148" s="18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86" t="s">
        <v>155</v>
      </c>
      <c r="AT148" s="186" t="s">
        <v>151</v>
      </c>
      <c r="AU148" s="186" t="s">
        <v>94</v>
      </c>
      <c r="AY148" s="19" t="s">
        <v>148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9" t="s">
        <v>94</v>
      </c>
      <c r="BK148" s="187">
        <f>ROUND(I148*H148,2)</f>
        <v>0</v>
      </c>
      <c r="BL148" s="19" t="s">
        <v>155</v>
      </c>
      <c r="BM148" s="186" t="s">
        <v>517</v>
      </c>
    </row>
    <row r="149" spans="1:65" s="2" customFormat="1" ht="24.15" customHeight="1">
      <c r="A149" s="38"/>
      <c r="B149" s="173"/>
      <c r="C149" s="174" t="s">
        <v>236</v>
      </c>
      <c r="D149" s="174" t="s">
        <v>151</v>
      </c>
      <c r="E149" s="175" t="s">
        <v>518</v>
      </c>
      <c r="F149" s="176" t="s">
        <v>519</v>
      </c>
      <c r="G149" s="177" t="s">
        <v>321</v>
      </c>
      <c r="H149" s="178">
        <v>9.9</v>
      </c>
      <c r="I149" s="179"/>
      <c r="J149" s="180">
        <f>ROUND(I149*H149,2)</f>
        <v>0</v>
      </c>
      <c r="K149" s="181"/>
      <c r="L149" s="39"/>
      <c r="M149" s="182" t="s">
        <v>1</v>
      </c>
      <c r="N149" s="183" t="s">
        <v>46</v>
      </c>
      <c r="O149" s="77"/>
      <c r="P149" s="184">
        <f>O149*H149</f>
        <v>0</v>
      </c>
      <c r="Q149" s="184">
        <v>0</v>
      </c>
      <c r="R149" s="184">
        <f>Q149*H149</f>
        <v>0</v>
      </c>
      <c r="S149" s="184">
        <v>0</v>
      </c>
      <c r="T149" s="18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86" t="s">
        <v>155</v>
      </c>
      <c r="AT149" s="186" t="s">
        <v>151</v>
      </c>
      <c r="AU149" s="186" t="s">
        <v>94</v>
      </c>
      <c r="AY149" s="19" t="s">
        <v>148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9" t="s">
        <v>94</v>
      </c>
      <c r="BK149" s="187">
        <f>ROUND(I149*H149,2)</f>
        <v>0</v>
      </c>
      <c r="BL149" s="19" t="s">
        <v>155</v>
      </c>
      <c r="BM149" s="186" t="s">
        <v>520</v>
      </c>
    </row>
    <row r="150" spans="1:51" s="13" customFormat="1" ht="12">
      <c r="A150" s="13"/>
      <c r="B150" s="188"/>
      <c r="C150" s="13"/>
      <c r="D150" s="189" t="s">
        <v>157</v>
      </c>
      <c r="E150" s="190" t="s">
        <v>1</v>
      </c>
      <c r="F150" s="191" t="s">
        <v>521</v>
      </c>
      <c r="G150" s="13"/>
      <c r="H150" s="192">
        <v>9.9</v>
      </c>
      <c r="I150" s="193"/>
      <c r="J150" s="13"/>
      <c r="K150" s="13"/>
      <c r="L150" s="188"/>
      <c r="M150" s="194"/>
      <c r="N150" s="195"/>
      <c r="O150" s="195"/>
      <c r="P150" s="195"/>
      <c r="Q150" s="195"/>
      <c r="R150" s="195"/>
      <c r="S150" s="195"/>
      <c r="T150" s="19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0" t="s">
        <v>157</v>
      </c>
      <c r="AU150" s="190" t="s">
        <v>94</v>
      </c>
      <c r="AV150" s="13" t="s">
        <v>94</v>
      </c>
      <c r="AW150" s="13" t="s">
        <v>36</v>
      </c>
      <c r="AX150" s="13" t="s">
        <v>21</v>
      </c>
      <c r="AY150" s="190" t="s">
        <v>148</v>
      </c>
    </row>
    <row r="151" spans="1:65" s="2" customFormat="1" ht="24.15" customHeight="1">
      <c r="A151" s="38"/>
      <c r="B151" s="173"/>
      <c r="C151" s="174" t="s">
        <v>244</v>
      </c>
      <c r="D151" s="174" t="s">
        <v>151</v>
      </c>
      <c r="E151" s="175" t="s">
        <v>522</v>
      </c>
      <c r="F151" s="176" t="s">
        <v>523</v>
      </c>
      <c r="G151" s="177" t="s">
        <v>154</v>
      </c>
      <c r="H151" s="178">
        <v>7.48</v>
      </c>
      <c r="I151" s="179"/>
      <c r="J151" s="180">
        <f>ROUND(I151*H151,2)</f>
        <v>0</v>
      </c>
      <c r="K151" s="181"/>
      <c r="L151" s="39"/>
      <c r="M151" s="182" t="s">
        <v>1</v>
      </c>
      <c r="N151" s="183" t="s">
        <v>46</v>
      </c>
      <c r="O151" s="77"/>
      <c r="P151" s="184">
        <f>O151*H151</f>
        <v>0</v>
      </c>
      <c r="Q151" s="184">
        <v>0</v>
      </c>
      <c r="R151" s="184">
        <f>Q151*H151</f>
        <v>0</v>
      </c>
      <c r="S151" s="184">
        <v>0</v>
      </c>
      <c r="T151" s="18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86" t="s">
        <v>155</v>
      </c>
      <c r="AT151" s="186" t="s">
        <v>151</v>
      </c>
      <c r="AU151" s="186" t="s">
        <v>94</v>
      </c>
      <c r="AY151" s="19" t="s">
        <v>148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9" t="s">
        <v>94</v>
      </c>
      <c r="BK151" s="187">
        <f>ROUND(I151*H151,2)</f>
        <v>0</v>
      </c>
      <c r="BL151" s="19" t="s">
        <v>155</v>
      </c>
      <c r="BM151" s="186" t="s">
        <v>524</v>
      </c>
    </row>
    <row r="152" spans="1:51" s="13" customFormat="1" ht="12">
      <c r="A152" s="13"/>
      <c r="B152" s="188"/>
      <c r="C152" s="13"/>
      <c r="D152" s="189" t="s">
        <v>157</v>
      </c>
      <c r="E152" s="190" t="s">
        <v>1</v>
      </c>
      <c r="F152" s="191" t="s">
        <v>525</v>
      </c>
      <c r="G152" s="13"/>
      <c r="H152" s="192">
        <v>7.48</v>
      </c>
      <c r="I152" s="193"/>
      <c r="J152" s="13"/>
      <c r="K152" s="13"/>
      <c r="L152" s="188"/>
      <c r="M152" s="194"/>
      <c r="N152" s="195"/>
      <c r="O152" s="195"/>
      <c r="P152" s="195"/>
      <c r="Q152" s="195"/>
      <c r="R152" s="195"/>
      <c r="S152" s="195"/>
      <c r="T152" s="19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0" t="s">
        <v>157</v>
      </c>
      <c r="AU152" s="190" t="s">
        <v>94</v>
      </c>
      <c r="AV152" s="13" t="s">
        <v>94</v>
      </c>
      <c r="AW152" s="13" t="s">
        <v>36</v>
      </c>
      <c r="AX152" s="13" t="s">
        <v>21</v>
      </c>
      <c r="AY152" s="190" t="s">
        <v>148</v>
      </c>
    </row>
    <row r="153" spans="1:63" s="12" customFormat="1" ht="22.8" customHeight="1">
      <c r="A153" s="12"/>
      <c r="B153" s="160"/>
      <c r="C153" s="12"/>
      <c r="D153" s="161" t="s">
        <v>79</v>
      </c>
      <c r="E153" s="171" t="s">
        <v>94</v>
      </c>
      <c r="F153" s="171" t="s">
        <v>526</v>
      </c>
      <c r="G153" s="12"/>
      <c r="H153" s="12"/>
      <c r="I153" s="163"/>
      <c r="J153" s="172">
        <f>BK153</f>
        <v>0</v>
      </c>
      <c r="K153" s="12"/>
      <c r="L153" s="160"/>
      <c r="M153" s="165"/>
      <c r="N153" s="166"/>
      <c r="O153" s="166"/>
      <c r="P153" s="167">
        <f>SUM(P154:P168)</f>
        <v>0</v>
      </c>
      <c r="Q153" s="166"/>
      <c r="R153" s="167">
        <f>SUM(R154:R168)</f>
        <v>18.363414199999998</v>
      </c>
      <c r="S153" s="166"/>
      <c r="T153" s="168">
        <f>SUM(T154:T168)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61" t="s">
        <v>21</v>
      </c>
      <c r="AT153" s="169" t="s">
        <v>79</v>
      </c>
      <c r="AU153" s="169" t="s">
        <v>21</v>
      </c>
      <c r="AY153" s="161" t="s">
        <v>148</v>
      </c>
      <c r="BK153" s="170">
        <f>SUM(BK154:BK168)</f>
        <v>0</v>
      </c>
    </row>
    <row r="154" spans="1:65" s="2" customFormat="1" ht="33" customHeight="1">
      <c r="A154" s="38"/>
      <c r="B154" s="173"/>
      <c r="C154" s="174" t="s">
        <v>252</v>
      </c>
      <c r="D154" s="174" t="s">
        <v>151</v>
      </c>
      <c r="E154" s="175" t="s">
        <v>527</v>
      </c>
      <c r="F154" s="176" t="s">
        <v>528</v>
      </c>
      <c r="G154" s="177" t="s">
        <v>233</v>
      </c>
      <c r="H154" s="178">
        <v>11</v>
      </c>
      <c r="I154" s="179"/>
      <c r="J154" s="180">
        <f>ROUND(I154*H154,2)</f>
        <v>0</v>
      </c>
      <c r="K154" s="181"/>
      <c r="L154" s="39"/>
      <c r="M154" s="182" t="s">
        <v>1</v>
      </c>
      <c r="N154" s="183" t="s">
        <v>46</v>
      </c>
      <c r="O154" s="77"/>
      <c r="P154" s="184">
        <f>O154*H154</f>
        <v>0</v>
      </c>
      <c r="Q154" s="184">
        <v>0.00308</v>
      </c>
      <c r="R154" s="184">
        <f>Q154*H154</f>
        <v>0.03388</v>
      </c>
      <c r="S154" s="184">
        <v>0</v>
      </c>
      <c r="T154" s="18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86" t="s">
        <v>155</v>
      </c>
      <c r="AT154" s="186" t="s">
        <v>151</v>
      </c>
      <c r="AU154" s="186" t="s">
        <v>94</v>
      </c>
      <c r="AY154" s="19" t="s">
        <v>148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9" t="s">
        <v>94</v>
      </c>
      <c r="BK154" s="187">
        <f>ROUND(I154*H154,2)</f>
        <v>0</v>
      </c>
      <c r="BL154" s="19" t="s">
        <v>155</v>
      </c>
      <c r="BM154" s="186" t="s">
        <v>529</v>
      </c>
    </row>
    <row r="155" spans="1:51" s="14" customFormat="1" ht="12">
      <c r="A155" s="14"/>
      <c r="B155" s="197"/>
      <c r="C155" s="14"/>
      <c r="D155" s="189" t="s">
        <v>157</v>
      </c>
      <c r="E155" s="198" t="s">
        <v>1</v>
      </c>
      <c r="F155" s="199" t="s">
        <v>530</v>
      </c>
      <c r="G155" s="14"/>
      <c r="H155" s="198" t="s">
        <v>1</v>
      </c>
      <c r="I155" s="200"/>
      <c r="J155" s="14"/>
      <c r="K155" s="14"/>
      <c r="L155" s="197"/>
      <c r="M155" s="201"/>
      <c r="N155" s="202"/>
      <c r="O155" s="202"/>
      <c r="P155" s="202"/>
      <c r="Q155" s="202"/>
      <c r="R155" s="202"/>
      <c r="S155" s="202"/>
      <c r="T155" s="20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198" t="s">
        <v>157</v>
      </c>
      <c r="AU155" s="198" t="s">
        <v>94</v>
      </c>
      <c r="AV155" s="14" t="s">
        <v>21</v>
      </c>
      <c r="AW155" s="14" t="s">
        <v>36</v>
      </c>
      <c r="AX155" s="14" t="s">
        <v>80</v>
      </c>
      <c r="AY155" s="198" t="s">
        <v>148</v>
      </c>
    </row>
    <row r="156" spans="1:51" s="13" customFormat="1" ht="12">
      <c r="A156" s="13"/>
      <c r="B156" s="188"/>
      <c r="C156" s="13"/>
      <c r="D156" s="189" t="s">
        <v>157</v>
      </c>
      <c r="E156" s="190" t="s">
        <v>1</v>
      </c>
      <c r="F156" s="191" t="s">
        <v>230</v>
      </c>
      <c r="G156" s="13"/>
      <c r="H156" s="192">
        <v>11</v>
      </c>
      <c r="I156" s="193"/>
      <c r="J156" s="13"/>
      <c r="K156" s="13"/>
      <c r="L156" s="188"/>
      <c r="M156" s="194"/>
      <c r="N156" s="195"/>
      <c r="O156" s="195"/>
      <c r="P156" s="195"/>
      <c r="Q156" s="195"/>
      <c r="R156" s="195"/>
      <c r="S156" s="195"/>
      <c r="T156" s="19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0" t="s">
        <v>157</v>
      </c>
      <c r="AU156" s="190" t="s">
        <v>94</v>
      </c>
      <c r="AV156" s="13" t="s">
        <v>94</v>
      </c>
      <c r="AW156" s="13" t="s">
        <v>36</v>
      </c>
      <c r="AX156" s="13" t="s">
        <v>21</v>
      </c>
      <c r="AY156" s="190" t="s">
        <v>148</v>
      </c>
    </row>
    <row r="157" spans="1:65" s="2" customFormat="1" ht="16.5" customHeight="1">
      <c r="A157" s="38"/>
      <c r="B157" s="173"/>
      <c r="C157" s="174" t="s">
        <v>8</v>
      </c>
      <c r="D157" s="174" t="s">
        <v>151</v>
      </c>
      <c r="E157" s="175" t="s">
        <v>531</v>
      </c>
      <c r="F157" s="176" t="s">
        <v>532</v>
      </c>
      <c r="G157" s="177" t="s">
        <v>154</v>
      </c>
      <c r="H157" s="178">
        <v>6.49</v>
      </c>
      <c r="I157" s="179"/>
      <c r="J157" s="180">
        <f>ROUND(I157*H157,2)</f>
        <v>0</v>
      </c>
      <c r="K157" s="181"/>
      <c r="L157" s="39"/>
      <c r="M157" s="182" t="s">
        <v>1</v>
      </c>
      <c r="N157" s="183" t="s">
        <v>46</v>
      </c>
      <c r="O157" s="77"/>
      <c r="P157" s="184">
        <f>O157*H157</f>
        <v>0</v>
      </c>
      <c r="Q157" s="184">
        <v>2.25634</v>
      </c>
      <c r="R157" s="184">
        <f>Q157*H157</f>
        <v>14.643646599999999</v>
      </c>
      <c r="S157" s="184">
        <v>0</v>
      </c>
      <c r="T157" s="18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86" t="s">
        <v>155</v>
      </c>
      <c r="AT157" s="186" t="s">
        <v>151</v>
      </c>
      <c r="AU157" s="186" t="s">
        <v>94</v>
      </c>
      <c r="AY157" s="19" t="s">
        <v>148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9" t="s">
        <v>94</v>
      </c>
      <c r="BK157" s="187">
        <f>ROUND(I157*H157,2)</f>
        <v>0</v>
      </c>
      <c r="BL157" s="19" t="s">
        <v>155</v>
      </c>
      <c r="BM157" s="186" t="s">
        <v>533</v>
      </c>
    </row>
    <row r="158" spans="1:51" s="14" customFormat="1" ht="12">
      <c r="A158" s="14"/>
      <c r="B158" s="197"/>
      <c r="C158" s="14"/>
      <c r="D158" s="189" t="s">
        <v>157</v>
      </c>
      <c r="E158" s="198" t="s">
        <v>1</v>
      </c>
      <c r="F158" s="199" t="s">
        <v>491</v>
      </c>
      <c r="G158" s="14"/>
      <c r="H158" s="198" t="s">
        <v>1</v>
      </c>
      <c r="I158" s="200"/>
      <c r="J158" s="14"/>
      <c r="K158" s="14"/>
      <c r="L158" s="197"/>
      <c r="M158" s="201"/>
      <c r="N158" s="202"/>
      <c r="O158" s="202"/>
      <c r="P158" s="202"/>
      <c r="Q158" s="202"/>
      <c r="R158" s="202"/>
      <c r="S158" s="202"/>
      <c r="T158" s="20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198" t="s">
        <v>157</v>
      </c>
      <c r="AU158" s="198" t="s">
        <v>94</v>
      </c>
      <c r="AV158" s="14" t="s">
        <v>21</v>
      </c>
      <c r="AW158" s="14" t="s">
        <v>36</v>
      </c>
      <c r="AX158" s="14" t="s">
        <v>80</v>
      </c>
      <c r="AY158" s="198" t="s">
        <v>148</v>
      </c>
    </row>
    <row r="159" spans="1:51" s="13" customFormat="1" ht="12">
      <c r="A159" s="13"/>
      <c r="B159" s="188"/>
      <c r="C159" s="13"/>
      <c r="D159" s="189" t="s">
        <v>157</v>
      </c>
      <c r="E159" s="190" t="s">
        <v>1</v>
      </c>
      <c r="F159" s="191" t="s">
        <v>534</v>
      </c>
      <c r="G159" s="13"/>
      <c r="H159" s="192">
        <v>5.5</v>
      </c>
      <c r="I159" s="193"/>
      <c r="J159" s="13"/>
      <c r="K159" s="13"/>
      <c r="L159" s="188"/>
      <c r="M159" s="194"/>
      <c r="N159" s="195"/>
      <c r="O159" s="195"/>
      <c r="P159" s="195"/>
      <c r="Q159" s="195"/>
      <c r="R159" s="195"/>
      <c r="S159" s="195"/>
      <c r="T159" s="19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0" t="s">
        <v>157</v>
      </c>
      <c r="AU159" s="190" t="s">
        <v>94</v>
      </c>
      <c r="AV159" s="13" t="s">
        <v>94</v>
      </c>
      <c r="AW159" s="13" t="s">
        <v>36</v>
      </c>
      <c r="AX159" s="13" t="s">
        <v>80</v>
      </c>
      <c r="AY159" s="190" t="s">
        <v>148</v>
      </c>
    </row>
    <row r="160" spans="1:51" s="13" customFormat="1" ht="12">
      <c r="A160" s="13"/>
      <c r="B160" s="188"/>
      <c r="C160" s="13"/>
      <c r="D160" s="189" t="s">
        <v>157</v>
      </c>
      <c r="E160" s="190" t="s">
        <v>1</v>
      </c>
      <c r="F160" s="191" t="s">
        <v>535</v>
      </c>
      <c r="G160" s="13"/>
      <c r="H160" s="192">
        <v>0.99</v>
      </c>
      <c r="I160" s="193"/>
      <c r="J160" s="13"/>
      <c r="K160" s="13"/>
      <c r="L160" s="188"/>
      <c r="M160" s="194"/>
      <c r="N160" s="195"/>
      <c r="O160" s="195"/>
      <c r="P160" s="195"/>
      <c r="Q160" s="195"/>
      <c r="R160" s="195"/>
      <c r="S160" s="195"/>
      <c r="T160" s="19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0" t="s">
        <v>157</v>
      </c>
      <c r="AU160" s="190" t="s">
        <v>94</v>
      </c>
      <c r="AV160" s="13" t="s">
        <v>94</v>
      </c>
      <c r="AW160" s="13" t="s">
        <v>36</v>
      </c>
      <c r="AX160" s="13" t="s">
        <v>80</v>
      </c>
      <c r="AY160" s="190" t="s">
        <v>148</v>
      </c>
    </row>
    <row r="161" spans="1:51" s="16" customFormat="1" ht="12">
      <c r="A161" s="16"/>
      <c r="B161" s="212"/>
      <c r="C161" s="16"/>
      <c r="D161" s="189" t="s">
        <v>157</v>
      </c>
      <c r="E161" s="213" t="s">
        <v>1</v>
      </c>
      <c r="F161" s="214" t="s">
        <v>177</v>
      </c>
      <c r="G161" s="16"/>
      <c r="H161" s="215">
        <v>6.49</v>
      </c>
      <c r="I161" s="216"/>
      <c r="J161" s="16"/>
      <c r="K161" s="16"/>
      <c r="L161" s="212"/>
      <c r="M161" s="217"/>
      <c r="N161" s="218"/>
      <c r="O161" s="218"/>
      <c r="P161" s="218"/>
      <c r="Q161" s="218"/>
      <c r="R161" s="218"/>
      <c r="S161" s="218"/>
      <c r="T161" s="219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T161" s="213" t="s">
        <v>157</v>
      </c>
      <c r="AU161" s="213" t="s">
        <v>94</v>
      </c>
      <c r="AV161" s="16" t="s">
        <v>155</v>
      </c>
      <c r="AW161" s="16" t="s">
        <v>36</v>
      </c>
      <c r="AX161" s="16" t="s">
        <v>21</v>
      </c>
      <c r="AY161" s="213" t="s">
        <v>148</v>
      </c>
    </row>
    <row r="162" spans="1:65" s="2" customFormat="1" ht="16.5" customHeight="1">
      <c r="A162" s="38"/>
      <c r="B162" s="173"/>
      <c r="C162" s="174" t="s">
        <v>241</v>
      </c>
      <c r="D162" s="174" t="s">
        <v>151</v>
      </c>
      <c r="E162" s="175" t="s">
        <v>536</v>
      </c>
      <c r="F162" s="176" t="s">
        <v>537</v>
      </c>
      <c r="G162" s="177" t="s">
        <v>163</v>
      </c>
      <c r="H162" s="178">
        <v>9.04</v>
      </c>
      <c r="I162" s="179"/>
      <c r="J162" s="180">
        <f>ROUND(I162*H162,2)</f>
        <v>0</v>
      </c>
      <c r="K162" s="181"/>
      <c r="L162" s="39"/>
      <c r="M162" s="182" t="s">
        <v>1</v>
      </c>
      <c r="N162" s="183" t="s">
        <v>46</v>
      </c>
      <c r="O162" s="77"/>
      <c r="P162" s="184">
        <f>O162*H162</f>
        <v>0</v>
      </c>
      <c r="Q162" s="184">
        <v>0.00269</v>
      </c>
      <c r="R162" s="184">
        <f>Q162*H162</f>
        <v>0.024317599999999998</v>
      </c>
      <c r="S162" s="184">
        <v>0</v>
      </c>
      <c r="T162" s="185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86" t="s">
        <v>155</v>
      </c>
      <c r="AT162" s="186" t="s">
        <v>151</v>
      </c>
      <c r="AU162" s="186" t="s">
        <v>94</v>
      </c>
      <c r="AY162" s="19" t="s">
        <v>148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94</v>
      </c>
      <c r="BK162" s="187">
        <f>ROUND(I162*H162,2)</f>
        <v>0</v>
      </c>
      <c r="BL162" s="19" t="s">
        <v>155</v>
      </c>
      <c r="BM162" s="186" t="s">
        <v>538</v>
      </c>
    </row>
    <row r="163" spans="1:51" s="13" customFormat="1" ht="12">
      <c r="A163" s="13"/>
      <c r="B163" s="188"/>
      <c r="C163" s="13"/>
      <c r="D163" s="189" t="s">
        <v>157</v>
      </c>
      <c r="E163" s="190" t="s">
        <v>1</v>
      </c>
      <c r="F163" s="191" t="s">
        <v>539</v>
      </c>
      <c r="G163" s="13"/>
      <c r="H163" s="192">
        <v>9.04</v>
      </c>
      <c r="I163" s="193"/>
      <c r="J163" s="13"/>
      <c r="K163" s="13"/>
      <c r="L163" s="188"/>
      <c r="M163" s="194"/>
      <c r="N163" s="195"/>
      <c r="O163" s="195"/>
      <c r="P163" s="195"/>
      <c r="Q163" s="195"/>
      <c r="R163" s="195"/>
      <c r="S163" s="195"/>
      <c r="T163" s="19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0" t="s">
        <v>157</v>
      </c>
      <c r="AU163" s="190" t="s">
        <v>94</v>
      </c>
      <c r="AV163" s="13" t="s">
        <v>94</v>
      </c>
      <c r="AW163" s="13" t="s">
        <v>36</v>
      </c>
      <c r="AX163" s="13" t="s">
        <v>21</v>
      </c>
      <c r="AY163" s="190" t="s">
        <v>148</v>
      </c>
    </row>
    <row r="164" spans="1:65" s="2" customFormat="1" ht="16.5" customHeight="1">
      <c r="A164" s="38"/>
      <c r="B164" s="173"/>
      <c r="C164" s="174" t="s">
        <v>263</v>
      </c>
      <c r="D164" s="174" t="s">
        <v>151</v>
      </c>
      <c r="E164" s="175" t="s">
        <v>540</v>
      </c>
      <c r="F164" s="176" t="s">
        <v>541</v>
      </c>
      <c r="G164" s="177" t="s">
        <v>163</v>
      </c>
      <c r="H164" s="178">
        <v>9.04</v>
      </c>
      <c r="I164" s="179"/>
      <c r="J164" s="180">
        <f>ROUND(I164*H164,2)</f>
        <v>0</v>
      </c>
      <c r="K164" s="181"/>
      <c r="L164" s="39"/>
      <c r="M164" s="182" t="s">
        <v>1</v>
      </c>
      <c r="N164" s="183" t="s">
        <v>46</v>
      </c>
      <c r="O164" s="77"/>
      <c r="P164" s="184">
        <f>O164*H164</f>
        <v>0</v>
      </c>
      <c r="Q164" s="184">
        <v>0</v>
      </c>
      <c r="R164" s="184">
        <f>Q164*H164</f>
        <v>0</v>
      </c>
      <c r="S164" s="184">
        <v>0</v>
      </c>
      <c r="T164" s="18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86" t="s">
        <v>155</v>
      </c>
      <c r="AT164" s="186" t="s">
        <v>151</v>
      </c>
      <c r="AU164" s="186" t="s">
        <v>94</v>
      </c>
      <c r="AY164" s="19" t="s">
        <v>148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9" t="s">
        <v>94</v>
      </c>
      <c r="BK164" s="187">
        <f>ROUND(I164*H164,2)</f>
        <v>0</v>
      </c>
      <c r="BL164" s="19" t="s">
        <v>155</v>
      </c>
      <c r="BM164" s="186" t="s">
        <v>542</v>
      </c>
    </row>
    <row r="165" spans="1:65" s="2" customFormat="1" ht="16.5" customHeight="1">
      <c r="A165" s="38"/>
      <c r="B165" s="173"/>
      <c r="C165" s="174" t="s">
        <v>268</v>
      </c>
      <c r="D165" s="174" t="s">
        <v>151</v>
      </c>
      <c r="E165" s="175" t="s">
        <v>543</v>
      </c>
      <c r="F165" s="176" t="s">
        <v>544</v>
      </c>
      <c r="G165" s="177" t="s">
        <v>233</v>
      </c>
      <c r="H165" s="178">
        <v>11</v>
      </c>
      <c r="I165" s="179"/>
      <c r="J165" s="180">
        <f>ROUND(I165*H165,2)</f>
        <v>0</v>
      </c>
      <c r="K165" s="181"/>
      <c r="L165" s="39"/>
      <c r="M165" s="182" t="s">
        <v>1</v>
      </c>
      <c r="N165" s="183" t="s">
        <v>46</v>
      </c>
      <c r="O165" s="77"/>
      <c r="P165" s="184">
        <f>O165*H165</f>
        <v>0</v>
      </c>
      <c r="Q165" s="184">
        <v>0.33287</v>
      </c>
      <c r="R165" s="184">
        <f>Q165*H165</f>
        <v>3.66157</v>
      </c>
      <c r="S165" s="184">
        <v>0</v>
      </c>
      <c r="T165" s="185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86" t="s">
        <v>155</v>
      </c>
      <c r="AT165" s="186" t="s">
        <v>151</v>
      </c>
      <c r="AU165" s="186" t="s">
        <v>94</v>
      </c>
      <c r="AY165" s="19" t="s">
        <v>148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9" t="s">
        <v>94</v>
      </c>
      <c r="BK165" s="187">
        <f>ROUND(I165*H165,2)</f>
        <v>0</v>
      </c>
      <c r="BL165" s="19" t="s">
        <v>155</v>
      </c>
      <c r="BM165" s="186" t="s">
        <v>545</v>
      </c>
    </row>
    <row r="166" spans="1:51" s="14" customFormat="1" ht="12">
      <c r="A166" s="14"/>
      <c r="B166" s="197"/>
      <c r="C166" s="14"/>
      <c r="D166" s="189" t="s">
        <v>157</v>
      </c>
      <c r="E166" s="198" t="s">
        <v>1</v>
      </c>
      <c r="F166" s="199" t="s">
        <v>546</v>
      </c>
      <c r="G166" s="14"/>
      <c r="H166" s="198" t="s">
        <v>1</v>
      </c>
      <c r="I166" s="200"/>
      <c r="J166" s="14"/>
      <c r="K166" s="14"/>
      <c r="L166" s="197"/>
      <c r="M166" s="201"/>
      <c r="N166" s="202"/>
      <c r="O166" s="202"/>
      <c r="P166" s="202"/>
      <c r="Q166" s="202"/>
      <c r="R166" s="202"/>
      <c r="S166" s="202"/>
      <c r="T166" s="20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198" t="s">
        <v>157</v>
      </c>
      <c r="AU166" s="198" t="s">
        <v>94</v>
      </c>
      <c r="AV166" s="14" t="s">
        <v>21</v>
      </c>
      <c r="AW166" s="14" t="s">
        <v>36</v>
      </c>
      <c r="AX166" s="14" t="s">
        <v>80</v>
      </c>
      <c r="AY166" s="198" t="s">
        <v>148</v>
      </c>
    </row>
    <row r="167" spans="1:51" s="13" customFormat="1" ht="12">
      <c r="A167" s="13"/>
      <c r="B167" s="188"/>
      <c r="C167" s="13"/>
      <c r="D167" s="189" t="s">
        <v>157</v>
      </c>
      <c r="E167" s="190" t="s">
        <v>1</v>
      </c>
      <c r="F167" s="191" t="s">
        <v>230</v>
      </c>
      <c r="G167" s="13"/>
      <c r="H167" s="192">
        <v>11</v>
      </c>
      <c r="I167" s="193"/>
      <c r="J167" s="13"/>
      <c r="K167" s="13"/>
      <c r="L167" s="188"/>
      <c r="M167" s="194"/>
      <c r="N167" s="195"/>
      <c r="O167" s="195"/>
      <c r="P167" s="195"/>
      <c r="Q167" s="195"/>
      <c r="R167" s="195"/>
      <c r="S167" s="195"/>
      <c r="T167" s="19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0" t="s">
        <v>157</v>
      </c>
      <c r="AU167" s="190" t="s">
        <v>94</v>
      </c>
      <c r="AV167" s="13" t="s">
        <v>94</v>
      </c>
      <c r="AW167" s="13" t="s">
        <v>36</v>
      </c>
      <c r="AX167" s="13" t="s">
        <v>21</v>
      </c>
      <c r="AY167" s="190" t="s">
        <v>148</v>
      </c>
    </row>
    <row r="168" spans="1:65" s="2" customFormat="1" ht="16.5" customHeight="1">
      <c r="A168" s="38"/>
      <c r="B168" s="173"/>
      <c r="C168" s="220" t="s">
        <v>273</v>
      </c>
      <c r="D168" s="220" t="s">
        <v>237</v>
      </c>
      <c r="E168" s="221" t="s">
        <v>547</v>
      </c>
      <c r="F168" s="222" t="s">
        <v>548</v>
      </c>
      <c r="G168" s="223" t="s">
        <v>394</v>
      </c>
      <c r="H168" s="224">
        <v>11</v>
      </c>
      <c r="I168" s="225"/>
      <c r="J168" s="226">
        <f>ROUND(I168*H168,2)</f>
        <v>0</v>
      </c>
      <c r="K168" s="227"/>
      <c r="L168" s="228"/>
      <c r="M168" s="229" t="s">
        <v>1</v>
      </c>
      <c r="N168" s="230" t="s">
        <v>46</v>
      </c>
      <c r="O168" s="77"/>
      <c r="P168" s="184">
        <f>O168*H168</f>
        <v>0</v>
      </c>
      <c r="Q168" s="184">
        <v>0</v>
      </c>
      <c r="R168" s="184">
        <f>Q168*H168</f>
        <v>0</v>
      </c>
      <c r="S168" s="184">
        <v>0</v>
      </c>
      <c r="T168" s="185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86" t="s">
        <v>214</v>
      </c>
      <c r="AT168" s="186" t="s">
        <v>237</v>
      </c>
      <c r="AU168" s="186" t="s">
        <v>94</v>
      </c>
      <c r="AY168" s="19" t="s">
        <v>148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9" t="s">
        <v>94</v>
      </c>
      <c r="BK168" s="187">
        <f>ROUND(I168*H168,2)</f>
        <v>0</v>
      </c>
      <c r="BL168" s="19" t="s">
        <v>155</v>
      </c>
      <c r="BM168" s="186" t="s">
        <v>549</v>
      </c>
    </row>
    <row r="169" spans="1:63" s="12" customFormat="1" ht="22.8" customHeight="1">
      <c r="A169" s="12"/>
      <c r="B169" s="160"/>
      <c r="C169" s="12"/>
      <c r="D169" s="161" t="s">
        <v>79</v>
      </c>
      <c r="E169" s="171" t="s">
        <v>159</v>
      </c>
      <c r="F169" s="171" t="s">
        <v>550</v>
      </c>
      <c r="G169" s="12"/>
      <c r="H169" s="12"/>
      <c r="I169" s="163"/>
      <c r="J169" s="172">
        <f>BK169</f>
        <v>0</v>
      </c>
      <c r="K169" s="12"/>
      <c r="L169" s="160"/>
      <c r="M169" s="165"/>
      <c r="N169" s="166"/>
      <c r="O169" s="166"/>
      <c r="P169" s="167">
        <f>SUM(P170:P174)</f>
        <v>0</v>
      </c>
      <c r="Q169" s="166"/>
      <c r="R169" s="167">
        <f>SUM(R170:R174)</f>
        <v>0.31941</v>
      </c>
      <c r="S169" s="166"/>
      <c r="T169" s="168">
        <f>SUM(T170:T174)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61" t="s">
        <v>21</v>
      </c>
      <c r="AT169" s="169" t="s">
        <v>79</v>
      </c>
      <c r="AU169" s="169" t="s">
        <v>21</v>
      </c>
      <c r="AY169" s="161" t="s">
        <v>148</v>
      </c>
      <c r="BK169" s="170">
        <f>SUM(BK170:BK174)</f>
        <v>0</v>
      </c>
    </row>
    <row r="170" spans="1:65" s="2" customFormat="1" ht="16.5" customHeight="1">
      <c r="A170" s="38"/>
      <c r="B170" s="173"/>
      <c r="C170" s="174" t="s">
        <v>279</v>
      </c>
      <c r="D170" s="174" t="s">
        <v>151</v>
      </c>
      <c r="E170" s="175" t="s">
        <v>551</v>
      </c>
      <c r="F170" s="176" t="s">
        <v>552</v>
      </c>
      <c r="G170" s="177" t="s">
        <v>163</v>
      </c>
      <c r="H170" s="178">
        <v>10.14</v>
      </c>
      <c r="I170" s="179"/>
      <c r="J170" s="180">
        <f>ROUND(I170*H170,2)</f>
        <v>0</v>
      </c>
      <c r="K170" s="181"/>
      <c r="L170" s="39"/>
      <c r="M170" s="182" t="s">
        <v>1</v>
      </c>
      <c r="N170" s="183" t="s">
        <v>46</v>
      </c>
      <c r="O170" s="77"/>
      <c r="P170" s="184">
        <f>O170*H170</f>
        <v>0</v>
      </c>
      <c r="Q170" s="184">
        <v>0.0315</v>
      </c>
      <c r="R170" s="184">
        <f>Q170*H170</f>
        <v>0.31941</v>
      </c>
      <c r="S170" s="184">
        <v>0</v>
      </c>
      <c r="T170" s="18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86" t="s">
        <v>155</v>
      </c>
      <c r="AT170" s="186" t="s">
        <v>151</v>
      </c>
      <c r="AU170" s="186" t="s">
        <v>94</v>
      </c>
      <c r="AY170" s="19" t="s">
        <v>148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9" t="s">
        <v>94</v>
      </c>
      <c r="BK170" s="187">
        <f>ROUND(I170*H170,2)</f>
        <v>0</v>
      </c>
      <c r="BL170" s="19" t="s">
        <v>155</v>
      </c>
      <c r="BM170" s="186" t="s">
        <v>553</v>
      </c>
    </row>
    <row r="171" spans="1:51" s="14" customFormat="1" ht="12">
      <c r="A171" s="14"/>
      <c r="B171" s="197"/>
      <c r="C171" s="14"/>
      <c r="D171" s="189" t="s">
        <v>157</v>
      </c>
      <c r="E171" s="198" t="s">
        <v>1</v>
      </c>
      <c r="F171" s="199" t="s">
        <v>554</v>
      </c>
      <c r="G171" s="14"/>
      <c r="H171" s="198" t="s">
        <v>1</v>
      </c>
      <c r="I171" s="200"/>
      <c r="J171" s="14"/>
      <c r="K171" s="14"/>
      <c r="L171" s="197"/>
      <c r="M171" s="201"/>
      <c r="N171" s="202"/>
      <c r="O171" s="202"/>
      <c r="P171" s="202"/>
      <c r="Q171" s="202"/>
      <c r="R171" s="202"/>
      <c r="S171" s="202"/>
      <c r="T171" s="20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198" t="s">
        <v>157</v>
      </c>
      <c r="AU171" s="198" t="s">
        <v>94</v>
      </c>
      <c r="AV171" s="14" t="s">
        <v>21</v>
      </c>
      <c r="AW171" s="14" t="s">
        <v>36</v>
      </c>
      <c r="AX171" s="14" t="s">
        <v>80</v>
      </c>
      <c r="AY171" s="198" t="s">
        <v>148</v>
      </c>
    </row>
    <row r="172" spans="1:51" s="13" customFormat="1" ht="12">
      <c r="A172" s="13"/>
      <c r="B172" s="188"/>
      <c r="C172" s="13"/>
      <c r="D172" s="189" t="s">
        <v>157</v>
      </c>
      <c r="E172" s="190" t="s">
        <v>1</v>
      </c>
      <c r="F172" s="191" t="s">
        <v>555</v>
      </c>
      <c r="G172" s="13"/>
      <c r="H172" s="192">
        <v>6.84</v>
      </c>
      <c r="I172" s="193"/>
      <c r="J172" s="13"/>
      <c r="K172" s="13"/>
      <c r="L172" s="188"/>
      <c r="M172" s="194"/>
      <c r="N172" s="195"/>
      <c r="O172" s="195"/>
      <c r="P172" s="195"/>
      <c r="Q172" s="195"/>
      <c r="R172" s="195"/>
      <c r="S172" s="195"/>
      <c r="T172" s="19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0" t="s">
        <v>157</v>
      </c>
      <c r="AU172" s="190" t="s">
        <v>94</v>
      </c>
      <c r="AV172" s="13" t="s">
        <v>94</v>
      </c>
      <c r="AW172" s="13" t="s">
        <v>36</v>
      </c>
      <c r="AX172" s="13" t="s">
        <v>80</v>
      </c>
      <c r="AY172" s="190" t="s">
        <v>148</v>
      </c>
    </row>
    <row r="173" spans="1:51" s="13" customFormat="1" ht="12">
      <c r="A173" s="13"/>
      <c r="B173" s="188"/>
      <c r="C173" s="13"/>
      <c r="D173" s="189" t="s">
        <v>157</v>
      </c>
      <c r="E173" s="190" t="s">
        <v>1</v>
      </c>
      <c r="F173" s="191" t="s">
        <v>556</v>
      </c>
      <c r="G173" s="13"/>
      <c r="H173" s="192">
        <v>3.3</v>
      </c>
      <c r="I173" s="193"/>
      <c r="J173" s="13"/>
      <c r="K173" s="13"/>
      <c r="L173" s="188"/>
      <c r="M173" s="194"/>
      <c r="N173" s="195"/>
      <c r="O173" s="195"/>
      <c r="P173" s="195"/>
      <c r="Q173" s="195"/>
      <c r="R173" s="195"/>
      <c r="S173" s="195"/>
      <c r="T173" s="19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0" t="s">
        <v>157</v>
      </c>
      <c r="AU173" s="190" t="s">
        <v>94</v>
      </c>
      <c r="AV173" s="13" t="s">
        <v>94</v>
      </c>
      <c r="AW173" s="13" t="s">
        <v>36</v>
      </c>
      <c r="AX173" s="13" t="s">
        <v>80</v>
      </c>
      <c r="AY173" s="190" t="s">
        <v>148</v>
      </c>
    </row>
    <row r="174" spans="1:51" s="16" customFormat="1" ht="12">
      <c r="A174" s="16"/>
      <c r="B174" s="212"/>
      <c r="C174" s="16"/>
      <c r="D174" s="189" t="s">
        <v>157</v>
      </c>
      <c r="E174" s="213" t="s">
        <v>1</v>
      </c>
      <c r="F174" s="214" t="s">
        <v>177</v>
      </c>
      <c r="G174" s="16"/>
      <c r="H174" s="215">
        <v>10.14</v>
      </c>
      <c r="I174" s="216"/>
      <c r="J174" s="16"/>
      <c r="K174" s="16"/>
      <c r="L174" s="212"/>
      <c r="M174" s="217"/>
      <c r="N174" s="218"/>
      <c r="O174" s="218"/>
      <c r="P174" s="218"/>
      <c r="Q174" s="218"/>
      <c r="R174" s="218"/>
      <c r="S174" s="218"/>
      <c r="T174" s="219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T174" s="213" t="s">
        <v>157</v>
      </c>
      <c r="AU174" s="213" t="s">
        <v>94</v>
      </c>
      <c r="AV174" s="16" t="s">
        <v>155</v>
      </c>
      <c r="AW174" s="16" t="s">
        <v>36</v>
      </c>
      <c r="AX174" s="16" t="s">
        <v>21</v>
      </c>
      <c r="AY174" s="213" t="s">
        <v>148</v>
      </c>
    </row>
    <row r="175" spans="1:63" s="12" customFormat="1" ht="22.8" customHeight="1">
      <c r="A175" s="12"/>
      <c r="B175" s="160"/>
      <c r="C175" s="12"/>
      <c r="D175" s="161" t="s">
        <v>79</v>
      </c>
      <c r="E175" s="171" t="s">
        <v>218</v>
      </c>
      <c r="F175" s="171" t="s">
        <v>243</v>
      </c>
      <c r="G175" s="12"/>
      <c r="H175" s="12"/>
      <c r="I175" s="163"/>
      <c r="J175" s="172">
        <f>BK175</f>
        <v>0</v>
      </c>
      <c r="K175" s="12"/>
      <c r="L175" s="160"/>
      <c r="M175" s="165"/>
      <c r="N175" s="166"/>
      <c r="O175" s="166"/>
      <c r="P175" s="167">
        <f>P176</f>
        <v>0</v>
      </c>
      <c r="Q175" s="166"/>
      <c r="R175" s="167">
        <f>R176</f>
        <v>0</v>
      </c>
      <c r="S175" s="166"/>
      <c r="T175" s="168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61" t="s">
        <v>21</v>
      </c>
      <c r="AT175" s="169" t="s">
        <v>79</v>
      </c>
      <c r="AU175" s="169" t="s">
        <v>21</v>
      </c>
      <c r="AY175" s="161" t="s">
        <v>148</v>
      </c>
      <c r="BK175" s="170">
        <f>BK176</f>
        <v>0</v>
      </c>
    </row>
    <row r="176" spans="1:65" s="2" customFormat="1" ht="16.5" customHeight="1">
      <c r="A176" s="38"/>
      <c r="B176" s="173"/>
      <c r="C176" s="174" t="s">
        <v>7</v>
      </c>
      <c r="D176" s="174" t="s">
        <v>151</v>
      </c>
      <c r="E176" s="175" t="s">
        <v>557</v>
      </c>
      <c r="F176" s="176" t="s">
        <v>558</v>
      </c>
      <c r="G176" s="177" t="s">
        <v>163</v>
      </c>
      <c r="H176" s="178">
        <v>31.2</v>
      </c>
      <c r="I176" s="179"/>
      <c r="J176" s="180">
        <f>ROUND(I176*H176,2)</f>
        <v>0</v>
      </c>
      <c r="K176" s="181"/>
      <c r="L176" s="39"/>
      <c r="M176" s="182" t="s">
        <v>1</v>
      </c>
      <c r="N176" s="183" t="s">
        <v>46</v>
      </c>
      <c r="O176" s="77"/>
      <c r="P176" s="184">
        <f>O176*H176</f>
        <v>0</v>
      </c>
      <c r="Q176" s="184">
        <v>0</v>
      </c>
      <c r="R176" s="184">
        <f>Q176*H176</f>
        <v>0</v>
      </c>
      <c r="S176" s="184">
        <v>0</v>
      </c>
      <c r="T176" s="18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86" t="s">
        <v>155</v>
      </c>
      <c r="AT176" s="186" t="s">
        <v>151</v>
      </c>
      <c r="AU176" s="186" t="s">
        <v>94</v>
      </c>
      <c r="AY176" s="19" t="s">
        <v>148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94</v>
      </c>
      <c r="BK176" s="187">
        <f>ROUND(I176*H176,2)</f>
        <v>0</v>
      </c>
      <c r="BL176" s="19" t="s">
        <v>155</v>
      </c>
      <c r="BM176" s="186" t="s">
        <v>559</v>
      </c>
    </row>
    <row r="177" spans="1:63" s="12" customFormat="1" ht="22.8" customHeight="1">
      <c r="A177" s="12"/>
      <c r="B177" s="160"/>
      <c r="C177" s="12"/>
      <c r="D177" s="161" t="s">
        <v>79</v>
      </c>
      <c r="E177" s="171" t="s">
        <v>316</v>
      </c>
      <c r="F177" s="171" t="s">
        <v>560</v>
      </c>
      <c r="G177" s="12"/>
      <c r="H177" s="12"/>
      <c r="I177" s="163"/>
      <c r="J177" s="172">
        <f>BK177</f>
        <v>0</v>
      </c>
      <c r="K177" s="12"/>
      <c r="L177" s="160"/>
      <c r="M177" s="165"/>
      <c r="N177" s="166"/>
      <c r="O177" s="166"/>
      <c r="P177" s="167">
        <f>SUM(P178:P180)</f>
        <v>0</v>
      </c>
      <c r="Q177" s="166"/>
      <c r="R177" s="167">
        <f>SUM(R178:R180)</f>
        <v>0</v>
      </c>
      <c r="S177" s="166"/>
      <c r="T177" s="168">
        <f>SUM(T178:T180)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61" t="s">
        <v>21</v>
      </c>
      <c r="AT177" s="169" t="s">
        <v>79</v>
      </c>
      <c r="AU177" s="169" t="s">
        <v>21</v>
      </c>
      <c r="AY177" s="161" t="s">
        <v>148</v>
      </c>
      <c r="BK177" s="170">
        <f>SUM(BK178:BK180)</f>
        <v>0</v>
      </c>
    </row>
    <row r="178" spans="1:65" s="2" customFormat="1" ht="24.15" customHeight="1">
      <c r="A178" s="38"/>
      <c r="B178" s="173"/>
      <c r="C178" s="174" t="s">
        <v>287</v>
      </c>
      <c r="D178" s="174" t="s">
        <v>151</v>
      </c>
      <c r="E178" s="175" t="s">
        <v>561</v>
      </c>
      <c r="F178" s="176" t="s">
        <v>562</v>
      </c>
      <c r="G178" s="177" t="s">
        <v>321</v>
      </c>
      <c r="H178" s="178">
        <v>4.752</v>
      </c>
      <c r="I178" s="179"/>
      <c r="J178" s="180">
        <f>ROUND(I178*H178,2)</f>
        <v>0</v>
      </c>
      <c r="K178" s="181"/>
      <c r="L178" s="39"/>
      <c r="M178" s="182" t="s">
        <v>1</v>
      </c>
      <c r="N178" s="183" t="s">
        <v>46</v>
      </c>
      <c r="O178" s="77"/>
      <c r="P178" s="184">
        <f>O178*H178</f>
        <v>0</v>
      </c>
      <c r="Q178" s="184">
        <v>0</v>
      </c>
      <c r="R178" s="184">
        <f>Q178*H178</f>
        <v>0</v>
      </c>
      <c r="S178" s="184">
        <v>0</v>
      </c>
      <c r="T178" s="185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86" t="s">
        <v>155</v>
      </c>
      <c r="AT178" s="186" t="s">
        <v>151</v>
      </c>
      <c r="AU178" s="186" t="s">
        <v>94</v>
      </c>
      <c r="AY178" s="19" t="s">
        <v>148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9" t="s">
        <v>94</v>
      </c>
      <c r="BK178" s="187">
        <f>ROUND(I178*H178,2)</f>
        <v>0</v>
      </c>
      <c r="BL178" s="19" t="s">
        <v>155</v>
      </c>
      <c r="BM178" s="186" t="s">
        <v>563</v>
      </c>
    </row>
    <row r="179" spans="1:51" s="14" customFormat="1" ht="12">
      <c r="A179" s="14"/>
      <c r="B179" s="197"/>
      <c r="C179" s="14"/>
      <c r="D179" s="189" t="s">
        <v>157</v>
      </c>
      <c r="E179" s="198" t="s">
        <v>1</v>
      </c>
      <c r="F179" s="199" t="s">
        <v>491</v>
      </c>
      <c r="G179" s="14"/>
      <c r="H179" s="198" t="s">
        <v>1</v>
      </c>
      <c r="I179" s="200"/>
      <c r="J179" s="14"/>
      <c r="K179" s="14"/>
      <c r="L179" s="197"/>
      <c r="M179" s="201"/>
      <c r="N179" s="202"/>
      <c r="O179" s="202"/>
      <c r="P179" s="202"/>
      <c r="Q179" s="202"/>
      <c r="R179" s="202"/>
      <c r="S179" s="202"/>
      <c r="T179" s="20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198" t="s">
        <v>157</v>
      </c>
      <c r="AU179" s="198" t="s">
        <v>94</v>
      </c>
      <c r="AV179" s="14" t="s">
        <v>21</v>
      </c>
      <c r="AW179" s="14" t="s">
        <v>36</v>
      </c>
      <c r="AX179" s="14" t="s">
        <v>80</v>
      </c>
      <c r="AY179" s="198" t="s">
        <v>148</v>
      </c>
    </row>
    <row r="180" spans="1:51" s="13" customFormat="1" ht="12">
      <c r="A180" s="13"/>
      <c r="B180" s="188"/>
      <c r="C180" s="13"/>
      <c r="D180" s="189" t="s">
        <v>157</v>
      </c>
      <c r="E180" s="190" t="s">
        <v>1</v>
      </c>
      <c r="F180" s="191" t="s">
        <v>564</v>
      </c>
      <c r="G180" s="13"/>
      <c r="H180" s="192">
        <v>4.752</v>
      </c>
      <c r="I180" s="193"/>
      <c r="J180" s="13"/>
      <c r="K180" s="13"/>
      <c r="L180" s="188"/>
      <c r="M180" s="194"/>
      <c r="N180" s="195"/>
      <c r="O180" s="195"/>
      <c r="P180" s="195"/>
      <c r="Q180" s="195"/>
      <c r="R180" s="195"/>
      <c r="S180" s="195"/>
      <c r="T180" s="19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0" t="s">
        <v>157</v>
      </c>
      <c r="AU180" s="190" t="s">
        <v>94</v>
      </c>
      <c r="AV180" s="13" t="s">
        <v>94</v>
      </c>
      <c r="AW180" s="13" t="s">
        <v>36</v>
      </c>
      <c r="AX180" s="13" t="s">
        <v>21</v>
      </c>
      <c r="AY180" s="190" t="s">
        <v>148</v>
      </c>
    </row>
    <row r="181" spans="1:63" s="12" customFormat="1" ht="22.8" customHeight="1">
      <c r="A181" s="12"/>
      <c r="B181" s="160"/>
      <c r="C181" s="12"/>
      <c r="D181" s="161" t="s">
        <v>79</v>
      </c>
      <c r="E181" s="171" t="s">
        <v>339</v>
      </c>
      <c r="F181" s="171" t="s">
        <v>340</v>
      </c>
      <c r="G181" s="12"/>
      <c r="H181" s="12"/>
      <c r="I181" s="163"/>
      <c r="J181" s="172">
        <f>BK181</f>
        <v>0</v>
      </c>
      <c r="K181" s="12"/>
      <c r="L181" s="160"/>
      <c r="M181" s="165"/>
      <c r="N181" s="166"/>
      <c r="O181" s="166"/>
      <c r="P181" s="167">
        <f>P182</f>
        <v>0</v>
      </c>
      <c r="Q181" s="166"/>
      <c r="R181" s="167">
        <f>R182</f>
        <v>0</v>
      </c>
      <c r="S181" s="166"/>
      <c r="T181" s="168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61" t="s">
        <v>21</v>
      </c>
      <c r="AT181" s="169" t="s">
        <v>79</v>
      </c>
      <c r="AU181" s="169" t="s">
        <v>21</v>
      </c>
      <c r="AY181" s="161" t="s">
        <v>148</v>
      </c>
      <c r="BK181" s="170">
        <f>BK182</f>
        <v>0</v>
      </c>
    </row>
    <row r="182" spans="1:65" s="2" customFormat="1" ht="16.5" customHeight="1">
      <c r="A182" s="38"/>
      <c r="B182" s="173"/>
      <c r="C182" s="174" t="s">
        <v>292</v>
      </c>
      <c r="D182" s="174" t="s">
        <v>151</v>
      </c>
      <c r="E182" s="175" t="s">
        <v>565</v>
      </c>
      <c r="F182" s="176" t="s">
        <v>566</v>
      </c>
      <c r="G182" s="177" t="s">
        <v>321</v>
      </c>
      <c r="H182" s="178">
        <v>18.719</v>
      </c>
      <c r="I182" s="179"/>
      <c r="J182" s="180">
        <f>ROUND(I182*H182,2)</f>
        <v>0</v>
      </c>
      <c r="K182" s="181"/>
      <c r="L182" s="39"/>
      <c r="M182" s="182" t="s">
        <v>1</v>
      </c>
      <c r="N182" s="183" t="s">
        <v>46</v>
      </c>
      <c r="O182" s="77"/>
      <c r="P182" s="184">
        <f>O182*H182</f>
        <v>0</v>
      </c>
      <c r="Q182" s="184">
        <v>0</v>
      </c>
      <c r="R182" s="184">
        <f>Q182*H182</f>
        <v>0</v>
      </c>
      <c r="S182" s="184">
        <v>0</v>
      </c>
      <c r="T182" s="185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86" t="s">
        <v>155</v>
      </c>
      <c r="AT182" s="186" t="s">
        <v>151</v>
      </c>
      <c r="AU182" s="186" t="s">
        <v>94</v>
      </c>
      <c r="AY182" s="19" t="s">
        <v>148</v>
      </c>
      <c r="BE182" s="187">
        <f>IF(N182="základní",J182,0)</f>
        <v>0</v>
      </c>
      <c r="BF182" s="187">
        <f>IF(N182="snížená",J182,0)</f>
        <v>0</v>
      </c>
      <c r="BG182" s="187">
        <f>IF(N182="zákl. přenesená",J182,0)</f>
        <v>0</v>
      </c>
      <c r="BH182" s="187">
        <f>IF(N182="sníž. přenesená",J182,0)</f>
        <v>0</v>
      </c>
      <c r="BI182" s="187">
        <f>IF(N182="nulová",J182,0)</f>
        <v>0</v>
      </c>
      <c r="BJ182" s="19" t="s">
        <v>94</v>
      </c>
      <c r="BK182" s="187">
        <f>ROUND(I182*H182,2)</f>
        <v>0</v>
      </c>
      <c r="BL182" s="19" t="s">
        <v>155</v>
      </c>
      <c r="BM182" s="186" t="s">
        <v>567</v>
      </c>
    </row>
    <row r="183" spans="1:63" s="12" customFormat="1" ht="25.9" customHeight="1">
      <c r="A183" s="12"/>
      <c r="B183" s="160"/>
      <c r="C183" s="12"/>
      <c r="D183" s="161" t="s">
        <v>79</v>
      </c>
      <c r="E183" s="162" t="s">
        <v>345</v>
      </c>
      <c r="F183" s="162" t="s">
        <v>346</v>
      </c>
      <c r="G183" s="12"/>
      <c r="H183" s="12"/>
      <c r="I183" s="163"/>
      <c r="J183" s="164">
        <f>BK183</f>
        <v>0</v>
      </c>
      <c r="K183" s="12"/>
      <c r="L183" s="160"/>
      <c r="M183" s="165"/>
      <c r="N183" s="166"/>
      <c r="O183" s="166"/>
      <c r="P183" s="167">
        <f>P184+P189</f>
        <v>0</v>
      </c>
      <c r="Q183" s="166"/>
      <c r="R183" s="167">
        <f>R184+R189</f>
        <v>0.036112</v>
      </c>
      <c r="S183" s="166"/>
      <c r="T183" s="168">
        <f>T184+T189</f>
        <v>0.55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61" t="s">
        <v>94</v>
      </c>
      <c r="AT183" s="169" t="s">
        <v>79</v>
      </c>
      <c r="AU183" s="169" t="s">
        <v>80</v>
      </c>
      <c r="AY183" s="161" t="s">
        <v>148</v>
      </c>
      <c r="BK183" s="170">
        <f>BK184+BK189</f>
        <v>0</v>
      </c>
    </row>
    <row r="184" spans="1:63" s="12" customFormat="1" ht="22.8" customHeight="1">
      <c r="A184" s="12"/>
      <c r="B184" s="160"/>
      <c r="C184" s="12"/>
      <c r="D184" s="161" t="s">
        <v>79</v>
      </c>
      <c r="E184" s="171" t="s">
        <v>568</v>
      </c>
      <c r="F184" s="171" t="s">
        <v>569</v>
      </c>
      <c r="G184" s="12"/>
      <c r="H184" s="12"/>
      <c r="I184" s="163"/>
      <c r="J184" s="172">
        <f>BK184</f>
        <v>0</v>
      </c>
      <c r="K184" s="12"/>
      <c r="L184" s="160"/>
      <c r="M184" s="165"/>
      <c r="N184" s="166"/>
      <c r="O184" s="166"/>
      <c r="P184" s="167">
        <f>SUM(P185:P188)</f>
        <v>0</v>
      </c>
      <c r="Q184" s="166"/>
      <c r="R184" s="167">
        <f>SUM(R185:R188)</f>
        <v>0</v>
      </c>
      <c r="S184" s="166"/>
      <c r="T184" s="168">
        <f>SUM(T185:T188)</f>
        <v>0.55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161" t="s">
        <v>94</v>
      </c>
      <c r="AT184" s="169" t="s">
        <v>79</v>
      </c>
      <c r="AU184" s="169" t="s">
        <v>21</v>
      </c>
      <c r="AY184" s="161" t="s">
        <v>148</v>
      </c>
      <c r="BK184" s="170">
        <f>SUM(BK185:BK188)</f>
        <v>0</v>
      </c>
    </row>
    <row r="185" spans="1:65" s="2" customFormat="1" ht="24.15" customHeight="1">
      <c r="A185" s="38"/>
      <c r="B185" s="173"/>
      <c r="C185" s="174" t="s">
        <v>297</v>
      </c>
      <c r="D185" s="174" t="s">
        <v>151</v>
      </c>
      <c r="E185" s="175" t="s">
        <v>570</v>
      </c>
      <c r="F185" s="176" t="s">
        <v>571</v>
      </c>
      <c r="G185" s="177" t="s">
        <v>237</v>
      </c>
      <c r="H185" s="178">
        <v>19.6</v>
      </c>
      <c r="I185" s="179"/>
      <c r="J185" s="180">
        <f>ROUND(I185*H185,2)</f>
        <v>0</v>
      </c>
      <c r="K185" s="181"/>
      <c r="L185" s="39"/>
      <c r="M185" s="182" t="s">
        <v>1</v>
      </c>
      <c r="N185" s="183" t="s">
        <v>46</v>
      </c>
      <c r="O185" s="77"/>
      <c r="P185" s="184">
        <f>O185*H185</f>
        <v>0</v>
      </c>
      <c r="Q185" s="184">
        <v>0</v>
      </c>
      <c r="R185" s="184">
        <f>Q185*H185</f>
        <v>0</v>
      </c>
      <c r="S185" s="184">
        <v>0</v>
      </c>
      <c r="T185" s="185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86" t="s">
        <v>241</v>
      </c>
      <c r="AT185" s="186" t="s">
        <v>151</v>
      </c>
      <c r="AU185" s="186" t="s">
        <v>94</v>
      </c>
      <c r="AY185" s="19" t="s">
        <v>148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9" t="s">
        <v>94</v>
      </c>
      <c r="BK185" s="187">
        <f>ROUND(I185*H185,2)</f>
        <v>0</v>
      </c>
      <c r="BL185" s="19" t="s">
        <v>241</v>
      </c>
      <c r="BM185" s="186" t="s">
        <v>572</v>
      </c>
    </row>
    <row r="186" spans="1:65" s="2" customFormat="1" ht="21.75" customHeight="1">
      <c r="A186" s="38"/>
      <c r="B186" s="173"/>
      <c r="C186" s="174" t="s">
        <v>302</v>
      </c>
      <c r="D186" s="174" t="s">
        <v>151</v>
      </c>
      <c r="E186" s="175" t="s">
        <v>573</v>
      </c>
      <c r="F186" s="176" t="s">
        <v>574</v>
      </c>
      <c r="G186" s="177" t="s">
        <v>575</v>
      </c>
      <c r="H186" s="178">
        <v>550</v>
      </c>
      <c r="I186" s="179"/>
      <c r="J186" s="180">
        <f>ROUND(I186*H186,2)</f>
        <v>0</v>
      </c>
      <c r="K186" s="181"/>
      <c r="L186" s="39"/>
      <c r="M186" s="182" t="s">
        <v>1</v>
      </c>
      <c r="N186" s="183" t="s">
        <v>46</v>
      </c>
      <c r="O186" s="77"/>
      <c r="P186" s="184">
        <f>O186*H186</f>
        <v>0</v>
      </c>
      <c r="Q186" s="184">
        <v>0</v>
      </c>
      <c r="R186" s="184">
        <f>Q186*H186</f>
        <v>0</v>
      </c>
      <c r="S186" s="184">
        <v>0.001</v>
      </c>
      <c r="T186" s="185">
        <f>S186*H186</f>
        <v>0.55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86" t="s">
        <v>241</v>
      </c>
      <c r="AT186" s="186" t="s">
        <v>151</v>
      </c>
      <c r="AU186" s="186" t="s">
        <v>94</v>
      </c>
      <c r="AY186" s="19" t="s">
        <v>148</v>
      </c>
      <c r="BE186" s="187">
        <f>IF(N186="základní",J186,0)</f>
        <v>0</v>
      </c>
      <c r="BF186" s="187">
        <f>IF(N186="snížená",J186,0)</f>
        <v>0</v>
      </c>
      <c r="BG186" s="187">
        <f>IF(N186="zákl. přenesená",J186,0)</f>
        <v>0</v>
      </c>
      <c r="BH186" s="187">
        <f>IF(N186="sníž. přenesená",J186,0)</f>
        <v>0</v>
      </c>
      <c r="BI186" s="187">
        <f>IF(N186="nulová",J186,0)</f>
        <v>0</v>
      </c>
      <c r="BJ186" s="19" t="s">
        <v>94</v>
      </c>
      <c r="BK186" s="187">
        <f>ROUND(I186*H186,2)</f>
        <v>0</v>
      </c>
      <c r="BL186" s="19" t="s">
        <v>241</v>
      </c>
      <c r="BM186" s="186" t="s">
        <v>576</v>
      </c>
    </row>
    <row r="187" spans="1:51" s="13" customFormat="1" ht="12">
      <c r="A187" s="13"/>
      <c r="B187" s="188"/>
      <c r="C187" s="13"/>
      <c r="D187" s="189" t="s">
        <v>157</v>
      </c>
      <c r="E187" s="190" t="s">
        <v>1</v>
      </c>
      <c r="F187" s="191" t="s">
        <v>577</v>
      </c>
      <c r="G187" s="13"/>
      <c r="H187" s="192">
        <v>550</v>
      </c>
      <c r="I187" s="193"/>
      <c r="J187" s="13"/>
      <c r="K187" s="13"/>
      <c r="L187" s="188"/>
      <c r="M187" s="194"/>
      <c r="N187" s="195"/>
      <c r="O187" s="195"/>
      <c r="P187" s="195"/>
      <c r="Q187" s="195"/>
      <c r="R187" s="195"/>
      <c r="S187" s="195"/>
      <c r="T187" s="19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90" t="s">
        <v>157</v>
      </c>
      <c r="AU187" s="190" t="s">
        <v>94</v>
      </c>
      <c r="AV187" s="13" t="s">
        <v>94</v>
      </c>
      <c r="AW187" s="13" t="s">
        <v>36</v>
      </c>
      <c r="AX187" s="13" t="s">
        <v>21</v>
      </c>
      <c r="AY187" s="190" t="s">
        <v>148</v>
      </c>
    </row>
    <row r="188" spans="1:65" s="2" customFormat="1" ht="24.15" customHeight="1">
      <c r="A188" s="38"/>
      <c r="B188" s="173"/>
      <c r="C188" s="174" t="s">
        <v>306</v>
      </c>
      <c r="D188" s="174" t="s">
        <v>151</v>
      </c>
      <c r="E188" s="175" t="s">
        <v>578</v>
      </c>
      <c r="F188" s="176" t="s">
        <v>579</v>
      </c>
      <c r="G188" s="177" t="s">
        <v>373</v>
      </c>
      <c r="H188" s="231"/>
      <c r="I188" s="179"/>
      <c r="J188" s="180">
        <f>ROUND(I188*H188,2)</f>
        <v>0</v>
      </c>
      <c r="K188" s="181"/>
      <c r="L188" s="39"/>
      <c r="M188" s="182" t="s">
        <v>1</v>
      </c>
      <c r="N188" s="183" t="s">
        <v>46</v>
      </c>
      <c r="O188" s="77"/>
      <c r="P188" s="184">
        <f>O188*H188</f>
        <v>0</v>
      </c>
      <c r="Q188" s="184">
        <v>0</v>
      </c>
      <c r="R188" s="184">
        <f>Q188*H188</f>
        <v>0</v>
      </c>
      <c r="S188" s="184">
        <v>0</v>
      </c>
      <c r="T188" s="185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86" t="s">
        <v>241</v>
      </c>
      <c r="AT188" s="186" t="s">
        <v>151</v>
      </c>
      <c r="AU188" s="186" t="s">
        <v>94</v>
      </c>
      <c r="AY188" s="19" t="s">
        <v>148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9" t="s">
        <v>94</v>
      </c>
      <c r="BK188" s="187">
        <f>ROUND(I188*H188,2)</f>
        <v>0</v>
      </c>
      <c r="BL188" s="19" t="s">
        <v>241</v>
      </c>
      <c r="BM188" s="186" t="s">
        <v>580</v>
      </c>
    </row>
    <row r="189" spans="1:63" s="12" customFormat="1" ht="22.8" customHeight="1">
      <c r="A189" s="12"/>
      <c r="B189" s="160"/>
      <c r="C189" s="12"/>
      <c r="D189" s="161" t="s">
        <v>79</v>
      </c>
      <c r="E189" s="171" t="s">
        <v>427</v>
      </c>
      <c r="F189" s="171" t="s">
        <v>428</v>
      </c>
      <c r="G189" s="12"/>
      <c r="H189" s="12"/>
      <c r="I189" s="163"/>
      <c r="J189" s="172">
        <f>BK189</f>
        <v>0</v>
      </c>
      <c r="K189" s="12"/>
      <c r="L189" s="160"/>
      <c r="M189" s="165"/>
      <c r="N189" s="166"/>
      <c r="O189" s="166"/>
      <c r="P189" s="167">
        <f>SUM(P190:P194)</f>
        <v>0</v>
      </c>
      <c r="Q189" s="166"/>
      <c r="R189" s="167">
        <f>SUM(R190:R194)</f>
        <v>0.036112</v>
      </c>
      <c r="S189" s="166"/>
      <c r="T189" s="168">
        <f>SUM(T190:T194)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61" t="s">
        <v>94</v>
      </c>
      <c r="AT189" s="169" t="s">
        <v>79</v>
      </c>
      <c r="AU189" s="169" t="s">
        <v>21</v>
      </c>
      <c r="AY189" s="161" t="s">
        <v>148</v>
      </c>
      <c r="BK189" s="170">
        <f>SUM(BK190:BK194)</f>
        <v>0</v>
      </c>
    </row>
    <row r="190" spans="1:65" s="2" customFormat="1" ht="16.5" customHeight="1">
      <c r="A190" s="38"/>
      <c r="B190" s="173"/>
      <c r="C190" s="174" t="s">
        <v>308</v>
      </c>
      <c r="D190" s="174" t="s">
        <v>151</v>
      </c>
      <c r="E190" s="175" t="s">
        <v>581</v>
      </c>
      <c r="F190" s="176" t="s">
        <v>582</v>
      </c>
      <c r="G190" s="177" t="s">
        <v>163</v>
      </c>
      <c r="H190" s="178">
        <v>97.6</v>
      </c>
      <c r="I190" s="179"/>
      <c r="J190" s="180">
        <f>ROUND(I190*H190,2)</f>
        <v>0</v>
      </c>
      <c r="K190" s="181"/>
      <c r="L190" s="39"/>
      <c r="M190" s="182" t="s">
        <v>1</v>
      </c>
      <c r="N190" s="183" t="s">
        <v>46</v>
      </c>
      <c r="O190" s="77"/>
      <c r="P190" s="184">
        <f>O190*H190</f>
        <v>0</v>
      </c>
      <c r="Q190" s="184">
        <v>0.00014</v>
      </c>
      <c r="R190" s="184">
        <f>Q190*H190</f>
        <v>0.013663999999999997</v>
      </c>
      <c r="S190" s="184">
        <v>0</v>
      </c>
      <c r="T190" s="185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86" t="s">
        <v>241</v>
      </c>
      <c r="AT190" s="186" t="s">
        <v>151</v>
      </c>
      <c r="AU190" s="186" t="s">
        <v>94</v>
      </c>
      <c r="AY190" s="19" t="s">
        <v>148</v>
      </c>
      <c r="BE190" s="187">
        <f>IF(N190="základní",J190,0)</f>
        <v>0</v>
      </c>
      <c r="BF190" s="187">
        <f>IF(N190="snížená",J190,0)</f>
        <v>0</v>
      </c>
      <c r="BG190" s="187">
        <f>IF(N190="zákl. přenesená",J190,0)</f>
        <v>0</v>
      </c>
      <c r="BH190" s="187">
        <f>IF(N190="sníž. přenesená",J190,0)</f>
        <v>0</v>
      </c>
      <c r="BI190" s="187">
        <f>IF(N190="nulová",J190,0)</f>
        <v>0</v>
      </c>
      <c r="BJ190" s="19" t="s">
        <v>94</v>
      </c>
      <c r="BK190" s="187">
        <f>ROUND(I190*H190,2)</f>
        <v>0</v>
      </c>
      <c r="BL190" s="19" t="s">
        <v>241</v>
      </c>
      <c r="BM190" s="186" t="s">
        <v>583</v>
      </c>
    </row>
    <row r="191" spans="1:51" s="13" customFormat="1" ht="12">
      <c r="A191" s="13"/>
      <c r="B191" s="188"/>
      <c r="C191" s="13"/>
      <c r="D191" s="189" t="s">
        <v>157</v>
      </c>
      <c r="E191" s="190" t="s">
        <v>1</v>
      </c>
      <c r="F191" s="191" t="s">
        <v>584</v>
      </c>
      <c r="G191" s="13"/>
      <c r="H191" s="192">
        <v>62.4</v>
      </c>
      <c r="I191" s="193"/>
      <c r="J191" s="13"/>
      <c r="K191" s="13"/>
      <c r="L191" s="188"/>
      <c r="M191" s="194"/>
      <c r="N191" s="195"/>
      <c r="O191" s="195"/>
      <c r="P191" s="195"/>
      <c r="Q191" s="195"/>
      <c r="R191" s="195"/>
      <c r="S191" s="195"/>
      <c r="T191" s="19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90" t="s">
        <v>157</v>
      </c>
      <c r="AU191" s="190" t="s">
        <v>94</v>
      </c>
      <c r="AV191" s="13" t="s">
        <v>94</v>
      </c>
      <c r="AW191" s="13" t="s">
        <v>36</v>
      </c>
      <c r="AX191" s="13" t="s">
        <v>80</v>
      </c>
      <c r="AY191" s="190" t="s">
        <v>148</v>
      </c>
    </row>
    <row r="192" spans="1:51" s="13" customFormat="1" ht="12">
      <c r="A192" s="13"/>
      <c r="B192" s="188"/>
      <c r="C192" s="13"/>
      <c r="D192" s="189" t="s">
        <v>157</v>
      </c>
      <c r="E192" s="190" t="s">
        <v>1</v>
      </c>
      <c r="F192" s="191" t="s">
        <v>585</v>
      </c>
      <c r="G192" s="13"/>
      <c r="H192" s="192">
        <v>35.2</v>
      </c>
      <c r="I192" s="193"/>
      <c r="J192" s="13"/>
      <c r="K192" s="13"/>
      <c r="L192" s="188"/>
      <c r="M192" s="194"/>
      <c r="N192" s="195"/>
      <c r="O192" s="195"/>
      <c r="P192" s="195"/>
      <c r="Q192" s="195"/>
      <c r="R192" s="195"/>
      <c r="S192" s="195"/>
      <c r="T192" s="19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90" t="s">
        <v>157</v>
      </c>
      <c r="AU192" s="190" t="s">
        <v>94</v>
      </c>
      <c r="AV192" s="13" t="s">
        <v>94</v>
      </c>
      <c r="AW192" s="13" t="s">
        <v>36</v>
      </c>
      <c r="AX192" s="13" t="s">
        <v>80</v>
      </c>
      <c r="AY192" s="190" t="s">
        <v>148</v>
      </c>
    </row>
    <row r="193" spans="1:51" s="16" customFormat="1" ht="12">
      <c r="A193" s="16"/>
      <c r="B193" s="212"/>
      <c r="C193" s="16"/>
      <c r="D193" s="189" t="s">
        <v>157</v>
      </c>
      <c r="E193" s="213" t="s">
        <v>1</v>
      </c>
      <c r="F193" s="214" t="s">
        <v>177</v>
      </c>
      <c r="G193" s="16"/>
      <c r="H193" s="215">
        <v>97.6</v>
      </c>
      <c r="I193" s="216"/>
      <c r="J193" s="16"/>
      <c r="K193" s="16"/>
      <c r="L193" s="212"/>
      <c r="M193" s="217"/>
      <c r="N193" s="218"/>
      <c r="O193" s="218"/>
      <c r="P193" s="218"/>
      <c r="Q193" s="218"/>
      <c r="R193" s="218"/>
      <c r="S193" s="218"/>
      <c r="T193" s="219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T193" s="213" t="s">
        <v>157</v>
      </c>
      <c r="AU193" s="213" t="s">
        <v>94</v>
      </c>
      <c r="AV193" s="16" t="s">
        <v>155</v>
      </c>
      <c r="AW193" s="16" t="s">
        <v>36</v>
      </c>
      <c r="AX193" s="16" t="s">
        <v>21</v>
      </c>
      <c r="AY193" s="213" t="s">
        <v>148</v>
      </c>
    </row>
    <row r="194" spans="1:65" s="2" customFormat="1" ht="16.5" customHeight="1">
      <c r="A194" s="38"/>
      <c r="B194" s="173"/>
      <c r="C194" s="174" t="s">
        <v>312</v>
      </c>
      <c r="D194" s="174" t="s">
        <v>151</v>
      </c>
      <c r="E194" s="175" t="s">
        <v>586</v>
      </c>
      <c r="F194" s="176" t="s">
        <v>587</v>
      </c>
      <c r="G194" s="177" t="s">
        <v>163</v>
      </c>
      <c r="H194" s="178">
        <v>97.6</v>
      </c>
      <c r="I194" s="179"/>
      <c r="J194" s="180">
        <f>ROUND(I194*H194,2)</f>
        <v>0</v>
      </c>
      <c r="K194" s="181"/>
      <c r="L194" s="39"/>
      <c r="M194" s="235" t="s">
        <v>1</v>
      </c>
      <c r="N194" s="236" t="s">
        <v>46</v>
      </c>
      <c r="O194" s="237"/>
      <c r="P194" s="238">
        <f>O194*H194</f>
        <v>0</v>
      </c>
      <c r="Q194" s="238">
        <v>0.00023</v>
      </c>
      <c r="R194" s="238">
        <f>Q194*H194</f>
        <v>0.022448</v>
      </c>
      <c r="S194" s="238">
        <v>0</v>
      </c>
      <c r="T194" s="239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86" t="s">
        <v>241</v>
      </c>
      <c r="AT194" s="186" t="s">
        <v>151</v>
      </c>
      <c r="AU194" s="186" t="s">
        <v>94</v>
      </c>
      <c r="AY194" s="19" t="s">
        <v>148</v>
      </c>
      <c r="BE194" s="187">
        <f>IF(N194="základní",J194,0)</f>
        <v>0</v>
      </c>
      <c r="BF194" s="187">
        <f>IF(N194="snížená",J194,0)</f>
        <v>0</v>
      </c>
      <c r="BG194" s="187">
        <f>IF(N194="zákl. přenesená",J194,0)</f>
        <v>0</v>
      </c>
      <c r="BH194" s="187">
        <f>IF(N194="sníž. přenesená",J194,0)</f>
        <v>0</v>
      </c>
      <c r="BI194" s="187">
        <f>IF(N194="nulová",J194,0)</f>
        <v>0</v>
      </c>
      <c r="BJ194" s="19" t="s">
        <v>94</v>
      </c>
      <c r="BK194" s="187">
        <f>ROUND(I194*H194,2)</f>
        <v>0</v>
      </c>
      <c r="BL194" s="19" t="s">
        <v>241</v>
      </c>
      <c r="BM194" s="186" t="s">
        <v>588</v>
      </c>
    </row>
    <row r="195" spans="1:31" s="2" customFormat="1" ht="6.95" customHeight="1">
      <c r="A195" s="38"/>
      <c r="B195" s="60"/>
      <c r="C195" s="61"/>
      <c r="D195" s="61"/>
      <c r="E195" s="61"/>
      <c r="F195" s="61"/>
      <c r="G195" s="61"/>
      <c r="H195" s="61"/>
      <c r="I195" s="61"/>
      <c r="J195" s="61"/>
      <c r="K195" s="61"/>
      <c r="L195" s="39"/>
      <c r="M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</row>
  </sheetData>
  <autoFilter ref="C126:K194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20"/>
      <c r="C3" s="21"/>
      <c r="D3" s="21"/>
      <c r="E3" s="21"/>
      <c r="F3" s="21"/>
      <c r="G3" s="21"/>
      <c r="H3" s="22"/>
    </row>
    <row r="4" spans="2:8" s="1" customFormat="1" ht="24.95" customHeight="1">
      <c r="B4" s="22"/>
      <c r="C4" s="23" t="s">
        <v>589</v>
      </c>
      <c r="H4" s="22"/>
    </row>
    <row r="5" spans="2:8" s="1" customFormat="1" ht="12" customHeight="1">
      <c r="B5" s="22"/>
      <c r="C5" s="26" t="s">
        <v>13</v>
      </c>
      <c r="D5" s="36" t="s">
        <v>14</v>
      </c>
      <c r="E5" s="1"/>
      <c r="F5" s="1"/>
      <c r="H5" s="22"/>
    </row>
    <row r="6" spans="2:8" s="1" customFormat="1" ht="36.95" customHeight="1">
      <c r="B6" s="22"/>
      <c r="C6" s="29" t="s">
        <v>16</v>
      </c>
      <c r="D6" s="30" t="s">
        <v>17</v>
      </c>
      <c r="E6" s="1"/>
      <c r="F6" s="1"/>
      <c r="H6" s="22"/>
    </row>
    <row r="7" spans="2:8" s="1" customFormat="1" ht="16.5" customHeight="1">
      <c r="B7" s="22"/>
      <c r="C7" s="32" t="s">
        <v>24</v>
      </c>
      <c r="D7" s="69" t="str">
        <f>'Rekapitulace stavby'!AN8</f>
        <v>26. 4. 2017</v>
      </c>
      <c r="H7" s="22"/>
    </row>
    <row r="8" spans="1:8" s="2" customFormat="1" ht="10.8" customHeight="1">
      <c r="A8" s="38"/>
      <c r="B8" s="39"/>
      <c r="C8" s="38"/>
      <c r="D8" s="38"/>
      <c r="E8" s="38"/>
      <c r="F8" s="38"/>
      <c r="G8" s="38"/>
      <c r="H8" s="39"/>
    </row>
    <row r="9" spans="1:8" s="11" customFormat="1" ht="29.25" customHeight="1">
      <c r="A9" s="149"/>
      <c r="B9" s="150"/>
      <c r="C9" s="151" t="s">
        <v>61</v>
      </c>
      <c r="D9" s="152" t="s">
        <v>62</v>
      </c>
      <c r="E9" s="152" t="s">
        <v>135</v>
      </c>
      <c r="F9" s="153" t="s">
        <v>590</v>
      </c>
      <c r="G9" s="149"/>
      <c r="H9" s="150"/>
    </row>
    <row r="10" spans="1:8" s="2" customFormat="1" ht="26.4" customHeight="1">
      <c r="A10" s="38"/>
      <c r="B10" s="39"/>
      <c r="C10" s="240" t="s">
        <v>591</v>
      </c>
      <c r="D10" s="240" t="s">
        <v>86</v>
      </c>
      <c r="E10" s="38"/>
      <c r="F10" s="38"/>
      <c r="G10" s="38"/>
      <c r="H10" s="39"/>
    </row>
    <row r="11" spans="1:8" s="2" customFormat="1" ht="16.8" customHeight="1">
      <c r="A11" s="38"/>
      <c r="B11" s="39"/>
      <c r="C11" s="241" t="s">
        <v>104</v>
      </c>
      <c r="D11" s="242" t="s">
        <v>104</v>
      </c>
      <c r="E11" s="243" t="s">
        <v>1</v>
      </c>
      <c r="F11" s="244">
        <v>530.221</v>
      </c>
      <c r="G11" s="38"/>
      <c r="H11" s="39"/>
    </row>
    <row r="12" spans="1:8" s="2" customFormat="1" ht="16.8" customHeight="1">
      <c r="A12" s="38"/>
      <c r="B12" s="39"/>
      <c r="C12" s="245" t="s">
        <v>1</v>
      </c>
      <c r="D12" s="245" t="s">
        <v>182</v>
      </c>
      <c r="E12" s="19" t="s">
        <v>1</v>
      </c>
      <c r="F12" s="246">
        <v>0</v>
      </c>
      <c r="G12" s="38"/>
      <c r="H12" s="39"/>
    </row>
    <row r="13" spans="1:8" s="2" customFormat="1" ht="16.8" customHeight="1">
      <c r="A13" s="38"/>
      <c r="B13" s="39"/>
      <c r="C13" s="245" t="s">
        <v>1</v>
      </c>
      <c r="D13" s="245" t="s">
        <v>183</v>
      </c>
      <c r="E13" s="19" t="s">
        <v>1</v>
      </c>
      <c r="F13" s="246">
        <v>130.24</v>
      </c>
      <c r="G13" s="38"/>
      <c r="H13" s="39"/>
    </row>
    <row r="14" spans="1:8" s="2" customFormat="1" ht="16.8" customHeight="1">
      <c r="A14" s="38"/>
      <c r="B14" s="39"/>
      <c r="C14" s="245" t="s">
        <v>1</v>
      </c>
      <c r="D14" s="245" t="s">
        <v>184</v>
      </c>
      <c r="E14" s="19" t="s">
        <v>1</v>
      </c>
      <c r="F14" s="246">
        <v>9.3</v>
      </c>
      <c r="G14" s="38"/>
      <c r="H14" s="39"/>
    </row>
    <row r="15" spans="1:8" s="2" customFormat="1" ht="16.8" customHeight="1">
      <c r="A15" s="38"/>
      <c r="B15" s="39"/>
      <c r="C15" s="245" t="s">
        <v>1</v>
      </c>
      <c r="D15" s="245" t="s">
        <v>185</v>
      </c>
      <c r="E15" s="19" t="s">
        <v>1</v>
      </c>
      <c r="F15" s="246">
        <v>-15.588</v>
      </c>
      <c r="G15" s="38"/>
      <c r="H15" s="39"/>
    </row>
    <row r="16" spans="1:8" s="2" customFormat="1" ht="16.8" customHeight="1">
      <c r="A16" s="38"/>
      <c r="B16" s="39"/>
      <c r="C16" s="245" t="s">
        <v>1</v>
      </c>
      <c r="D16" s="245" t="s">
        <v>186</v>
      </c>
      <c r="E16" s="19" t="s">
        <v>1</v>
      </c>
      <c r="F16" s="246">
        <v>-22.32</v>
      </c>
      <c r="G16" s="38"/>
      <c r="H16" s="39"/>
    </row>
    <row r="17" spans="1:8" s="2" customFormat="1" ht="16.8" customHeight="1">
      <c r="A17" s="38"/>
      <c r="B17" s="39"/>
      <c r="C17" s="245" t="s">
        <v>1</v>
      </c>
      <c r="D17" s="245" t="s">
        <v>187</v>
      </c>
      <c r="E17" s="19" t="s">
        <v>1</v>
      </c>
      <c r="F17" s="246">
        <v>1.485</v>
      </c>
      <c r="G17" s="38"/>
      <c r="H17" s="39"/>
    </row>
    <row r="18" spans="1:8" s="2" customFormat="1" ht="16.8" customHeight="1">
      <c r="A18" s="38"/>
      <c r="B18" s="39"/>
      <c r="C18" s="245" t="s">
        <v>1</v>
      </c>
      <c r="D18" s="245" t="s">
        <v>188</v>
      </c>
      <c r="E18" s="19" t="s">
        <v>1</v>
      </c>
      <c r="F18" s="246">
        <v>1.59</v>
      </c>
      <c r="G18" s="38"/>
      <c r="H18" s="39"/>
    </row>
    <row r="19" spans="1:8" s="2" customFormat="1" ht="16.8" customHeight="1">
      <c r="A19" s="38"/>
      <c r="B19" s="39"/>
      <c r="C19" s="245" t="s">
        <v>1</v>
      </c>
      <c r="D19" s="245" t="s">
        <v>189</v>
      </c>
      <c r="E19" s="19" t="s">
        <v>1</v>
      </c>
      <c r="F19" s="246">
        <v>2.304</v>
      </c>
      <c r="G19" s="38"/>
      <c r="H19" s="39"/>
    </row>
    <row r="20" spans="1:8" s="2" customFormat="1" ht="16.8" customHeight="1">
      <c r="A20" s="38"/>
      <c r="B20" s="39"/>
      <c r="C20" s="245" t="s">
        <v>1</v>
      </c>
      <c r="D20" s="245" t="s">
        <v>190</v>
      </c>
      <c r="E20" s="19" t="s">
        <v>1</v>
      </c>
      <c r="F20" s="246">
        <v>7.56</v>
      </c>
      <c r="G20" s="38"/>
      <c r="H20" s="39"/>
    </row>
    <row r="21" spans="1:8" s="2" customFormat="1" ht="16.8" customHeight="1">
      <c r="A21" s="38"/>
      <c r="B21" s="39"/>
      <c r="C21" s="245" t="s">
        <v>1</v>
      </c>
      <c r="D21" s="245" t="s">
        <v>191</v>
      </c>
      <c r="E21" s="19" t="s">
        <v>1</v>
      </c>
      <c r="F21" s="246">
        <v>15.84</v>
      </c>
      <c r="G21" s="38"/>
      <c r="H21" s="39"/>
    </row>
    <row r="22" spans="1:8" s="2" customFormat="1" ht="16.8" customHeight="1">
      <c r="A22" s="38"/>
      <c r="B22" s="39"/>
      <c r="C22" s="245" t="s">
        <v>1</v>
      </c>
      <c r="D22" s="245" t="s">
        <v>192</v>
      </c>
      <c r="E22" s="19" t="s">
        <v>1</v>
      </c>
      <c r="F22" s="246">
        <v>0</v>
      </c>
      <c r="G22" s="38"/>
      <c r="H22" s="39"/>
    </row>
    <row r="23" spans="1:8" s="2" customFormat="1" ht="16.8" customHeight="1">
      <c r="A23" s="38"/>
      <c r="B23" s="39"/>
      <c r="C23" s="245" t="s">
        <v>1</v>
      </c>
      <c r="D23" s="245" t="s">
        <v>193</v>
      </c>
      <c r="E23" s="19" t="s">
        <v>1</v>
      </c>
      <c r="F23" s="246">
        <v>114.15</v>
      </c>
      <c r="G23" s="38"/>
      <c r="H23" s="39"/>
    </row>
    <row r="24" spans="1:8" s="2" customFormat="1" ht="16.8" customHeight="1">
      <c r="A24" s="38"/>
      <c r="B24" s="39"/>
      <c r="C24" s="245" t="s">
        <v>1</v>
      </c>
      <c r="D24" s="245" t="s">
        <v>194</v>
      </c>
      <c r="E24" s="19" t="s">
        <v>1</v>
      </c>
      <c r="F24" s="246">
        <v>-21.99</v>
      </c>
      <c r="G24" s="38"/>
      <c r="H24" s="39"/>
    </row>
    <row r="25" spans="1:8" s="2" customFormat="1" ht="16.8" customHeight="1">
      <c r="A25" s="38"/>
      <c r="B25" s="39"/>
      <c r="C25" s="245" t="s">
        <v>1</v>
      </c>
      <c r="D25" s="245" t="s">
        <v>195</v>
      </c>
      <c r="E25" s="19" t="s">
        <v>1</v>
      </c>
      <c r="F25" s="246">
        <v>8.565</v>
      </c>
      <c r="G25" s="38"/>
      <c r="H25" s="39"/>
    </row>
    <row r="26" spans="1:8" s="2" customFormat="1" ht="16.8" customHeight="1">
      <c r="A26" s="38"/>
      <c r="B26" s="39"/>
      <c r="C26" s="245" t="s">
        <v>1</v>
      </c>
      <c r="D26" s="245" t="s">
        <v>196</v>
      </c>
      <c r="E26" s="19" t="s">
        <v>1</v>
      </c>
      <c r="F26" s="246">
        <v>3.96</v>
      </c>
      <c r="G26" s="38"/>
      <c r="H26" s="39"/>
    </row>
    <row r="27" spans="1:8" s="2" customFormat="1" ht="16.8" customHeight="1">
      <c r="A27" s="38"/>
      <c r="B27" s="39"/>
      <c r="C27" s="245" t="s">
        <v>1</v>
      </c>
      <c r="D27" s="245" t="s">
        <v>197</v>
      </c>
      <c r="E27" s="19" t="s">
        <v>1</v>
      </c>
      <c r="F27" s="246">
        <v>0</v>
      </c>
      <c r="G27" s="38"/>
      <c r="H27" s="39"/>
    </row>
    <row r="28" spans="1:8" s="2" customFormat="1" ht="16.8" customHeight="1">
      <c r="A28" s="38"/>
      <c r="B28" s="39"/>
      <c r="C28" s="245" t="s">
        <v>1</v>
      </c>
      <c r="D28" s="245" t="s">
        <v>198</v>
      </c>
      <c r="E28" s="19" t="s">
        <v>1</v>
      </c>
      <c r="F28" s="246">
        <v>177.625</v>
      </c>
      <c r="G28" s="38"/>
      <c r="H28" s="39"/>
    </row>
    <row r="29" spans="1:8" s="2" customFormat="1" ht="16.8" customHeight="1">
      <c r="A29" s="38"/>
      <c r="B29" s="39"/>
      <c r="C29" s="245" t="s">
        <v>1</v>
      </c>
      <c r="D29" s="245" t="s">
        <v>199</v>
      </c>
      <c r="E29" s="19" t="s">
        <v>1</v>
      </c>
      <c r="F29" s="246">
        <v>-15.25</v>
      </c>
      <c r="G29" s="38"/>
      <c r="H29" s="39"/>
    </row>
    <row r="30" spans="1:8" s="2" customFormat="1" ht="16.8" customHeight="1">
      <c r="A30" s="38"/>
      <c r="B30" s="39"/>
      <c r="C30" s="245" t="s">
        <v>1</v>
      </c>
      <c r="D30" s="245" t="s">
        <v>200</v>
      </c>
      <c r="E30" s="19" t="s">
        <v>1</v>
      </c>
      <c r="F30" s="246">
        <v>5.265</v>
      </c>
      <c r="G30" s="38"/>
      <c r="H30" s="39"/>
    </row>
    <row r="31" spans="1:8" s="2" customFormat="1" ht="16.8" customHeight="1">
      <c r="A31" s="38"/>
      <c r="B31" s="39"/>
      <c r="C31" s="245" t="s">
        <v>1</v>
      </c>
      <c r="D31" s="245" t="s">
        <v>201</v>
      </c>
      <c r="E31" s="19" t="s">
        <v>1</v>
      </c>
      <c r="F31" s="246">
        <v>0</v>
      </c>
      <c r="G31" s="38"/>
      <c r="H31" s="39"/>
    </row>
    <row r="32" spans="1:8" s="2" customFormat="1" ht="16.8" customHeight="1">
      <c r="A32" s="38"/>
      <c r="B32" s="39"/>
      <c r="C32" s="245" t="s">
        <v>1</v>
      </c>
      <c r="D32" s="245" t="s">
        <v>202</v>
      </c>
      <c r="E32" s="19" t="s">
        <v>1</v>
      </c>
      <c r="F32" s="246">
        <v>132.55</v>
      </c>
      <c r="G32" s="38"/>
      <c r="H32" s="39"/>
    </row>
    <row r="33" spans="1:8" s="2" customFormat="1" ht="16.8" customHeight="1">
      <c r="A33" s="38"/>
      <c r="B33" s="39"/>
      <c r="C33" s="245" t="s">
        <v>1</v>
      </c>
      <c r="D33" s="245" t="s">
        <v>203</v>
      </c>
      <c r="E33" s="19" t="s">
        <v>1</v>
      </c>
      <c r="F33" s="246">
        <v>-10.803</v>
      </c>
      <c r="G33" s="38"/>
      <c r="H33" s="39"/>
    </row>
    <row r="34" spans="1:8" s="2" customFormat="1" ht="16.8" customHeight="1">
      <c r="A34" s="38"/>
      <c r="B34" s="39"/>
      <c r="C34" s="245" t="s">
        <v>1</v>
      </c>
      <c r="D34" s="245" t="s">
        <v>204</v>
      </c>
      <c r="E34" s="19" t="s">
        <v>1</v>
      </c>
      <c r="F34" s="246">
        <v>2.43</v>
      </c>
      <c r="G34" s="38"/>
      <c r="H34" s="39"/>
    </row>
    <row r="35" spans="1:8" s="2" customFormat="1" ht="16.8" customHeight="1">
      <c r="A35" s="38"/>
      <c r="B35" s="39"/>
      <c r="C35" s="245" t="s">
        <v>1</v>
      </c>
      <c r="D35" s="245" t="s">
        <v>205</v>
      </c>
      <c r="E35" s="19" t="s">
        <v>1</v>
      </c>
      <c r="F35" s="246">
        <v>3.308</v>
      </c>
      <c r="G35" s="38"/>
      <c r="H35" s="39"/>
    </row>
    <row r="36" spans="1:8" s="2" customFormat="1" ht="16.8" customHeight="1">
      <c r="A36" s="38"/>
      <c r="B36" s="39"/>
      <c r="C36" s="245" t="s">
        <v>104</v>
      </c>
      <c r="D36" s="245" t="s">
        <v>177</v>
      </c>
      <c r="E36" s="19" t="s">
        <v>1</v>
      </c>
      <c r="F36" s="246">
        <v>530.221</v>
      </c>
      <c r="G36" s="38"/>
      <c r="H36" s="39"/>
    </row>
    <row r="37" spans="1:8" s="2" customFormat="1" ht="16.8" customHeight="1">
      <c r="A37" s="38"/>
      <c r="B37" s="39"/>
      <c r="C37" s="247" t="s">
        <v>592</v>
      </c>
      <c r="D37" s="38"/>
      <c r="E37" s="38"/>
      <c r="F37" s="38"/>
      <c r="G37" s="38"/>
      <c r="H37" s="39"/>
    </row>
    <row r="38" spans="1:8" s="2" customFormat="1" ht="16.8" customHeight="1">
      <c r="A38" s="38"/>
      <c r="B38" s="39"/>
      <c r="C38" s="245" t="s">
        <v>179</v>
      </c>
      <c r="D38" s="245" t="s">
        <v>593</v>
      </c>
      <c r="E38" s="19" t="s">
        <v>163</v>
      </c>
      <c r="F38" s="246">
        <v>530.221</v>
      </c>
      <c r="G38" s="38"/>
      <c r="H38" s="39"/>
    </row>
    <row r="39" spans="1:8" s="2" customFormat="1" ht="16.8" customHeight="1">
      <c r="A39" s="38"/>
      <c r="B39" s="39"/>
      <c r="C39" s="245" t="s">
        <v>165</v>
      </c>
      <c r="D39" s="245" t="s">
        <v>594</v>
      </c>
      <c r="E39" s="19" t="s">
        <v>163</v>
      </c>
      <c r="F39" s="246">
        <v>530.221</v>
      </c>
      <c r="G39" s="38"/>
      <c r="H39" s="39"/>
    </row>
    <row r="40" spans="1:8" s="2" customFormat="1" ht="16.8" customHeight="1">
      <c r="A40" s="38"/>
      <c r="B40" s="39"/>
      <c r="C40" s="245" t="s">
        <v>219</v>
      </c>
      <c r="D40" s="245" t="s">
        <v>595</v>
      </c>
      <c r="E40" s="19" t="s">
        <v>163</v>
      </c>
      <c r="F40" s="246">
        <v>530.221</v>
      </c>
      <c r="G40" s="38"/>
      <c r="H40" s="39"/>
    </row>
    <row r="41" spans="1:8" s="2" customFormat="1" ht="16.8" customHeight="1">
      <c r="A41" s="38"/>
      <c r="B41" s="39"/>
      <c r="C41" s="245" t="s">
        <v>455</v>
      </c>
      <c r="D41" s="245" t="s">
        <v>596</v>
      </c>
      <c r="E41" s="19" t="s">
        <v>163</v>
      </c>
      <c r="F41" s="246">
        <v>530.221</v>
      </c>
      <c r="G41" s="38"/>
      <c r="H41" s="39"/>
    </row>
    <row r="42" spans="1:8" s="2" customFormat="1" ht="16.8" customHeight="1">
      <c r="A42" s="38"/>
      <c r="B42" s="39"/>
      <c r="C42" s="245" t="s">
        <v>459</v>
      </c>
      <c r="D42" s="245" t="s">
        <v>597</v>
      </c>
      <c r="E42" s="19" t="s">
        <v>163</v>
      </c>
      <c r="F42" s="246">
        <v>530.221</v>
      </c>
      <c r="G42" s="38"/>
      <c r="H42" s="39"/>
    </row>
    <row r="43" spans="1:8" s="2" customFormat="1" ht="16.8" customHeight="1">
      <c r="A43" s="38"/>
      <c r="B43" s="39"/>
      <c r="C43" s="241" t="s">
        <v>100</v>
      </c>
      <c r="D43" s="242" t="s">
        <v>100</v>
      </c>
      <c r="E43" s="243" t="s">
        <v>1</v>
      </c>
      <c r="F43" s="244">
        <v>127.485</v>
      </c>
      <c r="G43" s="38"/>
      <c r="H43" s="39"/>
    </row>
    <row r="44" spans="1:8" s="2" customFormat="1" ht="16.8" customHeight="1">
      <c r="A44" s="38"/>
      <c r="B44" s="39"/>
      <c r="C44" s="245" t="s">
        <v>1</v>
      </c>
      <c r="D44" s="245" t="s">
        <v>201</v>
      </c>
      <c r="E44" s="19" t="s">
        <v>1</v>
      </c>
      <c r="F44" s="246">
        <v>0</v>
      </c>
      <c r="G44" s="38"/>
      <c r="H44" s="39"/>
    </row>
    <row r="45" spans="1:8" s="2" customFormat="1" ht="16.8" customHeight="1">
      <c r="A45" s="38"/>
      <c r="B45" s="39"/>
      <c r="C45" s="245" t="s">
        <v>1</v>
      </c>
      <c r="D45" s="245" t="s">
        <v>202</v>
      </c>
      <c r="E45" s="19" t="s">
        <v>1</v>
      </c>
      <c r="F45" s="246">
        <v>132.55</v>
      </c>
      <c r="G45" s="38"/>
      <c r="H45" s="39"/>
    </row>
    <row r="46" spans="1:8" s="2" customFormat="1" ht="16.8" customHeight="1">
      <c r="A46" s="38"/>
      <c r="B46" s="39"/>
      <c r="C46" s="245" t="s">
        <v>1</v>
      </c>
      <c r="D46" s="245" t="s">
        <v>203</v>
      </c>
      <c r="E46" s="19" t="s">
        <v>1</v>
      </c>
      <c r="F46" s="246">
        <v>-10.803</v>
      </c>
      <c r="G46" s="38"/>
      <c r="H46" s="39"/>
    </row>
    <row r="47" spans="1:8" s="2" customFormat="1" ht="16.8" customHeight="1">
      <c r="A47" s="38"/>
      <c r="B47" s="39"/>
      <c r="C47" s="245" t="s">
        <v>1</v>
      </c>
      <c r="D47" s="245" t="s">
        <v>204</v>
      </c>
      <c r="E47" s="19" t="s">
        <v>1</v>
      </c>
      <c r="F47" s="246">
        <v>2.43</v>
      </c>
      <c r="G47" s="38"/>
      <c r="H47" s="39"/>
    </row>
    <row r="48" spans="1:8" s="2" customFormat="1" ht="16.8" customHeight="1">
      <c r="A48" s="38"/>
      <c r="B48" s="39"/>
      <c r="C48" s="245" t="s">
        <v>1</v>
      </c>
      <c r="D48" s="245" t="s">
        <v>205</v>
      </c>
      <c r="E48" s="19" t="s">
        <v>1</v>
      </c>
      <c r="F48" s="246">
        <v>3.308</v>
      </c>
      <c r="G48" s="38"/>
      <c r="H48" s="39"/>
    </row>
    <row r="49" spans="1:8" s="2" customFormat="1" ht="16.8" customHeight="1">
      <c r="A49" s="38"/>
      <c r="B49" s="39"/>
      <c r="C49" s="245" t="s">
        <v>100</v>
      </c>
      <c r="D49" s="245" t="s">
        <v>175</v>
      </c>
      <c r="E49" s="19" t="s">
        <v>1</v>
      </c>
      <c r="F49" s="246">
        <v>127.485</v>
      </c>
      <c r="G49" s="38"/>
      <c r="H49" s="39"/>
    </row>
    <row r="50" spans="1:8" s="2" customFormat="1" ht="16.8" customHeight="1">
      <c r="A50" s="38"/>
      <c r="B50" s="39"/>
      <c r="C50" s="247" t="s">
        <v>592</v>
      </c>
      <c r="D50" s="38"/>
      <c r="E50" s="38"/>
      <c r="F50" s="38"/>
      <c r="G50" s="38"/>
      <c r="H50" s="39"/>
    </row>
    <row r="51" spans="1:8" s="2" customFormat="1" ht="16.8" customHeight="1">
      <c r="A51" s="38"/>
      <c r="B51" s="39"/>
      <c r="C51" s="245" t="s">
        <v>179</v>
      </c>
      <c r="D51" s="245" t="s">
        <v>593</v>
      </c>
      <c r="E51" s="19" t="s">
        <v>163</v>
      </c>
      <c r="F51" s="246">
        <v>530.221</v>
      </c>
      <c r="G51" s="38"/>
      <c r="H51" s="39"/>
    </row>
    <row r="52" spans="1:8" s="2" customFormat="1" ht="16.8" customHeight="1">
      <c r="A52" s="38"/>
      <c r="B52" s="39"/>
      <c r="C52" s="245" t="s">
        <v>161</v>
      </c>
      <c r="D52" s="245" t="s">
        <v>598</v>
      </c>
      <c r="E52" s="19" t="s">
        <v>163</v>
      </c>
      <c r="F52" s="246">
        <v>127.485</v>
      </c>
      <c r="G52" s="38"/>
      <c r="H52" s="39"/>
    </row>
    <row r="53" spans="1:8" s="2" customFormat="1" ht="16.8" customHeight="1">
      <c r="A53" s="38"/>
      <c r="B53" s="39"/>
      <c r="C53" s="245" t="s">
        <v>206</v>
      </c>
      <c r="D53" s="245" t="s">
        <v>599</v>
      </c>
      <c r="E53" s="19" t="s">
        <v>163</v>
      </c>
      <c r="F53" s="246">
        <v>127.485</v>
      </c>
      <c r="G53" s="38"/>
      <c r="H53" s="39"/>
    </row>
    <row r="54" spans="1:8" s="2" customFormat="1" ht="16.8" customHeight="1">
      <c r="A54" s="38"/>
      <c r="B54" s="39"/>
      <c r="C54" s="241" t="s">
        <v>107</v>
      </c>
      <c r="D54" s="242" t="s">
        <v>108</v>
      </c>
      <c r="E54" s="243" t="s">
        <v>1</v>
      </c>
      <c r="F54" s="244">
        <v>678.65</v>
      </c>
      <c r="G54" s="38"/>
      <c r="H54" s="39"/>
    </row>
    <row r="55" spans="1:8" s="2" customFormat="1" ht="16.8" customHeight="1">
      <c r="A55" s="38"/>
      <c r="B55" s="39"/>
      <c r="C55" s="245" t="s">
        <v>1</v>
      </c>
      <c r="D55" s="245" t="s">
        <v>248</v>
      </c>
      <c r="E55" s="19" t="s">
        <v>1</v>
      </c>
      <c r="F55" s="246">
        <v>157.5</v>
      </c>
      <c r="G55" s="38"/>
      <c r="H55" s="39"/>
    </row>
    <row r="56" spans="1:8" s="2" customFormat="1" ht="16.8" customHeight="1">
      <c r="A56" s="38"/>
      <c r="B56" s="39"/>
      <c r="C56" s="245" t="s">
        <v>1</v>
      </c>
      <c r="D56" s="245" t="s">
        <v>249</v>
      </c>
      <c r="E56" s="19" t="s">
        <v>1</v>
      </c>
      <c r="F56" s="246">
        <v>126</v>
      </c>
      <c r="G56" s="38"/>
      <c r="H56" s="39"/>
    </row>
    <row r="57" spans="1:8" s="2" customFormat="1" ht="16.8" customHeight="1">
      <c r="A57" s="38"/>
      <c r="B57" s="39"/>
      <c r="C57" s="245" t="s">
        <v>1</v>
      </c>
      <c r="D57" s="245" t="s">
        <v>250</v>
      </c>
      <c r="E57" s="19" t="s">
        <v>1</v>
      </c>
      <c r="F57" s="246">
        <v>205.9</v>
      </c>
      <c r="G57" s="38"/>
      <c r="H57" s="39"/>
    </row>
    <row r="58" spans="1:8" s="2" customFormat="1" ht="16.8" customHeight="1">
      <c r="A58" s="38"/>
      <c r="B58" s="39"/>
      <c r="C58" s="245" t="s">
        <v>1</v>
      </c>
      <c r="D58" s="245" t="s">
        <v>251</v>
      </c>
      <c r="E58" s="19" t="s">
        <v>1</v>
      </c>
      <c r="F58" s="246">
        <v>189.25</v>
      </c>
      <c r="G58" s="38"/>
      <c r="H58" s="39"/>
    </row>
    <row r="59" spans="1:8" s="2" customFormat="1" ht="16.8" customHeight="1">
      <c r="A59" s="38"/>
      <c r="B59" s="39"/>
      <c r="C59" s="245" t="s">
        <v>107</v>
      </c>
      <c r="D59" s="245" t="s">
        <v>177</v>
      </c>
      <c r="E59" s="19" t="s">
        <v>1</v>
      </c>
      <c r="F59" s="246">
        <v>678.65</v>
      </c>
      <c r="G59" s="38"/>
      <c r="H59" s="39"/>
    </row>
    <row r="60" spans="1:8" s="2" customFormat="1" ht="16.8" customHeight="1">
      <c r="A60" s="38"/>
      <c r="B60" s="39"/>
      <c r="C60" s="247" t="s">
        <v>592</v>
      </c>
      <c r="D60" s="38"/>
      <c r="E60" s="38"/>
      <c r="F60" s="38"/>
      <c r="G60" s="38"/>
      <c r="H60" s="39"/>
    </row>
    <row r="61" spans="1:8" s="2" customFormat="1" ht="16.8" customHeight="1">
      <c r="A61" s="38"/>
      <c r="B61" s="39"/>
      <c r="C61" s="245" t="s">
        <v>245</v>
      </c>
      <c r="D61" s="245" t="s">
        <v>600</v>
      </c>
      <c r="E61" s="19" t="s">
        <v>163</v>
      </c>
      <c r="F61" s="246">
        <v>678.65</v>
      </c>
      <c r="G61" s="38"/>
      <c r="H61" s="39"/>
    </row>
    <row r="62" spans="1:8" s="2" customFormat="1" ht="16.8" customHeight="1">
      <c r="A62" s="38"/>
      <c r="B62" s="39"/>
      <c r="C62" s="245" t="s">
        <v>253</v>
      </c>
      <c r="D62" s="245" t="s">
        <v>601</v>
      </c>
      <c r="E62" s="19" t="s">
        <v>163</v>
      </c>
      <c r="F62" s="246">
        <v>40719</v>
      </c>
      <c r="G62" s="38"/>
      <c r="H62" s="39"/>
    </row>
    <row r="63" spans="1:8" s="2" customFormat="1" ht="16.8" customHeight="1">
      <c r="A63" s="38"/>
      <c r="B63" s="39"/>
      <c r="C63" s="245" t="s">
        <v>257</v>
      </c>
      <c r="D63" s="245" t="s">
        <v>602</v>
      </c>
      <c r="E63" s="19" t="s">
        <v>163</v>
      </c>
      <c r="F63" s="246">
        <v>678.65</v>
      </c>
      <c r="G63" s="38"/>
      <c r="H63" s="39"/>
    </row>
    <row r="64" spans="1:8" s="2" customFormat="1" ht="16.8" customHeight="1">
      <c r="A64" s="38"/>
      <c r="B64" s="39"/>
      <c r="C64" s="241" t="s">
        <v>113</v>
      </c>
      <c r="D64" s="242" t="s">
        <v>113</v>
      </c>
      <c r="E64" s="243" t="s">
        <v>1</v>
      </c>
      <c r="F64" s="244">
        <v>69.013</v>
      </c>
      <c r="G64" s="38"/>
      <c r="H64" s="39"/>
    </row>
    <row r="65" spans="1:8" s="2" customFormat="1" ht="16.8" customHeight="1">
      <c r="A65" s="38"/>
      <c r="B65" s="39"/>
      <c r="C65" s="245" t="s">
        <v>1</v>
      </c>
      <c r="D65" s="245" t="s">
        <v>182</v>
      </c>
      <c r="E65" s="19" t="s">
        <v>1</v>
      </c>
      <c r="F65" s="246">
        <v>0</v>
      </c>
      <c r="G65" s="38"/>
      <c r="H65" s="39"/>
    </row>
    <row r="66" spans="1:8" s="2" customFormat="1" ht="16.8" customHeight="1">
      <c r="A66" s="38"/>
      <c r="B66" s="39"/>
      <c r="C66" s="245" t="s">
        <v>1</v>
      </c>
      <c r="D66" s="245" t="s">
        <v>400</v>
      </c>
      <c r="E66" s="19" t="s">
        <v>1</v>
      </c>
      <c r="F66" s="246">
        <v>22.32</v>
      </c>
      <c r="G66" s="38"/>
      <c r="H66" s="39"/>
    </row>
    <row r="67" spans="1:8" s="2" customFormat="1" ht="16.8" customHeight="1">
      <c r="A67" s="38"/>
      <c r="B67" s="39"/>
      <c r="C67" s="245" t="s">
        <v>1</v>
      </c>
      <c r="D67" s="245" t="s">
        <v>192</v>
      </c>
      <c r="E67" s="19" t="s">
        <v>1</v>
      </c>
      <c r="F67" s="246">
        <v>0</v>
      </c>
      <c r="G67" s="38"/>
      <c r="H67" s="39"/>
    </row>
    <row r="68" spans="1:8" s="2" customFormat="1" ht="16.8" customHeight="1">
      <c r="A68" s="38"/>
      <c r="B68" s="39"/>
      <c r="C68" s="245" t="s">
        <v>1</v>
      </c>
      <c r="D68" s="245" t="s">
        <v>401</v>
      </c>
      <c r="E68" s="19" t="s">
        <v>1</v>
      </c>
      <c r="F68" s="246">
        <v>21.99</v>
      </c>
      <c r="G68" s="38"/>
      <c r="H68" s="39"/>
    </row>
    <row r="69" spans="1:8" s="2" customFormat="1" ht="16.8" customHeight="1">
      <c r="A69" s="38"/>
      <c r="B69" s="39"/>
      <c r="C69" s="245" t="s">
        <v>1</v>
      </c>
      <c r="D69" s="245" t="s">
        <v>197</v>
      </c>
      <c r="E69" s="19" t="s">
        <v>1</v>
      </c>
      <c r="F69" s="246">
        <v>0</v>
      </c>
      <c r="G69" s="38"/>
      <c r="H69" s="39"/>
    </row>
    <row r="70" spans="1:8" s="2" customFormat="1" ht="16.8" customHeight="1">
      <c r="A70" s="38"/>
      <c r="B70" s="39"/>
      <c r="C70" s="245" t="s">
        <v>1</v>
      </c>
      <c r="D70" s="245" t="s">
        <v>402</v>
      </c>
      <c r="E70" s="19" t="s">
        <v>1</v>
      </c>
      <c r="F70" s="246">
        <v>13.9</v>
      </c>
      <c r="G70" s="38"/>
      <c r="H70" s="39"/>
    </row>
    <row r="71" spans="1:8" s="2" customFormat="1" ht="16.8" customHeight="1">
      <c r="A71" s="38"/>
      <c r="B71" s="39"/>
      <c r="C71" s="245" t="s">
        <v>1</v>
      </c>
      <c r="D71" s="245" t="s">
        <v>201</v>
      </c>
      <c r="E71" s="19" t="s">
        <v>1</v>
      </c>
      <c r="F71" s="246">
        <v>0</v>
      </c>
      <c r="G71" s="38"/>
      <c r="H71" s="39"/>
    </row>
    <row r="72" spans="1:8" s="2" customFormat="1" ht="16.8" customHeight="1">
      <c r="A72" s="38"/>
      <c r="B72" s="39"/>
      <c r="C72" s="245" t="s">
        <v>1</v>
      </c>
      <c r="D72" s="245" t="s">
        <v>403</v>
      </c>
      <c r="E72" s="19" t="s">
        <v>1</v>
      </c>
      <c r="F72" s="246">
        <v>10.803</v>
      </c>
      <c r="G72" s="38"/>
      <c r="H72" s="39"/>
    </row>
    <row r="73" spans="1:8" s="2" customFormat="1" ht="16.8" customHeight="1">
      <c r="A73" s="38"/>
      <c r="B73" s="39"/>
      <c r="C73" s="245" t="s">
        <v>113</v>
      </c>
      <c r="D73" s="245" t="s">
        <v>177</v>
      </c>
      <c r="E73" s="19" t="s">
        <v>1</v>
      </c>
      <c r="F73" s="246">
        <v>69.013</v>
      </c>
      <c r="G73" s="38"/>
      <c r="H73" s="39"/>
    </row>
    <row r="74" spans="1:8" s="2" customFormat="1" ht="16.8" customHeight="1">
      <c r="A74" s="38"/>
      <c r="B74" s="39"/>
      <c r="C74" s="247" t="s">
        <v>592</v>
      </c>
      <c r="D74" s="38"/>
      <c r="E74" s="38"/>
      <c r="F74" s="38"/>
      <c r="G74" s="38"/>
      <c r="H74" s="39"/>
    </row>
    <row r="75" spans="1:8" s="2" customFormat="1" ht="16.8" customHeight="1">
      <c r="A75" s="38"/>
      <c r="B75" s="39"/>
      <c r="C75" s="245" t="s">
        <v>397</v>
      </c>
      <c r="D75" s="245" t="s">
        <v>603</v>
      </c>
      <c r="E75" s="19" t="s">
        <v>163</v>
      </c>
      <c r="F75" s="246">
        <v>69.013</v>
      </c>
      <c r="G75" s="38"/>
      <c r="H75" s="39"/>
    </row>
    <row r="76" spans="1:8" s="2" customFormat="1" ht="16.8" customHeight="1">
      <c r="A76" s="38"/>
      <c r="B76" s="39"/>
      <c r="C76" s="245" t="s">
        <v>430</v>
      </c>
      <c r="D76" s="245" t="s">
        <v>604</v>
      </c>
      <c r="E76" s="19" t="s">
        <v>163</v>
      </c>
      <c r="F76" s="246">
        <v>138.026</v>
      </c>
      <c r="G76" s="38"/>
      <c r="H76" s="39"/>
    </row>
    <row r="77" spans="1:8" s="2" customFormat="1" ht="16.8" customHeight="1">
      <c r="A77" s="38"/>
      <c r="B77" s="39"/>
      <c r="C77" s="245" t="s">
        <v>435</v>
      </c>
      <c r="D77" s="245" t="s">
        <v>605</v>
      </c>
      <c r="E77" s="19" t="s">
        <v>163</v>
      </c>
      <c r="F77" s="246">
        <v>138.026</v>
      </c>
      <c r="G77" s="38"/>
      <c r="H77" s="39"/>
    </row>
    <row r="78" spans="1:8" s="2" customFormat="1" ht="16.8" customHeight="1">
      <c r="A78" s="38"/>
      <c r="B78" s="39"/>
      <c r="C78" s="245" t="s">
        <v>439</v>
      </c>
      <c r="D78" s="245" t="s">
        <v>606</v>
      </c>
      <c r="E78" s="19" t="s">
        <v>163</v>
      </c>
      <c r="F78" s="246">
        <v>138.026</v>
      </c>
      <c r="G78" s="38"/>
      <c r="H78" s="39"/>
    </row>
    <row r="79" spans="1:8" s="2" customFormat="1" ht="16.8" customHeight="1">
      <c r="A79" s="38"/>
      <c r="B79" s="39"/>
      <c r="C79" s="245" t="s">
        <v>443</v>
      </c>
      <c r="D79" s="245" t="s">
        <v>607</v>
      </c>
      <c r="E79" s="19" t="s">
        <v>163</v>
      </c>
      <c r="F79" s="246">
        <v>138.026</v>
      </c>
      <c r="G79" s="38"/>
      <c r="H79" s="39"/>
    </row>
    <row r="80" spans="1:8" s="2" customFormat="1" ht="16.8" customHeight="1">
      <c r="A80" s="38"/>
      <c r="B80" s="39"/>
      <c r="C80" s="245" t="s">
        <v>447</v>
      </c>
      <c r="D80" s="245" t="s">
        <v>608</v>
      </c>
      <c r="E80" s="19" t="s">
        <v>163</v>
      </c>
      <c r="F80" s="246">
        <v>138.026</v>
      </c>
      <c r="G80" s="38"/>
      <c r="H80" s="39"/>
    </row>
    <row r="81" spans="1:8" s="2" customFormat="1" ht="16.8" customHeight="1">
      <c r="A81" s="38"/>
      <c r="B81" s="39"/>
      <c r="C81" s="245" t="s">
        <v>451</v>
      </c>
      <c r="D81" s="245" t="s">
        <v>609</v>
      </c>
      <c r="E81" s="19" t="s">
        <v>163</v>
      </c>
      <c r="F81" s="246">
        <v>138.026</v>
      </c>
      <c r="G81" s="38"/>
      <c r="H81" s="39"/>
    </row>
    <row r="82" spans="1:8" s="2" customFormat="1" ht="16.8" customHeight="1">
      <c r="A82" s="38"/>
      <c r="B82" s="39"/>
      <c r="C82" s="241" t="s">
        <v>98</v>
      </c>
      <c r="D82" s="242" t="s">
        <v>98</v>
      </c>
      <c r="E82" s="243" t="s">
        <v>1</v>
      </c>
      <c r="F82" s="244">
        <v>167.64</v>
      </c>
      <c r="G82" s="38"/>
      <c r="H82" s="39"/>
    </row>
    <row r="83" spans="1:8" s="2" customFormat="1" ht="16.8" customHeight="1">
      <c r="A83" s="38"/>
      <c r="B83" s="39"/>
      <c r="C83" s="245" t="s">
        <v>1</v>
      </c>
      <c r="D83" s="245" t="s">
        <v>197</v>
      </c>
      <c r="E83" s="19" t="s">
        <v>1</v>
      </c>
      <c r="F83" s="246">
        <v>0</v>
      </c>
      <c r="G83" s="38"/>
      <c r="H83" s="39"/>
    </row>
    <row r="84" spans="1:8" s="2" customFormat="1" ht="16.8" customHeight="1">
      <c r="A84" s="38"/>
      <c r="B84" s="39"/>
      <c r="C84" s="245" t="s">
        <v>1</v>
      </c>
      <c r="D84" s="245" t="s">
        <v>198</v>
      </c>
      <c r="E84" s="19" t="s">
        <v>1</v>
      </c>
      <c r="F84" s="246">
        <v>177.625</v>
      </c>
      <c r="G84" s="38"/>
      <c r="H84" s="39"/>
    </row>
    <row r="85" spans="1:8" s="2" customFormat="1" ht="16.8" customHeight="1">
      <c r="A85" s="38"/>
      <c r="B85" s="39"/>
      <c r="C85" s="245" t="s">
        <v>1</v>
      </c>
      <c r="D85" s="245" t="s">
        <v>199</v>
      </c>
      <c r="E85" s="19" t="s">
        <v>1</v>
      </c>
      <c r="F85" s="246">
        <v>-15.25</v>
      </c>
      <c r="G85" s="38"/>
      <c r="H85" s="39"/>
    </row>
    <row r="86" spans="1:8" s="2" customFormat="1" ht="16.8" customHeight="1">
      <c r="A86" s="38"/>
      <c r="B86" s="39"/>
      <c r="C86" s="245" t="s">
        <v>1</v>
      </c>
      <c r="D86" s="245" t="s">
        <v>200</v>
      </c>
      <c r="E86" s="19" t="s">
        <v>1</v>
      </c>
      <c r="F86" s="246">
        <v>5.265</v>
      </c>
      <c r="G86" s="38"/>
      <c r="H86" s="39"/>
    </row>
    <row r="87" spans="1:8" s="2" customFormat="1" ht="16.8" customHeight="1">
      <c r="A87" s="38"/>
      <c r="B87" s="39"/>
      <c r="C87" s="245" t="s">
        <v>98</v>
      </c>
      <c r="D87" s="245" t="s">
        <v>175</v>
      </c>
      <c r="E87" s="19" t="s">
        <v>1</v>
      </c>
      <c r="F87" s="246">
        <v>167.64</v>
      </c>
      <c r="G87" s="38"/>
      <c r="H87" s="39"/>
    </row>
    <row r="88" spans="1:8" s="2" customFormat="1" ht="16.8" customHeight="1">
      <c r="A88" s="38"/>
      <c r="B88" s="39"/>
      <c r="C88" s="247" t="s">
        <v>592</v>
      </c>
      <c r="D88" s="38"/>
      <c r="E88" s="38"/>
      <c r="F88" s="38"/>
      <c r="G88" s="38"/>
      <c r="H88" s="39"/>
    </row>
    <row r="89" spans="1:8" s="2" customFormat="1" ht="16.8" customHeight="1">
      <c r="A89" s="38"/>
      <c r="B89" s="39"/>
      <c r="C89" s="245" t="s">
        <v>179</v>
      </c>
      <c r="D89" s="245" t="s">
        <v>593</v>
      </c>
      <c r="E89" s="19" t="s">
        <v>163</v>
      </c>
      <c r="F89" s="246">
        <v>530.221</v>
      </c>
      <c r="G89" s="38"/>
      <c r="H89" s="39"/>
    </row>
    <row r="90" spans="1:8" s="2" customFormat="1" ht="16.8" customHeight="1">
      <c r="A90" s="38"/>
      <c r="B90" s="39"/>
      <c r="C90" s="245" t="s">
        <v>215</v>
      </c>
      <c r="D90" s="245" t="s">
        <v>610</v>
      </c>
      <c r="E90" s="19" t="s">
        <v>163</v>
      </c>
      <c r="F90" s="246">
        <v>167.64</v>
      </c>
      <c r="G90" s="38"/>
      <c r="H90" s="39"/>
    </row>
    <row r="91" spans="1:8" s="2" customFormat="1" ht="16.8" customHeight="1">
      <c r="A91" s="38"/>
      <c r="B91" s="39"/>
      <c r="C91" s="245" t="s">
        <v>309</v>
      </c>
      <c r="D91" s="245" t="s">
        <v>611</v>
      </c>
      <c r="E91" s="19" t="s">
        <v>163</v>
      </c>
      <c r="F91" s="246">
        <v>167.64</v>
      </c>
      <c r="G91" s="38"/>
      <c r="H91" s="39"/>
    </row>
    <row r="92" spans="1:8" s="2" customFormat="1" ht="16.8" customHeight="1">
      <c r="A92" s="38"/>
      <c r="B92" s="39"/>
      <c r="C92" s="241" t="s">
        <v>102</v>
      </c>
      <c r="D92" s="242" t="s">
        <v>102</v>
      </c>
      <c r="E92" s="243" t="s">
        <v>1</v>
      </c>
      <c r="F92" s="244">
        <v>9.17</v>
      </c>
      <c r="G92" s="38"/>
      <c r="H92" s="39"/>
    </row>
    <row r="93" spans="1:8" s="2" customFormat="1" ht="16.8" customHeight="1">
      <c r="A93" s="38"/>
      <c r="B93" s="39"/>
      <c r="C93" s="245" t="s">
        <v>1</v>
      </c>
      <c r="D93" s="245" t="s">
        <v>171</v>
      </c>
      <c r="E93" s="19" t="s">
        <v>1</v>
      </c>
      <c r="F93" s="246">
        <v>0</v>
      </c>
      <c r="G93" s="38"/>
      <c r="H93" s="39"/>
    </row>
    <row r="94" spans="1:8" s="2" customFormat="1" ht="16.8" customHeight="1">
      <c r="A94" s="38"/>
      <c r="B94" s="39"/>
      <c r="C94" s="245" t="s">
        <v>1</v>
      </c>
      <c r="D94" s="245" t="s">
        <v>172</v>
      </c>
      <c r="E94" s="19" t="s">
        <v>1</v>
      </c>
      <c r="F94" s="246">
        <v>10.48</v>
      </c>
      <c r="G94" s="38"/>
      <c r="H94" s="39"/>
    </row>
    <row r="95" spans="1:8" s="2" customFormat="1" ht="16.8" customHeight="1">
      <c r="A95" s="38"/>
      <c r="B95" s="39"/>
      <c r="C95" s="245" t="s">
        <v>1</v>
      </c>
      <c r="D95" s="245" t="s">
        <v>173</v>
      </c>
      <c r="E95" s="19" t="s">
        <v>1</v>
      </c>
      <c r="F95" s="246">
        <v>-2.67</v>
      </c>
      <c r="G95" s="38"/>
      <c r="H95" s="39"/>
    </row>
    <row r="96" spans="1:8" s="2" customFormat="1" ht="16.8" customHeight="1">
      <c r="A96" s="38"/>
      <c r="B96" s="39"/>
      <c r="C96" s="245" t="s">
        <v>1</v>
      </c>
      <c r="D96" s="245" t="s">
        <v>174</v>
      </c>
      <c r="E96" s="19" t="s">
        <v>1</v>
      </c>
      <c r="F96" s="246">
        <v>1.36</v>
      </c>
      <c r="G96" s="38"/>
      <c r="H96" s="39"/>
    </row>
    <row r="97" spans="1:8" s="2" customFormat="1" ht="16.8" customHeight="1">
      <c r="A97" s="38"/>
      <c r="B97" s="39"/>
      <c r="C97" s="245" t="s">
        <v>102</v>
      </c>
      <c r="D97" s="245" t="s">
        <v>175</v>
      </c>
      <c r="E97" s="19" t="s">
        <v>1</v>
      </c>
      <c r="F97" s="246">
        <v>9.17</v>
      </c>
      <c r="G97" s="38"/>
      <c r="H97" s="39"/>
    </row>
    <row r="98" spans="1:8" s="2" customFormat="1" ht="16.8" customHeight="1">
      <c r="A98" s="38"/>
      <c r="B98" s="39"/>
      <c r="C98" s="247" t="s">
        <v>592</v>
      </c>
      <c r="D98" s="38"/>
      <c r="E98" s="38"/>
      <c r="F98" s="38"/>
      <c r="G98" s="38"/>
      <c r="H98" s="39"/>
    </row>
    <row r="99" spans="1:8" s="2" customFormat="1" ht="16.8" customHeight="1">
      <c r="A99" s="38"/>
      <c r="B99" s="39"/>
      <c r="C99" s="245" t="s">
        <v>168</v>
      </c>
      <c r="D99" s="245" t="s">
        <v>612</v>
      </c>
      <c r="E99" s="19" t="s">
        <v>163</v>
      </c>
      <c r="F99" s="246">
        <v>18.34</v>
      </c>
      <c r="G99" s="38"/>
      <c r="H99" s="39"/>
    </row>
    <row r="100" spans="1:8" s="2" customFormat="1" ht="16.8" customHeight="1">
      <c r="A100" s="38"/>
      <c r="B100" s="39"/>
      <c r="C100" s="245" t="s">
        <v>313</v>
      </c>
      <c r="D100" s="245" t="s">
        <v>613</v>
      </c>
      <c r="E100" s="19" t="s">
        <v>163</v>
      </c>
      <c r="F100" s="246">
        <v>9.17</v>
      </c>
      <c r="G100" s="38"/>
      <c r="H100" s="39"/>
    </row>
    <row r="101" spans="1:8" s="2" customFormat="1" ht="16.8" customHeight="1">
      <c r="A101" s="38"/>
      <c r="B101" s="39"/>
      <c r="C101" s="241" t="s">
        <v>111</v>
      </c>
      <c r="D101" s="242" t="s">
        <v>111</v>
      </c>
      <c r="E101" s="243" t="s">
        <v>1</v>
      </c>
      <c r="F101" s="244">
        <v>4.5</v>
      </c>
      <c r="G101" s="38"/>
      <c r="H101" s="39"/>
    </row>
    <row r="102" spans="1:8" s="2" customFormat="1" ht="16.8" customHeight="1">
      <c r="A102" s="38"/>
      <c r="B102" s="39"/>
      <c r="C102" s="245" t="s">
        <v>111</v>
      </c>
      <c r="D102" s="245" t="s">
        <v>278</v>
      </c>
      <c r="E102" s="19" t="s">
        <v>1</v>
      </c>
      <c r="F102" s="246">
        <v>4.5</v>
      </c>
      <c r="G102" s="38"/>
      <c r="H102" s="39"/>
    </row>
    <row r="103" spans="1:8" s="2" customFormat="1" ht="16.8" customHeight="1">
      <c r="A103" s="38"/>
      <c r="B103" s="39"/>
      <c r="C103" s="247" t="s">
        <v>592</v>
      </c>
      <c r="D103" s="38"/>
      <c r="E103" s="38"/>
      <c r="F103" s="38"/>
      <c r="G103" s="38"/>
      <c r="H103" s="39"/>
    </row>
    <row r="104" spans="1:8" s="2" customFormat="1" ht="16.8" customHeight="1">
      <c r="A104" s="38"/>
      <c r="B104" s="39"/>
      <c r="C104" s="245" t="s">
        <v>274</v>
      </c>
      <c r="D104" s="245" t="s">
        <v>614</v>
      </c>
      <c r="E104" s="19" t="s">
        <v>276</v>
      </c>
      <c r="F104" s="246">
        <v>4.5</v>
      </c>
      <c r="G104" s="38"/>
      <c r="H104" s="39"/>
    </row>
    <row r="105" spans="1:8" s="2" customFormat="1" ht="16.8" customHeight="1">
      <c r="A105" s="38"/>
      <c r="B105" s="39"/>
      <c r="C105" s="245" t="s">
        <v>280</v>
      </c>
      <c r="D105" s="245" t="s">
        <v>615</v>
      </c>
      <c r="E105" s="19" t="s">
        <v>276</v>
      </c>
      <c r="F105" s="246">
        <v>270</v>
      </c>
      <c r="G105" s="38"/>
      <c r="H105" s="39"/>
    </row>
    <row r="106" spans="1:8" s="2" customFormat="1" ht="16.8" customHeight="1">
      <c r="A106" s="38"/>
      <c r="B106" s="39"/>
      <c r="C106" s="245" t="s">
        <v>284</v>
      </c>
      <c r="D106" s="245" t="s">
        <v>616</v>
      </c>
      <c r="E106" s="19" t="s">
        <v>276</v>
      </c>
      <c r="F106" s="246">
        <v>4.5</v>
      </c>
      <c r="G106" s="38"/>
      <c r="H106" s="39"/>
    </row>
    <row r="107" spans="1:8" s="2" customFormat="1" ht="16.8" customHeight="1">
      <c r="A107" s="38"/>
      <c r="B107" s="39"/>
      <c r="C107" s="241" t="s">
        <v>92</v>
      </c>
      <c r="D107" s="242" t="s">
        <v>92</v>
      </c>
      <c r="E107" s="243" t="s">
        <v>1</v>
      </c>
      <c r="F107" s="244">
        <v>130.411</v>
      </c>
      <c r="G107" s="38"/>
      <c r="H107" s="39"/>
    </row>
    <row r="108" spans="1:8" s="2" customFormat="1" ht="16.8" customHeight="1">
      <c r="A108" s="38"/>
      <c r="B108" s="39"/>
      <c r="C108" s="245" t="s">
        <v>1</v>
      </c>
      <c r="D108" s="245" t="s">
        <v>182</v>
      </c>
      <c r="E108" s="19" t="s">
        <v>1</v>
      </c>
      <c r="F108" s="246">
        <v>0</v>
      </c>
      <c r="G108" s="38"/>
      <c r="H108" s="39"/>
    </row>
    <row r="109" spans="1:8" s="2" customFormat="1" ht="16.8" customHeight="1">
      <c r="A109" s="38"/>
      <c r="B109" s="39"/>
      <c r="C109" s="245" t="s">
        <v>1</v>
      </c>
      <c r="D109" s="245" t="s">
        <v>183</v>
      </c>
      <c r="E109" s="19" t="s">
        <v>1</v>
      </c>
      <c r="F109" s="246">
        <v>130.24</v>
      </c>
      <c r="G109" s="38"/>
      <c r="H109" s="39"/>
    </row>
    <row r="110" spans="1:8" s="2" customFormat="1" ht="16.8" customHeight="1">
      <c r="A110" s="38"/>
      <c r="B110" s="39"/>
      <c r="C110" s="245" t="s">
        <v>1</v>
      </c>
      <c r="D110" s="245" t="s">
        <v>184</v>
      </c>
      <c r="E110" s="19" t="s">
        <v>1</v>
      </c>
      <c r="F110" s="246">
        <v>9.3</v>
      </c>
      <c r="G110" s="38"/>
      <c r="H110" s="39"/>
    </row>
    <row r="111" spans="1:8" s="2" customFormat="1" ht="16.8" customHeight="1">
      <c r="A111" s="38"/>
      <c r="B111" s="39"/>
      <c r="C111" s="245" t="s">
        <v>1</v>
      </c>
      <c r="D111" s="245" t="s">
        <v>185</v>
      </c>
      <c r="E111" s="19" t="s">
        <v>1</v>
      </c>
      <c r="F111" s="246">
        <v>-15.588</v>
      </c>
      <c r="G111" s="38"/>
      <c r="H111" s="39"/>
    </row>
    <row r="112" spans="1:8" s="2" customFormat="1" ht="16.8" customHeight="1">
      <c r="A112" s="38"/>
      <c r="B112" s="39"/>
      <c r="C112" s="245" t="s">
        <v>1</v>
      </c>
      <c r="D112" s="245" t="s">
        <v>186</v>
      </c>
      <c r="E112" s="19" t="s">
        <v>1</v>
      </c>
      <c r="F112" s="246">
        <v>-22.32</v>
      </c>
      <c r="G112" s="38"/>
      <c r="H112" s="39"/>
    </row>
    <row r="113" spans="1:8" s="2" customFormat="1" ht="16.8" customHeight="1">
      <c r="A113" s="38"/>
      <c r="B113" s="39"/>
      <c r="C113" s="245" t="s">
        <v>1</v>
      </c>
      <c r="D113" s="245" t="s">
        <v>187</v>
      </c>
      <c r="E113" s="19" t="s">
        <v>1</v>
      </c>
      <c r="F113" s="246">
        <v>1.485</v>
      </c>
      <c r="G113" s="38"/>
      <c r="H113" s="39"/>
    </row>
    <row r="114" spans="1:8" s="2" customFormat="1" ht="16.8" customHeight="1">
      <c r="A114" s="38"/>
      <c r="B114" s="39"/>
      <c r="C114" s="245" t="s">
        <v>1</v>
      </c>
      <c r="D114" s="245" t="s">
        <v>188</v>
      </c>
      <c r="E114" s="19" t="s">
        <v>1</v>
      </c>
      <c r="F114" s="246">
        <v>1.59</v>
      </c>
      <c r="G114" s="38"/>
      <c r="H114" s="39"/>
    </row>
    <row r="115" spans="1:8" s="2" customFormat="1" ht="16.8" customHeight="1">
      <c r="A115" s="38"/>
      <c r="B115" s="39"/>
      <c r="C115" s="245" t="s">
        <v>1</v>
      </c>
      <c r="D115" s="245" t="s">
        <v>189</v>
      </c>
      <c r="E115" s="19" t="s">
        <v>1</v>
      </c>
      <c r="F115" s="246">
        <v>2.304</v>
      </c>
      <c r="G115" s="38"/>
      <c r="H115" s="39"/>
    </row>
    <row r="116" spans="1:8" s="2" customFormat="1" ht="16.8" customHeight="1">
      <c r="A116" s="38"/>
      <c r="B116" s="39"/>
      <c r="C116" s="245" t="s">
        <v>1</v>
      </c>
      <c r="D116" s="245" t="s">
        <v>190</v>
      </c>
      <c r="E116" s="19" t="s">
        <v>1</v>
      </c>
      <c r="F116" s="246">
        <v>7.56</v>
      </c>
      <c r="G116" s="38"/>
      <c r="H116" s="39"/>
    </row>
    <row r="117" spans="1:8" s="2" customFormat="1" ht="16.8" customHeight="1">
      <c r="A117" s="38"/>
      <c r="B117" s="39"/>
      <c r="C117" s="245" t="s">
        <v>1</v>
      </c>
      <c r="D117" s="245" t="s">
        <v>191</v>
      </c>
      <c r="E117" s="19" t="s">
        <v>1</v>
      </c>
      <c r="F117" s="246">
        <v>15.84</v>
      </c>
      <c r="G117" s="38"/>
      <c r="H117" s="39"/>
    </row>
    <row r="118" spans="1:8" s="2" customFormat="1" ht="16.8" customHeight="1">
      <c r="A118" s="38"/>
      <c r="B118" s="39"/>
      <c r="C118" s="245" t="s">
        <v>92</v>
      </c>
      <c r="D118" s="245" t="s">
        <v>175</v>
      </c>
      <c r="E118" s="19" t="s">
        <v>1</v>
      </c>
      <c r="F118" s="246">
        <v>130.411</v>
      </c>
      <c r="G118" s="38"/>
      <c r="H118" s="39"/>
    </row>
    <row r="119" spans="1:8" s="2" customFormat="1" ht="16.8" customHeight="1">
      <c r="A119" s="38"/>
      <c r="B119" s="39"/>
      <c r="C119" s="247" t="s">
        <v>592</v>
      </c>
      <c r="D119" s="38"/>
      <c r="E119" s="38"/>
      <c r="F119" s="38"/>
      <c r="G119" s="38"/>
      <c r="H119" s="39"/>
    </row>
    <row r="120" spans="1:8" s="2" customFormat="1" ht="16.8" customHeight="1">
      <c r="A120" s="38"/>
      <c r="B120" s="39"/>
      <c r="C120" s="245" t="s">
        <v>179</v>
      </c>
      <c r="D120" s="245" t="s">
        <v>593</v>
      </c>
      <c r="E120" s="19" t="s">
        <v>163</v>
      </c>
      <c r="F120" s="246">
        <v>530.221</v>
      </c>
      <c r="G120" s="38"/>
      <c r="H120" s="39"/>
    </row>
    <row r="121" spans="1:8" s="2" customFormat="1" ht="16.8" customHeight="1">
      <c r="A121" s="38"/>
      <c r="B121" s="39"/>
      <c r="C121" s="245" t="s">
        <v>210</v>
      </c>
      <c r="D121" s="245" t="s">
        <v>617</v>
      </c>
      <c r="E121" s="19" t="s">
        <v>163</v>
      </c>
      <c r="F121" s="246">
        <v>235.096</v>
      </c>
      <c r="G121" s="38"/>
      <c r="H121" s="39"/>
    </row>
    <row r="122" spans="1:8" s="2" customFormat="1" ht="16.8" customHeight="1">
      <c r="A122" s="38"/>
      <c r="B122" s="39"/>
      <c r="C122" s="245" t="s">
        <v>303</v>
      </c>
      <c r="D122" s="245" t="s">
        <v>618</v>
      </c>
      <c r="E122" s="19" t="s">
        <v>163</v>
      </c>
      <c r="F122" s="246">
        <v>235.096</v>
      </c>
      <c r="G122" s="38"/>
      <c r="H122" s="39"/>
    </row>
    <row r="123" spans="1:8" s="2" customFormat="1" ht="16.8" customHeight="1">
      <c r="A123" s="38"/>
      <c r="B123" s="39"/>
      <c r="C123" s="241" t="s">
        <v>95</v>
      </c>
      <c r="D123" s="242" t="s">
        <v>95</v>
      </c>
      <c r="E123" s="243" t="s">
        <v>1</v>
      </c>
      <c r="F123" s="244">
        <v>104.685</v>
      </c>
      <c r="G123" s="38"/>
      <c r="H123" s="39"/>
    </row>
    <row r="124" spans="1:8" s="2" customFormat="1" ht="16.8" customHeight="1">
      <c r="A124" s="38"/>
      <c r="B124" s="39"/>
      <c r="C124" s="245" t="s">
        <v>1</v>
      </c>
      <c r="D124" s="245" t="s">
        <v>192</v>
      </c>
      <c r="E124" s="19" t="s">
        <v>1</v>
      </c>
      <c r="F124" s="246">
        <v>0</v>
      </c>
      <c r="G124" s="38"/>
      <c r="H124" s="39"/>
    </row>
    <row r="125" spans="1:8" s="2" customFormat="1" ht="16.8" customHeight="1">
      <c r="A125" s="38"/>
      <c r="B125" s="39"/>
      <c r="C125" s="245" t="s">
        <v>1</v>
      </c>
      <c r="D125" s="245" t="s">
        <v>193</v>
      </c>
      <c r="E125" s="19" t="s">
        <v>1</v>
      </c>
      <c r="F125" s="246">
        <v>114.15</v>
      </c>
      <c r="G125" s="38"/>
      <c r="H125" s="39"/>
    </row>
    <row r="126" spans="1:8" s="2" customFormat="1" ht="16.8" customHeight="1">
      <c r="A126" s="38"/>
      <c r="B126" s="39"/>
      <c r="C126" s="245" t="s">
        <v>1</v>
      </c>
      <c r="D126" s="245" t="s">
        <v>194</v>
      </c>
      <c r="E126" s="19" t="s">
        <v>1</v>
      </c>
      <c r="F126" s="246">
        <v>-21.99</v>
      </c>
      <c r="G126" s="38"/>
      <c r="H126" s="39"/>
    </row>
    <row r="127" spans="1:8" s="2" customFormat="1" ht="16.8" customHeight="1">
      <c r="A127" s="38"/>
      <c r="B127" s="39"/>
      <c r="C127" s="245" t="s">
        <v>1</v>
      </c>
      <c r="D127" s="245" t="s">
        <v>195</v>
      </c>
      <c r="E127" s="19" t="s">
        <v>1</v>
      </c>
      <c r="F127" s="246">
        <v>8.565</v>
      </c>
      <c r="G127" s="38"/>
      <c r="H127" s="39"/>
    </row>
    <row r="128" spans="1:8" s="2" customFormat="1" ht="16.8" customHeight="1">
      <c r="A128" s="38"/>
      <c r="B128" s="39"/>
      <c r="C128" s="245" t="s">
        <v>1</v>
      </c>
      <c r="D128" s="245" t="s">
        <v>196</v>
      </c>
      <c r="E128" s="19" t="s">
        <v>1</v>
      </c>
      <c r="F128" s="246">
        <v>3.96</v>
      </c>
      <c r="G128" s="38"/>
      <c r="H128" s="39"/>
    </row>
    <row r="129" spans="1:8" s="2" customFormat="1" ht="16.8" customHeight="1">
      <c r="A129" s="38"/>
      <c r="B129" s="39"/>
      <c r="C129" s="245" t="s">
        <v>95</v>
      </c>
      <c r="D129" s="245" t="s">
        <v>175</v>
      </c>
      <c r="E129" s="19" t="s">
        <v>1</v>
      </c>
      <c r="F129" s="246">
        <v>104.685</v>
      </c>
      <c r="G129" s="38"/>
      <c r="H129" s="39"/>
    </row>
    <row r="130" spans="1:8" s="2" customFormat="1" ht="16.8" customHeight="1">
      <c r="A130" s="38"/>
      <c r="B130" s="39"/>
      <c r="C130" s="247" t="s">
        <v>592</v>
      </c>
      <c r="D130" s="38"/>
      <c r="E130" s="38"/>
      <c r="F130" s="38"/>
      <c r="G130" s="38"/>
      <c r="H130" s="39"/>
    </row>
    <row r="131" spans="1:8" s="2" customFormat="1" ht="16.8" customHeight="1">
      <c r="A131" s="38"/>
      <c r="B131" s="39"/>
      <c r="C131" s="245" t="s">
        <v>179</v>
      </c>
      <c r="D131" s="245" t="s">
        <v>593</v>
      </c>
      <c r="E131" s="19" t="s">
        <v>163</v>
      </c>
      <c r="F131" s="246">
        <v>530.221</v>
      </c>
      <c r="G131" s="38"/>
      <c r="H131" s="39"/>
    </row>
    <row r="132" spans="1:8" s="2" customFormat="1" ht="16.8" customHeight="1">
      <c r="A132" s="38"/>
      <c r="B132" s="39"/>
      <c r="C132" s="245" t="s">
        <v>210</v>
      </c>
      <c r="D132" s="245" t="s">
        <v>617</v>
      </c>
      <c r="E132" s="19" t="s">
        <v>163</v>
      </c>
      <c r="F132" s="246">
        <v>235.096</v>
      </c>
      <c r="G132" s="38"/>
      <c r="H132" s="39"/>
    </row>
    <row r="133" spans="1:8" s="2" customFormat="1" ht="16.8" customHeight="1">
      <c r="A133" s="38"/>
      <c r="B133" s="39"/>
      <c r="C133" s="245" t="s">
        <v>303</v>
      </c>
      <c r="D133" s="245" t="s">
        <v>618</v>
      </c>
      <c r="E133" s="19" t="s">
        <v>163</v>
      </c>
      <c r="F133" s="246">
        <v>235.096</v>
      </c>
      <c r="G133" s="38"/>
      <c r="H133" s="39"/>
    </row>
    <row r="134" spans="1:8" s="2" customFormat="1" ht="7.4" customHeight="1">
      <c r="A134" s="38"/>
      <c r="B134" s="60"/>
      <c r="C134" s="61"/>
      <c r="D134" s="61"/>
      <c r="E134" s="61"/>
      <c r="F134" s="61"/>
      <c r="G134" s="61"/>
      <c r="H134" s="39"/>
    </row>
    <row r="135" spans="1:8" s="2" customFormat="1" ht="12">
      <c r="A135" s="38"/>
      <c r="B135" s="38"/>
      <c r="C135" s="38"/>
      <c r="D135" s="38"/>
      <c r="E135" s="38"/>
      <c r="F135" s="38"/>
      <c r="G135" s="38"/>
      <c r="H135" s="38"/>
    </row>
  </sheetData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KASPERPC\Kasper</dc:creator>
  <cp:keywords/>
  <dc:description/>
  <cp:lastModifiedBy>KASPERPC\Kasper</cp:lastModifiedBy>
  <dcterms:created xsi:type="dcterms:W3CDTF">2021-12-13T06:02:39Z</dcterms:created>
  <dcterms:modified xsi:type="dcterms:W3CDTF">2021-12-13T06:02:41Z</dcterms:modified>
  <cp:category/>
  <cp:version/>
  <cp:contentType/>
  <cp:contentStatus/>
</cp:coreProperties>
</file>