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45" windowWidth="24615" windowHeight="13485" firstSheet="1" activeTab="1"/>
  </bookViews>
  <sheets>
    <sheet name="Rekapitulace stavby" sheetId="1" state="veryHidden" r:id="rId1"/>
    <sheet name="1937-2020 - Realizace zád..." sheetId="2" r:id="rId2"/>
  </sheets>
  <definedNames>
    <definedName name="_xlnm._FilterDatabase" localSheetId="1" hidden="1">'1937-2020 - Realizace zád...'!$C$137:$K$405</definedName>
    <definedName name="_xlnm.Print_Titles" localSheetId="1">'1937-2020 - Realizace zád...'!$137:$137</definedName>
    <definedName name="_xlnm.Print_Titles" localSheetId="0">'Rekapitulace stavby'!$92:$92</definedName>
    <definedName name="_xlnm.Print_Area" localSheetId="1">'1937-2020 - Realizace zád...'!$C$4:$J$76,'1937-2020 - Realizace zád...'!$C$82:$J$121,'1937-2020 - Realizace zád...'!$C$127:$K$405</definedName>
    <definedName name="_xlnm.Print_Area" localSheetId="0">'Rekapitulace stavby'!$D$4:$AO$76,'Rekapitulace stavby'!$C$82:$AQ$96</definedName>
  </definedNames>
  <calcPr fullCalcOnLoad="1"/>
</workbook>
</file>

<file path=xl/sharedStrings.xml><?xml version="1.0" encoding="utf-8"?>
<sst xmlns="http://schemas.openxmlformats.org/spreadsheetml/2006/main" count="3393" uniqueCount="796">
  <si>
    <t>Export Komplet</t>
  </si>
  <si>
    <t/>
  </si>
  <si>
    <t>2.0</t>
  </si>
  <si>
    <t>ZAMOK</t>
  </si>
  <si>
    <t>False</t>
  </si>
  <si>
    <t>{e1283dd3-4c29-4b91-a755-210f69a70019}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</si>
  <si>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</si>
  <si>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</si>
  <si>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</si>
  <si>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</si>
  <si>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</si>
  <si>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</si>
  <si>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</si>
  <si>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</si>
  <si>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1937/2020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</si>
  <si>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</si>
  <si>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</si>
  <si>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Realizace zádveří hlavního vstupu PAVILONU C , MŠ LETNÁ, VRCHLABÍ</t>
  </si>
  <si>
    <t>KSO:</t>
  </si>
  <si>
    <t>CC-CZ:</t>
  </si>
  <si>
    <t>Místo:</t>
  </si>
  <si>
    <t>stpč 3346 , kú Vrchlabí</t>
  </si>
  <si>
    <t>Datum:</t>
  </si>
  <si>
    <t>5. 8. 2020</t>
  </si>
  <si>
    <t>Zadavatel:</t>
  </si>
  <si>
    <t>IČ:</t>
  </si>
  <si>
    <t>Město Vrchlabí</t>
  </si>
  <si>
    <t>DIČ:</t>
  </si>
  <si>
    <t>Uchazeč:</t>
  </si>
  <si>
    <t>Vyplň údaj</t>
  </si>
  <si>
    <t>Projektant:</t>
  </si>
  <si>
    <t>Ing.P.Starý, Vrchlabí</t>
  </si>
  <si>
    <t>True</t>
  </si>
  <si>
    <t>Zpracovatel:</t>
  </si>
  <si>
    <t>Ing.Jiřičková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</si>
  <si>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</si>
  <si>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</si>
  <si>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</si>
  <si>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</si>
  <si>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</si>
  <si>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</si>
  <si>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</si>
  <si>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</si>
  <si>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</si>
  <si>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</si>
  <si>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</si>
  <si>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</si>
  <si>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</si>
  <si>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</si>
  <si>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</si>
  <si>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</si>
  <si>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</si>
  <si>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</si>
  <si>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</si>
  <si>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</si>
  <si>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</si>
  <si>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</si>
  <si>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</si>
  <si>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</si>
  <si>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</si>
  <si>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</si>
  <si>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</si>
  <si>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</si>
  <si>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</si>
  <si>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</si>
  <si>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</si>
  <si>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</si>
  <si>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</si>
  <si>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</si>
  <si>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</si>
  <si>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</si>
  <si>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</si>
  <si>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</si>
  <si>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</si>
  <si>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</si>
  <si>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</si>
  <si>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</si>
  <si>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</si>
  <si>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</si>
  <si>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</si>
  <si>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</si>
  <si>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</si>
  <si>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</si>
  <si>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</si>
  <si>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</si>
  <si>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</si>
  <si>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</si>
  <si>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</si>
  <si>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</si>
  <si>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</si>
  <si>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</si>
  <si>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</si>
  <si>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</si>
  <si>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</si>
  <si>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</si>
  <si>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</si>
  <si>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</si>
  <si>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</si>
  <si>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</si>
  <si>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</si>
  <si>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</si>
  <si>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</si>
  <si>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</si>
  <si>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730 - Ústřední vytápění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</si>
  <si>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</si>
  <si>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</si>
  <si>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</si>
  <si>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</si>
  <si>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</si>
  <si>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</si>
  <si>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</si>
  <si>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</si>
  <si>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</si>
  <si>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</si>
  <si>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</si>
  <si>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</si>
  <si>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</si>
  <si>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</si>
  <si>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</si>
  <si>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</si>
  <si>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</si>
  <si>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</si>
  <si>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</si>
  <si>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</si>
  <si>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</si>
  <si>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</si>
  <si>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</si>
  <si>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</si>
  <si>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</si>
  <si>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</si>
  <si>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</si>
  <si>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</si>
  <si>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</si>
  <si>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</si>
  <si>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113107044</t>
  </si>
  <si>
    <t>Odstranění podkladu živičných tl 200 mm při překopech ručně</t>
  </si>
  <si>
    <t>m2</t>
  </si>
  <si>
    <t>CS ÚRS 2019 02</t>
  </si>
  <si>
    <t>4</t>
  </si>
  <si>
    <t>961371065</t>
  </si>
  <si>
    <t>VV</t>
  </si>
  <si>
    <t>0,2*5,5</t>
  </si>
  <si>
    <t>131213102</t>
  </si>
  <si>
    <t>Hloubení jam v nesoudržných horninách třídy těžitelnosti I, skupiny 3 ručně</t>
  </si>
  <si>
    <t>m3</t>
  </si>
  <si>
    <t>CS ÚRS 2020 02</t>
  </si>
  <si>
    <t>2057700445</t>
  </si>
  <si>
    <t>"pro štěrkový podsyp:" 0,15*4,77*1,05</t>
  </si>
  <si>
    <t>Mezisoučet</t>
  </si>
  <si>
    <t>3</t>
  </si>
  <si>
    <t>132212112</t>
  </si>
  <si>
    <t>Hloubení rýh š do 800 mm v nesoudržných horninách třídy těžitelnosti I, skupiny 3 ručně</t>
  </si>
  <si>
    <t>-1728164975</t>
  </si>
  <si>
    <t>0,45*1,055*(4,77+1,5)</t>
  </si>
  <si>
    <t>"předpoklad nerovností:" 0,15*1,055*(4,77+1,05)</t>
  </si>
  <si>
    <t>16275111R0</t>
  </si>
  <si>
    <t>Vodorovné přemístění  výkopku/sypaniny z horniny  skupiny 1 až 4 na místo skládky (místo skládky zajišťuje zhotovitel)</t>
  </si>
  <si>
    <t>-1880522707</t>
  </si>
  <si>
    <t>3,898+0,751</t>
  </si>
  <si>
    <t>5</t>
  </si>
  <si>
    <t>171251201</t>
  </si>
  <si>
    <t>Uložení sypaniny na skládky nebo meziskládky</t>
  </si>
  <si>
    <t>-319757035</t>
  </si>
  <si>
    <t>6</t>
  </si>
  <si>
    <t>1712012R1</t>
  </si>
  <si>
    <t>Poplatek za skládku - hlušina</t>
  </si>
  <si>
    <t>-1641093651</t>
  </si>
  <si>
    <t>Zakládání</t>
  </si>
  <si>
    <t>7</t>
  </si>
  <si>
    <t>271532213</t>
  </si>
  <si>
    <t>Podsyp pod základové konstrukce se zhutněním z hrubého kameniva frakce 8 až 16 mm</t>
  </si>
  <si>
    <t>-2119312015</t>
  </si>
  <si>
    <t>0,15*4,77*1,05</t>
  </si>
  <si>
    <t>8</t>
  </si>
  <si>
    <t>273313711</t>
  </si>
  <si>
    <t>Základové desky z betonu tř. C 20/25</t>
  </si>
  <si>
    <t>-1256555572</t>
  </si>
  <si>
    <t>0,1*1,45*5,15*1,035</t>
  </si>
  <si>
    <t>9</t>
  </si>
  <si>
    <t>273351121</t>
  </si>
  <si>
    <t>Zřízení bednění základových desek</t>
  </si>
  <si>
    <t>-1821531129</t>
  </si>
  <si>
    <t>0,2*(5,22+1,5)</t>
  </si>
  <si>
    <t>10</t>
  </si>
  <si>
    <t>273351122</t>
  </si>
  <si>
    <t>Odstranění bednění základových desek</t>
  </si>
  <si>
    <t>2135188332</t>
  </si>
  <si>
    <t>11</t>
  </si>
  <si>
    <t>273362021</t>
  </si>
  <si>
    <t>Výztuž základových desek svařovanými sítěmi Kari</t>
  </si>
  <si>
    <t>t</t>
  </si>
  <si>
    <t>-1914143250</t>
  </si>
  <si>
    <t>"6/100/100:"4,45*(5,15*1,45)*0,001</t>
  </si>
  <si>
    <t>12</t>
  </si>
  <si>
    <t>274313611</t>
  </si>
  <si>
    <t>Základové pásy z betonu tř. C 16/20</t>
  </si>
  <si>
    <t>-193811724</t>
  </si>
  <si>
    <t>3,898*1,035</t>
  </si>
  <si>
    <t>Svislé a kompletní konstrukce</t>
  </si>
  <si>
    <t>13</t>
  </si>
  <si>
    <t>311235151</t>
  </si>
  <si>
    <t>Zdivo jednovrstvé z cihel broušených do P10 na tenkovrstvou maltu tl 300 mm</t>
  </si>
  <si>
    <t>2114085809</t>
  </si>
  <si>
    <t>3,3*(4,9+1,5)</t>
  </si>
  <si>
    <t>-1,735*1,75-1,73*2,6</t>
  </si>
  <si>
    <t>"parapet 2NP:" 1</t>
  </si>
  <si>
    <t>14</t>
  </si>
  <si>
    <t>317168056</t>
  </si>
  <si>
    <t>Překlad keramický vysoký v 238 mm dl 2250 mm</t>
  </si>
  <si>
    <t>kus</t>
  </si>
  <si>
    <t>1360886134</t>
  </si>
  <si>
    <t>3*2</t>
  </si>
  <si>
    <t>317998114</t>
  </si>
  <si>
    <t>Tepelná izolace mezi překlady v 24 cm z EPS tl 90 mm</t>
  </si>
  <si>
    <t>m</t>
  </si>
  <si>
    <t>-1582079348</t>
  </si>
  <si>
    <t>2,25*2</t>
  </si>
  <si>
    <t>16</t>
  </si>
  <si>
    <t>33123837R7</t>
  </si>
  <si>
    <t>Zdivo pilířů z cihel děrovaných broušených přes P10 do P15 na tenkovrstvou maltu - atyp.průřez s nutností řezání cihel</t>
  </si>
  <si>
    <t>1119214135</t>
  </si>
  <si>
    <t>0,37*0,45*3,7</t>
  </si>
  <si>
    <t>17</t>
  </si>
  <si>
    <t>342291113</t>
  </si>
  <si>
    <t xml:space="preserve">Ukotvení zdiva tl. 300mm montážní polyuretanovou pěnou </t>
  </si>
  <si>
    <t>-1364112540</t>
  </si>
  <si>
    <t>5,22+1,2+0,4</t>
  </si>
  <si>
    <t>18</t>
  </si>
  <si>
    <t>342291121</t>
  </si>
  <si>
    <t>Ukotvení příček k cihelným konstrukcím plochými kotvami</t>
  </si>
  <si>
    <t>-677464734</t>
  </si>
  <si>
    <t>3,7*2+0,9*2</t>
  </si>
  <si>
    <t>Vodorovné konstrukce</t>
  </si>
  <si>
    <t>19</t>
  </si>
  <si>
    <t>411168281</t>
  </si>
  <si>
    <t>Strop keramický tl 21 cm z vložek MIAKO a keramobetonových nosníků dl do 2 m OVN 50 cm</t>
  </si>
  <si>
    <t>-1661851014</t>
  </si>
  <si>
    <t>1,3*5,1</t>
  </si>
  <si>
    <t>20</t>
  </si>
  <si>
    <t>411361821</t>
  </si>
  <si>
    <t>Výztuž stropů betonářskou ocelí 10 505</t>
  </si>
  <si>
    <t>-837469243</t>
  </si>
  <si>
    <t xml:space="preserve">"věnec v konstrukci stropu:" </t>
  </si>
  <si>
    <t>"4xR10:" 0,69*(5,22+1,5*2)*4*0,0011</t>
  </si>
  <si>
    <t>417238212</t>
  </si>
  <si>
    <t>Obezdívka věnce jednostranná věncovkou keramickou v přes 150 do 210 mm včetně polystyrenu tl 100 mm</t>
  </si>
  <si>
    <t>-2033250469</t>
  </si>
  <si>
    <t>5,22+1,5</t>
  </si>
  <si>
    <t>Úpravy povrchů, podlahy a osazování výplní</t>
  </si>
  <si>
    <t>22</t>
  </si>
  <si>
    <t>611131101</t>
  </si>
  <si>
    <t>Cementový postřik vnitřních stropů nanášený celoplošně ručně</t>
  </si>
  <si>
    <t>149390678</t>
  </si>
  <si>
    <t>23</t>
  </si>
  <si>
    <t>611321141</t>
  </si>
  <si>
    <t>Vápenocementová omítka štuková dvouvrstvá vnitřních stropů rovných nanášená ručně</t>
  </si>
  <si>
    <t>-138274276</t>
  </si>
  <si>
    <t>24</t>
  </si>
  <si>
    <t>612131101</t>
  </si>
  <si>
    <t>Cementový postřik vnitřních stěn nanášený celoplošně ručně</t>
  </si>
  <si>
    <t>-379709580</t>
  </si>
  <si>
    <t>25</t>
  </si>
  <si>
    <t>612321141</t>
  </si>
  <si>
    <t>Vápenocementová omítka štuková dvouvrstvá vnitřních stěn nanášená ručně</t>
  </si>
  <si>
    <t>1401841186</t>
  </si>
  <si>
    <t>3*(1,2*2+4,92*2)</t>
  </si>
  <si>
    <t>-1,735*1,75+0,2*(1,75*2+1,735)</t>
  </si>
  <si>
    <t>-1,73*2,6+0,2*(2,6*2+1,73)</t>
  </si>
  <si>
    <t>-2,1*2,4-2,6*2,03+0,3*(2,1*2+2,4+2,6*2+2,03)+0,4*2,6</t>
  </si>
  <si>
    <t>26</t>
  </si>
  <si>
    <t>612325223</t>
  </si>
  <si>
    <t>Vápenocementová štuková omítka malých ploch do 1,0 m2 na stěnách</t>
  </si>
  <si>
    <t>2040186163</t>
  </si>
  <si>
    <t>27</t>
  </si>
  <si>
    <t>619995001</t>
  </si>
  <si>
    <t>Začištění omítek kolem oken, dveří, podlah nebo obkladů</t>
  </si>
  <si>
    <t>-1855150391</t>
  </si>
  <si>
    <t>"výměna okna 2NP:" 2,1*2+1,8</t>
  </si>
  <si>
    <t>28</t>
  </si>
  <si>
    <t>622332121</t>
  </si>
  <si>
    <t>Škrábaná omítka (břízolitová) vnějších stěn nanášená ručně na neomítnutý podklad</t>
  </si>
  <si>
    <t>-1220803179</t>
  </si>
  <si>
    <t>3,7*(5,22+1,5)</t>
  </si>
  <si>
    <t>-1,735*1,75+0,15*(1,75*2+1,75)</t>
  </si>
  <si>
    <t>-1,73*2,6+0,15*(2,6*2+1,73)</t>
  </si>
  <si>
    <t>"2NP:" 1</t>
  </si>
  <si>
    <t>Součet</t>
  </si>
  <si>
    <t>29</t>
  </si>
  <si>
    <t>623142001</t>
  </si>
  <si>
    <t>Potažení vnějších pilířů nebo sloupů sklovláknitým pletivem vtlačeným do tenkovrstvé hmoty</t>
  </si>
  <si>
    <t>-1597491608</t>
  </si>
  <si>
    <t>"sokl:" 0,3*(5,22+1,25+0,15*2+0,1-1,7)</t>
  </si>
  <si>
    <t>30</t>
  </si>
  <si>
    <t>623511111</t>
  </si>
  <si>
    <t>Tenkovrstvá akrylátová mozaiková střednězrnná omítka včetně penetrace vnějších pilířů nebo sloupů</t>
  </si>
  <si>
    <t>-925952102</t>
  </si>
  <si>
    <t>"sokl:" 1,551</t>
  </si>
  <si>
    <t>31</t>
  </si>
  <si>
    <t>631311115</t>
  </si>
  <si>
    <t>Mazanina tl do 80 mm z betonu prostého bez zvýšených nároků na prostředí tř. C 20/25</t>
  </si>
  <si>
    <t>354371798</t>
  </si>
  <si>
    <t>6,93*0,06</t>
  </si>
  <si>
    <t>32</t>
  </si>
  <si>
    <t>631311135</t>
  </si>
  <si>
    <t>Mazanina tl do 240 mm z betonu prostého bez zvýšených nároků na prostředí tř. C 20/25</t>
  </si>
  <si>
    <t>-721699724</t>
  </si>
  <si>
    <t>"nová úprava před vstupem:" 0,15*1,5*1,3</t>
  </si>
  <si>
    <t>33</t>
  </si>
  <si>
    <t>631319171</t>
  </si>
  <si>
    <t>Příplatek k mazanině tl do 80 mm za stržení povrchu spodní vrstvy před vložením výztuže</t>
  </si>
  <si>
    <t>868422919</t>
  </si>
  <si>
    <t>34</t>
  </si>
  <si>
    <t>631319195</t>
  </si>
  <si>
    <t>Příplatek k mazanině tl do 80 mm za plochu do 5 m2</t>
  </si>
  <si>
    <t>1123841966</t>
  </si>
  <si>
    <t>35</t>
  </si>
  <si>
    <t>631351101</t>
  </si>
  <si>
    <t>Zřízení bednění rýh a hran v podlahách</t>
  </si>
  <si>
    <t>24784503</t>
  </si>
  <si>
    <t>1,2*0,15</t>
  </si>
  <si>
    <t>36</t>
  </si>
  <si>
    <t>631351102</t>
  </si>
  <si>
    <t>Odstranění bednění rýh a hran v podlahách</t>
  </si>
  <si>
    <t>-1637436845</t>
  </si>
  <si>
    <t>37</t>
  </si>
  <si>
    <t>631362021</t>
  </si>
  <si>
    <t>Výztuž mazanin svařovanými sítěmi Kari</t>
  </si>
  <si>
    <t>-1881700553</t>
  </si>
  <si>
    <t>"4/100/100:" 1,98*6,93*0,011</t>
  </si>
  <si>
    <t>Ostatní konstrukce a práce, bourání</t>
  </si>
  <si>
    <t>38</t>
  </si>
  <si>
    <t>916111122</t>
  </si>
  <si>
    <t>Osazení obruby z drobných kostek bez boční opěry do lože z betonu prostého</t>
  </si>
  <si>
    <t>1818322632</t>
  </si>
  <si>
    <t>"dvě řady mezi základy a st.asfalt:" 5,5*2</t>
  </si>
  <si>
    <t>39</t>
  </si>
  <si>
    <t>M</t>
  </si>
  <si>
    <t>58381007</t>
  </si>
  <si>
    <t>kostka dlažební žula drobná 8/10</t>
  </si>
  <si>
    <t>-274226064</t>
  </si>
  <si>
    <t>5,5*0,2</t>
  </si>
  <si>
    <t>40</t>
  </si>
  <si>
    <t>919735113</t>
  </si>
  <si>
    <t>Řezání stávajícího živičného krytu hl do 150 mm</t>
  </si>
  <si>
    <t>1956842487</t>
  </si>
  <si>
    <t>5,5+0,2*2</t>
  </si>
  <si>
    <t>41</t>
  </si>
  <si>
    <t>919735124</t>
  </si>
  <si>
    <t>Řezání stávajícího betonového krytu hl do 200 mm</t>
  </si>
  <si>
    <t>1370039120</t>
  </si>
  <si>
    <t>42</t>
  </si>
  <si>
    <t>94111113R1</t>
  </si>
  <si>
    <t>Montáž lešení s podlahami v do 10 m</t>
  </si>
  <si>
    <t>-1462985178</t>
  </si>
  <si>
    <t>6*4</t>
  </si>
  <si>
    <t>43</t>
  </si>
  <si>
    <t>94111113R6</t>
  </si>
  <si>
    <t>Mimostaveništní doprava lešení (dovoz a odvoz)</t>
  </si>
  <si>
    <t>1157555888</t>
  </si>
  <si>
    <t>44</t>
  </si>
  <si>
    <t>94111123R2</t>
  </si>
  <si>
    <t>Příplatek k lešení za pronájem po dobu použití</t>
  </si>
  <si>
    <t>-1842598939</t>
  </si>
  <si>
    <t>45</t>
  </si>
  <si>
    <t>94111183R1</t>
  </si>
  <si>
    <t>Demontáž lešení v do 10 m</t>
  </si>
  <si>
    <t>-996509718</t>
  </si>
  <si>
    <t>46</t>
  </si>
  <si>
    <t>965043441</t>
  </si>
  <si>
    <t>Bourání podkladů pod dlažby betonových s potěrem nebo teracem tl do 150 mm pl přes 4 m2</t>
  </si>
  <si>
    <t>-1994654210</t>
  </si>
  <si>
    <t>0,15*(1,5*5,22+0,15*2,4*2)+0,15*1,5*1,2</t>
  </si>
  <si>
    <t>47</t>
  </si>
  <si>
    <t>965081223</t>
  </si>
  <si>
    <t>Bourání podlah z dlaždic keramických nebo xylolitových tl přes 10 mm plochy přes 1 m2</t>
  </si>
  <si>
    <t>42455779</t>
  </si>
  <si>
    <t>" dlažba vč. podkladu:" 7,72</t>
  </si>
  <si>
    <t>48</t>
  </si>
  <si>
    <t>965081611</t>
  </si>
  <si>
    <t>Odsekání soklíků rovných</t>
  </si>
  <si>
    <t>2087344226</t>
  </si>
  <si>
    <t>"vnitřní:" 1,48*2-0,8+2,75-0,6+0,42+0,15*4</t>
  </si>
  <si>
    <t>"venkovní:" 1,5+0,42+0,15*5</t>
  </si>
  <si>
    <t>49</t>
  </si>
  <si>
    <t>968062375</t>
  </si>
  <si>
    <t>Vybourání dřevěných rámů oken zdvojených včetně křídel pl do 2 m2</t>
  </si>
  <si>
    <t>-1581918747</t>
  </si>
  <si>
    <t>"okno 2NP:" 0,9*1,8</t>
  </si>
  <si>
    <t>50</t>
  </si>
  <si>
    <t>968062456</t>
  </si>
  <si>
    <t>Vybourání dřevěných dveřních zárubní pl přes 2 m2</t>
  </si>
  <si>
    <t>2015047089</t>
  </si>
  <si>
    <t>"1NP:"2,1*2,4+2,5*2,4</t>
  </si>
  <si>
    <t>"2NP:" 2,1*0,9</t>
  </si>
  <si>
    <t>51</t>
  </si>
  <si>
    <t>974031133</t>
  </si>
  <si>
    <t>Vysekání rýh ve zdivu cihelném hl do 50 mm š do 100 mm</t>
  </si>
  <si>
    <t>1608299080</t>
  </si>
  <si>
    <t>"pro propojení izolací - venkovní stěna:"1,5</t>
  </si>
  <si>
    <t>52</t>
  </si>
  <si>
    <t>974031134</t>
  </si>
  <si>
    <t>Vysekání rýh ve zdivu cihelném hl do 50 mm š do 150 mm</t>
  </si>
  <si>
    <t>-1717688537</t>
  </si>
  <si>
    <t>"ostění 2NP:" 2,1+1</t>
  </si>
  <si>
    <t>53</t>
  </si>
  <si>
    <t>974031137</t>
  </si>
  <si>
    <t>Vysekání rýh ve zdivu cihelném hl do 50 mm š do 300 mm</t>
  </si>
  <si>
    <t>-552006725</t>
  </si>
  <si>
    <t>"ostění 1NP:" 2,1*2+2,4+2,6*2+2,4</t>
  </si>
  <si>
    <t>54</t>
  </si>
  <si>
    <t>977311111</t>
  </si>
  <si>
    <t>Řezání stávajících betonových mazanin nevyztužených hl do 50 mm</t>
  </si>
  <si>
    <t>626919259</t>
  </si>
  <si>
    <t>"pod ramenem schodiště"2,5</t>
  </si>
  <si>
    <t>"konec dlažby balkonu- upřesnit dle skutečnosti:" 10,5</t>
  </si>
  <si>
    <t>997</t>
  </si>
  <si>
    <t>Přesun sutě</t>
  </si>
  <si>
    <t>55</t>
  </si>
  <si>
    <t>997013151</t>
  </si>
  <si>
    <t>Vnitrostaveništní doprava suti a vybouraných hmot pro budovy v do 6 m s omezením mechanizace</t>
  </si>
  <si>
    <t>-811114516</t>
  </si>
  <si>
    <t>56</t>
  </si>
  <si>
    <t>997013501</t>
  </si>
  <si>
    <t>Odvoz suti a vybouraných hmot na skládku nebo meziskládku do 1 km se složením</t>
  </si>
  <si>
    <t>-416738338</t>
  </si>
  <si>
    <t>57</t>
  </si>
  <si>
    <t>9970135R0</t>
  </si>
  <si>
    <t xml:space="preserve">Příplatek k odvozu suti a vybouraných hmot za dopravu na místo skládky </t>
  </si>
  <si>
    <t>-1196952848</t>
  </si>
  <si>
    <t>58</t>
  </si>
  <si>
    <t>997013631</t>
  </si>
  <si>
    <t>Poplatek za uložení na skládce (skládkovné) stavebního odpadu směsného kód odpadu 17 09 04</t>
  </si>
  <si>
    <t>420808880</t>
  </si>
  <si>
    <t>998</t>
  </si>
  <si>
    <t>Přesun hmot</t>
  </si>
  <si>
    <t>59</t>
  </si>
  <si>
    <t>998017001</t>
  </si>
  <si>
    <t>Přesun hmot s omezením mechanizace pro budovy v do 6 m</t>
  </si>
  <si>
    <t>276956033</t>
  </si>
  <si>
    <t>PSV</t>
  </si>
  <si>
    <t>Práce a dodávky PSV</t>
  </si>
  <si>
    <t>711</t>
  </si>
  <si>
    <t>Izolace proti vodě, vlhkosti a plynům</t>
  </si>
  <si>
    <t>60</t>
  </si>
  <si>
    <t>711111001</t>
  </si>
  <si>
    <t>Provedení izolace proti zemní vlhkosti vodorovné za studena nátěrem penetračním</t>
  </si>
  <si>
    <t>-873805918</t>
  </si>
  <si>
    <t>5,15*1,45</t>
  </si>
  <si>
    <t>61</t>
  </si>
  <si>
    <t>11163150</t>
  </si>
  <si>
    <t>lak penetrační asfaltový</t>
  </si>
  <si>
    <t>1547040407</t>
  </si>
  <si>
    <t>7,468*0,00035 'Přepočtené koeficientem množství</t>
  </si>
  <si>
    <t>62</t>
  </si>
  <si>
    <t>711141559</t>
  </si>
  <si>
    <t>Provedení izolace proti zemní vlhkosti pásy přitavením vodorovné NAIP</t>
  </si>
  <si>
    <t>-1389209775</t>
  </si>
  <si>
    <t>63</t>
  </si>
  <si>
    <t>71149311R1</t>
  </si>
  <si>
    <t>Izolace stěrková vodorovná těsnicí kaší -2K (kompl-systém mimo výztužných prvků)</t>
  </si>
  <si>
    <t>1585591586</t>
  </si>
  <si>
    <t>"kraj balkonu:" 0,2*10,5</t>
  </si>
  <si>
    <t>64</t>
  </si>
  <si>
    <t>71149313R1</t>
  </si>
  <si>
    <t>Těsnící páska stěrkové izolace vč.tmelu</t>
  </si>
  <si>
    <t>1689838391</t>
  </si>
  <si>
    <t>"překrytí  konce oplechování:" 10,5</t>
  </si>
  <si>
    <t>65</t>
  </si>
  <si>
    <t>711745567</t>
  </si>
  <si>
    <t>Izolace proti vodě provedení spojů přitavením pásu NAIP 500 mm</t>
  </si>
  <si>
    <t>1266503221</t>
  </si>
  <si>
    <t>"propojení izolace:" 1,5+5,22</t>
  </si>
  <si>
    <t>"svislé venkovní zakončení:" 5,22+1,5</t>
  </si>
  <si>
    <t>66</t>
  </si>
  <si>
    <t>62853004</t>
  </si>
  <si>
    <t>pás asfaltový natavitelný modifikovaný SBS tl 4,0mm s vložkou ze skleněné tkaniny a spalitelnou PE fólií nebo jemnozrnným minerálním posypem na horním povrchu</t>
  </si>
  <si>
    <t>-1458638735</t>
  </si>
  <si>
    <t>(7,468+6,72*0,3+6,72*0,5)*1,15</t>
  </si>
  <si>
    <t>67</t>
  </si>
  <si>
    <t>998711101</t>
  </si>
  <si>
    <t>Přesun hmot tonážní pro izolace proti vodě, vlhkosti a plynům v objektech výšky do 6 m</t>
  </si>
  <si>
    <t>1875279431</t>
  </si>
  <si>
    <t>712</t>
  </si>
  <si>
    <t>Povlakové krytiny</t>
  </si>
  <si>
    <t>68</t>
  </si>
  <si>
    <t>712311101</t>
  </si>
  <si>
    <t>Provedení povlakové krytiny střech do 10° za studena lakem penetračním nebo asfaltovým</t>
  </si>
  <si>
    <t>-833535583</t>
  </si>
  <si>
    <t>69</t>
  </si>
  <si>
    <t>-833430024</t>
  </si>
  <si>
    <t>6,63*0,0003 'Přepočtené koeficientem množství</t>
  </si>
  <si>
    <t>70</t>
  </si>
  <si>
    <t>712331111</t>
  </si>
  <si>
    <t>Provedení povlakové krytiny střech do 10° podkladní vrstvy pásy na sucho samolepící</t>
  </si>
  <si>
    <t>-1138106798</t>
  </si>
  <si>
    <t>5,22*1,5+0,1*(1,5+5,22)</t>
  </si>
  <si>
    <t>71</t>
  </si>
  <si>
    <t>62866281</t>
  </si>
  <si>
    <t>pás asfaltový samolepicí modifikovaný SBS tl 3,0mm s vložkou ze skleněné tkaniny se spalitelnou fólií nebo jemnozrnným minerálním posypem nebo textilií na horním povrchu</t>
  </si>
  <si>
    <t>1412104628</t>
  </si>
  <si>
    <t>8,502*1,2 'Přepočtené koeficientem množství</t>
  </si>
  <si>
    <t>72</t>
  </si>
  <si>
    <t>998712101</t>
  </si>
  <si>
    <t>Přesun hmot tonážní tonážní pro krytiny povlakové v objektech v do 6 m</t>
  </si>
  <si>
    <t>2048361034</t>
  </si>
  <si>
    <t>73</t>
  </si>
  <si>
    <t>998712181</t>
  </si>
  <si>
    <t>Příplatek k přesunu hmot tonážní 712 prováděný bez použití mechanizace</t>
  </si>
  <si>
    <t>457430684</t>
  </si>
  <si>
    <t>713</t>
  </si>
  <si>
    <t>Izolace tepelné</t>
  </si>
  <si>
    <t>74</t>
  </si>
  <si>
    <t>713111111</t>
  </si>
  <si>
    <t>Montáž izolace tepelné vrchem stropů volně kladenými rohožemi, pásy, dílci, deskami</t>
  </si>
  <si>
    <t>903630469</t>
  </si>
  <si>
    <t>(1,2*4,92)*3</t>
  </si>
  <si>
    <t>75</t>
  </si>
  <si>
    <t>28375950</t>
  </si>
  <si>
    <t>deska EPS 100 fasádní λ=0,037 tl 100mm</t>
  </si>
  <si>
    <t>-1054246216</t>
  </si>
  <si>
    <t>17,712*1,02 'Přepočtené koeficientem množství</t>
  </si>
  <si>
    <t>76</t>
  </si>
  <si>
    <t>713121111</t>
  </si>
  <si>
    <t>Montáž izolace tepelné podlah volně kladenými rohožemi, pásy, dílci, deskami 1 vrstva</t>
  </si>
  <si>
    <t>1716785876</t>
  </si>
  <si>
    <t>77</t>
  </si>
  <si>
    <t>28372306</t>
  </si>
  <si>
    <t>deska EPS 100 do plochých střech a podlah λ=0,037 tl 60mm</t>
  </si>
  <si>
    <t>753722330</t>
  </si>
  <si>
    <t>7,05882352941176*1,02 'Přepočtené koeficientem množství</t>
  </si>
  <si>
    <t>78</t>
  </si>
  <si>
    <t>713131141</t>
  </si>
  <si>
    <t>Montáž izolace tepelné stěn a základů lepením celoplošně rohoží, pásů, dílců, desek</t>
  </si>
  <si>
    <t>915871772</t>
  </si>
  <si>
    <t>0,4*(5,22+1,5-1,1)</t>
  </si>
  <si>
    <t>79</t>
  </si>
  <si>
    <t>713131151</t>
  </si>
  <si>
    <t>Montáž izolace tepelné stěn a základů volně vloženými rohožemi, pásy, dílci, deskami 1 vrstva</t>
  </si>
  <si>
    <t>-118263460</t>
  </si>
  <si>
    <t>"izolace do základů:" 0,5*(5,22+1,5)</t>
  </si>
  <si>
    <t>80</t>
  </si>
  <si>
    <t>28376379</t>
  </si>
  <si>
    <t>deska z polystyrénu XPS, hrana polodrážková a hladký povrch s vyšší odolností tl 50mm</t>
  </si>
  <si>
    <t>-125809176</t>
  </si>
  <si>
    <t>(2,248+3,36)*1,1</t>
  </si>
  <si>
    <t>81</t>
  </si>
  <si>
    <t>713191132</t>
  </si>
  <si>
    <t>Montáž izolace tepelné podlah, stropů vrchem nebo střech překrytí separační fólií z PE</t>
  </si>
  <si>
    <t>1659340423</t>
  </si>
  <si>
    <t>82</t>
  </si>
  <si>
    <t>28329042</t>
  </si>
  <si>
    <t>fólie PE separační či ochranná tl 0,2mm</t>
  </si>
  <si>
    <t>1840489623</t>
  </si>
  <si>
    <t>6,93*1,1 'Přepočtené koeficientem množství</t>
  </si>
  <si>
    <t>83</t>
  </si>
  <si>
    <t>998713101</t>
  </si>
  <si>
    <t>Přesun hmot tonážní pro izolace tepelné v objektech v do 6 m</t>
  </si>
  <si>
    <t>2011913513</t>
  </si>
  <si>
    <t>84</t>
  </si>
  <si>
    <t>998713181</t>
  </si>
  <si>
    <t>Příplatek k přesunu hmot tonážní 713 prováděný bez použití mechanizace</t>
  </si>
  <si>
    <t>1200269320</t>
  </si>
  <si>
    <t>730</t>
  </si>
  <si>
    <t>Ústřední vytápění</t>
  </si>
  <si>
    <t>85</t>
  </si>
  <si>
    <t>730100110</t>
  </si>
  <si>
    <t>Úprava stávajícího vytápění zádveří (vytápění na 20 st.C)</t>
  </si>
  <si>
    <t>soub</t>
  </si>
  <si>
    <t>2133087559</t>
  </si>
  <si>
    <t>764</t>
  </si>
  <si>
    <t>Konstrukce klempířské</t>
  </si>
  <si>
    <t>86</t>
  </si>
  <si>
    <t>764002851</t>
  </si>
  <si>
    <t>Demontáž oplechování parapetů do suti</t>
  </si>
  <si>
    <t>-1578777536</t>
  </si>
  <si>
    <t>"2NP:" 0,95*2</t>
  </si>
  <si>
    <t>87</t>
  </si>
  <si>
    <t>764216642</t>
  </si>
  <si>
    <t>Oplechování rovných parapetů celoplošně lepené z Pz s povrchovou úpravou rš 200 mm</t>
  </si>
  <si>
    <t>-2076425792</t>
  </si>
  <si>
    <t>1,75+1,8</t>
  </si>
  <si>
    <t>88</t>
  </si>
  <si>
    <t>764216665</t>
  </si>
  <si>
    <t>Příplatek za zvýšenou pracnost oplechování rohů rovných parapetů z PZ s povrch úpravou rš do 400 mm</t>
  </si>
  <si>
    <t>-1538572796</t>
  </si>
  <si>
    <t>89</t>
  </si>
  <si>
    <t>998764101</t>
  </si>
  <si>
    <t>Přesun hmot tonážní pro konstrukce klempířské v objektech v do 6 m</t>
  </si>
  <si>
    <t>108218800</t>
  </si>
  <si>
    <t>90</t>
  </si>
  <si>
    <t>998764181</t>
  </si>
  <si>
    <t>Příplatek k přesunu hmot tonážní 764 prováděný bez použití mechanizace</t>
  </si>
  <si>
    <t>-452515542</t>
  </si>
  <si>
    <t>766</t>
  </si>
  <si>
    <t>Konstrukce truhlářské</t>
  </si>
  <si>
    <t>91</t>
  </si>
  <si>
    <t>766110110</t>
  </si>
  <si>
    <t>Okno plastové 1735x1750mm (technické parametry a členění viz tabulka oken a dveří) - dodávka,montáž do zdiva,přesuny</t>
  </si>
  <si>
    <t>-339183445</t>
  </si>
  <si>
    <t>92</t>
  </si>
  <si>
    <t>766110112</t>
  </si>
  <si>
    <t>Parapet vnitřní k oknu dl 1735mm  (technické parametry a členění viz tabulka oken a dveří) - dodávka,montáž ,přesuny</t>
  </si>
  <si>
    <t>-1733336691</t>
  </si>
  <si>
    <t>93</t>
  </si>
  <si>
    <t>766110120</t>
  </si>
  <si>
    <t>Okno plastové 1800x2100mm (technické parametry a členění viz tabulka oken a dveří),dodávka,montáž do zdiva,přesuny</t>
  </si>
  <si>
    <t>1817819706</t>
  </si>
  <si>
    <t>94</t>
  </si>
  <si>
    <t>766110122</t>
  </si>
  <si>
    <t>Parapet vnitřní k oknu dl 1800mm  (technické parametry a členění viz tabulka oken a dveří) - dodávka,montáž ,přesuny</t>
  </si>
  <si>
    <t>2124657323</t>
  </si>
  <si>
    <t>95</t>
  </si>
  <si>
    <t>766210111</t>
  </si>
  <si>
    <t>Dveře vhodové plastové s nadsvětlíkem 1735x2660mm vč. vrchního kování a bezpečnostního zámku (technické parametry a členění viz tabulka oken a dveří) - dodávka,montáž do zdiva,přesuny</t>
  </si>
  <si>
    <t>-730740647</t>
  </si>
  <si>
    <t>96</t>
  </si>
  <si>
    <t>766441811</t>
  </si>
  <si>
    <t>Demontáž parapetních desek dřevěných nebo plastových šířky do 30 cm délky do 1,0 m</t>
  </si>
  <si>
    <t>601946315</t>
  </si>
  <si>
    <t>"2NP-stávající okno:"1</t>
  </si>
  <si>
    <t>97</t>
  </si>
  <si>
    <t>766662811</t>
  </si>
  <si>
    <t>Demontáž dveřních prahů u dveří jednokřídlových</t>
  </si>
  <si>
    <t>-1041212844</t>
  </si>
  <si>
    <t>" stávající vnitřní dveře - pro navázání nové dlažby:" 2</t>
  </si>
  <si>
    <t>98</t>
  </si>
  <si>
    <t>766695213</t>
  </si>
  <si>
    <t>Montáž truhlářských prahů dveří jednokřídlových šířky přes 10 cm</t>
  </si>
  <si>
    <t>1896749892</t>
  </si>
  <si>
    <t>99</t>
  </si>
  <si>
    <t>766700110</t>
  </si>
  <si>
    <t>Stříška nad dveře 800x2200mm - ocelový pozinkovaný rám z uzavřených profilů 45/45mm kotvený 2 plochymi kotvami a 2 táhly do stěny na chemickou kotvu,+ úchyty pro sklo - kompletní dodávka a montáž, přesuny, pomocné lešení</t>
  </si>
  <si>
    <t>1444480351</t>
  </si>
  <si>
    <t>100</t>
  </si>
  <si>
    <t>766700120</t>
  </si>
  <si>
    <t>Stříška nad dveře  -  čiré bezpečnostní sklo 600x2200mm - dodávka a připojení na oc.rám vč.spojovacího materiálu</t>
  </si>
  <si>
    <t>2108149393</t>
  </si>
  <si>
    <t>767</t>
  </si>
  <si>
    <t>Konstrukce zámečnické</t>
  </si>
  <si>
    <t>101</t>
  </si>
  <si>
    <t>767100110</t>
  </si>
  <si>
    <t>Ocelový profil L160/160/10 kotvený do betonové konstrukce stěn chemickými kotvami D16mm v osové vzdálenosti 500mm, profil vč.3xnátěru - kompletní dodávka a montáž</t>
  </si>
  <si>
    <t>-1390392019</t>
  </si>
  <si>
    <t>102</t>
  </si>
  <si>
    <t>767910110</t>
  </si>
  <si>
    <t>Demontáž zábradlí dl.10,4m  s výplní z dřevěných latí vč. přesunů, třídění a odvozu na řízenou skládku</t>
  </si>
  <si>
    <t>-472247490</t>
  </si>
  <si>
    <t>771</t>
  </si>
  <si>
    <t>Podlahy z dlaždic</t>
  </si>
  <si>
    <t>103</t>
  </si>
  <si>
    <t>771111011</t>
  </si>
  <si>
    <t>Vysátí podkladu před pokládkou dlažby</t>
  </si>
  <si>
    <t>-1374413963</t>
  </si>
  <si>
    <t>104</t>
  </si>
  <si>
    <t>771121011</t>
  </si>
  <si>
    <t>Nátěr penetrační na podlahu</t>
  </si>
  <si>
    <t>-1690775181</t>
  </si>
  <si>
    <t>105</t>
  </si>
  <si>
    <t>771151012</t>
  </si>
  <si>
    <t>Samonivelační stěrka podlah pevnosti 20 MPa tl 5 mm</t>
  </si>
  <si>
    <t>1237258119</t>
  </si>
  <si>
    <t>"průměrná výška vyrovnání prdkladu:" 7,72</t>
  </si>
  <si>
    <t>106</t>
  </si>
  <si>
    <t>771474113</t>
  </si>
  <si>
    <t>Montáž soklů z dlaždic keramických rovných flexibilní lepidlo v do 120 mm</t>
  </si>
  <si>
    <t>-1449833294</t>
  </si>
  <si>
    <t>1,48*2-0,8+2,75-0,6+0,42*2+0,32*3+1,2*2-1+0,15*2+4,92</t>
  </si>
  <si>
    <t>0,4+0,37</t>
  </si>
  <si>
    <t>107</t>
  </si>
  <si>
    <t>771554113</t>
  </si>
  <si>
    <t>Montáž podlah z dlaždic teracových lepených flexibilním lepidlem do 12 ks/m2</t>
  </si>
  <si>
    <t>610667876</t>
  </si>
  <si>
    <t>1,2*1,5+0,15*1,1-0,5*1</t>
  </si>
  <si>
    <t>108</t>
  </si>
  <si>
    <t>59247001</t>
  </si>
  <si>
    <t>dlaždice teracová 300x300x30mm</t>
  </si>
  <si>
    <t>-1483867796</t>
  </si>
  <si>
    <t>1,8*1,1 'Přepočtené koeficientem množství</t>
  </si>
  <si>
    <t>109</t>
  </si>
  <si>
    <t>771559191</t>
  </si>
  <si>
    <t>Příplatek k montáži podlah z dlaždic teracových za plochu do 5 m2</t>
  </si>
  <si>
    <t>-301147534</t>
  </si>
  <si>
    <t>110</t>
  </si>
  <si>
    <t>77155919R5</t>
  </si>
  <si>
    <t>Příplatek k montáži podlah z dlaždic teracových za řezání nad rámec položky</t>
  </si>
  <si>
    <t>1467541544</t>
  </si>
  <si>
    <t>0,5*2+1*2+1,1+0,15*2</t>
  </si>
  <si>
    <t>111</t>
  </si>
  <si>
    <t>771571916</t>
  </si>
  <si>
    <t>Oprava podlah z keramických do malty do 25 ks/m2</t>
  </si>
  <si>
    <t>365753393</t>
  </si>
  <si>
    <t>"kraj balkonu:" 10,4/0,2</t>
  </si>
  <si>
    <t>112</t>
  </si>
  <si>
    <t>59761432</t>
  </si>
  <si>
    <t>dlažba keramická slinutá hladká do interiéru i exteriéru pro vysoké mechanické namáhání přes 22 do 25ks/m2</t>
  </si>
  <si>
    <t>-1390636094</t>
  </si>
  <si>
    <t>0,2*10,4</t>
  </si>
  <si>
    <t>113</t>
  </si>
  <si>
    <t>771574115</t>
  </si>
  <si>
    <t>Montáž podlah keramických hladkých lepených flexibilním lepidlem do 25 ks/m2</t>
  </si>
  <si>
    <t>1528015515</t>
  </si>
  <si>
    <t>6,93+7,72</t>
  </si>
  <si>
    <t>114</t>
  </si>
  <si>
    <t>771591185</t>
  </si>
  <si>
    <t>Podlahy pracnější řezání keramických dlaždic rovné</t>
  </si>
  <si>
    <t>1271517842</t>
  </si>
  <si>
    <t>"příplatek za pracnost nad rámec položky -svislé řezy sloupy a ostění:" 7</t>
  </si>
  <si>
    <t>115</t>
  </si>
  <si>
    <t>77159118R7</t>
  </si>
  <si>
    <t>Řezání  soklíku z keramických dlaždic rovné</t>
  </si>
  <si>
    <t>1979863693</t>
  </si>
  <si>
    <t>116</t>
  </si>
  <si>
    <t>582212617</t>
  </si>
  <si>
    <t>117</t>
  </si>
  <si>
    <t>998771101</t>
  </si>
  <si>
    <t>Přesun hmot tonážní pro podlahy z dlaždic v objektech v do 6 m</t>
  </si>
  <si>
    <t>-583514310</t>
  </si>
  <si>
    <t>118</t>
  </si>
  <si>
    <t>998771181</t>
  </si>
  <si>
    <t>Příplatek k přesunu hmot tonážní 771 prováděný bez použití mechanizace</t>
  </si>
  <si>
    <t>-669258898</t>
  </si>
  <si>
    <t>783</t>
  </si>
  <si>
    <t>Dokončovací práce - nátěry</t>
  </si>
  <si>
    <t>119</t>
  </si>
  <si>
    <t>783401313</t>
  </si>
  <si>
    <t>Odmaštění klempířských konstrukcí ředidlovým odmašťovačem před provedením nátěru</t>
  </si>
  <si>
    <t>-1377647594</t>
  </si>
  <si>
    <t>"oplechování kraje balkonu:" 0,3*10,5</t>
  </si>
  <si>
    <t>120</t>
  </si>
  <si>
    <t>783414201</t>
  </si>
  <si>
    <t>Základní antikorozní jednonásobný syntetický nátěr klempířských konstrukcí</t>
  </si>
  <si>
    <t>-1450995683</t>
  </si>
  <si>
    <t>"nové oplechování:" 3,55*0,25</t>
  </si>
  <si>
    <t>121</t>
  </si>
  <si>
    <t>783417101</t>
  </si>
  <si>
    <t>Krycí jednonásobný syntetický nátěr klempířských konstrukcí</t>
  </si>
  <si>
    <t>-1572339650</t>
  </si>
  <si>
    <t>(3,15+0,888)*2</t>
  </si>
  <si>
    <t>784</t>
  </si>
  <si>
    <t>Dokončovací práce - malby a tapety</t>
  </si>
  <si>
    <t>122</t>
  </si>
  <si>
    <t>78416121R1</t>
  </si>
  <si>
    <t>Lokální vyrovnání podkladu sádrovou stěrkou plochy do 0,25 m2 v místnostech výšky do 3,80 m</t>
  </si>
  <si>
    <t>-903081998</t>
  </si>
  <si>
    <t>"tnelení po nových rozvodech elektroinstalace ... odhad cca 15%:" 2,5</t>
  </si>
  <si>
    <t>"začištění 2NP:" 1</t>
  </si>
  <si>
    <t>123</t>
  </si>
  <si>
    <t>78417110R1</t>
  </si>
  <si>
    <t>Zakrytí vnitřních podlah včetně pozdějšího odkrytí a oblepování konstrukcí - 1NP</t>
  </si>
  <si>
    <t>858522430</t>
  </si>
  <si>
    <t>124</t>
  </si>
  <si>
    <t>78417110R2</t>
  </si>
  <si>
    <t>Zakrytí vnitřních podlah včetně pozdějšího odkrytí a oblepování konstrukcí - 2NP</t>
  </si>
  <si>
    <t>-1376991665</t>
  </si>
  <si>
    <t>125</t>
  </si>
  <si>
    <t>784181001</t>
  </si>
  <si>
    <t>Jednonásobné pačokování v místnostech výšky do 3,80 m</t>
  </si>
  <si>
    <t>2018186702</t>
  </si>
  <si>
    <t>6,93+26,02</t>
  </si>
  <si>
    <t>"parapet a ostění 2NP:" 2</t>
  </si>
  <si>
    <t>126</t>
  </si>
  <si>
    <t>784221101</t>
  </si>
  <si>
    <t>Dvojnásobné bílé malby ze směsí za sucha dobře otěruvzdorných v místnostech do 3,80 m</t>
  </si>
  <si>
    <t>1001231055</t>
  </si>
  <si>
    <t>32,95</t>
  </si>
  <si>
    <t>"stávající chodba:" 2,7*(1,48*2+5,22+2,75)-1,2-1,6</t>
  </si>
  <si>
    <t>-2,4*2,1-2,03*2,5</t>
  </si>
  <si>
    <t>"parapet+ostění 2NP:"2</t>
  </si>
  <si>
    <t>Práce a dodávky M</t>
  </si>
  <si>
    <t>21-M</t>
  </si>
  <si>
    <t>Elektromontáže</t>
  </si>
  <si>
    <t>127</t>
  </si>
  <si>
    <t>210110110</t>
  </si>
  <si>
    <t>Kontrola stávajícího umělého osvětlení provedení nového doplnění, demontáž stávajícího zrušeného vč.stavebních přípomocí (sekání rýh a průrazů a jejich zához)</t>
  </si>
  <si>
    <t>795897272</t>
  </si>
  <si>
    <t>VRN</t>
  </si>
  <si>
    <t>Vedlejší rozpočtové náklady</t>
  </si>
  <si>
    <t>VRN3</t>
  </si>
  <si>
    <t>Zařízení staveniště</t>
  </si>
  <si>
    <t>128</t>
  </si>
  <si>
    <t>030001001</t>
  </si>
  <si>
    <t>Zařízení staveniště (zřízení, pronájem, odstranění)</t>
  </si>
  <si>
    <t>1024</t>
  </si>
  <si>
    <t>1495744026</t>
  </si>
  <si>
    <t>VRN4</t>
  </si>
  <si>
    <t>Inženýrská činnost</t>
  </si>
  <si>
    <t>129</t>
  </si>
  <si>
    <t>045002001</t>
  </si>
  <si>
    <t>Kompletační a koordinační činnost</t>
  </si>
  <si>
    <t>1382292963</t>
  </si>
  <si>
    <t>VRN9</t>
  </si>
  <si>
    <t>Ostatní náklady</t>
  </si>
  <si>
    <t>130</t>
  </si>
  <si>
    <t>090001002</t>
  </si>
  <si>
    <t>Ostatní náklady zhotovitele (např.doprava/ubytování  pracovníků, dopravné subdodavatelů, přeprava strojů .. a jiné...)</t>
  </si>
  <si>
    <t>1529219323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</si>
</sst>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55">
    <font>
      <sz val="8"/>
      <name val="Arial CE"/>
      <family val="2"/>
    </font>
    <font>
      <sz val="11"/>
      <color indexed="8"/>
      <name val="Calibri"/>
      <family val="2"/>
    </font>
    <font>
      <sz val="10"/>
      <color indexed="55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8"/>
      <color indexed="63"/>
      <name val="Arial CE"/>
      <family val="0"/>
    </font>
    <font>
      <sz val="8"/>
      <color indexed="18"/>
      <name val="Arial CE"/>
      <family val="0"/>
    </font>
    <font>
      <sz val="8"/>
      <color indexed="20"/>
      <name val="Arial CE"/>
      <family val="0"/>
    </font>
    <font>
      <sz val="8"/>
      <color indexed="10"/>
      <name val="Arial CE"/>
      <family val="0"/>
    </font>
    <font>
      <sz val="8"/>
      <color indexed="9"/>
      <name val="Arial CE"/>
      <family val="0"/>
    </font>
    <font>
      <b/>
      <sz val="14"/>
      <name val="Arial CE"/>
      <family val="0"/>
    </font>
    <font>
      <sz val="8"/>
      <color indexed="48"/>
      <name val="Arial CE"/>
      <family val="0"/>
    </font>
    <font>
      <b/>
      <sz val="12"/>
      <color indexed="55"/>
      <name val="Arial CE"/>
      <family val="0"/>
    </font>
    <font>
      <b/>
      <sz val="8"/>
      <color indexed="55"/>
      <name val="Arial CE"/>
      <family val="0"/>
    </font>
    <font>
      <b/>
      <sz val="10"/>
      <name val="Arial CE"/>
      <family val="0"/>
    </font>
    <font>
      <b/>
      <sz val="10"/>
      <color indexed="55"/>
      <name val="Arial CE"/>
      <family val="0"/>
    </font>
    <font>
      <b/>
      <sz val="10"/>
      <color indexed="63"/>
      <name val="Arial CE"/>
      <family val="0"/>
    </font>
    <font>
      <sz val="12"/>
      <color indexed="55"/>
      <name val="Arial CE"/>
      <family val="0"/>
    </font>
    <font>
      <sz val="8"/>
      <color indexed="55"/>
      <name val="Arial CE"/>
      <family val="0"/>
    </font>
    <font>
      <sz val="9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8"/>
      <color indexed="12"/>
      <name val="Wingdings 2"/>
      <family val="0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sz val="10"/>
      <color indexed="48"/>
      <name val="Arial CE"/>
      <family val="0"/>
    </font>
    <font>
      <sz val="8"/>
      <color indexed="16"/>
      <name val="Arial CE"/>
      <family val="0"/>
    </font>
    <font>
      <b/>
      <sz val="8"/>
      <name val="Arial CE"/>
      <family val="0"/>
    </font>
    <font>
      <sz val="7"/>
      <color indexed="55"/>
      <name val="Arial CE"/>
      <family val="0"/>
    </font>
    <font>
      <i/>
      <sz val="9"/>
      <color indexed="12"/>
      <name val="Arial CE"/>
      <family val="0"/>
    </font>
    <font>
      <i/>
      <sz val="8"/>
      <color indexed="12"/>
      <name val="Arial CE"/>
      <family val="0"/>
    </font>
    <font>
      <u val="single"/>
      <sz val="11"/>
      <color indexed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43" fillId="3" borderId="0" applyNumberFormat="0" applyBorder="0" applyAlignment="0" applyProtection="0"/>
    <xf numFmtId="0" fontId="47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9" fillId="21" borderId="5" applyNumberFormat="0" applyAlignment="0" applyProtection="0"/>
    <xf numFmtId="0" fontId="45" fillId="7" borderId="1" applyNumberFormat="0" applyAlignment="0" applyProtection="0"/>
    <xf numFmtId="0" fontId="48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0" applyNumberFormat="0" applyBorder="0" applyAlignment="0" applyProtection="0"/>
    <xf numFmtId="0" fontId="0" fillId="23" borderId="7" applyNumberFormat="0" applyFont="0" applyAlignment="0" applyProtection="0"/>
    <xf numFmtId="0" fontId="46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3" borderId="0" xfId="0" applyFont="1" applyFill="1" applyAlignment="1" applyProtection="1">
      <alignment horizontal="left" vertical="center"/>
      <protection locked="0"/>
    </xf>
    <xf numFmtId="49" fontId="3" fillId="23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14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>
      <alignment vertical="center"/>
    </xf>
    <xf numFmtId="0" fontId="0" fillId="20" borderId="0" xfId="0" applyFont="1" applyFill="1" applyAlignment="1" applyProtection="1">
      <alignment vertical="center"/>
      <protection/>
    </xf>
    <xf numFmtId="0" fontId="5" fillId="20" borderId="15" xfId="0" applyFont="1" applyFill="1" applyBorder="1" applyAlignment="1" applyProtection="1">
      <alignment horizontal="left" vertical="center"/>
      <protection/>
    </xf>
    <xf numFmtId="0" fontId="0" fillId="20" borderId="16" xfId="0" applyFont="1" applyFill="1" applyBorder="1" applyAlignment="1" applyProtection="1">
      <alignment vertical="center"/>
      <protection/>
    </xf>
    <xf numFmtId="0" fontId="5" fillId="20" borderId="16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4" fillId="20" borderId="0" xfId="0" applyFont="1" applyFill="1" applyAlignment="1" applyProtection="1">
      <alignment horizontal="center" vertical="center"/>
      <protection/>
    </xf>
    <xf numFmtId="0" fontId="25" fillId="0" borderId="22" xfId="0" applyFont="1" applyBorder="1" applyAlignment="1" applyProtection="1">
      <alignment horizontal="center" vertical="center" wrapText="1"/>
      <protection/>
    </xf>
    <xf numFmtId="0" fontId="25" fillId="0" borderId="23" xfId="0" applyFont="1" applyBorder="1" applyAlignment="1" applyProtection="1">
      <alignment horizontal="center" vertical="center" wrapText="1"/>
      <protection/>
    </xf>
    <xf numFmtId="0" fontId="25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2" xfId="0" applyFont="1" applyBorder="1" applyAlignment="1">
      <alignment vertical="center"/>
    </xf>
    <xf numFmtId="4" fontId="22" fillId="0" borderId="26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49" applyFont="1" applyAlignment="1">
      <alignment horizontal="center" vertical="center"/>
    </xf>
    <xf numFmtId="0" fontId="6" fillId="0" borderId="12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12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4" fontId="30" fillId="0" borderId="27" xfId="0" applyNumberFormat="1" applyFont="1" applyBorder="1" applyAlignment="1" applyProtection="1">
      <alignment vertical="center"/>
      <protection/>
    </xf>
    <xf numFmtId="4" fontId="30" fillId="0" borderId="28" xfId="0" applyNumberFormat="1" applyFont="1" applyBorder="1" applyAlignment="1" applyProtection="1">
      <alignment vertical="center"/>
      <protection/>
    </xf>
    <xf numFmtId="166" fontId="30" fillId="0" borderId="28" xfId="0" applyNumberFormat="1" applyFont="1" applyBorder="1" applyAlignment="1" applyProtection="1">
      <alignment vertical="center"/>
      <protection/>
    </xf>
    <xf numFmtId="4" fontId="30" fillId="0" borderId="29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20" borderId="0" xfId="0" applyFont="1" applyFill="1" applyAlignment="1">
      <alignment vertical="center"/>
    </xf>
    <xf numFmtId="0" fontId="5" fillId="20" borderId="15" xfId="0" applyFont="1" applyFill="1" applyBorder="1" applyAlignment="1">
      <alignment horizontal="left" vertical="center"/>
    </xf>
    <xf numFmtId="0" fontId="0" fillId="20" borderId="16" xfId="0" applyFont="1" applyFill="1" applyBorder="1" applyAlignment="1">
      <alignment vertical="center"/>
    </xf>
    <xf numFmtId="0" fontId="5" fillId="20" borderId="16" xfId="0" applyFont="1" applyFill="1" applyBorder="1" applyAlignment="1">
      <alignment horizontal="right" vertical="center"/>
    </xf>
    <xf numFmtId="0" fontId="5" fillId="20" borderId="16" xfId="0" applyFont="1" applyFill="1" applyBorder="1" applyAlignment="1">
      <alignment horizontal="center" vertical="center"/>
    </xf>
    <xf numFmtId="4" fontId="5" fillId="20" borderId="16" xfId="0" applyNumberFormat="1" applyFont="1" applyFill="1" applyBorder="1" applyAlignment="1">
      <alignment vertical="center"/>
    </xf>
    <xf numFmtId="0" fontId="0" fillId="20" borderId="30" xfId="0" applyFont="1" applyFill="1" applyBorder="1" applyAlignment="1">
      <alignment vertical="center"/>
    </xf>
    <xf numFmtId="0" fontId="21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20" borderId="0" xfId="0" applyFont="1" applyFill="1" applyAlignment="1" applyProtection="1">
      <alignment horizontal="left" vertical="center"/>
      <protection/>
    </xf>
    <xf numFmtId="0" fontId="24" fillId="20" borderId="0" xfId="0" applyFont="1" applyFill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8" xfId="0" applyFont="1" applyBorder="1" applyAlignment="1" applyProtection="1">
      <alignment horizontal="left" vertical="center"/>
      <protection/>
    </xf>
    <xf numFmtId="0" fontId="7" fillId="0" borderId="28" xfId="0" applyFont="1" applyBorder="1" applyAlignment="1" applyProtection="1">
      <alignment vertical="center"/>
      <protection/>
    </xf>
    <xf numFmtId="4" fontId="7" fillId="0" borderId="28" xfId="0" applyNumberFormat="1" applyFont="1" applyBorder="1" applyAlignment="1" applyProtection="1">
      <alignment vertical="center"/>
      <protection/>
    </xf>
    <xf numFmtId="0" fontId="7" fillId="0" borderId="12" xfId="0" applyFont="1" applyBorder="1" applyAlignment="1">
      <alignment vertical="center"/>
    </xf>
    <xf numFmtId="0" fontId="8" fillId="0" borderId="1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vertical="center"/>
      <protection/>
    </xf>
    <xf numFmtId="4" fontId="8" fillId="0" borderId="28" xfId="0" applyNumberFormat="1" applyFont="1" applyBorder="1" applyAlignment="1" applyProtection="1">
      <alignment vertical="center"/>
      <protection/>
    </xf>
    <xf numFmtId="0" fontId="8" fillId="0" borderId="12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24" fillId="20" borderId="22" xfId="0" applyFont="1" applyFill="1" applyBorder="1" applyAlignment="1" applyProtection="1">
      <alignment horizontal="center" vertical="center" wrapText="1"/>
      <protection/>
    </xf>
    <xf numFmtId="0" fontId="24" fillId="20" borderId="23" xfId="0" applyFont="1" applyFill="1" applyBorder="1" applyAlignment="1" applyProtection="1">
      <alignment horizontal="center" vertical="center" wrapText="1"/>
      <protection/>
    </xf>
    <xf numFmtId="0" fontId="24" fillId="2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9" xfId="0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166" fontId="32" fillId="0" borderId="19" xfId="0" applyNumberFormat="1" applyFont="1" applyBorder="1" applyAlignment="1" applyProtection="1">
      <alignment/>
      <protection/>
    </xf>
    <xf numFmtId="166" fontId="32" fillId="0" borderId="20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12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12" xfId="0" applyFont="1" applyBorder="1" applyAlignment="1">
      <alignment/>
    </xf>
    <xf numFmtId="0" fontId="9" fillId="0" borderId="26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21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31" xfId="0" applyFont="1" applyBorder="1" applyAlignment="1" applyProtection="1">
      <alignment horizontal="center" vertical="center"/>
      <protection/>
    </xf>
    <xf numFmtId="49" fontId="24" fillId="0" borderId="31" xfId="0" applyNumberFormat="1" applyFont="1" applyBorder="1" applyAlignment="1" applyProtection="1">
      <alignment horizontal="left" vertical="center" wrapText="1"/>
      <protection/>
    </xf>
    <xf numFmtId="0" fontId="24" fillId="0" borderId="31" xfId="0" applyFont="1" applyBorder="1" applyAlignment="1" applyProtection="1">
      <alignment horizontal="left" vertical="center" wrapText="1"/>
      <protection/>
    </xf>
    <xf numFmtId="0" fontId="24" fillId="0" borderId="31" xfId="0" applyFont="1" applyBorder="1" applyAlignment="1" applyProtection="1">
      <alignment horizontal="center" vertical="center" wrapText="1"/>
      <protection/>
    </xf>
    <xf numFmtId="167" fontId="24" fillId="0" borderId="31" xfId="0" applyNumberFormat="1" applyFont="1" applyBorder="1" applyAlignment="1" applyProtection="1">
      <alignment vertical="center"/>
      <protection/>
    </xf>
    <xf numFmtId="4" fontId="24" fillId="23" borderId="31" xfId="0" applyNumberFormat="1" applyFont="1" applyFill="1" applyBorder="1" applyAlignment="1" applyProtection="1">
      <alignment vertical="center"/>
      <protection locked="0"/>
    </xf>
    <xf numFmtId="4" fontId="24" fillId="0" borderId="31" xfId="0" applyNumberFormat="1" applyFont="1" applyBorder="1" applyAlignment="1" applyProtection="1">
      <alignment vertical="center"/>
      <protection/>
    </xf>
    <xf numFmtId="0" fontId="25" fillId="23" borderId="26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12" xfId="0" applyFont="1" applyBorder="1" applyAlignment="1">
      <alignment vertical="center"/>
    </xf>
    <xf numFmtId="0" fontId="10" fillId="0" borderId="26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12" xfId="0" applyFont="1" applyBorder="1" applyAlignment="1">
      <alignment vertical="center"/>
    </xf>
    <xf numFmtId="0" fontId="11" fillId="0" borderId="26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12" xfId="0" applyFont="1" applyBorder="1" applyAlignment="1">
      <alignment vertical="center"/>
    </xf>
    <xf numFmtId="0" fontId="12" fillId="0" borderId="26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0" fontId="13" fillId="0" borderId="26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21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5" fillId="0" borderId="31" xfId="0" applyFont="1" applyBorder="1" applyAlignment="1" applyProtection="1">
      <alignment horizontal="center" vertical="center"/>
      <protection/>
    </xf>
    <xf numFmtId="49" fontId="35" fillId="0" borderId="31" xfId="0" applyNumberFormat="1" applyFont="1" applyBorder="1" applyAlignment="1" applyProtection="1">
      <alignment horizontal="left" vertical="center" wrapText="1"/>
      <protection/>
    </xf>
    <xf numFmtId="0" fontId="35" fillId="0" borderId="31" xfId="0" applyFont="1" applyBorder="1" applyAlignment="1" applyProtection="1">
      <alignment horizontal="left" vertical="center" wrapText="1"/>
      <protection/>
    </xf>
    <xf numFmtId="0" fontId="35" fillId="0" borderId="31" xfId="0" applyFont="1" applyBorder="1" applyAlignment="1" applyProtection="1">
      <alignment horizontal="center" vertical="center" wrapText="1"/>
      <protection/>
    </xf>
    <xf numFmtId="167" fontId="35" fillId="0" borderId="31" xfId="0" applyNumberFormat="1" applyFont="1" applyBorder="1" applyAlignment="1" applyProtection="1">
      <alignment vertical="center"/>
      <protection/>
    </xf>
    <xf numFmtId="4" fontId="35" fillId="23" borderId="31" xfId="0" applyNumberFormat="1" applyFont="1" applyFill="1" applyBorder="1" applyAlignment="1" applyProtection="1">
      <alignment vertical="center"/>
      <protection locked="0"/>
    </xf>
    <xf numFmtId="4" fontId="35" fillId="0" borderId="31" xfId="0" applyNumberFormat="1" applyFont="1" applyBorder="1" applyAlignment="1" applyProtection="1">
      <alignment vertical="center"/>
      <protection/>
    </xf>
    <xf numFmtId="0" fontId="36" fillId="0" borderId="12" xfId="0" applyFont="1" applyBorder="1" applyAlignment="1">
      <alignment vertical="center"/>
    </xf>
    <xf numFmtId="0" fontId="35" fillId="23" borderId="26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5" fillId="23" borderId="27" xfId="0" applyFont="1" applyFill="1" applyBorder="1" applyAlignment="1" applyProtection="1">
      <alignment horizontal="left" vertical="center"/>
      <protection locked="0"/>
    </xf>
    <xf numFmtId="0" fontId="25" fillId="0" borderId="28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vertical="center"/>
      <protection/>
    </xf>
    <xf numFmtId="166" fontId="25" fillId="0" borderId="28" xfId="0" applyNumberFormat="1" applyFont="1" applyBorder="1" applyAlignment="1" applyProtection="1">
      <alignment vertical="center"/>
      <protection/>
    </xf>
    <xf numFmtId="166" fontId="25" fillId="0" borderId="29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14" xfId="0" applyNumberFormat="1" applyFont="1" applyBorder="1" applyAlignment="1" applyProtection="1">
      <alignment vertical="center"/>
      <protection/>
    </xf>
    <xf numFmtId="0" fontId="0" fillId="20" borderId="30" xfId="0" applyFont="1" applyFill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0" fillId="0" borderId="0" xfId="0" applyAlignment="1">
      <alignment/>
    </xf>
    <xf numFmtId="0" fontId="24" fillId="20" borderId="15" xfId="0" applyFont="1" applyFill="1" applyBorder="1" applyAlignment="1" applyProtection="1">
      <alignment horizontal="center" vertical="center"/>
      <protection/>
    </xf>
    <xf numFmtId="0" fontId="24" fillId="20" borderId="16" xfId="0" applyFont="1" applyFill="1" applyBorder="1" applyAlignment="1" applyProtection="1">
      <alignment horizontal="left" vertical="center"/>
      <protection/>
    </xf>
    <xf numFmtId="0" fontId="24" fillId="20" borderId="16" xfId="0" applyFont="1" applyFill="1" applyBorder="1" applyAlignment="1" applyProtection="1">
      <alignment horizontal="center" vertical="center"/>
      <protection/>
    </xf>
    <xf numFmtId="0" fontId="24" fillId="20" borderId="16" xfId="0" applyFont="1" applyFill="1" applyBorder="1" applyAlignment="1" applyProtection="1">
      <alignment horizontal="right" vertical="center"/>
      <protection/>
    </xf>
    <xf numFmtId="0" fontId="24" fillId="20" borderId="30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25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6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20" borderId="16" xfId="0" applyFont="1" applyFill="1" applyBorder="1" applyAlignment="1" applyProtection="1">
      <alignment horizontal="left" vertical="center"/>
      <protection/>
    </xf>
    <xf numFmtId="0" fontId="0" fillId="20" borderId="16" xfId="0" applyFont="1" applyFill="1" applyBorder="1" applyAlignment="1" applyProtection="1">
      <alignment vertical="center"/>
      <protection/>
    </xf>
    <xf numFmtId="4" fontId="5" fillId="20" borderId="16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3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75" customHeight="1"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S2" s="17" t="s">
        <v>6</v>
      </c>
      <c r="BT2" s="17" t="s">
        <v>7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7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59" t="s">
        <v>14</v>
      </c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2"/>
      <c r="AQ5" s="22"/>
      <c r="AR5" s="20"/>
      <c r="BE5" s="256" t="s">
        <v>15</v>
      </c>
      <c r="BS5" s="17" t="s">
        <v>6</v>
      </c>
    </row>
    <row r="6" spans="2:71" ht="36.7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61" t="s">
        <v>17</v>
      </c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2"/>
      <c r="AQ6" s="22"/>
      <c r="AR6" s="20"/>
      <c r="BE6" s="257"/>
      <c r="BS6" s="17" t="s">
        <v>6</v>
      </c>
    </row>
    <row r="7" spans="2:7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57"/>
      <c r="BS7" s="17" t="s">
        <v>6</v>
      </c>
    </row>
    <row r="8" spans="2:7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57"/>
      <c r="BS8" s="17" t="s">
        <v>6</v>
      </c>
    </row>
    <row r="9" spans="2:71" ht="14.2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57"/>
      <c r="BS9" s="17" t="s">
        <v>6</v>
      </c>
    </row>
    <row r="10" spans="2:7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57"/>
      <c r="BS10" s="17" t="s">
        <v>6</v>
      </c>
    </row>
    <row r="11" spans="2:71" ht="18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57"/>
      <c r="BS11" s="17" t="s">
        <v>6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57"/>
      <c r="BS12" s="17" t="s">
        <v>6</v>
      </c>
    </row>
    <row r="13" spans="2:7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57"/>
      <c r="BS13" s="17" t="s">
        <v>6</v>
      </c>
    </row>
    <row r="14" spans="2:71" ht="12.75">
      <c r="B14" s="21"/>
      <c r="C14" s="22"/>
      <c r="D14" s="22"/>
      <c r="E14" s="262" t="s">
        <v>29</v>
      </c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57"/>
      <c r="BS14" s="17" t="s">
        <v>6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57"/>
      <c r="BS15" s="17" t="s">
        <v>4</v>
      </c>
    </row>
    <row r="16" spans="2:7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57"/>
      <c r="BS16" s="17" t="s">
        <v>4</v>
      </c>
    </row>
    <row r="17" spans="2:71" ht="18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57"/>
      <c r="BS17" s="17" t="s">
        <v>32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57"/>
      <c r="BS18" s="17" t="s">
        <v>6</v>
      </c>
    </row>
    <row r="19" spans="2:7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57"/>
      <c r="BS19" s="17" t="s">
        <v>6</v>
      </c>
    </row>
    <row r="20" spans="2:71" ht="18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57"/>
      <c r="BS20" s="17" t="s">
        <v>32</v>
      </c>
    </row>
    <row r="21" spans="2:57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57"/>
    </row>
    <row r="22" spans="2:57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57"/>
    </row>
    <row r="23" spans="2:57" ht="16.5" customHeight="1">
      <c r="B23" s="21"/>
      <c r="C23" s="22"/>
      <c r="D23" s="22"/>
      <c r="E23" s="253" t="s">
        <v>1</v>
      </c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2"/>
      <c r="AP23" s="22"/>
      <c r="AQ23" s="22"/>
      <c r="AR23" s="20"/>
      <c r="BE23" s="257"/>
    </row>
    <row r="24" spans="2:57" ht="6.7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57"/>
    </row>
    <row r="25" spans="2:57" ht="6.7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57"/>
    </row>
    <row r="26" spans="1:57" s="1" customFormat="1" ht="25.5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54">
        <f>ROUND(AG94,2)</f>
        <v>0</v>
      </c>
      <c r="AL26" s="161"/>
      <c r="AM26" s="161"/>
      <c r="AN26" s="161"/>
      <c r="AO26" s="161"/>
      <c r="AP26" s="36"/>
      <c r="AQ26" s="36"/>
      <c r="AR26" s="39"/>
      <c r="BE26" s="257"/>
    </row>
    <row r="27" spans="1:57" s="1" customFormat="1" ht="6.7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57"/>
    </row>
    <row r="28" spans="1:57" s="1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97" t="s">
        <v>37</v>
      </c>
      <c r="M28" s="97"/>
      <c r="N28" s="97"/>
      <c r="O28" s="97"/>
      <c r="P28" s="97"/>
      <c r="Q28" s="36"/>
      <c r="R28" s="36"/>
      <c r="S28" s="36"/>
      <c r="T28" s="36"/>
      <c r="U28" s="36"/>
      <c r="V28" s="36"/>
      <c r="W28" s="97" t="s">
        <v>38</v>
      </c>
      <c r="X28" s="97"/>
      <c r="Y28" s="97"/>
      <c r="Z28" s="97"/>
      <c r="AA28" s="97"/>
      <c r="AB28" s="97"/>
      <c r="AC28" s="97"/>
      <c r="AD28" s="97"/>
      <c r="AE28" s="97"/>
      <c r="AF28" s="36"/>
      <c r="AG28" s="36"/>
      <c r="AH28" s="36"/>
      <c r="AI28" s="36"/>
      <c r="AJ28" s="36"/>
      <c r="AK28" s="97" t="s">
        <v>39</v>
      </c>
      <c r="AL28" s="97"/>
      <c r="AM28" s="97"/>
      <c r="AN28" s="97"/>
      <c r="AO28" s="97"/>
      <c r="AP28" s="36"/>
      <c r="AQ28" s="36"/>
      <c r="AR28" s="39"/>
      <c r="BE28" s="257"/>
    </row>
    <row r="29" spans="2:57" s="2" customFormat="1" ht="14.25" customHeight="1">
      <c r="B29" s="40"/>
      <c r="C29" s="41"/>
      <c r="D29" s="29" t="s">
        <v>40</v>
      </c>
      <c r="E29" s="41"/>
      <c r="F29" s="29" t="s">
        <v>41</v>
      </c>
      <c r="G29" s="41"/>
      <c r="H29" s="41"/>
      <c r="I29" s="41"/>
      <c r="J29" s="41"/>
      <c r="K29" s="41"/>
      <c r="L29" s="288">
        <v>0.21</v>
      </c>
      <c r="M29" s="287"/>
      <c r="N29" s="287"/>
      <c r="O29" s="287"/>
      <c r="P29" s="287"/>
      <c r="Q29" s="41"/>
      <c r="R29" s="41"/>
      <c r="S29" s="41"/>
      <c r="T29" s="41"/>
      <c r="U29" s="41"/>
      <c r="V29" s="41"/>
      <c r="W29" s="286">
        <f>ROUND(AZ94,2)</f>
        <v>0</v>
      </c>
      <c r="X29" s="287"/>
      <c r="Y29" s="287"/>
      <c r="Z29" s="287"/>
      <c r="AA29" s="287"/>
      <c r="AB29" s="287"/>
      <c r="AC29" s="287"/>
      <c r="AD29" s="287"/>
      <c r="AE29" s="287"/>
      <c r="AF29" s="41"/>
      <c r="AG29" s="41"/>
      <c r="AH29" s="41"/>
      <c r="AI29" s="41"/>
      <c r="AJ29" s="41"/>
      <c r="AK29" s="286">
        <f>ROUND(AV94,2)</f>
        <v>0</v>
      </c>
      <c r="AL29" s="287"/>
      <c r="AM29" s="287"/>
      <c r="AN29" s="287"/>
      <c r="AO29" s="287"/>
      <c r="AP29" s="41"/>
      <c r="AQ29" s="41"/>
      <c r="AR29" s="42"/>
      <c r="BE29" s="258"/>
    </row>
    <row r="30" spans="2:57" s="2" customFormat="1" ht="14.25" customHeight="1">
      <c r="B30" s="40"/>
      <c r="C30" s="41"/>
      <c r="D30" s="41"/>
      <c r="E30" s="41"/>
      <c r="F30" s="29" t="s">
        <v>42</v>
      </c>
      <c r="G30" s="41"/>
      <c r="H30" s="41"/>
      <c r="I30" s="41"/>
      <c r="J30" s="41"/>
      <c r="K30" s="41"/>
      <c r="L30" s="288">
        <v>0.15</v>
      </c>
      <c r="M30" s="287"/>
      <c r="N30" s="287"/>
      <c r="O30" s="287"/>
      <c r="P30" s="287"/>
      <c r="Q30" s="41"/>
      <c r="R30" s="41"/>
      <c r="S30" s="41"/>
      <c r="T30" s="41"/>
      <c r="U30" s="41"/>
      <c r="V30" s="41"/>
      <c r="W30" s="286">
        <f>ROUND(BA94,2)</f>
        <v>0</v>
      </c>
      <c r="X30" s="287"/>
      <c r="Y30" s="287"/>
      <c r="Z30" s="287"/>
      <c r="AA30" s="287"/>
      <c r="AB30" s="287"/>
      <c r="AC30" s="287"/>
      <c r="AD30" s="287"/>
      <c r="AE30" s="287"/>
      <c r="AF30" s="41"/>
      <c r="AG30" s="41"/>
      <c r="AH30" s="41"/>
      <c r="AI30" s="41"/>
      <c r="AJ30" s="41"/>
      <c r="AK30" s="286">
        <f>ROUND(AW94,2)</f>
        <v>0</v>
      </c>
      <c r="AL30" s="287"/>
      <c r="AM30" s="287"/>
      <c r="AN30" s="287"/>
      <c r="AO30" s="287"/>
      <c r="AP30" s="41"/>
      <c r="AQ30" s="41"/>
      <c r="AR30" s="42"/>
      <c r="BE30" s="258"/>
    </row>
    <row r="31" spans="2:57" s="2" customFormat="1" ht="14.25" customHeight="1" hidden="1">
      <c r="B31" s="40"/>
      <c r="C31" s="41"/>
      <c r="D31" s="41"/>
      <c r="E31" s="41"/>
      <c r="F31" s="29" t="s">
        <v>43</v>
      </c>
      <c r="G31" s="41"/>
      <c r="H31" s="41"/>
      <c r="I31" s="41"/>
      <c r="J31" s="41"/>
      <c r="K31" s="41"/>
      <c r="L31" s="288">
        <v>0.21</v>
      </c>
      <c r="M31" s="287"/>
      <c r="N31" s="287"/>
      <c r="O31" s="287"/>
      <c r="P31" s="287"/>
      <c r="Q31" s="41"/>
      <c r="R31" s="41"/>
      <c r="S31" s="41"/>
      <c r="T31" s="41"/>
      <c r="U31" s="41"/>
      <c r="V31" s="41"/>
      <c r="W31" s="286">
        <f>ROUND(BB94,2)</f>
        <v>0</v>
      </c>
      <c r="X31" s="287"/>
      <c r="Y31" s="287"/>
      <c r="Z31" s="287"/>
      <c r="AA31" s="287"/>
      <c r="AB31" s="287"/>
      <c r="AC31" s="287"/>
      <c r="AD31" s="287"/>
      <c r="AE31" s="287"/>
      <c r="AF31" s="41"/>
      <c r="AG31" s="41"/>
      <c r="AH31" s="41"/>
      <c r="AI31" s="41"/>
      <c r="AJ31" s="41"/>
      <c r="AK31" s="286">
        <v>0</v>
      </c>
      <c r="AL31" s="287"/>
      <c r="AM31" s="287"/>
      <c r="AN31" s="287"/>
      <c r="AO31" s="287"/>
      <c r="AP31" s="41"/>
      <c r="AQ31" s="41"/>
      <c r="AR31" s="42"/>
      <c r="BE31" s="258"/>
    </row>
    <row r="32" spans="2:57" s="2" customFormat="1" ht="14.25" customHeight="1" hidden="1">
      <c r="B32" s="40"/>
      <c r="C32" s="41"/>
      <c r="D32" s="41"/>
      <c r="E32" s="41"/>
      <c r="F32" s="29" t="s">
        <v>44</v>
      </c>
      <c r="G32" s="41"/>
      <c r="H32" s="41"/>
      <c r="I32" s="41"/>
      <c r="J32" s="41"/>
      <c r="K32" s="41"/>
      <c r="L32" s="288">
        <v>0.15</v>
      </c>
      <c r="M32" s="287"/>
      <c r="N32" s="287"/>
      <c r="O32" s="287"/>
      <c r="P32" s="287"/>
      <c r="Q32" s="41"/>
      <c r="R32" s="41"/>
      <c r="S32" s="41"/>
      <c r="T32" s="41"/>
      <c r="U32" s="41"/>
      <c r="V32" s="41"/>
      <c r="W32" s="286">
        <f>ROUND(BC94,2)</f>
        <v>0</v>
      </c>
      <c r="X32" s="287"/>
      <c r="Y32" s="287"/>
      <c r="Z32" s="287"/>
      <c r="AA32" s="287"/>
      <c r="AB32" s="287"/>
      <c r="AC32" s="287"/>
      <c r="AD32" s="287"/>
      <c r="AE32" s="287"/>
      <c r="AF32" s="41"/>
      <c r="AG32" s="41"/>
      <c r="AH32" s="41"/>
      <c r="AI32" s="41"/>
      <c r="AJ32" s="41"/>
      <c r="AK32" s="286">
        <v>0</v>
      </c>
      <c r="AL32" s="287"/>
      <c r="AM32" s="287"/>
      <c r="AN32" s="287"/>
      <c r="AO32" s="287"/>
      <c r="AP32" s="41"/>
      <c r="AQ32" s="41"/>
      <c r="AR32" s="42"/>
      <c r="BE32" s="258"/>
    </row>
    <row r="33" spans="2:57" s="2" customFormat="1" ht="14.25" customHeight="1" hidden="1">
      <c r="B33" s="40"/>
      <c r="C33" s="41"/>
      <c r="D33" s="41"/>
      <c r="E33" s="41"/>
      <c r="F33" s="29" t="s">
        <v>45</v>
      </c>
      <c r="G33" s="41"/>
      <c r="H33" s="41"/>
      <c r="I33" s="41"/>
      <c r="J33" s="41"/>
      <c r="K33" s="41"/>
      <c r="L33" s="288">
        <v>0</v>
      </c>
      <c r="M33" s="287"/>
      <c r="N33" s="287"/>
      <c r="O33" s="287"/>
      <c r="P33" s="287"/>
      <c r="Q33" s="41"/>
      <c r="R33" s="41"/>
      <c r="S33" s="41"/>
      <c r="T33" s="41"/>
      <c r="U33" s="41"/>
      <c r="V33" s="41"/>
      <c r="W33" s="286">
        <f>ROUND(BD94,2)</f>
        <v>0</v>
      </c>
      <c r="X33" s="287"/>
      <c r="Y33" s="287"/>
      <c r="Z33" s="287"/>
      <c r="AA33" s="287"/>
      <c r="AB33" s="287"/>
      <c r="AC33" s="287"/>
      <c r="AD33" s="287"/>
      <c r="AE33" s="287"/>
      <c r="AF33" s="41"/>
      <c r="AG33" s="41"/>
      <c r="AH33" s="41"/>
      <c r="AI33" s="41"/>
      <c r="AJ33" s="41"/>
      <c r="AK33" s="286">
        <v>0</v>
      </c>
      <c r="AL33" s="287"/>
      <c r="AM33" s="287"/>
      <c r="AN33" s="287"/>
      <c r="AO33" s="287"/>
      <c r="AP33" s="41"/>
      <c r="AQ33" s="41"/>
      <c r="AR33" s="42"/>
      <c r="BE33" s="258"/>
    </row>
    <row r="34" spans="1:57" s="1" customFormat="1" ht="6.7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57"/>
    </row>
    <row r="35" spans="1:57" s="1" customFormat="1" ht="25.5" customHeight="1">
      <c r="A35" s="34"/>
      <c r="B35" s="35"/>
      <c r="C35" s="43"/>
      <c r="D35" s="44" t="s">
        <v>46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47</v>
      </c>
      <c r="U35" s="45"/>
      <c r="V35" s="45"/>
      <c r="W35" s="45"/>
      <c r="X35" s="289" t="s">
        <v>48</v>
      </c>
      <c r="Y35" s="290"/>
      <c r="Z35" s="290"/>
      <c r="AA35" s="290"/>
      <c r="AB35" s="290"/>
      <c r="AC35" s="45"/>
      <c r="AD35" s="45"/>
      <c r="AE35" s="45"/>
      <c r="AF35" s="45"/>
      <c r="AG35" s="45"/>
      <c r="AH35" s="45"/>
      <c r="AI35" s="45"/>
      <c r="AJ35" s="45"/>
      <c r="AK35" s="291">
        <f>SUM(AK26:AK33)</f>
        <v>0</v>
      </c>
      <c r="AL35" s="290"/>
      <c r="AM35" s="290"/>
      <c r="AN35" s="290"/>
      <c r="AO35" s="255"/>
      <c r="AP35" s="43"/>
      <c r="AQ35" s="43"/>
      <c r="AR35" s="39"/>
      <c r="BE35" s="34"/>
    </row>
    <row r="36" spans="1:57" s="1" customFormat="1" ht="6.7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1" customFormat="1" ht="14.2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ht="14.2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2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2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2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2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2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2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2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2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2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2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25" customHeight="1">
      <c r="B49" s="47"/>
      <c r="C49" s="48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50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1" customFormat="1" ht="12.75">
      <c r="A60" s="34"/>
      <c r="B60" s="35"/>
      <c r="C60" s="36"/>
      <c r="D60" s="52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51</v>
      </c>
      <c r="AI60" s="38"/>
      <c r="AJ60" s="38"/>
      <c r="AK60" s="38"/>
      <c r="AL60" s="38"/>
      <c r="AM60" s="52" t="s">
        <v>52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1" customFormat="1" ht="12.75">
      <c r="A64" s="34"/>
      <c r="B64" s="35"/>
      <c r="C64" s="36"/>
      <c r="D64" s="49" t="s">
        <v>53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54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1" customFormat="1" ht="12.75">
      <c r="A75" s="34"/>
      <c r="B75" s="35"/>
      <c r="C75" s="36"/>
      <c r="D75" s="52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51</v>
      </c>
      <c r="AI75" s="38"/>
      <c r="AJ75" s="38"/>
      <c r="AK75" s="38"/>
      <c r="AL75" s="38"/>
      <c r="AM75" s="52" t="s">
        <v>52</v>
      </c>
      <c r="AN75" s="38"/>
      <c r="AO75" s="38"/>
      <c r="AP75" s="36"/>
      <c r="AQ75" s="36"/>
      <c r="AR75" s="39"/>
      <c r="BE75" s="34"/>
    </row>
    <row r="76" spans="1:57" s="1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1" customFormat="1" ht="6.7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1" customFormat="1" ht="6.7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1" customFormat="1" ht="24.75" customHeight="1">
      <c r="A82" s="34"/>
      <c r="B82" s="35"/>
      <c r="C82" s="23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1" customFormat="1" ht="6.7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3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1937/2020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4" customFormat="1" ht="36.7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75" t="str">
        <f>K6</f>
        <v>Realizace zádveří hlavního vstupu PAVILONU C , MŠ LETNÁ, VRCHLABÍ</v>
      </c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I85" s="276"/>
      <c r="AJ85" s="276"/>
      <c r="AK85" s="276"/>
      <c r="AL85" s="276"/>
      <c r="AM85" s="276"/>
      <c r="AN85" s="276"/>
      <c r="AO85" s="276"/>
      <c r="AP85" s="63"/>
      <c r="AQ85" s="63"/>
      <c r="AR85" s="64"/>
    </row>
    <row r="86" spans="1:57" s="1" customFormat="1" ht="6.7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1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stpč 3346 , kú Vrchlabí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77" t="str">
        <f>IF(AN8="","",AN8)</f>
        <v>5. 8. 2020</v>
      </c>
      <c r="AN87" s="277"/>
      <c r="AO87" s="36"/>
      <c r="AP87" s="36"/>
      <c r="AQ87" s="36"/>
      <c r="AR87" s="39"/>
      <c r="BE87" s="34"/>
    </row>
    <row r="88" spans="1:57" s="1" customFormat="1" ht="6.7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1" customFormat="1" ht="15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Město Vrchlabí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78" t="str">
        <f>IF(E17="","",E17)</f>
        <v>Ing.P.Starý, Vrchlabí</v>
      </c>
      <c r="AN89" s="279"/>
      <c r="AO89" s="279"/>
      <c r="AP89" s="279"/>
      <c r="AQ89" s="36"/>
      <c r="AR89" s="39"/>
      <c r="AS89" s="280" t="s">
        <v>56</v>
      </c>
      <c r="AT89" s="281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1" customFormat="1" ht="15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>
        <f>IF(E14="Vyplň údaj","",E14)</f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278" t="str">
        <f>IF(E20="","",E20)</f>
        <v>Ing.Jiřičková</v>
      </c>
      <c r="AN90" s="279"/>
      <c r="AO90" s="279"/>
      <c r="AP90" s="279"/>
      <c r="AQ90" s="36"/>
      <c r="AR90" s="39"/>
      <c r="AS90" s="282"/>
      <c r="AT90" s="283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1" customFormat="1" ht="10.5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84"/>
      <c r="AT91" s="285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1" customFormat="1" ht="29.25" customHeight="1">
      <c r="A92" s="34"/>
      <c r="B92" s="35"/>
      <c r="C92" s="265" t="s">
        <v>57</v>
      </c>
      <c r="D92" s="266"/>
      <c r="E92" s="266"/>
      <c r="F92" s="266"/>
      <c r="G92" s="266"/>
      <c r="H92" s="45"/>
      <c r="I92" s="267" t="s">
        <v>58</v>
      </c>
      <c r="J92" s="266"/>
      <c r="K92" s="266"/>
      <c r="L92" s="266"/>
      <c r="M92" s="266"/>
      <c r="N92" s="266"/>
      <c r="O92" s="266"/>
      <c r="P92" s="266"/>
      <c r="Q92" s="266"/>
      <c r="R92" s="266"/>
      <c r="S92" s="266"/>
      <c r="T92" s="266"/>
      <c r="U92" s="266"/>
      <c r="V92" s="266"/>
      <c r="W92" s="266"/>
      <c r="X92" s="266"/>
      <c r="Y92" s="266"/>
      <c r="Z92" s="266"/>
      <c r="AA92" s="266"/>
      <c r="AB92" s="266"/>
      <c r="AC92" s="266"/>
      <c r="AD92" s="266"/>
      <c r="AE92" s="266"/>
      <c r="AF92" s="266"/>
      <c r="AG92" s="268" t="s">
        <v>59</v>
      </c>
      <c r="AH92" s="266"/>
      <c r="AI92" s="266"/>
      <c r="AJ92" s="266"/>
      <c r="AK92" s="266"/>
      <c r="AL92" s="266"/>
      <c r="AM92" s="266"/>
      <c r="AN92" s="267" t="s">
        <v>60</v>
      </c>
      <c r="AO92" s="266"/>
      <c r="AP92" s="269"/>
      <c r="AQ92" s="73" t="s">
        <v>61</v>
      </c>
      <c r="AR92" s="39"/>
      <c r="AS92" s="74" t="s">
        <v>62</v>
      </c>
      <c r="AT92" s="75" t="s">
        <v>63</v>
      </c>
      <c r="AU92" s="75" t="s">
        <v>64</v>
      </c>
      <c r="AV92" s="75" t="s">
        <v>65</v>
      </c>
      <c r="AW92" s="75" t="s">
        <v>66</v>
      </c>
      <c r="AX92" s="75" t="s">
        <v>67</v>
      </c>
      <c r="AY92" s="75" t="s">
        <v>68</v>
      </c>
      <c r="AZ92" s="75" t="s">
        <v>69</v>
      </c>
      <c r="BA92" s="75" t="s">
        <v>70</v>
      </c>
      <c r="BB92" s="75" t="s">
        <v>71</v>
      </c>
      <c r="BC92" s="75" t="s">
        <v>72</v>
      </c>
      <c r="BD92" s="76" t="s">
        <v>73</v>
      </c>
      <c r="BE92" s="34"/>
    </row>
    <row r="93" spans="1:57" s="1" customFormat="1" ht="10.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4"/>
    </row>
    <row r="94" spans="2:90" s="5" customFormat="1" ht="32.25" customHeight="1">
      <c r="B94" s="80"/>
      <c r="C94" s="81" t="s">
        <v>74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73">
        <f>ROUND(AG95,2)</f>
        <v>0</v>
      </c>
      <c r="AH94" s="273"/>
      <c r="AI94" s="273"/>
      <c r="AJ94" s="273"/>
      <c r="AK94" s="273"/>
      <c r="AL94" s="273"/>
      <c r="AM94" s="273"/>
      <c r="AN94" s="274">
        <f>SUM(AG94,AT94)</f>
        <v>0</v>
      </c>
      <c r="AO94" s="274"/>
      <c r="AP94" s="274"/>
      <c r="AQ94" s="84" t="s">
        <v>1</v>
      </c>
      <c r="AR94" s="85"/>
      <c r="AS94" s="86">
        <f>ROUND(AS95,2)</f>
        <v>0</v>
      </c>
      <c r="AT94" s="87">
        <f>ROUND(SUM(AV94:AW94),2)</f>
        <v>0</v>
      </c>
      <c r="AU94" s="88">
        <f>ROUND(AU95,5)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ROUND(AZ95,2)</f>
        <v>0</v>
      </c>
      <c r="BA94" s="87">
        <f>ROUND(BA95,2)</f>
        <v>0</v>
      </c>
      <c r="BB94" s="87">
        <f>ROUND(BB95,2)</f>
        <v>0</v>
      </c>
      <c r="BC94" s="87">
        <f>ROUND(BC95,2)</f>
        <v>0</v>
      </c>
      <c r="BD94" s="89">
        <f>ROUND(BD95,2)</f>
        <v>0</v>
      </c>
      <c r="BS94" s="90" t="s">
        <v>75</v>
      </c>
      <c r="BT94" s="90" t="s">
        <v>76</v>
      </c>
      <c r="BV94" s="90" t="s">
        <v>77</v>
      </c>
      <c r="BW94" s="90" t="s">
        <v>5</v>
      </c>
      <c r="BX94" s="90" t="s">
        <v>78</v>
      </c>
      <c r="CL94" s="90" t="s">
        <v>1</v>
      </c>
    </row>
    <row r="95" spans="1:90" s="6" customFormat="1" ht="24.75" customHeight="1">
      <c r="A95" s="91" t="s">
        <v>79</v>
      </c>
      <c r="B95" s="92"/>
      <c r="C95" s="93"/>
      <c r="D95" s="272" t="s">
        <v>14</v>
      </c>
      <c r="E95" s="272"/>
      <c r="F95" s="272"/>
      <c r="G95" s="272"/>
      <c r="H95" s="272"/>
      <c r="I95" s="94"/>
      <c r="J95" s="272" t="s">
        <v>17</v>
      </c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272"/>
      <c r="AG95" s="270">
        <f>'1937-2020 - Realizace zád...'!J28</f>
        <v>0</v>
      </c>
      <c r="AH95" s="271"/>
      <c r="AI95" s="271"/>
      <c r="AJ95" s="271"/>
      <c r="AK95" s="271"/>
      <c r="AL95" s="271"/>
      <c r="AM95" s="271"/>
      <c r="AN95" s="270">
        <f>SUM(AG95,AT95)</f>
        <v>0</v>
      </c>
      <c r="AO95" s="271"/>
      <c r="AP95" s="271"/>
      <c r="AQ95" s="95" t="s">
        <v>80</v>
      </c>
      <c r="AR95" s="96"/>
      <c r="AS95" s="98">
        <v>0</v>
      </c>
      <c r="AT95" s="99">
        <f>ROUND(SUM(AV95:AW95),2)</f>
        <v>0</v>
      </c>
      <c r="AU95" s="100">
        <f>'1937-2020 - Realizace zád...'!P138</f>
        <v>0</v>
      </c>
      <c r="AV95" s="99">
        <f>'1937-2020 - Realizace zád...'!J31</f>
        <v>0</v>
      </c>
      <c r="AW95" s="99">
        <f>'1937-2020 - Realizace zád...'!J32</f>
        <v>0</v>
      </c>
      <c r="AX95" s="99">
        <f>'1937-2020 - Realizace zád...'!J33</f>
        <v>0</v>
      </c>
      <c r="AY95" s="99">
        <f>'1937-2020 - Realizace zád...'!J34</f>
        <v>0</v>
      </c>
      <c r="AZ95" s="99">
        <f>'1937-2020 - Realizace zád...'!F31</f>
        <v>0</v>
      </c>
      <c r="BA95" s="99">
        <f>'1937-2020 - Realizace zád...'!F32</f>
        <v>0</v>
      </c>
      <c r="BB95" s="99">
        <f>'1937-2020 - Realizace zád...'!F33</f>
        <v>0</v>
      </c>
      <c r="BC95" s="99">
        <f>'1937-2020 - Realizace zád...'!F34</f>
        <v>0</v>
      </c>
      <c r="BD95" s="101">
        <f>'1937-2020 - Realizace zád...'!F35</f>
        <v>0</v>
      </c>
      <c r="BT95" s="102" t="s">
        <v>81</v>
      </c>
      <c r="BU95" s="102" t="s">
        <v>82</v>
      </c>
      <c r="BV95" s="102" t="s">
        <v>77</v>
      </c>
      <c r="BW95" s="102" t="s">
        <v>5</v>
      </c>
      <c r="BX95" s="102" t="s">
        <v>78</v>
      </c>
      <c r="CL95" s="102" t="s">
        <v>1</v>
      </c>
    </row>
    <row r="96" spans="1:57" s="1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1" customFormat="1" ht="6.75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sheet="1" objects="1" scenarios="1" formatColumns="0" formatRows="0"/>
  <mergeCells count="42">
    <mergeCell ref="AK29:AO29"/>
    <mergeCell ref="L29:P29"/>
    <mergeCell ref="W30:AE30"/>
    <mergeCell ref="AK30:AO30"/>
    <mergeCell ref="L30:P30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35:AO35"/>
    <mergeCell ref="AK31:AO31"/>
    <mergeCell ref="L31:P31"/>
    <mergeCell ref="W32:AE32"/>
    <mergeCell ref="AK32:AO32"/>
    <mergeCell ref="L32:P32"/>
    <mergeCell ref="W31:AE31"/>
    <mergeCell ref="AG94:AM94"/>
    <mergeCell ref="AN94:AP94"/>
    <mergeCell ref="L85:AO85"/>
    <mergeCell ref="AM87:AN87"/>
    <mergeCell ref="AM89:AP89"/>
    <mergeCell ref="AM90:AP90"/>
    <mergeCell ref="AN95:AP95"/>
    <mergeCell ref="AG95:AM95"/>
    <mergeCell ref="D95:H95"/>
    <mergeCell ref="J95:AF95"/>
    <mergeCell ref="AR2:BE2"/>
    <mergeCell ref="C92:G92"/>
    <mergeCell ref="I92:AF92"/>
    <mergeCell ref="AG92:AM92"/>
    <mergeCell ref="AN92:AP92"/>
    <mergeCell ref="AS89:AT91"/>
    <mergeCell ref="W33:AE33"/>
    <mergeCell ref="AK33:AO33"/>
    <mergeCell ref="L33:P33"/>
    <mergeCell ref="X35:AB35"/>
  </mergeCells>
  <hyperlinks>
    <hyperlink ref="A95" location="'1937-2020 - Realizace zád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0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1.421875" style="0" customWidth="1"/>
    <col min="9" max="11" width="20.1406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75" customHeight="1"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7" t="s">
        <v>5</v>
      </c>
    </row>
    <row r="3" spans="2:46" ht="6.7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0"/>
      <c r="AT3" s="17" t="s">
        <v>83</v>
      </c>
    </row>
    <row r="4" spans="2:46" ht="24.75" customHeight="1">
      <c r="B4" s="20"/>
      <c r="D4" s="105" t="s">
        <v>84</v>
      </c>
      <c r="L4" s="20"/>
      <c r="M4" s="106" t="s">
        <v>10</v>
      </c>
      <c r="AT4" s="17" t="s">
        <v>4</v>
      </c>
    </row>
    <row r="5" spans="2:12" ht="6.75" customHeight="1">
      <c r="B5" s="20"/>
      <c r="L5" s="20"/>
    </row>
    <row r="6" spans="1:31" s="1" customFormat="1" ht="12" customHeight="1">
      <c r="A6" s="34"/>
      <c r="B6" s="39"/>
      <c r="C6" s="34"/>
      <c r="D6" s="107" t="s">
        <v>16</v>
      </c>
      <c r="E6" s="34"/>
      <c r="F6" s="34"/>
      <c r="G6" s="34"/>
      <c r="H6" s="34"/>
      <c r="I6" s="34"/>
      <c r="J6" s="34"/>
      <c r="K6" s="34"/>
      <c r="L6" s="5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1" customFormat="1" ht="24.75" customHeight="1">
      <c r="A7" s="34"/>
      <c r="B7" s="39"/>
      <c r="C7" s="34"/>
      <c r="D7" s="34"/>
      <c r="E7" s="292" t="s">
        <v>17</v>
      </c>
      <c r="F7" s="293"/>
      <c r="G7" s="293"/>
      <c r="H7" s="293"/>
      <c r="I7" s="34"/>
      <c r="J7" s="34"/>
      <c r="K7" s="34"/>
      <c r="L7" s="5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1" customFormat="1" ht="11.25">
      <c r="A8" s="34"/>
      <c r="B8" s="39"/>
      <c r="C8" s="34"/>
      <c r="D8" s="34"/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1" customFormat="1" ht="12" customHeight="1">
      <c r="A9" s="34"/>
      <c r="B9" s="39"/>
      <c r="C9" s="34"/>
      <c r="D9" s="107" t="s">
        <v>18</v>
      </c>
      <c r="E9" s="34"/>
      <c r="F9" s="108" t="s">
        <v>1</v>
      </c>
      <c r="G9" s="34"/>
      <c r="H9" s="34"/>
      <c r="I9" s="107" t="s">
        <v>19</v>
      </c>
      <c r="J9" s="108" t="s">
        <v>1</v>
      </c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1" customFormat="1" ht="12" customHeight="1">
      <c r="A10" s="34"/>
      <c r="B10" s="39"/>
      <c r="C10" s="34"/>
      <c r="D10" s="107" t="s">
        <v>20</v>
      </c>
      <c r="E10" s="34"/>
      <c r="F10" s="108" t="s">
        <v>21</v>
      </c>
      <c r="G10" s="34"/>
      <c r="H10" s="34"/>
      <c r="I10" s="107" t="s">
        <v>22</v>
      </c>
      <c r="J10" s="109" t="str">
        <f>'Rekapitulace stavby'!AN8</f>
        <v>5. 8. 2020</v>
      </c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1" customFormat="1" ht="10.5" customHeight="1">
      <c r="A11" s="34"/>
      <c r="B11" s="39"/>
      <c r="C11" s="34"/>
      <c r="D11" s="34"/>
      <c r="E11" s="34"/>
      <c r="F11" s="34"/>
      <c r="G11" s="34"/>
      <c r="H11" s="34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1" customFormat="1" ht="12" customHeight="1">
      <c r="A12" s="34"/>
      <c r="B12" s="39"/>
      <c r="C12" s="34"/>
      <c r="D12" s="107" t="s">
        <v>24</v>
      </c>
      <c r="E12" s="34"/>
      <c r="F12" s="34"/>
      <c r="G12" s="34"/>
      <c r="H12" s="34"/>
      <c r="I12" s="107" t="s">
        <v>25</v>
      </c>
      <c r="J12" s="108" t="s">
        <v>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1" customFormat="1" ht="18" customHeight="1">
      <c r="A13" s="34"/>
      <c r="B13" s="39"/>
      <c r="C13" s="34"/>
      <c r="D13" s="34"/>
      <c r="E13" s="108" t="s">
        <v>26</v>
      </c>
      <c r="F13" s="34"/>
      <c r="G13" s="34"/>
      <c r="H13" s="34"/>
      <c r="I13" s="107" t="s">
        <v>27</v>
      </c>
      <c r="J13" s="108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1" customFormat="1" ht="6.75" customHeight="1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1" customFormat="1" ht="12" customHeight="1">
      <c r="A15" s="34"/>
      <c r="B15" s="39"/>
      <c r="C15" s="34"/>
      <c r="D15" s="107" t="s">
        <v>28</v>
      </c>
      <c r="E15" s="34"/>
      <c r="F15" s="34"/>
      <c r="G15" s="34"/>
      <c r="H15" s="34"/>
      <c r="I15" s="107" t="s">
        <v>25</v>
      </c>
      <c r="J15" s="30" t="str">
        <f>'Rekapitulace stavby'!AN13</f>
        <v>Vyplň údaj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1" customFormat="1" ht="18" customHeight="1">
      <c r="A16" s="34"/>
      <c r="B16" s="39"/>
      <c r="C16" s="34"/>
      <c r="D16" s="34"/>
      <c r="E16" s="294" t="str">
        <f>'Rekapitulace stavby'!E14</f>
        <v>Vyplň údaj</v>
      </c>
      <c r="F16" s="295"/>
      <c r="G16" s="295"/>
      <c r="H16" s="295"/>
      <c r="I16" s="107" t="s">
        <v>27</v>
      </c>
      <c r="J16" s="30" t="str">
        <f>'Rekapitulace stavby'!AN14</f>
        <v>Vyplň údaj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1" customFormat="1" ht="6.7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1" customFormat="1" ht="12" customHeight="1">
      <c r="A18" s="34"/>
      <c r="B18" s="39"/>
      <c r="C18" s="34"/>
      <c r="D18" s="107" t="s">
        <v>30</v>
      </c>
      <c r="E18" s="34"/>
      <c r="F18" s="34"/>
      <c r="G18" s="34"/>
      <c r="H18" s="34"/>
      <c r="I18" s="107" t="s">
        <v>25</v>
      </c>
      <c r="J18" s="108" t="s">
        <v>1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1" customFormat="1" ht="18" customHeight="1">
      <c r="A19" s="34"/>
      <c r="B19" s="39"/>
      <c r="C19" s="34"/>
      <c r="D19" s="34"/>
      <c r="E19" s="108" t="s">
        <v>31</v>
      </c>
      <c r="F19" s="34"/>
      <c r="G19" s="34"/>
      <c r="H19" s="34"/>
      <c r="I19" s="107" t="s">
        <v>27</v>
      </c>
      <c r="J19" s="108" t="s">
        <v>1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1" customFormat="1" ht="6.75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1" customFormat="1" ht="12" customHeight="1">
      <c r="A21" s="34"/>
      <c r="B21" s="39"/>
      <c r="C21" s="34"/>
      <c r="D21" s="107" t="s">
        <v>33</v>
      </c>
      <c r="E21" s="34"/>
      <c r="F21" s="34"/>
      <c r="G21" s="34"/>
      <c r="H21" s="34"/>
      <c r="I21" s="107" t="s">
        <v>25</v>
      </c>
      <c r="J21" s="108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1" customFormat="1" ht="18" customHeight="1">
      <c r="A22" s="34"/>
      <c r="B22" s="39"/>
      <c r="C22" s="34"/>
      <c r="D22" s="34"/>
      <c r="E22" s="108" t="s">
        <v>34</v>
      </c>
      <c r="F22" s="34"/>
      <c r="G22" s="34"/>
      <c r="H22" s="34"/>
      <c r="I22" s="107" t="s">
        <v>27</v>
      </c>
      <c r="J22" s="108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1" customFormat="1" ht="6.75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1" customFormat="1" ht="12" customHeight="1">
      <c r="A24" s="34"/>
      <c r="B24" s="39"/>
      <c r="C24" s="34"/>
      <c r="D24" s="107" t="s">
        <v>35</v>
      </c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7" customFormat="1" ht="16.5" customHeight="1">
      <c r="A25" s="110"/>
      <c r="B25" s="111"/>
      <c r="C25" s="110"/>
      <c r="D25" s="110"/>
      <c r="E25" s="296" t="s">
        <v>1</v>
      </c>
      <c r="F25" s="296"/>
      <c r="G25" s="296"/>
      <c r="H25" s="296"/>
      <c r="I25" s="110"/>
      <c r="J25" s="110"/>
      <c r="K25" s="110"/>
      <c r="L25" s="112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</row>
    <row r="26" spans="1:31" s="1" customFormat="1" ht="6.75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1" customFormat="1" ht="6.75" customHeight="1">
      <c r="A27" s="34"/>
      <c r="B27" s="39"/>
      <c r="C27" s="34"/>
      <c r="D27" s="113"/>
      <c r="E27" s="113"/>
      <c r="F27" s="113"/>
      <c r="G27" s="113"/>
      <c r="H27" s="113"/>
      <c r="I27" s="113"/>
      <c r="J27" s="113"/>
      <c r="K27" s="113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1" customFormat="1" ht="24.75" customHeight="1">
      <c r="A28" s="34"/>
      <c r="B28" s="39"/>
      <c r="C28" s="34"/>
      <c r="D28" s="114" t="s">
        <v>36</v>
      </c>
      <c r="E28" s="34"/>
      <c r="F28" s="34"/>
      <c r="G28" s="34"/>
      <c r="H28" s="34"/>
      <c r="I28" s="34"/>
      <c r="J28" s="115">
        <f>ROUND(J138,2)</f>
        <v>0</v>
      </c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1" customFormat="1" ht="6.75" customHeight="1">
      <c r="A29" s="34"/>
      <c r="B29" s="39"/>
      <c r="C29" s="34"/>
      <c r="D29" s="113"/>
      <c r="E29" s="113"/>
      <c r="F29" s="113"/>
      <c r="G29" s="113"/>
      <c r="H29" s="113"/>
      <c r="I29" s="113"/>
      <c r="J29" s="113"/>
      <c r="K29" s="11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1" customFormat="1" ht="14.25" customHeight="1">
      <c r="A30" s="34"/>
      <c r="B30" s="39"/>
      <c r="C30" s="34"/>
      <c r="D30" s="34"/>
      <c r="E30" s="34"/>
      <c r="F30" s="116" t="s">
        <v>38</v>
      </c>
      <c r="G30" s="34"/>
      <c r="H30" s="34"/>
      <c r="I30" s="116" t="s">
        <v>37</v>
      </c>
      <c r="J30" s="116" t="s">
        <v>39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1" customFormat="1" ht="14.25" customHeight="1">
      <c r="A31" s="34"/>
      <c r="B31" s="39"/>
      <c r="C31" s="34"/>
      <c r="D31" s="117" t="s">
        <v>40</v>
      </c>
      <c r="E31" s="107" t="s">
        <v>41</v>
      </c>
      <c r="F31" s="118">
        <f>ROUND((SUM(BE138:BE405)),2)</f>
        <v>0</v>
      </c>
      <c r="G31" s="34"/>
      <c r="H31" s="34"/>
      <c r="I31" s="119">
        <v>0.21</v>
      </c>
      <c r="J31" s="118">
        <f>ROUND(((SUM(BE138:BE405))*I31),2)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1" customFormat="1" ht="14.25" customHeight="1">
      <c r="A32" s="34"/>
      <c r="B32" s="39"/>
      <c r="C32" s="34"/>
      <c r="D32" s="34"/>
      <c r="E32" s="107" t="s">
        <v>42</v>
      </c>
      <c r="F32" s="118">
        <f>ROUND((SUM(BF138:BF405)),2)</f>
        <v>0</v>
      </c>
      <c r="G32" s="34"/>
      <c r="H32" s="34"/>
      <c r="I32" s="119">
        <v>0.15</v>
      </c>
      <c r="J32" s="118">
        <f>ROUND(((SUM(BF138:BF405))*I32),2)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1" customFormat="1" ht="14.25" customHeight="1" hidden="1">
      <c r="A33" s="34"/>
      <c r="B33" s="39"/>
      <c r="C33" s="34"/>
      <c r="D33" s="34"/>
      <c r="E33" s="107" t="s">
        <v>43</v>
      </c>
      <c r="F33" s="118">
        <f>ROUND((SUM(BG138:BG405)),2)</f>
        <v>0</v>
      </c>
      <c r="G33" s="34"/>
      <c r="H33" s="34"/>
      <c r="I33" s="119">
        <v>0.21</v>
      </c>
      <c r="J33" s="118">
        <f>0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1" customFormat="1" ht="14.25" customHeight="1" hidden="1">
      <c r="A34" s="34"/>
      <c r="B34" s="39"/>
      <c r="C34" s="34"/>
      <c r="D34" s="34"/>
      <c r="E34" s="107" t="s">
        <v>44</v>
      </c>
      <c r="F34" s="118">
        <f>ROUND((SUM(BH138:BH405)),2)</f>
        <v>0</v>
      </c>
      <c r="G34" s="34"/>
      <c r="H34" s="34"/>
      <c r="I34" s="119">
        <v>0.15</v>
      </c>
      <c r="J34" s="118">
        <f>0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1" customFormat="1" ht="14.25" customHeight="1" hidden="1">
      <c r="A35" s="34"/>
      <c r="B35" s="39"/>
      <c r="C35" s="34"/>
      <c r="D35" s="34"/>
      <c r="E35" s="107" t="s">
        <v>45</v>
      </c>
      <c r="F35" s="118">
        <f>ROUND((SUM(BI138:BI405)),2)</f>
        <v>0</v>
      </c>
      <c r="G35" s="34"/>
      <c r="H35" s="34"/>
      <c r="I35" s="119">
        <v>0</v>
      </c>
      <c r="J35" s="118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1" customFormat="1" ht="6.75" customHeight="1">
      <c r="A36" s="34"/>
      <c r="B36" s="39"/>
      <c r="C36" s="34"/>
      <c r="D36" s="34"/>
      <c r="E36" s="34"/>
      <c r="F36" s="34"/>
      <c r="G36" s="34"/>
      <c r="H36" s="34"/>
      <c r="I36" s="34"/>
      <c r="J36" s="34"/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1" customFormat="1" ht="24.75" customHeight="1">
      <c r="A37" s="34"/>
      <c r="B37" s="39"/>
      <c r="C37" s="120"/>
      <c r="D37" s="121" t="s">
        <v>46</v>
      </c>
      <c r="E37" s="122"/>
      <c r="F37" s="122"/>
      <c r="G37" s="123" t="s">
        <v>47</v>
      </c>
      <c r="H37" s="124" t="s">
        <v>48</v>
      </c>
      <c r="I37" s="122"/>
      <c r="J37" s="125">
        <f>SUM(J28:J35)</f>
        <v>0</v>
      </c>
      <c r="K37" s="126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1" customFormat="1" ht="14.2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2:12" ht="14.25" customHeight="1">
      <c r="B39" s="20"/>
      <c r="L39" s="20"/>
    </row>
    <row r="40" spans="2:12" ht="14.25" customHeight="1">
      <c r="B40" s="20"/>
      <c r="L40" s="20"/>
    </row>
    <row r="41" spans="2:12" ht="14.25" customHeight="1">
      <c r="B41" s="20"/>
      <c r="L41" s="20"/>
    </row>
    <row r="42" spans="2:12" ht="14.25" customHeight="1">
      <c r="B42" s="20"/>
      <c r="L42" s="20"/>
    </row>
    <row r="43" spans="2:12" ht="14.25" customHeight="1">
      <c r="B43" s="20"/>
      <c r="L43" s="20"/>
    </row>
    <row r="44" spans="2:12" ht="14.25" customHeight="1">
      <c r="B44" s="20"/>
      <c r="L44" s="20"/>
    </row>
    <row r="45" spans="2:12" ht="14.25" customHeight="1">
      <c r="B45" s="20"/>
      <c r="L45" s="20"/>
    </row>
    <row r="46" spans="2:12" ht="14.25" customHeight="1">
      <c r="B46" s="20"/>
      <c r="L46" s="20"/>
    </row>
    <row r="47" spans="2:12" ht="14.25" customHeight="1">
      <c r="B47" s="20"/>
      <c r="L47" s="20"/>
    </row>
    <row r="48" spans="2:12" ht="14.25" customHeight="1">
      <c r="B48" s="20"/>
      <c r="L48" s="20"/>
    </row>
    <row r="49" spans="2:12" ht="14.25" customHeight="1">
      <c r="B49" s="20"/>
      <c r="L49" s="20"/>
    </row>
    <row r="50" spans="2:12" s="1" customFormat="1" ht="14.25" customHeight="1">
      <c r="B50" s="51"/>
      <c r="D50" s="127" t="s">
        <v>49</v>
      </c>
      <c r="E50" s="128"/>
      <c r="F50" s="128"/>
      <c r="G50" s="127" t="s">
        <v>50</v>
      </c>
      <c r="H50" s="128"/>
      <c r="I50" s="128"/>
      <c r="J50" s="128"/>
      <c r="K50" s="128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1" customFormat="1" ht="12.75">
      <c r="A61" s="34"/>
      <c r="B61" s="39"/>
      <c r="C61" s="34"/>
      <c r="D61" s="129" t="s">
        <v>51</v>
      </c>
      <c r="E61" s="130"/>
      <c r="F61" s="131" t="s">
        <v>52</v>
      </c>
      <c r="G61" s="129" t="s">
        <v>51</v>
      </c>
      <c r="H61" s="130"/>
      <c r="I61" s="130"/>
      <c r="J61" s="132" t="s">
        <v>52</v>
      </c>
      <c r="K61" s="13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1" customFormat="1" ht="12.75">
      <c r="A65" s="34"/>
      <c r="B65" s="39"/>
      <c r="C65" s="34"/>
      <c r="D65" s="127" t="s">
        <v>53</v>
      </c>
      <c r="E65" s="133"/>
      <c r="F65" s="133"/>
      <c r="G65" s="127" t="s">
        <v>54</v>
      </c>
      <c r="H65" s="133"/>
      <c r="I65" s="133"/>
      <c r="J65" s="133"/>
      <c r="K65" s="133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1" customFormat="1" ht="12.75">
      <c r="A76" s="34"/>
      <c r="B76" s="39"/>
      <c r="C76" s="34"/>
      <c r="D76" s="129" t="s">
        <v>51</v>
      </c>
      <c r="E76" s="130"/>
      <c r="F76" s="131" t="s">
        <v>52</v>
      </c>
      <c r="G76" s="129" t="s">
        <v>51</v>
      </c>
      <c r="H76" s="130"/>
      <c r="I76" s="130"/>
      <c r="J76" s="132" t="s">
        <v>52</v>
      </c>
      <c r="K76" s="13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1" customFormat="1" ht="14.25" customHeight="1">
      <c r="A77" s="34"/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1" customFormat="1" ht="6.75" customHeight="1">
      <c r="A81" s="34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" customFormat="1" ht="24.75" customHeight="1">
      <c r="A82" s="34"/>
      <c r="B82" s="35"/>
      <c r="C82" s="23" t="s">
        <v>85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" customFormat="1" ht="6.7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1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" customFormat="1" ht="24.75" customHeight="1">
      <c r="A85" s="34"/>
      <c r="B85" s="35"/>
      <c r="C85" s="36"/>
      <c r="D85" s="36"/>
      <c r="E85" s="275" t="str">
        <f>E7</f>
        <v>Realizace zádveří hlavního vstupu PAVILONU C , MŠ LETNÁ, VRCHLABÍ</v>
      </c>
      <c r="F85" s="297"/>
      <c r="G85" s="297"/>
      <c r="H85" s="29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6.7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1" customFormat="1" ht="12" customHeight="1">
      <c r="A87" s="34"/>
      <c r="B87" s="35"/>
      <c r="C87" s="29" t="s">
        <v>20</v>
      </c>
      <c r="D87" s="36"/>
      <c r="E87" s="36"/>
      <c r="F87" s="27" t="str">
        <f>F10</f>
        <v>stpč 3346 , kú Vrchlabí</v>
      </c>
      <c r="G87" s="36"/>
      <c r="H87" s="36"/>
      <c r="I87" s="29" t="s">
        <v>22</v>
      </c>
      <c r="J87" s="66" t="str">
        <f>IF(J10="","",J10)</f>
        <v>5. 8. 2020</v>
      </c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1" customFormat="1" ht="6.7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1" customFormat="1" ht="25.5" customHeight="1">
      <c r="A89" s="34"/>
      <c r="B89" s="35"/>
      <c r="C89" s="29" t="s">
        <v>24</v>
      </c>
      <c r="D89" s="36"/>
      <c r="E89" s="36"/>
      <c r="F89" s="27" t="str">
        <f>E13</f>
        <v>Město Vrchlabí</v>
      </c>
      <c r="G89" s="36"/>
      <c r="H89" s="36"/>
      <c r="I89" s="29" t="s">
        <v>30</v>
      </c>
      <c r="J89" s="32" t="str">
        <f>E19</f>
        <v>Ing.P.Starý, Vrchlabí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1" customFormat="1" ht="15" customHeight="1">
      <c r="A90" s="34"/>
      <c r="B90" s="35"/>
      <c r="C90" s="29" t="s">
        <v>28</v>
      </c>
      <c r="D90" s="36"/>
      <c r="E90" s="36"/>
      <c r="F90" s="27" t="str">
        <f>IF(E16="","",E16)</f>
        <v>Vyplň údaj</v>
      </c>
      <c r="G90" s="36"/>
      <c r="H90" s="36"/>
      <c r="I90" s="29" t="s">
        <v>33</v>
      </c>
      <c r="J90" s="32" t="str">
        <f>E22</f>
        <v>Ing.Jiřičková</v>
      </c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1" customFormat="1" ht="9.75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1" customFormat="1" ht="29.25" customHeight="1">
      <c r="A92" s="34"/>
      <c r="B92" s="35"/>
      <c r="C92" s="138" t="s">
        <v>86</v>
      </c>
      <c r="D92" s="43"/>
      <c r="E92" s="43"/>
      <c r="F92" s="43"/>
      <c r="G92" s="43"/>
      <c r="H92" s="43"/>
      <c r="I92" s="43"/>
      <c r="J92" s="139" t="s">
        <v>87</v>
      </c>
      <c r="K92" s="43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1" customFormat="1" ht="9.7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1" customFormat="1" ht="22.5" customHeight="1">
      <c r="A94" s="34"/>
      <c r="B94" s="35"/>
      <c r="C94" s="140" t="s">
        <v>88</v>
      </c>
      <c r="D94" s="36"/>
      <c r="E94" s="36"/>
      <c r="F94" s="36"/>
      <c r="G94" s="36"/>
      <c r="H94" s="36"/>
      <c r="I94" s="36"/>
      <c r="J94" s="83">
        <f>J138</f>
        <v>0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7" t="s">
        <v>89</v>
      </c>
    </row>
    <row r="95" spans="2:12" s="8" customFormat="1" ht="24.75" customHeight="1">
      <c r="B95" s="141"/>
      <c r="C95" s="142"/>
      <c r="D95" s="143" t="s">
        <v>90</v>
      </c>
      <c r="E95" s="144"/>
      <c r="F95" s="144"/>
      <c r="G95" s="144"/>
      <c r="H95" s="144"/>
      <c r="I95" s="144"/>
      <c r="J95" s="145">
        <f>J139</f>
        <v>0</v>
      </c>
      <c r="K95" s="142"/>
      <c r="L95" s="146"/>
    </row>
    <row r="96" spans="2:12" s="9" customFormat="1" ht="19.5" customHeight="1">
      <c r="B96" s="147"/>
      <c r="C96" s="148"/>
      <c r="D96" s="149" t="s">
        <v>91</v>
      </c>
      <c r="E96" s="150"/>
      <c r="F96" s="150"/>
      <c r="G96" s="150"/>
      <c r="H96" s="150"/>
      <c r="I96" s="150"/>
      <c r="J96" s="151">
        <f>J140</f>
        <v>0</v>
      </c>
      <c r="K96" s="148"/>
      <c r="L96" s="152"/>
    </row>
    <row r="97" spans="2:12" s="9" customFormat="1" ht="19.5" customHeight="1">
      <c r="B97" s="147"/>
      <c r="C97" s="148"/>
      <c r="D97" s="149" t="s">
        <v>92</v>
      </c>
      <c r="E97" s="150"/>
      <c r="F97" s="150"/>
      <c r="G97" s="150"/>
      <c r="H97" s="150"/>
      <c r="I97" s="150"/>
      <c r="J97" s="151">
        <f>J154</f>
        <v>0</v>
      </c>
      <c r="K97" s="148"/>
      <c r="L97" s="152"/>
    </row>
    <row r="98" spans="2:12" s="9" customFormat="1" ht="19.5" customHeight="1">
      <c r="B98" s="147"/>
      <c r="C98" s="148"/>
      <c r="D98" s="149" t="s">
        <v>93</v>
      </c>
      <c r="E98" s="150"/>
      <c r="F98" s="150"/>
      <c r="G98" s="150"/>
      <c r="H98" s="150"/>
      <c r="I98" s="150"/>
      <c r="J98" s="151">
        <f>J167</f>
        <v>0</v>
      </c>
      <c r="K98" s="148"/>
      <c r="L98" s="152"/>
    </row>
    <row r="99" spans="2:12" s="9" customFormat="1" ht="19.5" customHeight="1">
      <c r="B99" s="147"/>
      <c r="C99" s="148"/>
      <c r="D99" s="149" t="s">
        <v>94</v>
      </c>
      <c r="E99" s="150"/>
      <c r="F99" s="150"/>
      <c r="G99" s="150"/>
      <c r="H99" s="150"/>
      <c r="I99" s="150"/>
      <c r="J99" s="151">
        <f>J183</f>
        <v>0</v>
      </c>
      <c r="K99" s="148"/>
      <c r="L99" s="152"/>
    </row>
    <row r="100" spans="2:12" s="9" customFormat="1" ht="19.5" customHeight="1">
      <c r="B100" s="147"/>
      <c r="C100" s="148"/>
      <c r="D100" s="149" t="s">
        <v>95</v>
      </c>
      <c r="E100" s="150"/>
      <c r="F100" s="150"/>
      <c r="G100" s="150"/>
      <c r="H100" s="150"/>
      <c r="I100" s="150"/>
      <c r="J100" s="151">
        <f>J191</f>
        <v>0</v>
      </c>
      <c r="K100" s="148"/>
      <c r="L100" s="152"/>
    </row>
    <row r="101" spans="2:12" s="9" customFormat="1" ht="19.5" customHeight="1">
      <c r="B101" s="147"/>
      <c r="C101" s="148"/>
      <c r="D101" s="149" t="s">
        <v>96</v>
      </c>
      <c r="E101" s="150"/>
      <c r="F101" s="150"/>
      <c r="G101" s="150"/>
      <c r="H101" s="150"/>
      <c r="I101" s="150"/>
      <c r="J101" s="151">
        <f>J227</f>
        <v>0</v>
      </c>
      <c r="K101" s="148"/>
      <c r="L101" s="152"/>
    </row>
    <row r="102" spans="2:12" s="9" customFormat="1" ht="19.5" customHeight="1">
      <c r="B102" s="147"/>
      <c r="C102" s="148"/>
      <c r="D102" s="149" t="s">
        <v>97</v>
      </c>
      <c r="E102" s="150"/>
      <c r="F102" s="150"/>
      <c r="G102" s="150"/>
      <c r="H102" s="150"/>
      <c r="I102" s="150"/>
      <c r="J102" s="151">
        <f>J264</f>
        <v>0</v>
      </c>
      <c r="K102" s="148"/>
      <c r="L102" s="152"/>
    </row>
    <row r="103" spans="2:12" s="9" customFormat="1" ht="19.5" customHeight="1">
      <c r="B103" s="147"/>
      <c r="C103" s="148"/>
      <c r="D103" s="149" t="s">
        <v>98</v>
      </c>
      <c r="E103" s="150"/>
      <c r="F103" s="150"/>
      <c r="G103" s="150"/>
      <c r="H103" s="150"/>
      <c r="I103" s="150"/>
      <c r="J103" s="151">
        <f>J269</f>
        <v>0</v>
      </c>
      <c r="K103" s="148"/>
      <c r="L103" s="152"/>
    </row>
    <row r="104" spans="2:12" s="8" customFormat="1" ht="24.75" customHeight="1">
      <c r="B104" s="141"/>
      <c r="C104" s="142"/>
      <c r="D104" s="143" t="s">
        <v>99</v>
      </c>
      <c r="E104" s="144"/>
      <c r="F104" s="144"/>
      <c r="G104" s="144"/>
      <c r="H104" s="144"/>
      <c r="I104" s="144"/>
      <c r="J104" s="145">
        <f>J271</f>
        <v>0</v>
      </c>
      <c r="K104" s="142"/>
      <c r="L104" s="146"/>
    </row>
    <row r="105" spans="2:12" s="9" customFormat="1" ht="19.5" customHeight="1">
      <c r="B105" s="147"/>
      <c r="C105" s="148"/>
      <c r="D105" s="149" t="s">
        <v>100</v>
      </c>
      <c r="E105" s="150"/>
      <c r="F105" s="150"/>
      <c r="G105" s="150"/>
      <c r="H105" s="150"/>
      <c r="I105" s="150"/>
      <c r="J105" s="151">
        <f>J272</f>
        <v>0</v>
      </c>
      <c r="K105" s="148"/>
      <c r="L105" s="152"/>
    </row>
    <row r="106" spans="2:12" s="9" customFormat="1" ht="19.5" customHeight="1">
      <c r="B106" s="147"/>
      <c r="C106" s="148"/>
      <c r="D106" s="149" t="s">
        <v>101</v>
      </c>
      <c r="E106" s="150"/>
      <c r="F106" s="150"/>
      <c r="G106" s="150"/>
      <c r="H106" s="150"/>
      <c r="I106" s="150"/>
      <c r="J106" s="151">
        <f>J289</f>
        <v>0</v>
      </c>
      <c r="K106" s="148"/>
      <c r="L106" s="152"/>
    </row>
    <row r="107" spans="2:12" s="9" customFormat="1" ht="19.5" customHeight="1">
      <c r="B107" s="147"/>
      <c r="C107" s="148"/>
      <c r="D107" s="149" t="s">
        <v>102</v>
      </c>
      <c r="E107" s="150"/>
      <c r="F107" s="150"/>
      <c r="G107" s="150"/>
      <c r="H107" s="150"/>
      <c r="I107" s="150"/>
      <c r="J107" s="151">
        <f>J299</f>
        <v>0</v>
      </c>
      <c r="K107" s="148"/>
      <c r="L107" s="152"/>
    </row>
    <row r="108" spans="2:12" s="9" customFormat="1" ht="19.5" customHeight="1">
      <c r="B108" s="147"/>
      <c r="C108" s="148"/>
      <c r="D108" s="149" t="s">
        <v>103</v>
      </c>
      <c r="E108" s="150"/>
      <c r="F108" s="150"/>
      <c r="G108" s="150"/>
      <c r="H108" s="150"/>
      <c r="I108" s="150"/>
      <c r="J108" s="151">
        <f>J318</f>
        <v>0</v>
      </c>
      <c r="K108" s="148"/>
      <c r="L108" s="152"/>
    </row>
    <row r="109" spans="2:12" s="9" customFormat="1" ht="19.5" customHeight="1">
      <c r="B109" s="147"/>
      <c r="C109" s="148"/>
      <c r="D109" s="149" t="s">
        <v>104</v>
      </c>
      <c r="E109" s="150"/>
      <c r="F109" s="150"/>
      <c r="G109" s="150"/>
      <c r="H109" s="150"/>
      <c r="I109" s="150"/>
      <c r="J109" s="151">
        <f>J320</f>
        <v>0</v>
      </c>
      <c r="K109" s="148"/>
      <c r="L109" s="152"/>
    </row>
    <row r="110" spans="2:12" s="9" customFormat="1" ht="19.5" customHeight="1">
      <c r="B110" s="147"/>
      <c r="C110" s="148"/>
      <c r="D110" s="149" t="s">
        <v>105</v>
      </c>
      <c r="E110" s="150"/>
      <c r="F110" s="150"/>
      <c r="G110" s="150"/>
      <c r="H110" s="150"/>
      <c r="I110" s="150"/>
      <c r="J110" s="151">
        <f>J328</f>
        <v>0</v>
      </c>
      <c r="K110" s="148"/>
      <c r="L110" s="152"/>
    </row>
    <row r="111" spans="2:12" s="9" customFormat="1" ht="19.5" customHeight="1">
      <c r="B111" s="147"/>
      <c r="C111" s="148"/>
      <c r="D111" s="149" t="s">
        <v>106</v>
      </c>
      <c r="E111" s="150"/>
      <c r="F111" s="150"/>
      <c r="G111" s="150"/>
      <c r="H111" s="150"/>
      <c r="I111" s="150"/>
      <c r="J111" s="151">
        <f>J341</f>
        <v>0</v>
      </c>
      <c r="K111" s="148"/>
      <c r="L111" s="152"/>
    </row>
    <row r="112" spans="2:12" s="9" customFormat="1" ht="19.5" customHeight="1">
      <c r="B112" s="147"/>
      <c r="C112" s="148"/>
      <c r="D112" s="149" t="s">
        <v>107</v>
      </c>
      <c r="E112" s="150"/>
      <c r="F112" s="150"/>
      <c r="G112" s="150"/>
      <c r="H112" s="150"/>
      <c r="I112" s="150"/>
      <c r="J112" s="151">
        <f>J344</f>
        <v>0</v>
      </c>
      <c r="K112" s="148"/>
      <c r="L112" s="152"/>
    </row>
    <row r="113" spans="2:12" s="9" customFormat="1" ht="19.5" customHeight="1">
      <c r="B113" s="147"/>
      <c r="C113" s="148"/>
      <c r="D113" s="149" t="s">
        <v>108</v>
      </c>
      <c r="E113" s="150"/>
      <c r="F113" s="150"/>
      <c r="G113" s="150"/>
      <c r="H113" s="150"/>
      <c r="I113" s="150"/>
      <c r="J113" s="151">
        <f>J372</f>
        <v>0</v>
      </c>
      <c r="K113" s="148"/>
      <c r="L113" s="152"/>
    </row>
    <row r="114" spans="2:12" s="9" customFormat="1" ht="19.5" customHeight="1">
      <c r="B114" s="147"/>
      <c r="C114" s="148"/>
      <c r="D114" s="149" t="s">
        <v>109</v>
      </c>
      <c r="E114" s="150"/>
      <c r="F114" s="150"/>
      <c r="G114" s="150"/>
      <c r="H114" s="150"/>
      <c r="I114" s="150"/>
      <c r="J114" s="151">
        <f>J379</f>
        <v>0</v>
      </c>
      <c r="K114" s="148"/>
      <c r="L114" s="152"/>
    </row>
    <row r="115" spans="2:12" s="8" customFormat="1" ht="24.75" customHeight="1">
      <c r="B115" s="141"/>
      <c r="C115" s="142"/>
      <c r="D115" s="143" t="s">
        <v>110</v>
      </c>
      <c r="E115" s="144"/>
      <c r="F115" s="144"/>
      <c r="G115" s="144"/>
      <c r="H115" s="144"/>
      <c r="I115" s="144"/>
      <c r="J115" s="145">
        <f>J396</f>
        <v>0</v>
      </c>
      <c r="K115" s="142"/>
      <c r="L115" s="146"/>
    </row>
    <row r="116" spans="2:12" s="9" customFormat="1" ht="19.5" customHeight="1">
      <c r="B116" s="147"/>
      <c r="C116" s="148"/>
      <c r="D116" s="149" t="s">
        <v>111</v>
      </c>
      <c r="E116" s="150"/>
      <c r="F116" s="150"/>
      <c r="G116" s="150"/>
      <c r="H116" s="150"/>
      <c r="I116" s="150"/>
      <c r="J116" s="151">
        <f>J397</f>
        <v>0</v>
      </c>
      <c r="K116" s="148"/>
      <c r="L116" s="152"/>
    </row>
    <row r="117" spans="2:12" s="8" customFormat="1" ht="24.75" customHeight="1">
      <c r="B117" s="141"/>
      <c r="C117" s="142"/>
      <c r="D117" s="143" t="s">
        <v>112</v>
      </c>
      <c r="E117" s="144"/>
      <c r="F117" s="144"/>
      <c r="G117" s="144"/>
      <c r="H117" s="144"/>
      <c r="I117" s="144"/>
      <c r="J117" s="145">
        <f>J399</f>
        <v>0</v>
      </c>
      <c r="K117" s="142"/>
      <c r="L117" s="146"/>
    </row>
    <row r="118" spans="2:12" s="9" customFormat="1" ht="19.5" customHeight="1">
      <c r="B118" s="147"/>
      <c r="C118" s="148"/>
      <c r="D118" s="149" t="s">
        <v>113</v>
      </c>
      <c r="E118" s="150"/>
      <c r="F118" s="150"/>
      <c r="G118" s="150"/>
      <c r="H118" s="150"/>
      <c r="I118" s="150"/>
      <c r="J118" s="151">
        <f>J400</f>
        <v>0</v>
      </c>
      <c r="K118" s="148"/>
      <c r="L118" s="152"/>
    </row>
    <row r="119" spans="2:12" s="9" customFormat="1" ht="19.5" customHeight="1">
      <c r="B119" s="147"/>
      <c r="C119" s="148"/>
      <c r="D119" s="149" t="s">
        <v>114</v>
      </c>
      <c r="E119" s="150"/>
      <c r="F119" s="150"/>
      <c r="G119" s="150"/>
      <c r="H119" s="150"/>
      <c r="I119" s="150"/>
      <c r="J119" s="151">
        <f>J402</f>
        <v>0</v>
      </c>
      <c r="K119" s="148"/>
      <c r="L119" s="152"/>
    </row>
    <row r="120" spans="2:12" s="9" customFormat="1" ht="19.5" customHeight="1">
      <c r="B120" s="147"/>
      <c r="C120" s="148"/>
      <c r="D120" s="149" t="s">
        <v>115</v>
      </c>
      <c r="E120" s="150"/>
      <c r="F120" s="150"/>
      <c r="G120" s="150"/>
      <c r="H120" s="150"/>
      <c r="I120" s="150"/>
      <c r="J120" s="151">
        <f>J404</f>
        <v>0</v>
      </c>
      <c r="K120" s="148"/>
      <c r="L120" s="152"/>
    </row>
    <row r="121" spans="1:31" s="1" customFormat="1" ht="21.7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" customFormat="1" ht="6.75" customHeight="1">
      <c r="A122" s="34"/>
      <c r="B122" s="54"/>
      <c r="C122" s="55"/>
      <c r="D122" s="55"/>
      <c r="E122" s="55"/>
      <c r="F122" s="55"/>
      <c r="G122" s="55"/>
      <c r="H122" s="55"/>
      <c r="I122" s="55"/>
      <c r="J122" s="55"/>
      <c r="K122" s="55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6" spans="1:31" s="1" customFormat="1" ht="6.75" customHeight="1">
      <c r="A126" s="34"/>
      <c r="B126" s="56"/>
      <c r="C126" s="57"/>
      <c r="D126" s="57"/>
      <c r="E126" s="57"/>
      <c r="F126" s="57"/>
      <c r="G126" s="57"/>
      <c r="H126" s="57"/>
      <c r="I126" s="57"/>
      <c r="J126" s="57"/>
      <c r="K126" s="57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" customFormat="1" ht="24.75" customHeight="1">
      <c r="A127" s="34"/>
      <c r="B127" s="35"/>
      <c r="C127" s="23" t="s">
        <v>116</v>
      </c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1" customFormat="1" ht="6.75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1" customFormat="1" ht="12" customHeight="1">
      <c r="A129" s="34"/>
      <c r="B129" s="35"/>
      <c r="C129" s="29" t="s">
        <v>16</v>
      </c>
      <c r="D129" s="36"/>
      <c r="E129" s="36"/>
      <c r="F129" s="36"/>
      <c r="G129" s="36"/>
      <c r="H129" s="36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1" customFormat="1" ht="24.75" customHeight="1">
      <c r="A130" s="34"/>
      <c r="B130" s="35"/>
      <c r="C130" s="36"/>
      <c r="D130" s="36"/>
      <c r="E130" s="275" t="str">
        <f>E7</f>
        <v>Realizace zádveří hlavního vstupu PAVILONU C , MŠ LETNÁ, VRCHLABÍ</v>
      </c>
      <c r="F130" s="297"/>
      <c r="G130" s="297"/>
      <c r="H130" s="297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1" customFormat="1" ht="6.75" customHeight="1">
      <c r="A131" s="34"/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1" customFormat="1" ht="12" customHeight="1">
      <c r="A132" s="34"/>
      <c r="B132" s="35"/>
      <c r="C132" s="29" t="s">
        <v>20</v>
      </c>
      <c r="D132" s="36"/>
      <c r="E132" s="36"/>
      <c r="F132" s="27" t="str">
        <f>F10</f>
        <v>stpč 3346 , kú Vrchlabí</v>
      </c>
      <c r="G132" s="36"/>
      <c r="H132" s="36"/>
      <c r="I132" s="29" t="s">
        <v>22</v>
      </c>
      <c r="J132" s="66" t="str">
        <f>IF(J10="","",J10)</f>
        <v>5. 8. 2020</v>
      </c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1" customFormat="1" ht="6.75" customHeight="1">
      <c r="A133" s="34"/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1" customFormat="1" ht="25.5" customHeight="1">
      <c r="A134" s="34"/>
      <c r="B134" s="35"/>
      <c r="C134" s="29" t="s">
        <v>24</v>
      </c>
      <c r="D134" s="36"/>
      <c r="E134" s="36"/>
      <c r="F134" s="27" t="str">
        <f>E13</f>
        <v>Město Vrchlabí</v>
      </c>
      <c r="G134" s="36"/>
      <c r="H134" s="36"/>
      <c r="I134" s="29" t="s">
        <v>30</v>
      </c>
      <c r="J134" s="32" t="str">
        <f>E19</f>
        <v>Ing.P.Starý, Vrchlabí</v>
      </c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s="1" customFormat="1" ht="15" customHeight="1">
      <c r="A135" s="34"/>
      <c r="B135" s="35"/>
      <c r="C135" s="29" t="s">
        <v>28</v>
      </c>
      <c r="D135" s="36"/>
      <c r="E135" s="36"/>
      <c r="F135" s="27" t="str">
        <f>IF(E16="","",E16)</f>
        <v>Vyplň údaj</v>
      </c>
      <c r="G135" s="36"/>
      <c r="H135" s="36"/>
      <c r="I135" s="29" t="s">
        <v>33</v>
      </c>
      <c r="J135" s="32" t="str">
        <f>E22</f>
        <v>Ing.Jiřičková</v>
      </c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31" s="1" customFormat="1" ht="9.75" customHeight="1">
      <c r="A136" s="34"/>
      <c r="B136" s="35"/>
      <c r="C136" s="36"/>
      <c r="D136" s="36"/>
      <c r="E136" s="36"/>
      <c r="F136" s="36"/>
      <c r="G136" s="36"/>
      <c r="H136" s="36"/>
      <c r="I136" s="36"/>
      <c r="J136" s="36"/>
      <c r="K136" s="36"/>
      <c r="L136" s="51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1:31" s="10" customFormat="1" ht="29.25" customHeight="1">
      <c r="A137" s="153"/>
      <c r="B137" s="154"/>
      <c r="C137" s="155" t="s">
        <v>117</v>
      </c>
      <c r="D137" s="156" t="s">
        <v>61</v>
      </c>
      <c r="E137" s="156" t="s">
        <v>57</v>
      </c>
      <c r="F137" s="156" t="s">
        <v>58</v>
      </c>
      <c r="G137" s="156" t="s">
        <v>118</v>
      </c>
      <c r="H137" s="156" t="s">
        <v>119</v>
      </c>
      <c r="I137" s="156" t="s">
        <v>120</v>
      </c>
      <c r="J137" s="156" t="s">
        <v>87</v>
      </c>
      <c r="K137" s="157" t="s">
        <v>121</v>
      </c>
      <c r="L137" s="158"/>
      <c r="M137" s="74" t="s">
        <v>1</v>
      </c>
      <c r="N137" s="75" t="s">
        <v>40</v>
      </c>
      <c r="O137" s="75" t="s">
        <v>122</v>
      </c>
      <c r="P137" s="75" t="s">
        <v>123</v>
      </c>
      <c r="Q137" s="75" t="s">
        <v>124</v>
      </c>
      <c r="R137" s="75" t="s">
        <v>125</v>
      </c>
      <c r="S137" s="75" t="s">
        <v>126</v>
      </c>
      <c r="T137" s="76" t="s">
        <v>127</v>
      </c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</row>
    <row r="138" spans="1:63" s="1" customFormat="1" ht="22.5" customHeight="1">
      <c r="A138" s="34"/>
      <c r="B138" s="35"/>
      <c r="C138" s="81" t="s">
        <v>128</v>
      </c>
      <c r="D138" s="36"/>
      <c r="E138" s="36"/>
      <c r="F138" s="36"/>
      <c r="G138" s="36"/>
      <c r="H138" s="36"/>
      <c r="I138" s="36"/>
      <c r="J138" s="159">
        <f>BK138</f>
        <v>0</v>
      </c>
      <c r="K138" s="36"/>
      <c r="L138" s="39"/>
      <c r="M138" s="77"/>
      <c r="N138" s="160"/>
      <c r="O138" s="78"/>
      <c r="P138" s="162">
        <f>P139+P271+P396+P399</f>
        <v>0</v>
      </c>
      <c r="Q138" s="78"/>
      <c r="R138" s="162">
        <f>R139+R271+R396+R399</f>
        <v>25.53384484</v>
      </c>
      <c r="S138" s="78"/>
      <c r="T138" s="163">
        <f>T139+T271+T396+T399</f>
        <v>5.971123000000001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75</v>
      </c>
      <c r="AU138" s="17" t="s">
        <v>89</v>
      </c>
      <c r="BK138" s="164">
        <f>BK139+BK271+BK396+BK399</f>
        <v>0</v>
      </c>
    </row>
    <row r="139" spans="2:63" s="11" customFormat="1" ht="25.5" customHeight="1">
      <c r="B139" s="165"/>
      <c r="C139" s="166"/>
      <c r="D139" s="167" t="s">
        <v>75</v>
      </c>
      <c r="E139" s="168" t="s">
        <v>129</v>
      </c>
      <c r="F139" s="168" t="s">
        <v>130</v>
      </c>
      <c r="G139" s="166"/>
      <c r="H139" s="166"/>
      <c r="I139" s="169"/>
      <c r="J139" s="170">
        <f>BK139</f>
        <v>0</v>
      </c>
      <c r="K139" s="166"/>
      <c r="L139" s="171"/>
      <c r="M139" s="172"/>
      <c r="N139" s="173"/>
      <c r="O139" s="173"/>
      <c r="P139" s="174">
        <f>P140+P154+P167+P183+P191+P227+P264+P269</f>
        <v>0</v>
      </c>
      <c r="Q139" s="173"/>
      <c r="R139" s="174">
        <f>R140+R154+R167+R183+R191+R227+R264+R269</f>
        <v>24.5656621</v>
      </c>
      <c r="S139" s="173"/>
      <c r="T139" s="175">
        <f>T140+T154+T167+T183+T191+T227+T264+T269</f>
        <v>5.788710000000001</v>
      </c>
      <c r="AR139" s="176" t="s">
        <v>81</v>
      </c>
      <c r="AT139" s="177" t="s">
        <v>75</v>
      </c>
      <c r="AU139" s="177" t="s">
        <v>76</v>
      </c>
      <c r="AY139" s="176" t="s">
        <v>131</v>
      </c>
      <c r="BK139" s="178">
        <f>BK140+BK154+BK167+BK183+BK191+BK227+BK264+BK269</f>
        <v>0</v>
      </c>
    </row>
    <row r="140" spans="2:63" s="11" customFormat="1" ht="22.5" customHeight="1">
      <c r="B140" s="165"/>
      <c r="C140" s="166"/>
      <c r="D140" s="167" t="s">
        <v>75</v>
      </c>
      <c r="E140" s="179" t="s">
        <v>81</v>
      </c>
      <c r="F140" s="179" t="s">
        <v>132</v>
      </c>
      <c r="G140" s="166"/>
      <c r="H140" s="166"/>
      <c r="I140" s="169"/>
      <c r="J140" s="180">
        <f>BK140</f>
        <v>0</v>
      </c>
      <c r="K140" s="166"/>
      <c r="L140" s="171"/>
      <c r="M140" s="172"/>
      <c r="N140" s="173"/>
      <c r="O140" s="173"/>
      <c r="P140" s="174">
        <f>SUM(P141:P153)</f>
        <v>0</v>
      </c>
      <c r="Q140" s="173"/>
      <c r="R140" s="174">
        <f>SUM(R141:R153)</f>
        <v>0</v>
      </c>
      <c r="S140" s="173"/>
      <c r="T140" s="175">
        <f>SUM(T141:T153)</f>
        <v>0.49500000000000005</v>
      </c>
      <c r="AR140" s="176" t="s">
        <v>81</v>
      </c>
      <c r="AT140" s="177" t="s">
        <v>75</v>
      </c>
      <c r="AU140" s="177" t="s">
        <v>81</v>
      </c>
      <c r="AY140" s="176" t="s">
        <v>131</v>
      </c>
      <c r="BK140" s="178">
        <f>SUM(BK141:BK153)</f>
        <v>0</v>
      </c>
    </row>
    <row r="141" spans="1:65" s="1" customFormat="1" ht="24" customHeight="1">
      <c r="A141" s="34"/>
      <c r="B141" s="35"/>
      <c r="C141" s="181" t="s">
        <v>81</v>
      </c>
      <c r="D141" s="181" t="s">
        <v>133</v>
      </c>
      <c r="E141" s="182" t="s">
        <v>134</v>
      </c>
      <c r="F141" s="183" t="s">
        <v>135</v>
      </c>
      <c r="G141" s="184" t="s">
        <v>136</v>
      </c>
      <c r="H141" s="185">
        <v>1.1</v>
      </c>
      <c r="I141" s="186"/>
      <c r="J141" s="187">
        <f>ROUND(I141*H141,2)</f>
        <v>0</v>
      </c>
      <c r="K141" s="183" t="s">
        <v>137</v>
      </c>
      <c r="L141" s="39"/>
      <c r="M141" s="188" t="s">
        <v>1</v>
      </c>
      <c r="N141" s="189" t="s">
        <v>41</v>
      </c>
      <c r="O141" s="71"/>
      <c r="P141" s="190">
        <f>O141*H141</f>
        <v>0</v>
      </c>
      <c r="Q141" s="190">
        <v>0</v>
      </c>
      <c r="R141" s="190">
        <f>Q141*H141</f>
        <v>0</v>
      </c>
      <c r="S141" s="190">
        <v>0.45</v>
      </c>
      <c r="T141" s="191">
        <f>S141*H141</f>
        <v>0.49500000000000005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2" t="s">
        <v>138</v>
      </c>
      <c r="AT141" s="192" t="s">
        <v>133</v>
      </c>
      <c r="AU141" s="192" t="s">
        <v>83</v>
      </c>
      <c r="AY141" s="17" t="s">
        <v>131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7" t="s">
        <v>81</v>
      </c>
      <c r="BK141" s="193">
        <f>ROUND(I141*H141,2)</f>
        <v>0</v>
      </c>
      <c r="BL141" s="17" t="s">
        <v>138</v>
      </c>
      <c r="BM141" s="192" t="s">
        <v>139</v>
      </c>
    </row>
    <row r="142" spans="2:51" s="12" customFormat="1" ht="11.25">
      <c r="B142" s="194"/>
      <c r="C142" s="195"/>
      <c r="D142" s="196" t="s">
        <v>140</v>
      </c>
      <c r="E142" s="197" t="s">
        <v>1</v>
      </c>
      <c r="F142" s="198" t="s">
        <v>141</v>
      </c>
      <c r="G142" s="195"/>
      <c r="H142" s="199">
        <v>1.1</v>
      </c>
      <c r="I142" s="200"/>
      <c r="J142" s="195"/>
      <c r="K142" s="195"/>
      <c r="L142" s="201"/>
      <c r="M142" s="202"/>
      <c r="N142" s="203"/>
      <c r="O142" s="203"/>
      <c r="P142" s="203"/>
      <c r="Q142" s="203"/>
      <c r="R142" s="203"/>
      <c r="S142" s="203"/>
      <c r="T142" s="204"/>
      <c r="AT142" s="205" t="s">
        <v>140</v>
      </c>
      <c r="AU142" s="205" t="s">
        <v>83</v>
      </c>
      <c r="AV142" s="12" t="s">
        <v>83</v>
      </c>
      <c r="AW142" s="12" t="s">
        <v>32</v>
      </c>
      <c r="AX142" s="12" t="s">
        <v>81</v>
      </c>
      <c r="AY142" s="205" t="s">
        <v>131</v>
      </c>
    </row>
    <row r="143" spans="1:65" s="1" customFormat="1" ht="24" customHeight="1">
      <c r="A143" s="34"/>
      <c r="B143" s="35"/>
      <c r="C143" s="181" t="s">
        <v>83</v>
      </c>
      <c r="D143" s="181" t="s">
        <v>133</v>
      </c>
      <c r="E143" s="182" t="s">
        <v>142</v>
      </c>
      <c r="F143" s="183" t="s">
        <v>143</v>
      </c>
      <c r="G143" s="184" t="s">
        <v>144</v>
      </c>
      <c r="H143" s="185">
        <v>0.751</v>
      </c>
      <c r="I143" s="186"/>
      <c r="J143" s="187">
        <f>ROUND(I143*H143,2)</f>
        <v>0</v>
      </c>
      <c r="K143" s="183" t="s">
        <v>145</v>
      </c>
      <c r="L143" s="39"/>
      <c r="M143" s="188" t="s">
        <v>1</v>
      </c>
      <c r="N143" s="189" t="s">
        <v>41</v>
      </c>
      <c r="O143" s="71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2" t="s">
        <v>138</v>
      </c>
      <c r="AT143" s="192" t="s">
        <v>133</v>
      </c>
      <c r="AU143" s="192" t="s">
        <v>83</v>
      </c>
      <c r="AY143" s="17" t="s">
        <v>131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17" t="s">
        <v>81</v>
      </c>
      <c r="BK143" s="193">
        <f>ROUND(I143*H143,2)</f>
        <v>0</v>
      </c>
      <c r="BL143" s="17" t="s">
        <v>138</v>
      </c>
      <c r="BM143" s="192" t="s">
        <v>146</v>
      </c>
    </row>
    <row r="144" spans="2:51" s="12" customFormat="1" ht="11.25">
      <c r="B144" s="194"/>
      <c r="C144" s="195"/>
      <c r="D144" s="196" t="s">
        <v>140</v>
      </c>
      <c r="E144" s="197" t="s">
        <v>1</v>
      </c>
      <c r="F144" s="198" t="s">
        <v>147</v>
      </c>
      <c r="G144" s="195"/>
      <c r="H144" s="199">
        <v>0.751</v>
      </c>
      <c r="I144" s="200"/>
      <c r="J144" s="195"/>
      <c r="K144" s="195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140</v>
      </c>
      <c r="AU144" s="205" t="s">
        <v>83</v>
      </c>
      <c r="AV144" s="12" t="s">
        <v>83</v>
      </c>
      <c r="AW144" s="12" t="s">
        <v>32</v>
      </c>
      <c r="AX144" s="12" t="s">
        <v>76</v>
      </c>
      <c r="AY144" s="205" t="s">
        <v>131</v>
      </c>
    </row>
    <row r="145" spans="2:51" s="13" customFormat="1" ht="11.25">
      <c r="B145" s="206"/>
      <c r="C145" s="207"/>
      <c r="D145" s="196" t="s">
        <v>140</v>
      </c>
      <c r="E145" s="208" t="s">
        <v>1</v>
      </c>
      <c r="F145" s="209" t="s">
        <v>148</v>
      </c>
      <c r="G145" s="207"/>
      <c r="H145" s="210">
        <v>0.751</v>
      </c>
      <c r="I145" s="211"/>
      <c r="J145" s="207"/>
      <c r="K145" s="207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140</v>
      </c>
      <c r="AU145" s="216" t="s">
        <v>83</v>
      </c>
      <c r="AV145" s="13" t="s">
        <v>149</v>
      </c>
      <c r="AW145" s="13" t="s">
        <v>32</v>
      </c>
      <c r="AX145" s="13" t="s">
        <v>81</v>
      </c>
      <c r="AY145" s="216" t="s">
        <v>131</v>
      </c>
    </row>
    <row r="146" spans="1:65" s="1" customFormat="1" ht="24" customHeight="1">
      <c r="A146" s="34"/>
      <c r="B146" s="35"/>
      <c r="C146" s="181" t="s">
        <v>149</v>
      </c>
      <c r="D146" s="181" t="s">
        <v>133</v>
      </c>
      <c r="E146" s="182" t="s">
        <v>150</v>
      </c>
      <c r="F146" s="183" t="s">
        <v>151</v>
      </c>
      <c r="G146" s="184" t="s">
        <v>144</v>
      </c>
      <c r="H146" s="185">
        <v>3.898</v>
      </c>
      <c r="I146" s="186"/>
      <c r="J146" s="187">
        <f>ROUND(I146*H146,2)</f>
        <v>0</v>
      </c>
      <c r="K146" s="183" t="s">
        <v>145</v>
      </c>
      <c r="L146" s="39"/>
      <c r="M146" s="188" t="s">
        <v>1</v>
      </c>
      <c r="N146" s="189" t="s">
        <v>41</v>
      </c>
      <c r="O146" s="71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2" t="s">
        <v>138</v>
      </c>
      <c r="AT146" s="192" t="s">
        <v>133</v>
      </c>
      <c r="AU146" s="192" t="s">
        <v>83</v>
      </c>
      <c r="AY146" s="17" t="s">
        <v>131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7" t="s">
        <v>81</v>
      </c>
      <c r="BK146" s="193">
        <f>ROUND(I146*H146,2)</f>
        <v>0</v>
      </c>
      <c r="BL146" s="17" t="s">
        <v>138</v>
      </c>
      <c r="BM146" s="192" t="s">
        <v>152</v>
      </c>
    </row>
    <row r="147" spans="2:51" s="12" customFormat="1" ht="11.25">
      <c r="B147" s="194"/>
      <c r="C147" s="195"/>
      <c r="D147" s="196" t="s">
        <v>140</v>
      </c>
      <c r="E147" s="197" t="s">
        <v>1</v>
      </c>
      <c r="F147" s="198" t="s">
        <v>153</v>
      </c>
      <c r="G147" s="195"/>
      <c r="H147" s="199">
        <v>2.977</v>
      </c>
      <c r="I147" s="200"/>
      <c r="J147" s="195"/>
      <c r="K147" s="195"/>
      <c r="L147" s="201"/>
      <c r="M147" s="202"/>
      <c r="N147" s="203"/>
      <c r="O147" s="203"/>
      <c r="P147" s="203"/>
      <c r="Q147" s="203"/>
      <c r="R147" s="203"/>
      <c r="S147" s="203"/>
      <c r="T147" s="204"/>
      <c r="AT147" s="205" t="s">
        <v>140</v>
      </c>
      <c r="AU147" s="205" t="s">
        <v>83</v>
      </c>
      <c r="AV147" s="12" t="s">
        <v>83</v>
      </c>
      <c r="AW147" s="12" t="s">
        <v>32</v>
      </c>
      <c r="AX147" s="12" t="s">
        <v>76</v>
      </c>
      <c r="AY147" s="205" t="s">
        <v>131</v>
      </c>
    </row>
    <row r="148" spans="2:51" s="12" customFormat="1" ht="11.25">
      <c r="B148" s="194"/>
      <c r="C148" s="195"/>
      <c r="D148" s="196" t="s">
        <v>140</v>
      </c>
      <c r="E148" s="197" t="s">
        <v>1</v>
      </c>
      <c r="F148" s="198" t="s">
        <v>154</v>
      </c>
      <c r="G148" s="195"/>
      <c r="H148" s="199">
        <v>0.921</v>
      </c>
      <c r="I148" s="200"/>
      <c r="J148" s="195"/>
      <c r="K148" s="195"/>
      <c r="L148" s="201"/>
      <c r="M148" s="202"/>
      <c r="N148" s="203"/>
      <c r="O148" s="203"/>
      <c r="P148" s="203"/>
      <c r="Q148" s="203"/>
      <c r="R148" s="203"/>
      <c r="S148" s="203"/>
      <c r="T148" s="204"/>
      <c r="AT148" s="205" t="s">
        <v>140</v>
      </c>
      <c r="AU148" s="205" t="s">
        <v>83</v>
      </c>
      <c r="AV148" s="12" t="s">
        <v>83</v>
      </c>
      <c r="AW148" s="12" t="s">
        <v>32</v>
      </c>
      <c r="AX148" s="12" t="s">
        <v>76</v>
      </c>
      <c r="AY148" s="205" t="s">
        <v>131</v>
      </c>
    </row>
    <row r="149" spans="2:51" s="13" customFormat="1" ht="11.25">
      <c r="B149" s="206"/>
      <c r="C149" s="207"/>
      <c r="D149" s="196" t="s">
        <v>140</v>
      </c>
      <c r="E149" s="208" t="s">
        <v>1</v>
      </c>
      <c r="F149" s="209" t="s">
        <v>148</v>
      </c>
      <c r="G149" s="207"/>
      <c r="H149" s="210">
        <v>3.8979999999999997</v>
      </c>
      <c r="I149" s="211"/>
      <c r="J149" s="207"/>
      <c r="K149" s="207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140</v>
      </c>
      <c r="AU149" s="216" t="s">
        <v>83</v>
      </c>
      <c r="AV149" s="13" t="s">
        <v>149</v>
      </c>
      <c r="AW149" s="13" t="s">
        <v>32</v>
      </c>
      <c r="AX149" s="13" t="s">
        <v>81</v>
      </c>
      <c r="AY149" s="216" t="s">
        <v>131</v>
      </c>
    </row>
    <row r="150" spans="1:65" s="1" customFormat="1" ht="37.5" customHeight="1">
      <c r="A150" s="34"/>
      <c r="B150" s="35"/>
      <c r="C150" s="181" t="s">
        <v>138</v>
      </c>
      <c r="D150" s="181" t="s">
        <v>133</v>
      </c>
      <c r="E150" s="182" t="s">
        <v>155</v>
      </c>
      <c r="F150" s="183" t="s">
        <v>156</v>
      </c>
      <c r="G150" s="184" t="s">
        <v>144</v>
      </c>
      <c r="H150" s="185">
        <v>4.649</v>
      </c>
      <c r="I150" s="186"/>
      <c r="J150" s="187">
        <f>ROUND(I150*H150,2)</f>
        <v>0</v>
      </c>
      <c r="K150" s="183" t="s">
        <v>1</v>
      </c>
      <c r="L150" s="39"/>
      <c r="M150" s="188" t="s">
        <v>1</v>
      </c>
      <c r="N150" s="189" t="s">
        <v>41</v>
      </c>
      <c r="O150" s="71"/>
      <c r="P150" s="190">
        <f>O150*H150</f>
        <v>0</v>
      </c>
      <c r="Q150" s="190">
        <v>0</v>
      </c>
      <c r="R150" s="190">
        <f>Q150*H150</f>
        <v>0</v>
      </c>
      <c r="S150" s="190">
        <v>0</v>
      </c>
      <c r="T150" s="191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2" t="s">
        <v>138</v>
      </c>
      <c r="AT150" s="192" t="s">
        <v>133</v>
      </c>
      <c r="AU150" s="192" t="s">
        <v>83</v>
      </c>
      <c r="AY150" s="17" t="s">
        <v>131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17" t="s">
        <v>81</v>
      </c>
      <c r="BK150" s="193">
        <f>ROUND(I150*H150,2)</f>
        <v>0</v>
      </c>
      <c r="BL150" s="17" t="s">
        <v>138</v>
      </c>
      <c r="BM150" s="192" t="s">
        <v>157</v>
      </c>
    </row>
    <row r="151" spans="2:51" s="12" customFormat="1" ht="11.25">
      <c r="B151" s="194"/>
      <c r="C151" s="195"/>
      <c r="D151" s="196" t="s">
        <v>140</v>
      </c>
      <c r="E151" s="197" t="s">
        <v>1</v>
      </c>
      <c r="F151" s="198" t="s">
        <v>158</v>
      </c>
      <c r="G151" s="195"/>
      <c r="H151" s="199">
        <v>4.649</v>
      </c>
      <c r="I151" s="200"/>
      <c r="J151" s="195"/>
      <c r="K151" s="195"/>
      <c r="L151" s="201"/>
      <c r="M151" s="202"/>
      <c r="N151" s="203"/>
      <c r="O151" s="203"/>
      <c r="P151" s="203"/>
      <c r="Q151" s="203"/>
      <c r="R151" s="203"/>
      <c r="S151" s="203"/>
      <c r="T151" s="204"/>
      <c r="AT151" s="205" t="s">
        <v>140</v>
      </c>
      <c r="AU151" s="205" t="s">
        <v>83</v>
      </c>
      <c r="AV151" s="12" t="s">
        <v>83</v>
      </c>
      <c r="AW151" s="12" t="s">
        <v>32</v>
      </c>
      <c r="AX151" s="12" t="s">
        <v>81</v>
      </c>
      <c r="AY151" s="205" t="s">
        <v>131</v>
      </c>
    </row>
    <row r="152" spans="1:65" s="1" customFormat="1" ht="14.25" customHeight="1">
      <c r="A152" s="34"/>
      <c r="B152" s="35"/>
      <c r="C152" s="181" t="s">
        <v>159</v>
      </c>
      <c r="D152" s="181" t="s">
        <v>133</v>
      </c>
      <c r="E152" s="182" t="s">
        <v>160</v>
      </c>
      <c r="F152" s="183" t="s">
        <v>161</v>
      </c>
      <c r="G152" s="184" t="s">
        <v>144</v>
      </c>
      <c r="H152" s="185">
        <v>4.649</v>
      </c>
      <c r="I152" s="186"/>
      <c r="J152" s="187">
        <f>ROUND(I152*H152,2)</f>
        <v>0</v>
      </c>
      <c r="K152" s="183" t="s">
        <v>145</v>
      </c>
      <c r="L152" s="39"/>
      <c r="M152" s="188" t="s">
        <v>1</v>
      </c>
      <c r="N152" s="189" t="s">
        <v>41</v>
      </c>
      <c r="O152" s="71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2" t="s">
        <v>138</v>
      </c>
      <c r="AT152" s="192" t="s">
        <v>133</v>
      </c>
      <c r="AU152" s="192" t="s">
        <v>83</v>
      </c>
      <c r="AY152" s="17" t="s">
        <v>131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7" t="s">
        <v>81</v>
      </c>
      <c r="BK152" s="193">
        <f>ROUND(I152*H152,2)</f>
        <v>0</v>
      </c>
      <c r="BL152" s="17" t="s">
        <v>138</v>
      </c>
      <c r="BM152" s="192" t="s">
        <v>162</v>
      </c>
    </row>
    <row r="153" spans="1:65" s="1" customFormat="1" ht="14.25" customHeight="1">
      <c r="A153" s="34"/>
      <c r="B153" s="35"/>
      <c r="C153" s="181" t="s">
        <v>163</v>
      </c>
      <c r="D153" s="181" t="s">
        <v>133</v>
      </c>
      <c r="E153" s="182" t="s">
        <v>164</v>
      </c>
      <c r="F153" s="183" t="s">
        <v>165</v>
      </c>
      <c r="G153" s="184" t="s">
        <v>144</v>
      </c>
      <c r="H153" s="185">
        <v>4.649</v>
      </c>
      <c r="I153" s="186"/>
      <c r="J153" s="187">
        <f>ROUND(I153*H153,2)</f>
        <v>0</v>
      </c>
      <c r="K153" s="183" t="s">
        <v>1</v>
      </c>
      <c r="L153" s="39"/>
      <c r="M153" s="188" t="s">
        <v>1</v>
      </c>
      <c r="N153" s="189" t="s">
        <v>41</v>
      </c>
      <c r="O153" s="71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2" t="s">
        <v>138</v>
      </c>
      <c r="AT153" s="192" t="s">
        <v>133</v>
      </c>
      <c r="AU153" s="192" t="s">
        <v>83</v>
      </c>
      <c r="AY153" s="17" t="s">
        <v>131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7" t="s">
        <v>81</v>
      </c>
      <c r="BK153" s="193">
        <f>ROUND(I153*H153,2)</f>
        <v>0</v>
      </c>
      <c r="BL153" s="17" t="s">
        <v>138</v>
      </c>
      <c r="BM153" s="192" t="s">
        <v>166</v>
      </c>
    </row>
    <row r="154" spans="2:63" s="11" customFormat="1" ht="22.5" customHeight="1">
      <c r="B154" s="165"/>
      <c r="C154" s="166"/>
      <c r="D154" s="167" t="s">
        <v>75</v>
      </c>
      <c r="E154" s="179" t="s">
        <v>83</v>
      </c>
      <c r="F154" s="179" t="s">
        <v>167</v>
      </c>
      <c r="G154" s="166"/>
      <c r="H154" s="166"/>
      <c r="I154" s="169"/>
      <c r="J154" s="180">
        <f>BK154</f>
        <v>0</v>
      </c>
      <c r="K154" s="166"/>
      <c r="L154" s="171"/>
      <c r="M154" s="172"/>
      <c r="N154" s="173"/>
      <c r="O154" s="173"/>
      <c r="P154" s="174">
        <f>SUM(P155:P166)</f>
        <v>0</v>
      </c>
      <c r="Q154" s="173"/>
      <c r="R154" s="174">
        <f>SUM(R155:R166)</f>
        <v>12.65901982</v>
      </c>
      <c r="S154" s="173"/>
      <c r="T154" s="175">
        <f>SUM(T155:T166)</f>
        <v>0</v>
      </c>
      <c r="AR154" s="176" t="s">
        <v>81</v>
      </c>
      <c r="AT154" s="177" t="s">
        <v>75</v>
      </c>
      <c r="AU154" s="177" t="s">
        <v>81</v>
      </c>
      <c r="AY154" s="176" t="s">
        <v>131</v>
      </c>
      <c r="BK154" s="178">
        <f>SUM(BK155:BK166)</f>
        <v>0</v>
      </c>
    </row>
    <row r="155" spans="1:65" s="1" customFormat="1" ht="24" customHeight="1">
      <c r="A155" s="34"/>
      <c r="B155" s="35"/>
      <c r="C155" s="181" t="s">
        <v>168</v>
      </c>
      <c r="D155" s="181" t="s">
        <v>133</v>
      </c>
      <c r="E155" s="182" t="s">
        <v>169</v>
      </c>
      <c r="F155" s="183" t="s">
        <v>170</v>
      </c>
      <c r="G155" s="184" t="s">
        <v>144</v>
      </c>
      <c r="H155" s="185">
        <v>0.751</v>
      </c>
      <c r="I155" s="186"/>
      <c r="J155" s="187">
        <f>ROUND(I155*H155,2)</f>
        <v>0</v>
      </c>
      <c r="K155" s="183" t="s">
        <v>137</v>
      </c>
      <c r="L155" s="39"/>
      <c r="M155" s="188" t="s">
        <v>1</v>
      </c>
      <c r="N155" s="189" t="s">
        <v>41</v>
      </c>
      <c r="O155" s="71"/>
      <c r="P155" s="190">
        <f>O155*H155</f>
        <v>0</v>
      </c>
      <c r="Q155" s="190">
        <v>2.16</v>
      </c>
      <c r="R155" s="190">
        <f>Q155*H155</f>
        <v>1.62216</v>
      </c>
      <c r="S155" s="190">
        <v>0</v>
      </c>
      <c r="T155" s="191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2" t="s">
        <v>138</v>
      </c>
      <c r="AT155" s="192" t="s">
        <v>133</v>
      </c>
      <c r="AU155" s="192" t="s">
        <v>83</v>
      </c>
      <c r="AY155" s="17" t="s">
        <v>131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17" t="s">
        <v>81</v>
      </c>
      <c r="BK155" s="193">
        <f>ROUND(I155*H155,2)</f>
        <v>0</v>
      </c>
      <c r="BL155" s="17" t="s">
        <v>138</v>
      </c>
      <c r="BM155" s="192" t="s">
        <v>171</v>
      </c>
    </row>
    <row r="156" spans="2:51" s="12" customFormat="1" ht="11.25">
      <c r="B156" s="194"/>
      <c r="C156" s="195"/>
      <c r="D156" s="196" t="s">
        <v>140</v>
      </c>
      <c r="E156" s="197" t="s">
        <v>1</v>
      </c>
      <c r="F156" s="198" t="s">
        <v>172</v>
      </c>
      <c r="G156" s="195"/>
      <c r="H156" s="199">
        <v>0.751</v>
      </c>
      <c r="I156" s="200"/>
      <c r="J156" s="195"/>
      <c r="K156" s="195"/>
      <c r="L156" s="201"/>
      <c r="M156" s="202"/>
      <c r="N156" s="203"/>
      <c r="O156" s="203"/>
      <c r="P156" s="203"/>
      <c r="Q156" s="203"/>
      <c r="R156" s="203"/>
      <c r="S156" s="203"/>
      <c r="T156" s="204"/>
      <c r="AT156" s="205" t="s">
        <v>140</v>
      </c>
      <c r="AU156" s="205" t="s">
        <v>83</v>
      </c>
      <c r="AV156" s="12" t="s">
        <v>83</v>
      </c>
      <c r="AW156" s="12" t="s">
        <v>32</v>
      </c>
      <c r="AX156" s="12" t="s">
        <v>81</v>
      </c>
      <c r="AY156" s="205" t="s">
        <v>131</v>
      </c>
    </row>
    <row r="157" spans="1:65" s="1" customFormat="1" ht="14.25" customHeight="1">
      <c r="A157" s="34"/>
      <c r="B157" s="35"/>
      <c r="C157" s="181" t="s">
        <v>173</v>
      </c>
      <c r="D157" s="181" t="s">
        <v>133</v>
      </c>
      <c r="E157" s="182" t="s">
        <v>174</v>
      </c>
      <c r="F157" s="183" t="s">
        <v>175</v>
      </c>
      <c r="G157" s="184" t="s">
        <v>144</v>
      </c>
      <c r="H157" s="185">
        <v>0.773</v>
      </c>
      <c r="I157" s="186"/>
      <c r="J157" s="187">
        <f>ROUND(I157*H157,2)</f>
        <v>0</v>
      </c>
      <c r="K157" s="183" t="s">
        <v>137</v>
      </c>
      <c r="L157" s="39"/>
      <c r="M157" s="188" t="s">
        <v>1</v>
      </c>
      <c r="N157" s="189" t="s">
        <v>41</v>
      </c>
      <c r="O157" s="71"/>
      <c r="P157" s="190">
        <f>O157*H157</f>
        <v>0</v>
      </c>
      <c r="Q157" s="190">
        <v>2.45329</v>
      </c>
      <c r="R157" s="190">
        <f>Q157*H157</f>
        <v>1.89639317</v>
      </c>
      <c r="S157" s="190">
        <v>0</v>
      </c>
      <c r="T157" s="191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2" t="s">
        <v>138</v>
      </c>
      <c r="AT157" s="192" t="s">
        <v>133</v>
      </c>
      <c r="AU157" s="192" t="s">
        <v>83</v>
      </c>
      <c r="AY157" s="17" t="s">
        <v>131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7" t="s">
        <v>81</v>
      </c>
      <c r="BK157" s="193">
        <f>ROUND(I157*H157,2)</f>
        <v>0</v>
      </c>
      <c r="BL157" s="17" t="s">
        <v>138</v>
      </c>
      <c r="BM157" s="192" t="s">
        <v>176</v>
      </c>
    </row>
    <row r="158" spans="2:51" s="12" customFormat="1" ht="11.25">
      <c r="B158" s="194"/>
      <c r="C158" s="195"/>
      <c r="D158" s="196" t="s">
        <v>140</v>
      </c>
      <c r="E158" s="197" t="s">
        <v>1</v>
      </c>
      <c r="F158" s="198" t="s">
        <v>177</v>
      </c>
      <c r="G158" s="195"/>
      <c r="H158" s="199">
        <v>0.773</v>
      </c>
      <c r="I158" s="200"/>
      <c r="J158" s="195"/>
      <c r="K158" s="195"/>
      <c r="L158" s="201"/>
      <c r="M158" s="202"/>
      <c r="N158" s="203"/>
      <c r="O158" s="203"/>
      <c r="P158" s="203"/>
      <c r="Q158" s="203"/>
      <c r="R158" s="203"/>
      <c r="S158" s="203"/>
      <c r="T158" s="204"/>
      <c r="AT158" s="205" t="s">
        <v>140</v>
      </c>
      <c r="AU158" s="205" t="s">
        <v>83</v>
      </c>
      <c r="AV158" s="12" t="s">
        <v>83</v>
      </c>
      <c r="AW158" s="12" t="s">
        <v>32</v>
      </c>
      <c r="AX158" s="12" t="s">
        <v>76</v>
      </c>
      <c r="AY158" s="205" t="s">
        <v>131</v>
      </c>
    </row>
    <row r="159" spans="2:51" s="13" customFormat="1" ht="11.25">
      <c r="B159" s="206"/>
      <c r="C159" s="207"/>
      <c r="D159" s="196" t="s">
        <v>140</v>
      </c>
      <c r="E159" s="208" t="s">
        <v>1</v>
      </c>
      <c r="F159" s="209" t="s">
        <v>148</v>
      </c>
      <c r="G159" s="207"/>
      <c r="H159" s="210">
        <v>0.773</v>
      </c>
      <c r="I159" s="211"/>
      <c r="J159" s="207"/>
      <c r="K159" s="207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140</v>
      </c>
      <c r="AU159" s="216" t="s">
        <v>83</v>
      </c>
      <c r="AV159" s="13" t="s">
        <v>149</v>
      </c>
      <c r="AW159" s="13" t="s">
        <v>32</v>
      </c>
      <c r="AX159" s="13" t="s">
        <v>81</v>
      </c>
      <c r="AY159" s="216" t="s">
        <v>131</v>
      </c>
    </row>
    <row r="160" spans="1:65" s="1" customFormat="1" ht="14.25" customHeight="1">
      <c r="A160" s="34"/>
      <c r="B160" s="35"/>
      <c r="C160" s="181" t="s">
        <v>178</v>
      </c>
      <c r="D160" s="181" t="s">
        <v>133</v>
      </c>
      <c r="E160" s="182" t="s">
        <v>179</v>
      </c>
      <c r="F160" s="183" t="s">
        <v>180</v>
      </c>
      <c r="G160" s="184" t="s">
        <v>136</v>
      </c>
      <c r="H160" s="185">
        <v>1.344</v>
      </c>
      <c r="I160" s="186"/>
      <c r="J160" s="187">
        <f>ROUND(I160*H160,2)</f>
        <v>0</v>
      </c>
      <c r="K160" s="183" t="s">
        <v>145</v>
      </c>
      <c r="L160" s="39"/>
      <c r="M160" s="188" t="s">
        <v>1</v>
      </c>
      <c r="N160" s="189" t="s">
        <v>41</v>
      </c>
      <c r="O160" s="71"/>
      <c r="P160" s="190">
        <f>O160*H160</f>
        <v>0</v>
      </c>
      <c r="Q160" s="190">
        <v>0.00247</v>
      </c>
      <c r="R160" s="190">
        <f>Q160*H160</f>
        <v>0.00331968</v>
      </c>
      <c r="S160" s="190">
        <v>0</v>
      </c>
      <c r="T160" s="191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2" t="s">
        <v>138</v>
      </c>
      <c r="AT160" s="192" t="s">
        <v>133</v>
      </c>
      <c r="AU160" s="192" t="s">
        <v>83</v>
      </c>
      <c r="AY160" s="17" t="s">
        <v>131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7" t="s">
        <v>81</v>
      </c>
      <c r="BK160" s="193">
        <f>ROUND(I160*H160,2)</f>
        <v>0</v>
      </c>
      <c r="BL160" s="17" t="s">
        <v>138</v>
      </c>
      <c r="BM160" s="192" t="s">
        <v>181</v>
      </c>
    </row>
    <row r="161" spans="2:51" s="12" customFormat="1" ht="11.25">
      <c r="B161" s="194"/>
      <c r="C161" s="195"/>
      <c r="D161" s="196" t="s">
        <v>140</v>
      </c>
      <c r="E161" s="197" t="s">
        <v>1</v>
      </c>
      <c r="F161" s="198" t="s">
        <v>182</v>
      </c>
      <c r="G161" s="195"/>
      <c r="H161" s="199">
        <v>1.344</v>
      </c>
      <c r="I161" s="200"/>
      <c r="J161" s="195"/>
      <c r="K161" s="195"/>
      <c r="L161" s="201"/>
      <c r="M161" s="202"/>
      <c r="N161" s="203"/>
      <c r="O161" s="203"/>
      <c r="P161" s="203"/>
      <c r="Q161" s="203"/>
      <c r="R161" s="203"/>
      <c r="S161" s="203"/>
      <c r="T161" s="204"/>
      <c r="AT161" s="205" t="s">
        <v>140</v>
      </c>
      <c r="AU161" s="205" t="s">
        <v>83</v>
      </c>
      <c r="AV161" s="12" t="s">
        <v>83</v>
      </c>
      <c r="AW161" s="12" t="s">
        <v>32</v>
      </c>
      <c r="AX161" s="12" t="s">
        <v>81</v>
      </c>
      <c r="AY161" s="205" t="s">
        <v>131</v>
      </c>
    </row>
    <row r="162" spans="1:65" s="1" customFormat="1" ht="14.25" customHeight="1">
      <c r="A162" s="34"/>
      <c r="B162" s="35"/>
      <c r="C162" s="181" t="s">
        <v>183</v>
      </c>
      <c r="D162" s="181" t="s">
        <v>133</v>
      </c>
      <c r="E162" s="182" t="s">
        <v>184</v>
      </c>
      <c r="F162" s="183" t="s">
        <v>185</v>
      </c>
      <c r="G162" s="184" t="s">
        <v>136</v>
      </c>
      <c r="H162" s="185">
        <v>1.344</v>
      </c>
      <c r="I162" s="186"/>
      <c r="J162" s="187">
        <f>ROUND(I162*H162,2)</f>
        <v>0</v>
      </c>
      <c r="K162" s="183" t="s">
        <v>145</v>
      </c>
      <c r="L162" s="39"/>
      <c r="M162" s="188" t="s">
        <v>1</v>
      </c>
      <c r="N162" s="189" t="s">
        <v>41</v>
      </c>
      <c r="O162" s="71"/>
      <c r="P162" s="190">
        <f>O162*H162</f>
        <v>0</v>
      </c>
      <c r="Q162" s="190">
        <v>0</v>
      </c>
      <c r="R162" s="190">
        <f>Q162*H162</f>
        <v>0</v>
      </c>
      <c r="S162" s="190">
        <v>0</v>
      </c>
      <c r="T162" s="19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2" t="s">
        <v>138</v>
      </c>
      <c r="AT162" s="192" t="s">
        <v>133</v>
      </c>
      <c r="AU162" s="192" t="s">
        <v>83</v>
      </c>
      <c r="AY162" s="17" t="s">
        <v>131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7" t="s">
        <v>81</v>
      </c>
      <c r="BK162" s="193">
        <f>ROUND(I162*H162,2)</f>
        <v>0</v>
      </c>
      <c r="BL162" s="17" t="s">
        <v>138</v>
      </c>
      <c r="BM162" s="192" t="s">
        <v>186</v>
      </c>
    </row>
    <row r="163" spans="1:65" s="1" customFormat="1" ht="14.25" customHeight="1">
      <c r="A163" s="34"/>
      <c r="B163" s="35"/>
      <c r="C163" s="181" t="s">
        <v>187</v>
      </c>
      <c r="D163" s="181" t="s">
        <v>133</v>
      </c>
      <c r="E163" s="182" t="s">
        <v>188</v>
      </c>
      <c r="F163" s="183" t="s">
        <v>189</v>
      </c>
      <c r="G163" s="184" t="s">
        <v>190</v>
      </c>
      <c r="H163" s="185">
        <v>0.033</v>
      </c>
      <c r="I163" s="186"/>
      <c r="J163" s="187">
        <f>ROUND(I163*H163,2)</f>
        <v>0</v>
      </c>
      <c r="K163" s="183" t="s">
        <v>137</v>
      </c>
      <c r="L163" s="39"/>
      <c r="M163" s="188" t="s">
        <v>1</v>
      </c>
      <c r="N163" s="189" t="s">
        <v>41</v>
      </c>
      <c r="O163" s="71"/>
      <c r="P163" s="190">
        <f>O163*H163</f>
        <v>0</v>
      </c>
      <c r="Q163" s="190">
        <v>1.06277</v>
      </c>
      <c r="R163" s="190">
        <f>Q163*H163</f>
        <v>0.035071410000000004</v>
      </c>
      <c r="S163" s="190">
        <v>0</v>
      </c>
      <c r="T163" s="191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2" t="s">
        <v>138</v>
      </c>
      <c r="AT163" s="192" t="s">
        <v>133</v>
      </c>
      <c r="AU163" s="192" t="s">
        <v>83</v>
      </c>
      <c r="AY163" s="17" t="s">
        <v>131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17" t="s">
        <v>81</v>
      </c>
      <c r="BK163" s="193">
        <f>ROUND(I163*H163,2)</f>
        <v>0</v>
      </c>
      <c r="BL163" s="17" t="s">
        <v>138</v>
      </c>
      <c r="BM163" s="192" t="s">
        <v>191</v>
      </c>
    </row>
    <row r="164" spans="2:51" s="12" customFormat="1" ht="11.25">
      <c r="B164" s="194"/>
      <c r="C164" s="195"/>
      <c r="D164" s="196" t="s">
        <v>140</v>
      </c>
      <c r="E164" s="197" t="s">
        <v>1</v>
      </c>
      <c r="F164" s="198" t="s">
        <v>192</v>
      </c>
      <c r="G164" s="195"/>
      <c r="H164" s="199">
        <v>0.033</v>
      </c>
      <c r="I164" s="200"/>
      <c r="J164" s="195"/>
      <c r="K164" s="195"/>
      <c r="L164" s="201"/>
      <c r="M164" s="202"/>
      <c r="N164" s="203"/>
      <c r="O164" s="203"/>
      <c r="P164" s="203"/>
      <c r="Q164" s="203"/>
      <c r="R164" s="203"/>
      <c r="S164" s="203"/>
      <c r="T164" s="204"/>
      <c r="AT164" s="205" t="s">
        <v>140</v>
      </c>
      <c r="AU164" s="205" t="s">
        <v>83</v>
      </c>
      <c r="AV164" s="12" t="s">
        <v>83</v>
      </c>
      <c r="AW164" s="12" t="s">
        <v>32</v>
      </c>
      <c r="AX164" s="12" t="s">
        <v>81</v>
      </c>
      <c r="AY164" s="205" t="s">
        <v>131</v>
      </c>
    </row>
    <row r="165" spans="1:65" s="1" customFormat="1" ht="14.25" customHeight="1">
      <c r="A165" s="34"/>
      <c r="B165" s="35"/>
      <c r="C165" s="181" t="s">
        <v>193</v>
      </c>
      <c r="D165" s="181" t="s">
        <v>133</v>
      </c>
      <c r="E165" s="182" t="s">
        <v>194</v>
      </c>
      <c r="F165" s="183" t="s">
        <v>195</v>
      </c>
      <c r="G165" s="184" t="s">
        <v>144</v>
      </c>
      <c r="H165" s="185">
        <v>4.034</v>
      </c>
      <c r="I165" s="186"/>
      <c r="J165" s="187">
        <f>ROUND(I165*H165,2)</f>
        <v>0</v>
      </c>
      <c r="K165" s="183" t="s">
        <v>137</v>
      </c>
      <c r="L165" s="39"/>
      <c r="M165" s="188" t="s">
        <v>1</v>
      </c>
      <c r="N165" s="189" t="s">
        <v>41</v>
      </c>
      <c r="O165" s="71"/>
      <c r="P165" s="190">
        <f>O165*H165</f>
        <v>0</v>
      </c>
      <c r="Q165" s="190">
        <v>2.25634</v>
      </c>
      <c r="R165" s="190">
        <f>Q165*H165</f>
        <v>9.10207556</v>
      </c>
      <c r="S165" s="190">
        <v>0</v>
      </c>
      <c r="T165" s="191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2" t="s">
        <v>138</v>
      </c>
      <c r="AT165" s="192" t="s">
        <v>133</v>
      </c>
      <c r="AU165" s="192" t="s">
        <v>83</v>
      </c>
      <c r="AY165" s="17" t="s">
        <v>131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17" t="s">
        <v>81</v>
      </c>
      <c r="BK165" s="193">
        <f>ROUND(I165*H165,2)</f>
        <v>0</v>
      </c>
      <c r="BL165" s="17" t="s">
        <v>138</v>
      </c>
      <c r="BM165" s="192" t="s">
        <v>196</v>
      </c>
    </row>
    <row r="166" spans="2:51" s="12" customFormat="1" ht="11.25">
      <c r="B166" s="194"/>
      <c r="C166" s="195"/>
      <c r="D166" s="196" t="s">
        <v>140</v>
      </c>
      <c r="E166" s="197" t="s">
        <v>1</v>
      </c>
      <c r="F166" s="198" t="s">
        <v>197</v>
      </c>
      <c r="G166" s="195"/>
      <c r="H166" s="199">
        <v>4.034</v>
      </c>
      <c r="I166" s="200"/>
      <c r="J166" s="195"/>
      <c r="K166" s="195"/>
      <c r="L166" s="201"/>
      <c r="M166" s="202"/>
      <c r="N166" s="203"/>
      <c r="O166" s="203"/>
      <c r="P166" s="203"/>
      <c r="Q166" s="203"/>
      <c r="R166" s="203"/>
      <c r="S166" s="203"/>
      <c r="T166" s="204"/>
      <c r="AT166" s="205" t="s">
        <v>140</v>
      </c>
      <c r="AU166" s="205" t="s">
        <v>83</v>
      </c>
      <c r="AV166" s="12" t="s">
        <v>83</v>
      </c>
      <c r="AW166" s="12" t="s">
        <v>32</v>
      </c>
      <c r="AX166" s="12" t="s">
        <v>81</v>
      </c>
      <c r="AY166" s="205" t="s">
        <v>131</v>
      </c>
    </row>
    <row r="167" spans="2:63" s="11" customFormat="1" ht="22.5" customHeight="1">
      <c r="B167" s="165"/>
      <c r="C167" s="166"/>
      <c r="D167" s="167" t="s">
        <v>75</v>
      </c>
      <c r="E167" s="179" t="s">
        <v>149</v>
      </c>
      <c r="F167" s="179" t="s">
        <v>198</v>
      </c>
      <c r="G167" s="166"/>
      <c r="H167" s="166"/>
      <c r="I167" s="169"/>
      <c r="J167" s="180">
        <f>BK167</f>
        <v>0</v>
      </c>
      <c r="K167" s="166"/>
      <c r="L167" s="171"/>
      <c r="M167" s="172"/>
      <c r="N167" s="173"/>
      <c r="O167" s="173"/>
      <c r="P167" s="174">
        <f>SUM(P168:P182)</f>
        <v>0</v>
      </c>
      <c r="Q167" s="173"/>
      <c r="R167" s="174">
        <f>SUM(R168:R182)</f>
        <v>4.76315106</v>
      </c>
      <c r="S167" s="173"/>
      <c r="T167" s="175">
        <f>SUM(T168:T182)</f>
        <v>0</v>
      </c>
      <c r="AR167" s="176" t="s">
        <v>81</v>
      </c>
      <c r="AT167" s="177" t="s">
        <v>75</v>
      </c>
      <c r="AU167" s="177" t="s">
        <v>81</v>
      </c>
      <c r="AY167" s="176" t="s">
        <v>131</v>
      </c>
      <c r="BK167" s="178">
        <f>SUM(BK168:BK182)</f>
        <v>0</v>
      </c>
    </row>
    <row r="168" spans="1:65" s="1" customFormat="1" ht="24" customHeight="1">
      <c r="A168" s="34"/>
      <c r="B168" s="35"/>
      <c r="C168" s="181" t="s">
        <v>199</v>
      </c>
      <c r="D168" s="181" t="s">
        <v>133</v>
      </c>
      <c r="E168" s="182" t="s">
        <v>200</v>
      </c>
      <c r="F168" s="183" t="s">
        <v>201</v>
      </c>
      <c r="G168" s="184" t="s">
        <v>136</v>
      </c>
      <c r="H168" s="185">
        <v>14.586</v>
      </c>
      <c r="I168" s="186"/>
      <c r="J168" s="187">
        <f>ROUND(I168*H168,2)</f>
        <v>0</v>
      </c>
      <c r="K168" s="183" t="s">
        <v>137</v>
      </c>
      <c r="L168" s="39"/>
      <c r="M168" s="188" t="s">
        <v>1</v>
      </c>
      <c r="N168" s="189" t="s">
        <v>41</v>
      </c>
      <c r="O168" s="71"/>
      <c r="P168" s="190">
        <f>O168*H168</f>
        <v>0</v>
      </c>
      <c r="Q168" s="190">
        <v>0.25933</v>
      </c>
      <c r="R168" s="190">
        <f>Q168*H168</f>
        <v>3.7825873800000003</v>
      </c>
      <c r="S168" s="190">
        <v>0</v>
      </c>
      <c r="T168" s="191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2" t="s">
        <v>138</v>
      </c>
      <c r="AT168" s="192" t="s">
        <v>133</v>
      </c>
      <c r="AU168" s="192" t="s">
        <v>83</v>
      </c>
      <c r="AY168" s="17" t="s">
        <v>131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17" t="s">
        <v>81</v>
      </c>
      <c r="BK168" s="193">
        <f>ROUND(I168*H168,2)</f>
        <v>0</v>
      </c>
      <c r="BL168" s="17" t="s">
        <v>138</v>
      </c>
      <c r="BM168" s="192" t="s">
        <v>202</v>
      </c>
    </row>
    <row r="169" spans="2:51" s="12" customFormat="1" ht="11.25">
      <c r="B169" s="194"/>
      <c r="C169" s="195"/>
      <c r="D169" s="196" t="s">
        <v>140</v>
      </c>
      <c r="E169" s="197" t="s">
        <v>1</v>
      </c>
      <c r="F169" s="198" t="s">
        <v>203</v>
      </c>
      <c r="G169" s="195"/>
      <c r="H169" s="199">
        <v>21.12</v>
      </c>
      <c r="I169" s="200"/>
      <c r="J169" s="195"/>
      <c r="K169" s="195"/>
      <c r="L169" s="201"/>
      <c r="M169" s="202"/>
      <c r="N169" s="203"/>
      <c r="O169" s="203"/>
      <c r="P169" s="203"/>
      <c r="Q169" s="203"/>
      <c r="R169" s="203"/>
      <c r="S169" s="203"/>
      <c r="T169" s="204"/>
      <c r="AT169" s="205" t="s">
        <v>140</v>
      </c>
      <c r="AU169" s="205" t="s">
        <v>83</v>
      </c>
      <c r="AV169" s="12" t="s">
        <v>83</v>
      </c>
      <c r="AW169" s="12" t="s">
        <v>32</v>
      </c>
      <c r="AX169" s="12" t="s">
        <v>76</v>
      </c>
      <c r="AY169" s="205" t="s">
        <v>131</v>
      </c>
    </row>
    <row r="170" spans="2:51" s="12" customFormat="1" ht="11.25">
      <c r="B170" s="194"/>
      <c r="C170" s="195"/>
      <c r="D170" s="196" t="s">
        <v>140</v>
      </c>
      <c r="E170" s="197" t="s">
        <v>1</v>
      </c>
      <c r="F170" s="198" t="s">
        <v>204</v>
      </c>
      <c r="G170" s="195"/>
      <c r="H170" s="199">
        <v>-7.534</v>
      </c>
      <c r="I170" s="200"/>
      <c r="J170" s="195"/>
      <c r="K170" s="195"/>
      <c r="L170" s="201"/>
      <c r="M170" s="202"/>
      <c r="N170" s="203"/>
      <c r="O170" s="203"/>
      <c r="P170" s="203"/>
      <c r="Q170" s="203"/>
      <c r="R170" s="203"/>
      <c r="S170" s="203"/>
      <c r="T170" s="204"/>
      <c r="AT170" s="205" t="s">
        <v>140</v>
      </c>
      <c r="AU170" s="205" t="s">
        <v>83</v>
      </c>
      <c r="AV170" s="12" t="s">
        <v>83</v>
      </c>
      <c r="AW170" s="12" t="s">
        <v>32</v>
      </c>
      <c r="AX170" s="12" t="s">
        <v>76</v>
      </c>
      <c r="AY170" s="205" t="s">
        <v>131</v>
      </c>
    </row>
    <row r="171" spans="2:51" s="12" customFormat="1" ht="11.25">
      <c r="B171" s="194"/>
      <c r="C171" s="195"/>
      <c r="D171" s="196" t="s">
        <v>140</v>
      </c>
      <c r="E171" s="197" t="s">
        <v>1</v>
      </c>
      <c r="F171" s="198" t="s">
        <v>205</v>
      </c>
      <c r="G171" s="195"/>
      <c r="H171" s="199">
        <v>1</v>
      </c>
      <c r="I171" s="200"/>
      <c r="J171" s="195"/>
      <c r="K171" s="195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140</v>
      </c>
      <c r="AU171" s="205" t="s">
        <v>83</v>
      </c>
      <c r="AV171" s="12" t="s">
        <v>83</v>
      </c>
      <c r="AW171" s="12" t="s">
        <v>32</v>
      </c>
      <c r="AX171" s="12" t="s">
        <v>76</v>
      </c>
      <c r="AY171" s="205" t="s">
        <v>131</v>
      </c>
    </row>
    <row r="172" spans="2:51" s="13" customFormat="1" ht="11.25">
      <c r="B172" s="206"/>
      <c r="C172" s="207"/>
      <c r="D172" s="196" t="s">
        <v>140</v>
      </c>
      <c r="E172" s="208" t="s">
        <v>1</v>
      </c>
      <c r="F172" s="209" t="s">
        <v>148</v>
      </c>
      <c r="G172" s="207"/>
      <c r="H172" s="210">
        <v>14.586000000000002</v>
      </c>
      <c r="I172" s="211"/>
      <c r="J172" s="207"/>
      <c r="K172" s="207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140</v>
      </c>
      <c r="AU172" s="216" t="s">
        <v>83</v>
      </c>
      <c r="AV172" s="13" t="s">
        <v>149</v>
      </c>
      <c r="AW172" s="13" t="s">
        <v>32</v>
      </c>
      <c r="AX172" s="13" t="s">
        <v>81</v>
      </c>
      <c r="AY172" s="216" t="s">
        <v>131</v>
      </c>
    </row>
    <row r="173" spans="1:65" s="1" customFormat="1" ht="14.25" customHeight="1">
      <c r="A173" s="34"/>
      <c r="B173" s="35"/>
      <c r="C173" s="181" t="s">
        <v>206</v>
      </c>
      <c r="D173" s="181" t="s">
        <v>133</v>
      </c>
      <c r="E173" s="182" t="s">
        <v>207</v>
      </c>
      <c r="F173" s="183" t="s">
        <v>208</v>
      </c>
      <c r="G173" s="184" t="s">
        <v>209</v>
      </c>
      <c r="H173" s="185">
        <v>6</v>
      </c>
      <c r="I173" s="186"/>
      <c r="J173" s="187">
        <f>ROUND(I173*H173,2)</f>
        <v>0</v>
      </c>
      <c r="K173" s="183" t="s">
        <v>137</v>
      </c>
      <c r="L173" s="39"/>
      <c r="M173" s="188" t="s">
        <v>1</v>
      </c>
      <c r="N173" s="189" t="s">
        <v>41</v>
      </c>
      <c r="O173" s="71"/>
      <c r="P173" s="190">
        <f>O173*H173</f>
        <v>0</v>
      </c>
      <c r="Q173" s="190">
        <v>0.08185</v>
      </c>
      <c r="R173" s="190">
        <f>Q173*H173</f>
        <v>0.49110000000000004</v>
      </c>
      <c r="S173" s="190">
        <v>0</v>
      </c>
      <c r="T173" s="191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2" t="s">
        <v>138</v>
      </c>
      <c r="AT173" s="192" t="s">
        <v>133</v>
      </c>
      <c r="AU173" s="192" t="s">
        <v>83</v>
      </c>
      <c r="AY173" s="17" t="s">
        <v>131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17" t="s">
        <v>81</v>
      </c>
      <c r="BK173" s="193">
        <f>ROUND(I173*H173,2)</f>
        <v>0</v>
      </c>
      <c r="BL173" s="17" t="s">
        <v>138</v>
      </c>
      <c r="BM173" s="192" t="s">
        <v>210</v>
      </c>
    </row>
    <row r="174" spans="2:51" s="12" customFormat="1" ht="11.25">
      <c r="B174" s="194"/>
      <c r="C174" s="195"/>
      <c r="D174" s="196" t="s">
        <v>140</v>
      </c>
      <c r="E174" s="197" t="s">
        <v>1</v>
      </c>
      <c r="F174" s="198" t="s">
        <v>211</v>
      </c>
      <c r="G174" s="195"/>
      <c r="H174" s="199">
        <v>6</v>
      </c>
      <c r="I174" s="200"/>
      <c r="J174" s="195"/>
      <c r="K174" s="195"/>
      <c r="L174" s="201"/>
      <c r="M174" s="202"/>
      <c r="N174" s="203"/>
      <c r="O174" s="203"/>
      <c r="P174" s="203"/>
      <c r="Q174" s="203"/>
      <c r="R174" s="203"/>
      <c r="S174" s="203"/>
      <c r="T174" s="204"/>
      <c r="AT174" s="205" t="s">
        <v>140</v>
      </c>
      <c r="AU174" s="205" t="s">
        <v>83</v>
      </c>
      <c r="AV174" s="12" t="s">
        <v>83</v>
      </c>
      <c r="AW174" s="12" t="s">
        <v>32</v>
      </c>
      <c r="AX174" s="12" t="s">
        <v>81</v>
      </c>
      <c r="AY174" s="205" t="s">
        <v>131</v>
      </c>
    </row>
    <row r="175" spans="1:65" s="1" customFormat="1" ht="14.25" customHeight="1">
      <c r="A175" s="34"/>
      <c r="B175" s="35"/>
      <c r="C175" s="181" t="s">
        <v>8</v>
      </c>
      <c r="D175" s="181" t="s">
        <v>133</v>
      </c>
      <c r="E175" s="182" t="s">
        <v>212</v>
      </c>
      <c r="F175" s="183" t="s">
        <v>213</v>
      </c>
      <c r="G175" s="184" t="s">
        <v>214</v>
      </c>
      <c r="H175" s="185">
        <v>4.5</v>
      </c>
      <c r="I175" s="186"/>
      <c r="J175" s="187">
        <f>ROUND(I175*H175,2)</f>
        <v>0</v>
      </c>
      <c r="K175" s="183" t="s">
        <v>137</v>
      </c>
      <c r="L175" s="39"/>
      <c r="M175" s="188" t="s">
        <v>1</v>
      </c>
      <c r="N175" s="189" t="s">
        <v>41</v>
      </c>
      <c r="O175" s="71"/>
      <c r="P175" s="190">
        <f>O175*H175</f>
        <v>0</v>
      </c>
      <c r="Q175" s="190">
        <v>0.00034</v>
      </c>
      <c r="R175" s="190">
        <f>Q175*H175</f>
        <v>0.0015300000000000001</v>
      </c>
      <c r="S175" s="190">
        <v>0</v>
      </c>
      <c r="T175" s="191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2" t="s">
        <v>138</v>
      </c>
      <c r="AT175" s="192" t="s">
        <v>133</v>
      </c>
      <c r="AU175" s="192" t="s">
        <v>83</v>
      </c>
      <c r="AY175" s="17" t="s">
        <v>131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17" t="s">
        <v>81</v>
      </c>
      <c r="BK175" s="193">
        <f>ROUND(I175*H175,2)</f>
        <v>0</v>
      </c>
      <c r="BL175" s="17" t="s">
        <v>138</v>
      </c>
      <c r="BM175" s="192" t="s">
        <v>215</v>
      </c>
    </row>
    <row r="176" spans="2:51" s="12" customFormat="1" ht="11.25">
      <c r="B176" s="194"/>
      <c r="C176" s="195"/>
      <c r="D176" s="196" t="s">
        <v>140</v>
      </c>
      <c r="E176" s="197" t="s">
        <v>1</v>
      </c>
      <c r="F176" s="198" t="s">
        <v>216</v>
      </c>
      <c r="G176" s="195"/>
      <c r="H176" s="199">
        <v>4.5</v>
      </c>
      <c r="I176" s="200"/>
      <c r="J176" s="195"/>
      <c r="K176" s="195"/>
      <c r="L176" s="201"/>
      <c r="M176" s="202"/>
      <c r="N176" s="203"/>
      <c r="O176" s="203"/>
      <c r="P176" s="203"/>
      <c r="Q176" s="203"/>
      <c r="R176" s="203"/>
      <c r="S176" s="203"/>
      <c r="T176" s="204"/>
      <c r="AT176" s="205" t="s">
        <v>140</v>
      </c>
      <c r="AU176" s="205" t="s">
        <v>83</v>
      </c>
      <c r="AV176" s="12" t="s">
        <v>83</v>
      </c>
      <c r="AW176" s="12" t="s">
        <v>32</v>
      </c>
      <c r="AX176" s="12" t="s">
        <v>81</v>
      </c>
      <c r="AY176" s="205" t="s">
        <v>131</v>
      </c>
    </row>
    <row r="177" spans="1:65" s="1" customFormat="1" ht="37.5" customHeight="1">
      <c r="A177" s="34"/>
      <c r="B177" s="35"/>
      <c r="C177" s="181" t="s">
        <v>217</v>
      </c>
      <c r="D177" s="181" t="s">
        <v>133</v>
      </c>
      <c r="E177" s="182" t="s">
        <v>218</v>
      </c>
      <c r="F177" s="183" t="s">
        <v>219</v>
      </c>
      <c r="G177" s="184" t="s">
        <v>144</v>
      </c>
      <c r="H177" s="185">
        <v>0.616</v>
      </c>
      <c r="I177" s="186"/>
      <c r="J177" s="187">
        <f>ROUND(I177*H177,2)</f>
        <v>0</v>
      </c>
      <c r="K177" s="183" t="s">
        <v>1</v>
      </c>
      <c r="L177" s="39"/>
      <c r="M177" s="188" t="s">
        <v>1</v>
      </c>
      <c r="N177" s="189" t="s">
        <v>41</v>
      </c>
      <c r="O177" s="71"/>
      <c r="P177" s="190">
        <f>O177*H177</f>
        <v>0</v>
      </c>
      <c r="Q177" s="190">
        <v>0.78883</v>
      </c>
      <c r="R177" s="190">
        <f>Q177*H177</f>
        <v>0.48591928</v>
      </c>
      <c r="S177" s="190">
        <v>0</v>
      </c>
      <c r="T177" s="191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2" t="s">
        <v>138</v>
      </c>
      <c r="AT177" s="192" t="s">
        <v>133</v>
      </c>
      <c r="AU177" s="192" t="s">
        <v>83</v>
      </c>
      <c r="AY177" s="17" t="s">
        <v>131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17" t="s">
        <v>81</v>
      </c>
      <c r="BK177" s="193">
        <f>ROUND(I177*H177,2)</f>
        <v>0</v>
      </c>
      <c r="BL177" s="17" t="s">
        <v>138</v>
      </c>
      <c r="BM177" s="192" t="s">
        <v>220</v>
      </c>
    </row>
    <row r="178" spans="2:51" s="12" customFormat="1" ht="11.25">
      <c r="B178" s="194"/>
      <c r="C178" s="195"/>
      <c r="D178" s="196" t="s">
        <v>140</v>
      </c>
      <c r="E178" s="197" t="s">
        <v>1</v>
      </c>
      <c r="F178" s="198" t="s">
        <v>221</v>
      </c>
      <c r="G178" s="195"/>
      <c r="H178" s="199">
        <v>0.616</v>
      </c>
      <c r="I178" s="200"/>
      <c r="J178" s="195"/>
      <c r="K178" s="195"/>
      <c r="L178" s="201"/>
      <c r="M178" s="202"/>
      <c r="N178" s="203"/>
      <c r="O178" s="203"/>
      <c r="P178" s="203"/>
      <c r="Q178" s="203"/>
      <c r="R178" s="203"/>
      <c r="S178" s="203"/>
      <c r="T178" s="204"/>
      <c r="AT178" s="205" t="s">
        <v>140</v>
      </c>
      <c r="AU178" s="205" t="s">
        <v>83</v>
      </c>
      <c r="AV178" s="12" t="s">
        <v>83</v>
      </c>
      <c r="AW178" s="12" t="s">
        <v>32</v>
      </c>
      <c r="AX178" s="12" t="s">
        <v>81</v>
      </c>
      <c r="AY178" s="205" t="s">
        <v>131</v>
      </c>
    </row>
    <row r="179" spans="1:65" s="1" customFormat="1" ht="24" customHeight="1">
      <c r="A179" s="34"/>
      <c r="B179" s="35"/>
      <c r="C179" s="181" t="s">
        <v>222</v>
      </c>
      <c r="D179" s="181" t="s">
        <v>133</v>
      </c>
      <c r="E179" s="182" t="s">
        <v>223</v>
      </c>
      <c r="F179" s="183" t="s">
        <v>224</v>
      </c>
      <c r="G179" s="184" t="s">
        <v>214</v>
      </c>
      <c r="H179" s="185">
        <v>6.82</v>
      </c>
      <c r="I179" s="186"/>
      <c r="J179" s="187">
        <f>ROUND(I179*H179,2)</f>
        <v>0</v>
      </c>
      <c r="K179" s="183" t="s">
        <v>1</v>
      </c>
      <c r="L179" s="39"/>
      <c r="M179" s="188" t="s">
        <v>1</v>
      </c>
      <c r="N179" s="189" t="s">
        <v>41</v>
      </c>
      <c r="O179" s="71"/>
      <c r="P179" s="190">
        <f>O179*H179</f>
        <v>0</v>
      </c>
      <c r="Q179" s="190">
        <v>0.00012</v>
      </c>
      <c r="R179" s="190">
        <f>Q179*H179</f>
        <v>0.0008184</v>
      </c>
      <c r="S179" s="190">
        <v>0</v>
      </c>
      <c r="T179" s="191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2" t="s">
        <v>138</v>
      </c>
      <c r="AT179" s="192" t="s">
        <v>133</v>
      </c>
      <c r="AU179" s="192" t="s">
        <v>83</v>
      </c>
      <c r="AY179" s="17" t="s">
        <v>131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17" t="s">
        <v>81</v>
      </c>
      <c r="BK179" s="193">
        <f>ROUND(I179*H179,2)</f>
        <v>0</v>
      </c>
      <c r="BL179" s="17" t="s">
        <v>138</v>
      </c>
      <c r="BM179" s="192" t="s">
        <v>225</v>
      </c>
    </row>
    <row r="180" spans="2:51" s="12" customFormat="1" ht="11.25">
      <c r="B180" s="194"/>
      <c r="C180" s="195"/>
      <c r="D180" s="196" t="s">
        <v>140</v>
      </c>
      <c r="E180" s="197" t="s">
        <v>1</v>
      </c>
      <c r="F180" s="198" t="s">
        <v>226</v>
      </c>
      <c r="G180" s="195"/>
      <c r="H180" s="199">
        <v>6.82</v>
      </c>
      <c r="I180" s="200"/>
      <c r="J180" s="195"/>
      <c r="K180" s="195"/>
      <c r="L180" s="201"/>
      <c r="M180" s="202"/>
      <c r="N180" s="203"/>
      <c r="O180" s="203"/>
      <c r="P180" s="203"/>
      <c r="Q180" s="203"/>
      <c r="R180" s="203"/>
      <c r="S180" s="203"/>
      <c r="T180" s="204"/>
      <c r="AT180" s="205" t="s">
        <v>140</v>
      </c>
      <c r="AU180" s="205" t="s">
        <v>83</v>
      </c>
      <c r="AV180" s="12" t="s">
        <v>83</v>
      </c>
      <c r="AW180" s="12" t="s">
        <v>32</v>
      </c>
      <c r="AX180" s="12" t="s">
        <v>81</v>
      </c>
      <c r="AY180" s="205" t="s">
        <v>131</v>
      </c>
    </row>
    <row r="181" spans="1:65" s="1" customFormat="1" ht="24" customHeight="1">
      <c r="A181" s="34"/>
      <c r="B181" s="35"/>
      <c r="C181" s="181" t="s">
        <v>227</v>
      </c>
      <c r="D181" s="181" t="s">
        <v>133</v>
      </c>
      <c r="E181" s="182" t="s">
        <v>228</v>
      </c>
      <c r="F181" s="183" t="s">
        <v>229</v>
      </c>
      <c r="G181" s="184" t="s">
        <v>214</v>
      </c>
      <c r="H181" s="185">
        <v>9.2</v>
      </c>
      <c r="I181" s="186"/>
      <c r="J181" s="187">
        <f>ROUND(I181*H181,2)</f>
        <v>0</v>
      </c>
      <c r="K181" s="183" t="s">
        <v>137</v>
      </c>
      <c r="L181" s="39"/>
      <c r="M181" s="188" t="s">
        <v>1</v>
      </c>
      <c r="N181" s="189" t="s">
        <v>41</v>
      </c>
      <c r="O181" s="71"/>
      <c r="P181" s="190">
        <f>O181*H181</f>
        <v>0</v>
      </c>
      <c r="Q181" s="190">
        <v>0.00013</v>
      </c>
      <c r="R181" s="190">
        <f>Q181*H181</f>
        <v>0.0011959999999999998</v>
      </c>
      <c r="S181" s="190">
        <v>0</v>
      </c>
      <c r="T181" s="191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2" t="s">
        <v>138</v>
      </c>
      <c r="AT181" s="192" t="s">
        <v>133</v>
      </c>
      <c r="AU181" s="192" t="s">
        <v>83</v>
      </c>
      <c r="AY181" s="17" t="s">
        <v>131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17" t="s">
        <v>81</v>
      </c>
      <c r="BK181" s="193">
        <f>ROUND(I181*H181,2)</f>
        <v>0</v>
      </c>
      <c r="BL181" s="17" t="s">
        <v>138</v>
      </c>
      <c r="BM181" s="192" t="s">
        <v>230</v>
      </c>
    </row>
    <row r="182" spans="2:51" s="12" customFormat="1" ht="11.25">
      <c r="B182" s="194"/>
      <c r="C182" s="195"/>
      <c r="D182" s="196" t="s">
        <v>140</v>
      </c>
      <c r="E182" s="197" t="s">
        <v>1</v>
      </c>
      <c r="F182" s="198" t="s">
        <v>231</v>
      </c>
      <c r="G182" s="195"/>
      <c r="H182" s="199">
        <v>9.2</v>
      </c>
      <c r="I182" s="200"/>
      <c r="J182" s="195"/>
      <c r="K182" s="195"/>
      <c r="L182" s="201"/>
      <c r="M182" s="202"/>
      <c r="N182" s="203"/>
      <c r="O182" s="203"/>
      <c r="P182" s="203"/>
      <c r="Q182" s="203"/>
      <c r="R182" s="203"/>
      <c r="S182" s="203"/>
      <c r="T182" s="204"/>
      <c r="AT182" s="205" t="s">
        <v>140</v>
      </c>
      <c r="AU182" s="205" t="s">
        <v>83</v>
      </c>
      <c r="AV182" s="12" t="s">
        <v>83</v>
      </c>
      <c r="AW182" s="12" t="s">
        <v>32</v>
      </c>
      <c r="AX182" s="12" t="s">
        <v>81</v>
      </c>
      <c r="AY182" s="205" t="s">
        <v>131</v>
      </c>
    </row>
    <row r="183" spans="2:63" s="11" customFormat="1" ht="22.5" customHeight="1">
      <c r="B183" s="165"/>
      <c r="C183" s="166"/>
      <c r="D183" s="167" t="s">
        <v>75</v>
      </c>
      <c r="E183" s="179" t="s">
        <v>138</v>
      </c>
      <c r="F183" s="179" t="s">
        <v>232</v>
      </c>
      <c r="G183" s="166"/>
      <c r="H183" s="166"/>
      <c r="I183" s="169"/>
      <c r="J183" s="180">
        <f>BK183</f>
        <v>0</v>
      </c>
      <c r="K183" s="166"/>
      <c r="L183" s="171"/>
      <c r="M183" s="172"/>
      <c r="N183" s="173"/>
      <c r="O183" s="173"/>
      <c r="P183" s="174">
        <f>SUM(P184:P190)</f>
        <v>0</v>
      </c>
      <c r="Q183" s="173"/>
      <c r="R183" s="174">
        <f>SUM(R184:R190)</f>
        <v>2.4406654500000005</v>
      </c>
      <c r="S183" s="173"/>
      <c r="T183" s="175">
        <f>SUM(T184:T190)</f>
        <v>0</v>
      </c>
      <c r="AR183" s="176" t="s">
        <v>81</v>
      </c>
      <c r="AT183" s="177" t="s">
        <v>75</v>
      </c>
      <c r="AU183" s="177" t="s">
        <v>81</v>
      </c>
      <c r="AY183" s="176" t="s">
        <v>131</v>
      </c>
      <c r="BK183" s="178">
        <f>SUM(BK184:BK190)</f>
        <v>0</v>
      </c>
    </row>
    <row r="184" spans="1:65" s="1" customFormat="1" ht="24" customHeight="1">
      <c r="A184" s="34"/>
      <c r="B184" s="35"/>
      <c r="C184" s="181" t="s">
        <v>233</v>
      </c>
      <c r="D184" s="181" t="s">
        <v>133</v>
      </c>
      <c r="E184" s="182" t="s">
        <v>234</v>
      </c>
      <c r="F184" s="183" t="s">
        <v>235</v>
      </c>
      <c r="G184" s="184" t="s">
        <v>136</v>
      </c>
      <c r="H184" s="185">
        <v>6.63</v>
      </c>
      <c r="I184" s="186"/>
      <c r="J184" s="187">
        <f>ROUND(I184*H184,2)</f>
        <v>0</v>
      </c>
      <c r="K184" s="183" t="s">
        <v>137</v>
      </c>
      <c r="L184" s="39"/>
      <c r="M184" s="188" t="s">
        <v>1</v>
      </c>
      <c r="N184" s="189" t="s">
        <v>41</v>
      </c>
      <c r="O184" s="71"/>
      <c r="P184" s="190">
        <f>O184*H184</f>
        <v>0</v>
      </c>
      <c r="Q184" s="190">
        <v>0.34665</v>
      </c>
      <c r="R184" s="190">
        <f>Q184*H184</f>
        <v>2.2982895</v>
      </c>
      <c r="S184" s="190">
        <v>0</v>
      </c>
      <c r="T184" s="191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2" t="s">
        <v>138</v>
      </c>
      <c r="AT184" s="192" t="s">
        <v>133</v>
      </c>
      <c r="AU184" s="192" t="s">
        <v>83</v>
      </c>
      <c r="AY184" s="17" t="s">
        <v>131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17" t="s">
        <v>81</v>
      </c>
      <c r="BK184" s="193">
        <f>ROUND(I184*H184,2)</f>
        <v>0</v>
      </c>
      <c r="BL184" s="17" t="s">
        <v>138</v>
      </c>
      <c r="BM184" s="192" t="s">
        <v>236</v>
      </c>
    </row>
    <row r="185" spans="2:51" s="12" customFormat="1" ht="11.25">
      <c r="B185" s="194"/>
      <c r="C185" s="195"/>
      <c r="D185" s="196" t="s">
        <v>140</v>
      </c>
      <c r="E185" s="197" t="s">
        <v>1</v>
      </c>
      <c r="F185" s="198" t="s">
        <v>237</v>
      </c>
      <c r="G185" s="195"/>
      <c r="H185" s="199">
        <v>6.63</v>
      </c>
      <c r="I185" s="200"/>
      <c r="J185" s="195"/>
      <c r="K185" s="195"/>
      <c r="L185" s="201"/>
      <c r="M185" s="202"/>
      <c r="N185" s="203"/>
      <c r="O185" s="203"/>
      <c r="P185" s="203"/>
      <c r="Q185" s="203"/>
      <c r="R185" s="203"/>
      <c r="S185" s="203"/>
      <c r="T185" s="204"/>
      <c r="AT185" s="205" t="s">
        <v>140</v>
      </c>
      <c r="AU185" s="205" t="s">
        <v>83</v>
      </c>
      <c r="AV185" s="12" t="s">
        <v>83</v>
      </c>
      <c r="AW185" s="12" t="s">
        <v>32</v>
      </c>
      <c r="AX185" s="12" t="s">
        <v>81</v>
      </c>
      <c r="AY185" s="205" t="s">
        <v>131</v>
      </c>
    </row>
    <row r="186" spans="1:65" s="1" customFormat="1" ht="14.25" customHeight="1">
      <c r="A186" s="34"/>
      <c r="B186" s="35"/>
      <c r="C186" s="181" t="s">
        <v>238</v>
      </c>
      <c r="D186" s="181" t="s">
        <v>133</v>
      </c>
      <c r="E186" s="182" t="s">
        <v>239</v>
      </c>
      <c r="F186" s="183" t="s">
        <v>240</v>
      </c>
      <c r="G186" s="184" t="s">
        <v>190</v>
      </c>
      <c r="H186" s="185">
        <v>0.025</v>
      </c>
      <c r="I186" s="186"/>
      <c r="J186" s="187">
        <f>ROUND(I186*H186,2)</f>
        <v>0</v>
      </c>
      <c r="K186" s="183" t="s">
        <v>137</v>
      </c>
      <c r="L186" s="39"/>
      <c r="M186" s="188" t="s">
        <v>1</v>
      </c>
      <c r="N186" s="189" t="s">
        <v>41</v>
      </c>
      <c r="O186" s="71"/>
      <c r="P186" s="190">
        <f>O186*H186</f>
        <v>0</v>
      </c>
      <c r="Q186" s="190">
        <v>1.05555</v>
      </c>
      <c r="R186" s="190">
        <f>Q186*H186</f>
        <v>0.026388750000000002</v>
      </c>
      <c r="S186" s="190">
        <v>0</v>
      </c>
      <c r="T186" s="191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2" t="s">
        <v>138</v>
      </c>
      <c r="AT186" s="192" t="s">
        <v>133</v>
      </c>
      <c r="AU186" s="192" t="s">
        <v>83</v>
      </c>
      <c r="AY186" s="17" t="s">
        <v>131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17" t="s">
        <v>81</v>
      </c>
      <c r="BK186" s="193">
        <f>ROUND(I186*H186,2)</f>
        <v>0</v>
      </c>
      <c r="BL186" s="17" t="s">
        <v>138</v>
      </c>
      <c r="BM186" s="192" t="s">
        <v>241</v>
      </c>
    </row>
    <row r="187" spans="2:51" s="14" customFormat="1" ht="11.25">
      <c r="B187" s="217"/>
      <c r="C187" s="218"/>
      <c r="D187" s="196" t="s">
        <v>140</v>
      </c>
      <c r="E187" s="219" t="s">
        <v>1</v>
      </c>
      <c r="F187" s="220" t="s">
        <v>242</v>
      </c>
      <c r="G187" s="218"/>
      <c r="H187" s="219" t="s">
        <v>1</v>
      </c>
      <c r="I187" s="221"/>
      <c r="J187" s="218"/>
      <c r="K187" s="218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140</v>
      </c>
      <c r="AU187" s="226" t="s">
        <v>83</v>
      </c>
      <c r="AV187" s="14" t="s">
        <v>81</v>
      </c>
      <c r="AW187" s="14" t="s">
        <v>32</v>
      </c>
      <c r="AX187" s="14" t="s">
        <v>76</v>
      </c>
      <c r="AY187" s="226" t="s">
        <v>131</v>
      </c>
    </row>
    <row r="188" spans="2:51" s="12" customFormat="1" ht="11.25">
      <c r="B188" s="194"/>
      <c r="C188" s="195"/>
      <c r="D188" s="196" t="s">
        <v>140</v>
      </c>
      <c r="E188" s="197" t="s">
        <v>1</v>
      </c>
      <c r="F188" s="198" t="s">
        <v>243</v>
      </c>
      <c r="G188" s="195"/>
      <c r="H188" s="199">
        <v>0.025</v>
      </c>
      <c r="I188" s="200"/>
      <c r="J188" s="195"/>
      <c r="K188" s="195"/>
      <c r="L188" s="201"/>
      <c r="M188" s="202"/>
      <c r="N188" s="203"/>
      <c r="O188" s="203"/>
      <c r="P188" s="203"/>
      <c r="Q188" s="203"/>
      <c r="R188" s="203"/>
      <c r="S188" s="203"/>
      <c r="T188" s="204"/>
      <c r="AT188" s="205" t="s">
        <v>140</v>
      </c>
      <c r="AU188" s="205" t="s">
        <v>83</v>
      </c>
      <c r="AV188" s="12" t="s">
        <v>83</v>
      </c>
      <c r="AW188" s="12" t="s">
        <v>32</v>
      </c>
      <c r="AX188" s="12" t="s">
        <v>81</v>
      </c>
      <c r="AY188" s="205" t="s">
        <v>131</v>
      </c>
    </row>
    <row r="189" spans="1:65" s="1" customFormat="1" ht="24" customHeight="1">
      <c r="A189" s="34"/>
      <c r="B189" s="35"/>
      <c r="C189" s="181" t="s">
        <v>7</v>
      </c>
      <c r="D189" s="181" t="s">
        <v>133</v>
      </c>
      <c r="E189" s="182" t="s">
        <v>244</v>
      </c>
      <c r="F189" s="183" t="s">
        <v>245</v>
      </c>
      <c r="G189" s="184" t="s">
        <v>214</v>
      </c>
      <c r="H189" s="185">
        <v>6.72</v>
      </c>
      <c r="I189" s="186"/>
      <c r="J189" s="187">
        <f>ROUND(I189*H189,2)</f>
        <v>0</v>
      </c>
      <c r="K189" s="183" t="s">
        <v>137</v>
      </c>
      <c r="L189" s="39"/>
      <c r="M189" s="188" t="s">
        <v>1</v>
      </c>
      <c r="N189" s="189" t="s">
        <v>41</v>
      </c>
      <c r="O189" s="71"/>
      <c r="P189" s="190">
        <f>O189*H189</f>
        <v>0</v>
      </c>
      <c r="Q189" s="190">
        <v>0.01726</v>
      </c>
      <c r="R189" s="190">
        <f>Q189*H189</f>
        <v>0.1159872</v>
      </c>
      <c r="S189" s="190">
        <v>0</v>
      </c>
      <c r="T189" s="191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2" t="s">
        <v>138</v>
      </c>
      <c r="AT189" s="192" t="s">
        <v>133</v>
      </c>
      <c r="AU189" s="192" t="s">
        <v>83</v>
      </c>
      <c r="AY189" s="17" t="s">
        <v>131</v>
      </c>
      <c r="BE189" s="193">
        <f>IF(N189="základní",J189,0)</f>
        <v>0</v>
      </c>
      <c r="BF189" s="193">
        <f>IF(N189="snížená",J189,0)</f>
        <v>0</v>
      </c>
      <c r="BG189" s="193">
        <f>IF(N189="zákl. přenesená",J189,0)</f>
        <v>0</v>
      </c>
      <c r="BH189" s="193">
        <f>IF(N189="sníž. přenesená",J189,0)</f>
        <v>0</v>
      </c>
      <c r="BI189" s="193">
        <f>IF(N189="nulová",J189,0)</f>
        <v>0</v>
      </c>
      <c r="BJ189" s="17" t="s">
        <v>81</v>
      </c>
      <c r="BK189" s="193">
        <f>ROUND(I189*H189,2)</f>
        <v>0</v>
      </c>
      <c r="BL189" s="17" t="s">
        <v>138</v>
      </c>
      <c r="BM189" s="192" t="s">
        <v>246</v>
      </c>
    </row>
    <row r="190" spans="2:51" s="12" customFormat="1" ht="11.25">
      <c r="B190" s="194"/>
      <c r="C190" s="195"/>
      <c r="D190" s="196" t="s">
        <v>140</v>
      </c>
      <c r="E190" s="197" t="s">
        <v>1</v>
      </c>
      <c r="F190" s="198" t="s">
        <v>247</v>
      </c>
      <c r="G190" s="195"/>
      <c r="H190" s="199">
        <v>6.72</v>
      </c>
      <c r="I190" s="200"/>
      <c r="J190" s="195"/>
      <c r="K190" s="195"/>
      <c r="L190" s="201"/>
      <c r="M190" s="202"/>
      <c r="N190" s="203"/>
      <c r="O190" s="203"/>
      <c r="P190" s="203"/>
      <c r="Q190" s="203"/>
      <c r="R190" s="203"/>
      <c r="S190" s="203"/>
      <c r="T190" s="204"/>
      <c r="AT190" s="205" t="s">
        <v>140</v>
      </c>
      <c r="AU190" s="205" t="s">
        <v>83</v>
      </c>
      <c r="AV190" s="12" t="s">
        <v>83</v>
      </c>
      <c r="AW190" s="12" t="s">
        <v>32</v>
      </c>
      <c r="AX190" s="12" t="s">
        <v>81</v>
      </c>
      <c r="AY190" s="205" t="s">
        <v>131</v>
      </c>
    </row>
    <row r="191" spans="2:63" s="11" customFormat="1" ht="22.5" customHeight="1">
      <c r="B191" s="165"/>
      <c r="C191" s="166"/>
      <c r="D191" s="167" t="s">
        <v>75</v>
      </c>
      <c r="E191" s="179" t="s">
        <v>163</v>
      </c>
      <c r="F191" s="179" t="s">
        <v>248</v>
      </c>
      <c r="G191" s="166"/>
      <c r="H191" s="166"/>
      <c r="I191" s="169"/>
      <c r="J191" s="180">
        <f>BK191</f>
        <v>0</v>
      </c>
      <c r="K191" s="166"/>
      <c r="L191" s="171"/>
      <c r="M191" s="172"/>
      <c r="N191" s="173"/>
      <c r="O191" s="173"/>
      <c r="P191" s="174">
        <f>SUM(P192:P226)</f>
        <v>0</v>
      </c>
      <c r="Q191" s="173"/>
      <c r="R191" s="174">
        <f>SUM(R192:R226)</f>
        <v>3.6676057699999998</v>
      </c>
      <c r="S191" s="173"/>
      <c r="T191" s="175">
        <f>SUM(T192:T226)</f>
        <v>0</v>
      </c>
      <c r="AR191" s="176" t="s">
        <v>81</v>
      </c>
      <c r="AT191" s="177" t="s">
        <v>75</v>
      </c>
      <c r="AU191" s="177" t="s">
        <v>81</v>
      </c>
      <c r="AY191" s="176" t="s">
        <v>131</v>
      </c>
      <c r="BK191" s="178">
        <f>SUM(BK192:BK226)</f>
        <v>0</v>
      </c>
    </row>
    <row r="192" spans="1:65" s="1" customFormat="1" ht="24" customHeight="1">
      <c r="A192" s="34"/>
      <c r="B192" s="35"/>
      <c r="C192" s="181" t="s">
        <v>249</v>
      </c>
      <c r="D192" s="181" t="s">
        <v>133</v>
      </c>
      <c r="E192" s="182" t="s">
        <v>250</v>
      </c>
      <c r="F192" s="183" t="s">
        <v>251</v>
      </c>
      <c r="G192" s="184" t="s">
        <v>136</v>
      </c>
      <c r="H192" s="185">
        <v>6.93</v>
      </c>
      <c r="I192" s="186"/>
      <c r="J192" s="187">
        <f>ROUND(I192*H192,2)</f>
        <v>0</v>
      </c>
      <c r="K192" s="183" t="s">
        <v>137</v>
      </c>
      <c r="L192" s="39"/>
      <c r="M192" s="188" t="s">
        <v>1</v>
      </c>
      <c r="N192" s="189" t="s">
        <v>41</v>
      </c>
      <c r="O192" s="71"/>
      <c r="P192" s="190">
        <f>O192*H192</f>
        <v>0</v>
      </c>
      <c r="Q192" s="190">
        <v>0.00735</v>
      </c>
      <c r="R192" s="190">
        <f>Q192*H192</f>
        <v>0.050935499999999995</v>
      </c>
      <c r="S192" s="190">
        <v>0</v>
      </c>
      <c r="T192" s="191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2" t="s">
        <v>138</v>
      </c>
      <c r="AT192" s="192" t="s">
        <v>133</v>
      </c>
      <c r="AU192" s="192" t="s">
        <v>83</v>
      </c>
      <c r="AY192" s="17" t="s">
        <v>131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17" t="s">
        <v>81</v>
      </c>
      <c r="BK192" s="193">
        <f>ROUND(I192*H192,2)</f>
        <v>0</v>
      </c>
      <c r="BL192" s="17" t="s">
        <v>138</v>
      </c>
      <c r="BM192" s="192" t="s">
        <v>252</v>
      </c>
    </row>
    <row r="193" spans="1:65" s="1" customFormat="1" ht="24" customHeight="1">
      <c r="A193" s="34"/>
      <c r="B193" s="35"/>
      <c r="C193" s="181" t="s">
        <v>253</v>
      </c>
      <c r="D193" s="181" t="s">
        <v>133</v>
      </c>
      <c r="E193" s="182" t="s">
        <v>254</v>
      </c>
      <c r="F193" s="183" t="s">
        <v>255</v>
      </c>
      <c r="G193" s="184" t="s">
        <v>136</v>
      </c>
      <c r="H193" s="185">
        <v>6.93</v>
      </c>
      <c r="I193" s="186"/>
      <c r="J193" s="187">
        <f>ROUND(I193*H193,2)</f>
        <v>0</v>
      </c>
      <c r="K193" s="183" t="s">
        <v>137</v>
      </c>
      <c r="L193" s="39"/>
      <c r="M193" s="188" t="s">
        <v>1</v>
      </c>
      <c r="N193" s="189" t="s">
        <v>41</v>
      </c>
      <c r="O193" s="71"/>
      <c r="P193" s="190">
        <f>O193*H193</f>
        <v>0</v>
      </c>
      <c r="Q193" s="190">
        <v>0.01838</v>
      </c>
      <c r="R193" s="190">
        <f>Q193*H193</f>
        <v>0.1273734</v>
      </c>
      <c r="S193" s="190">
        <v>0</v>
      </c>
      <c r="T193" s="191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2" t="s">
        <v>138</v>
      </c>
      <c r="AT193" s="192" t="s">
        <v>133</v>
      </c>
      <c r="AU193" s="192" t="s">
        <v>83</v>
      </c>
      <c r="AY193" s="17" t="s">
        <v>131</v>
      </c>
      <c r="BE193" s="193">
        <f>IF(N193="základní",J193,0)</f>
        <v>0</v>
      </c>
      <c r="BF193" s="193">
        <f>IF(N193="snížená",J193,0)</f>
        <v>0</v>
      </c>
      <c r="BG193" s="193">
        <f>IF(N193="zákl. přenesená",J193,0)</f>
        <v>0</v>
      </c>
      <c r="BH193" s="193">
        <f>IF(N193="sníž. přenesená",J193,0)</f>
        <v>0</v>
      </c>
      <c r="BI193" s="193">
        <f>IF(N193="nulová",J193,0)</f>
        <v>0</v>
      </c>
      <c r="BJ193" s="17" t="s">
        <v>81</v>
      </c>
      <c r="BK193" s="193">
        <f>ROUND(I193*H193,2)</f>
        <v>0</v>
      </c>
      <c r="BL193" s="17" t="s">
        <v>138</v>
      </c>
      <c r="BM193" s="192" t="s">
        <v>256</v>
      </c>
    </row>
    <row r="194" spans="1:65" s="1" customFormat="1" ht="24" customHeight="1">
      <c r="A194" s="34"/>
      <c r="B194" s="35"/>
      <c r="C194" s="181" t="s">
        <v>257</v>
      </c>
      <c r="D194" s="181" t="s">
        <v>133</v>
      </c>
      <c r="E194" s="182" t="s">
        <v>258</v>
      </c>
      <c r="F194" s="183" t="s">
        <v>259</v>
      </c>
      <c r="G194" s="184" t="s">
        <v>136</v>
      </c>
      <c r="H194" s="185">
        <v>26.49</v>
      </c>
      <c r="I194" s="186"/>
      <c r="J194" s="187">
        <f>ROUND(I194*H194,2)</f>
        <v>0</v>
      </c>
      <c r="K194" s="183" t="s">
        <v>137</v>
      </c>
      <c r="L194" s="39"/>
      <c r="M194" s="188" t="s">
        <v>1</v>
      </c>
      <c r="N194" s="189" t="s">
        <v>41</v>
      </c>
      <c r="O194" s="71"/>
      <c r="P194" s="190">
        <f>O194*H194</f>
        <v>0</v>
      </c>
      <c r="Q194" s="190">
        <v>0.00735</v>
      </c>
      <c r="R194" s="190">
        <f>Q194*H194</f>
        <v>0.19470149999999997</v>
      </c>
      <c r="S194" s="190">
        <v>0</v>
      </c>
      <c r="T194" s="191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2" t="s">
        <v>138</v>
      </c>
      <c r="AT194" s="192" t="s">
        <v>133</v>
      </c>
      <c r="AU194" s="192" t="s">
        <v>83</v>
      </c>
      <c r="AY194" s="17" t="s">
        <v>131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17" t="s">
        <v>81</v>
      </c>
      <c r="BK194" s="193">
        <f>ROUND(I194*H194,2)</f>
        <v>0</v>
      </c>
      <c r="BL194" s="17" t="s">
        <v>138</v>
      </c>
      <c r="BM194" s="192" t="s">
        <v>260</v>
      </c>
    </row>
    <row r="195" spans="1:65" s="1" customFormat="1" ht="24" customHeight="1">
      <c r="A195" s="34"/>
      <c r="B195" s="35"/>
      <c r="C195" s="181" t="s">
        <v>261</v>
      </c>
      <c r="D195" s="181" t="s">
        <v>133</v>
      </c>
      <c r="E195" s="182" t="s">
        <v>262</v>
      </c>
      <c r="F195" s="183" t="s">
        <v>263</v>
      </c>
      <c r="G195" s="184" t="s">
        <v>136</v>
      </c>
      <c r="H195" s="185">
        <v>26.49</v>
      </c>
      <c r="I195" s="186"/>
      <c r="J195" s="187">
        <f>ROUND(I195*H195,2)</f>
        <v>0</v>
      </c>
      <c r="K195" s="183" t="s">
        <v>137</v>
      </c>
      <c r="L195" s="39"/>
      <c r="M195" s="188" t="s">
        <v>1</v>
      </c>
      <c r="N195" s="189" t="s">
        <v>41</v>
      </c>
      <c r="O195" s="71"/>
      <c r="P195" s="190">
        <f>O195*H195</f>
        <v>0</v>
      </c>
      <c r="Q195" s="190">
        <v>0.01838</v>
      </c>
      <c r="R195" s="190">
        <f>Q195*H195</f>
        <v>0.4868862</v>
      </c>
      <c r="S195" s="190">
        <v>0</v>
      </c>
      <c r="T195" s="191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2" t="s">
        <v>138</v>
      </c>
      <c r="AT195" s="192" t="s">
        <v>133</v>
      </c>
      <c r="AU195" s="192" t="s">
        <v>83</v>
      </c>
      <c r="AY195" s="17" t="s">
        <v>131</v>
      </c>
      <c r="BE195" s="193">
        <f>IF(N195="základní",J195,0)</f>
        <v>0</v>
      </c>
      <c r="BF195" s="193">
        <f>IF(N195="snížená",J195,0)</f>
        <v>0</v>
      </c>
      <c r="BG195" s="193">
        <f>IF(N195="zákl. přenesená",J195,0)</f>
        <v>0</v>
      </c>
      <c r="BH195" s="193">
        <f>IF(N195="sníž. přenesená",J195,0)</f>
        <v>0</v>
      </c>
      <c r="BI195" s="193">
        <f>IF(N195="nulová",J195,0)</f>
        <v>0</v>
      </c>
      <c r="BJ195" s="17" t="s">
        <v>81</v>
      </c>
      <c r="BK195" s="193">
        <f>ROUND(I195*H195,2)</f>
        <v>0</v>
      </c>
      <c r="BL195" s="17" t="s">
        <v>138</v>
      </c>
      <c r="BM195" s="192" t="s">
        <v>264</v>
      </c>
    </row>
    <row r="196" spans="2:51" s="12" customFormat="1" ht="11.25">
      <c r="B196" s="194"/>
      <c r="C196" s="195"/>
      <c r="D196" s="196" t="s">
        <v>140</v>
      </c>
      <c r="E196" s="197" t="s">
        <v>1</v>
      </c>
      <c r="F196" s="198" t="s">
        <v>265</v>
      </c>
      <c r="G196" s="195"/>
      <c r="H196" s="199">
        <v>36.72</v>
      </c>
      <c r="I196" s="200"/>
      <c r="J196" s="195"/>
      <c r="K196" s="195"/>
      <c r="L196" s="201"/>
      <c r="M196" s="202"/>
      <c r="N196" s="203"/>
      <c r="O196" s="203"/>
      <c r="P196" s="203"/>
      <c r="Q196" s="203"/>
      <c r="R196" s="203"/>
      <c r="S196" s="203"/>
      <c r="T196" s="204"/>
      <c r="AT196" s="205" t="s">
        <v>140</v>
      </c>
      <c r="AU196" s="205" t="s">
        <v>83</v>
      </c>
      <c r="AV196" s="12" t="s">
        <v>83</v>
      </c>
      <c r="AW196" s="12" t="s">
        <v>32</v>
      </c>
      <c r="AX196" s="12" t="s">
        <v>76</v>
      </c>
      <c r="AY196" s="205" t="s">
        <v>131</v>
      </c>
    </row>
    <row r="197" spans="2:51" s="12" customFormat="1" ht="11.25">
      <c r="B197" s="194"/>
      <c r="C197" s="195"/>
      <c r="D197" s="196" t="s">
        <v>140</v>
      </c>
      <c r="E197" s="197" t="s">
        <v>1</v>
      </c>
      <c r="F197" s="198" t="s">
        <v>266</v>
      </c>
      <c r="G197" s="195"/>
      <c r="H197" s="199">
        <v>-1.989</v>
      </c>
      <c r="I197" s="200"/>
      <c r="J197" s="195"/>
      <c r="K197" s="195"/>
      <c r="L197" s="201"/>
      <c r="M197" s="202"/>
      <c r="N197" s="203"/>
      <c r="O197" s="203"/>
      <c r="P197" s="203"/>
      <c r="Q197" s="203"/>
      <c r="R197" s="203"/>
      <c r="S197" s="203"/>
      <c r="T197" s="204"/>
      <c r="AT197" s="205" t="s">
        <v>140</v>
      </c>
      <c r="AU197" s="205" t="s">
        <v>83</v>
      </c>
      <c r="AV197" s="12" t="s">
        <v>83</v>
      </c>
      <c r="AW197" s="12" t="s">
        <v>32</v>
      </c>
      <c r="AX197" s="12" t="s">
        <v>76</v>
      </c>
      <c r="AY197" s="205" t="s">
        <v>131</v>
      </c>
    </row>
    <row r="198" spans="2:51" s="12" customFormat="1" ht="11.25">
      <c r="B198" s="194"/>
      <c r="C198" s="195"/>
      <c r="D198" s="196" t="s">
        <v>140</v>
      </c>
      <c r="E198" s="197" t="s">
        <v>1</v>
      </c>
      <c r="F198" s="198" t="s">
        <v>267</v>
      </c>
      <c r="G198" s="195"/>
      <c r="H198" s="199">
        <v>-3.112</v>
      </c>
      <c r="I198" s="200"/>
      <c r="J198" s="195"/>
      <c r="K198" s="195"/>
      <c r="L198" s="201"/>
      <c r="M198" s="202"/>
      <c r="N198" s="203"/>
      <c r="O198" s="203"/>
      <c r="P198" s="203"/>
      <c r="Q198" s="203"/>
      <c r="R198" s="203"/>
      <c r="S198" s="203"/>
      <c r="T198" s="204"/>
      <c r="AT198" s="205" t="s">
        <v>140</v>
      </c>
      <c r="AU198" s="205" t="s">
        <v>83</v>
      </c>
      <c r="AV198" s="12" t="s">
        <v>83</v>
      </c>
      <c r="AW198" s="12" t="s">
        <v>32</v>
      </c>
      <c r="AX198" s="12" t="s">
        <v>76</v>
      </c>
      <c r="AY198" s="205" t="s">
        <v>131</v>
      </c>
    </row>
    <row r="199" spans="2:51" s="12" customFormat="1" ht="11.25">
      <c r="B199" s="194"/>
      <c r="C199" s="195"/>
      <c r="D199" s="196" t="s">
        <v>140</v>
      </c>
      <c r="E199" s="197" t="s">
        <v>1</v>
      </c>
      <c r="F199" s="198" t="s">
        <v>268</v>
      </c>
      <c r="G199" s="195"/>
      <c r="H199" s="199">
        <v>-5.129</v>
      </c>
      <c r="I199" s="200"/>
      <c r="J199" s="195"/>
      <c r="K199" s="195"/>
      <c r="L199" s="201"/>
      <c r="M199" s="202"/>
      <c r="N199" s="203"/>
      <c r="O199" s="203"/>
      <c r="P199" s="203"/>
      <c r="Q199" s="203"/>
      <c r="R199" s="203"/>
      <c r="S199" s="203"/>
      <c r="T199" s="204"/>
      <c r="AT199" s="205" t="s">
        <v>140</v>
      </c>
      <c r="AU199" s="205" t="s">
        <v>83</v>
      </c>
      <c r="AV199" s="12" t="s">
        <v>83</v>
      </c>
      <c r="AW199" s="12" t="s">
        <v>32</v>
      </c>
      <c r="AX199" s="12" t="s">
        <v>76</v>
      </c>
      <c r="AY199" s="205" t="s">
        <v>131</v>
      </c>
    </row>
    <row r="200" spans="2:51" s="13" customFormat="1" ht="11.25">
      <c r="B200" s="206"/>
      <c r="C200" s="207"/>
      <c r="D200" s="196" t="s">
        <v>140</v>
      </c>
      <c r="E200" s="208" t="s">
        <v>1</v>
      </c>
      <c r="F200" s="209" t="s">
        <v>148</v>
      </c>
      <c r="G200" s="207"/>
      <c r="H200" s="210">
        <v>26.490000000000002</v>
      </c>
      <c r="I200" s="211"/>
      <c r="J200" s="207"/>
      <c r="K200" s="207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140</v>
      </c>
      <c r="AU200" s="216" t="s">
        <v>83</v>
      </c>
      <c r="AV200" s="13" t="s">
        <v>149</v>
      </c>
      <c r="AW200" s="13" t="s">
        <v>32</v>
      </c>
      <c r="AX200" s="13" t="s">
        <v>81</v>
      </c>
      <c r="AY200" s="216" t="s">
        <v>131</v>
      </c>
    </row>
    <row r="201" spans="1:65" s="1" customFormat="1" ht="24" customHeight="1">
      <c r="A201" s="34"/>
      <c r="B201" s="35"/>
      <c r="C201" s="181" t="s">
        <v>269</v>
      </c>
      <c r="D201" s="181" t="s">
        <v>133</v>
      </c>
      <c r="E201" s="182" t="s">
        <v>270</v>
      </c>
      <c r="F201" s="183" t="s">
        <v>271</v>
      </c>
      <c r="G201" s="184" t="s">
        <v>209</v>
      </c>
      <c r="H201" s="185">
        <v>1</v>
      </c>
      <c r="I201" s="186"/>
      <c r="J201" s="187">
        <f>ROUND(I201*H201,2)</f>
        <v>0</v>
      </c>
      <c r="K201" s="183" t="s">
        <v>137</v>
      </c>
      <c r="L201" s="39"/>
      <c r="M201" s="188" t="s">
        <v>1</v>
      </c>
      <c r="N201" s="189" t="s">
        <v>41</v>
      </c>
      <c r="O201" s="71"/>
      <c r="P201" s="190">
        <f>O201*H201</f>
        <v>0</v>
      </c>
      <c r="Q201" s="190">
        <v>0.0415</v>
      </c>
      <c r="R201" s="190">
        <f>Q201*H201</f>
        <v>0.0415</v>
      </c>
      <c r="S201" s="190">
        <v>0</v>
      </c>
      <c r="T201" s="191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2" t="s">
        <v>138</v>
      </c>
      <c r="AT201" s="192" t="s">
        <v>133</v>
      </c>
      <c r="AU201" s="192" t="s">
        <v>83</v>
      </c>
      <c r="AY201" s="17" t="s">
        <v>131</v>
      </c>
      <c r="BE201" s="193">
        <f>IF(N201="základní",J201,0)</f>
        <v>0</v>
      </c>
      <c r="BF201" s="193">
        <f>IF(N201="snížená",J201,0)</f>
        <v>0</v>
      </c>
      <c r="BG201" s="193">
        <f>IF(N201="zákl. přenesená",J201,0)</f>
        <v>0</v>
      </c>
      <c r="BH201" s="193">
        <f>IF(N201="sníž. přenesená",J201,0)</f>
        <v>0</v>
      </c>
      <c r="BI201" s="193">
        <f>IF(N201="nulová",J201,0)</f>
        <v>0</v>
      </c>
      <c r="BJ201" s="17" t="s">
        <v>81</v>
      </c>
      <c r="BK201" s="193">
        <f>ROUND(I201*H201,2)</f>
        <v>0</v>
      </c>
      <c r="BL201" s="17" t="s">
        <v>138</v>
      </c>
      <c r="BM201" s="192" t="s">
        <v>272</v>
      </c>
    </row>
    <row r="202" spans="2:51" s="12" customFormat="1" ht="11.25">
      <c r="B202" s="194"/>
      <c r="C202" s="195"/>
      <c r="D202" s="196" t="s">
        <v>140</v>
      </c>
      <c r="E202" s="197" t="s">
        <v>1</v>
      </c>
      <c r="F202" s="198" t="s">
        <v>205</v>
      </c>
      <c r="G202" s="195"/>
      <c r="H202" s="199">
        <v>1</v>
      </c>
      <c r="I202" s="200"/>
      <c r="J202" s="195"/>
      <c r="K202" s="195"/>
      <c r="L202" s="201"/>
      <c r="M202" s="202"/>
      <c r="N202" s="203"/>
      <c r="O202" s="203"/>
      <c r="P202" s="203"/>
      <c r="Q202" s="203"/>
      <c r="R202" s="203"/>
      <c r="S202" s="203"/>
      <c r="T202" s="204"/>
      <c r="AT202" s="205" t="s">
        <v>140</v>
      </c>
      <c r="AU202" s="205" t="s">
        <v>83</v>
      </c>
      <c r="AV202" s="12" t="s">
        <v>83</v>
      </c>
      <c r="AW202" s="12" t="s">
        <v>32</v>
      </c>
      <c r="AX202" s="12" t="s">
        <v>81</v>
      </c>
      <c r="AY202" s="205" t="s">
        <v>131</v>
      </c>
    </row>
    <row r="203" spans="1:65" s="1" customFormat="1" ht="24" customHeight="1">
      <c r="A203" s="34"/>
      <c r="B203" s="35"/>
      <c r="C203" s="181" t="s">
        <v>273</v>
      </c>
      <c r="D203" s="181" t="s">
        <v>133</v>
      </c>
      <c r="E203" s="182" t="s">
        <v>274</v>
      </c>
      <c r="F203" s="183" t="s">
        <v>275</v>
      </c>
      <c r="G203" s="184" t="s">
        <v>214</v>
      </c>
      <c r="H203" s="185">
        <v>6</v>
      </c>
      <c r="I203" s="186"/>
      <c r="J203" s="187">
        <f>ROUND(I203*H203,2)</f>
        <v>0</v>
      </c>
      <c r="K203" s="183" t="s">
        <v>145</v>
      </c>
      <c r="L203" s="39"/>
      <c r="M203" s="188" t="s">
        <v>1</v>
      </c>
      <c r="N203" s="189" t="s">
        <v>41</v>
      </c>
      <c r="O203" s="71"/>
      <c r="P203" s="190">
        <f>O203*H203</f>
        <v>0</v>
      </c>
      <c r="Q203" s="190">
        <v>0.0015</v>
      </c>
      <c r="R203" s="190">
        <f>Q203*H203</f>
        <v>0.009000000000000001</v>
      </c>
      <c r="S203" s="190">
        <v>0</v>
      </c>
      <c r="T203" s="191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2" t="s">
        <v>138</v>
      </c>
      <c r="AT203" s="192" t="s">
        <v>133</v>
      </c>
      <c r="AU203" s="192" t="s">
        <v>83</v>
      </c>
      <c r="AY203" s="17" t="s">
        <v>131</v>
      </c>
      <c r="BE203" s="193">
        <f>IF(N203="základní",J203,0)</f>
        <v>0</v>
      </c>
      <c r="BF203" s="193">
        <f>IF(N203="snížená",J203,0)</f>
        <v>0</v>
      </c>
      <c r="BG203" s="193">
        <f>IF(N203="zákl. přenesená",J203,0)</f>
        <v>0</v>
      </c>
      <c r="BH203" s="193">
        <f>IF(N203="sníž. přenesená",J203,0)</f>
        <v>0</v>
      </c>
      <c r="BI203" s="193">
        <f>IF(N203="nulová",J203,0)</f>
        <v>0</v>
      </c>
      <c r="BJ203" s="17" t="s">
        <v>81</v>
      </c>
      <c r="BK203" s="193">
        <f>ROUND(I203*H203,2)</f>
        <v>0</v>
      </c>
      <c r="BL203" s="17" t="s">
        <v>138</v>
      </c>
      <c r="BM203" s="192" t="s">
        <v>276</v>
      </c>
    </row>
    <row r="204" spans="2:51" s="12" customFormat="1" ht="11.25">
      <c r="B204" s="194"/>
      <c r="C204" s="195"/>
      <c r="D204" s="196" t="s">
        <v>140</v>
      </c>
      <c r="E204" s="197" t="s">
        <v>1</v>
      </c>
      <c r="F204" s="198" t="s">
        <v>277</v>
      </c>
      <c r="G204" s="195"/>
      <c r="H204" s="199">
        <v>6</v>
      </c>
      <c r="I204" s="200"/>
      <c r="J204" s="195"/>
      <c r="K204" s="195"/>
      <c r="L204" s="201"/>
      <c r="M204" s="202"/>
      <c r="N204" s="203"/>
      <c r="O204" s="203"/>
      <c r="P204" s="203"/>
      <c r="Q204" s="203"/>
      <c r="R204" s="203"/>
      <c r="S204" s="203"/>
      <c r="T204" s="204"/>
      <c r="AT204" s="205" t="s">
        <v>140</v>
      </c>
      <c r="AU204" s="205" t="s">
        <v>83</v>
      </c>
      <c r="AV204" s="12" t="s">
        <v>83</v>
      </c>
      <c r="AW204" s="12" t="s">
        <v>32</v>
      </c>
      <c r="AX204" s="12" t="s">
        <v>81</v>
      </c>
      <c r="AY204" s="205" t="s">
        <v>131</v>
      </c>
    </row>
    <row r="205" spans="1:65" s="1" customFormat="1" ht="24" customHeight="1">
      <c r="A205" s="34"/>
      <c r="B205" s="35"/>
      <c r="C205" s="181" t="s">
        <v>278</v>
      </c>
      <c r="D205" s="181" t="s">
        <v>133</v>
      </c>
      <c r="E205" s="182" t="s">
        <v>279</v>
      </c>
      <c r="F205" s="183" t="s">
        <v>280</v>
      </c>
      <c r="G205" s="184" t="s">
        <v>136</v>
      </c>
      <c r="H205" s="185">
        <v>20.156</v>
      </c>
      <c r="I205" s="186"/>
      <c r="J205" s="187">
        <f>ROUND(I205*H205,2)</f>
        <v>0</v>
      </c>
      <c r="K205" s="183" t="s">
        <v>137</v>
      </c>
      <c r="L205" s="39"/>
      <c r="M205" s="188" t="s">
        <v>1</v>
      </c>
      <c r="N205" s="189" t="s">
        <v>41</v>
      </c>
      <c r="O205" s="71"/>
      <c r="P205" s="190">
        <f>O205*H205</f>
        <v>0</v>
      </c>
      <c r="Q205" s="190">
        <v>0.0416</v>
      </c>
      <c r="R205" s="190">
        <f>Q205*H205</f>
        <v>0.8384896</v>
      </c>
      <c r="S205" s="190">
        <v>0</v>
      </c>
      <c r="T205" s="191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2" t="s">
        <v>138</v>
      </c>
      <c r="AT205" s="192" t="s">
        <v>133</v>
      </c>
      <c r="AU205" s="192" t="s">
        <v>83</v>
      </c>
      <c r="AY205" s="17" t="s">
        <v>131</v>
      </c>
      <c r="BE205" s="193">
        <f>IF(N205="základní",J205,0)</f>
        <v>0</v>
      </c>
      <c r="BF205" s="193">
        <f>IF(N205="snížená",J205,0)</f>
        <v>0</v>
      </c>
      <c r="BG205" s="193">
        <f>IF(N205="zákl. přenesená",J205,0)</f>
        <v>0</v>
      </c>
      <c r="BH205" s="193">
        <f>IF(N205="sníž. přenesená",J205,0)</f>
        <v>0</v>
      </c>
      <c r="BI205" s="193">
        <f>IF(N205="nulová",J205,0)</f>
        <v>0</v>
      </c>
      <c r="BJ205" s="17" t="s">
        <v>81</v>
      </c>
      <c r="BK205" s="193">
        <f>ROUND(I205*H205,2)</f>
        <v>0</v>
      </c>
      <c r="BL205" s="17" t="s">
        <v>138</v>
      </c>
      <c r="BM205" s="192" t="s">
        <v>281</v>
      </c>
    </row>
    <row r="206" spans="2:51" s="12" customFormat="1" ht="11.25">
      <c r="B206" s="194"/>
      <c r="C206" s="195"/>
      <c r="D206" s="196" t="s">
        <v>140</v>
      </c>
      <c r="E206" s="197" t="s">
        <v>1</v>
      </c>
      <c r="F206" s="198" t="s">
        <v>282</v>
      </c>
      <c r="G206" s="195"/>
      <c r="H206" s="199">
        <v>24.864</v>
      </c>
      <c r="I206" s="200"/>
      <c r="J206" s="195"/>
      <c r="K206" s="195"/>
      <c r="L206" s="201"/>
      <c r="M206" s="202"/>
      <c r="N206" s="203"/>
      <c r="O206" s="203"/>
      <c r="P206" s="203"/>
      <c r="Q206" s="203"/>
      <c r="R206" s="203"/>
      <c r="S206" s="203"/>
      <c r="T206" s="204"/>
      <c r="AT206" s="205" t="s">
        <v>140</v>
      </c>
      <c r="AU206" s="205" t="s">
        <v>83</v>
      </c>
      <c r="AV206" s="12" t="s">
        <v>83</v>
      </c>
      <c r="AW206" s="12" t="s">
        <v>32</v>
      </c>
      <c r="AX206" s="12" t="s">
        <v>76</v>
      </c>
      <c r="AY206" s="205" t="s">
        <v>131</v>
      </c>
    </row>
    <row r="207" spans="2:51" s="12" customFormat="1" ht="11.25">
      <c r="B207" s="194"/>
      <c r="C207" s="195"/>
      <c r="D207" s="196" t="s">
        <v>140</v>
      </c>
      <c r="E207" s="197" t="s">
        <v>1</v>
      </c>
      <c r="F207" s="198" t="s">
        <v>283</v>
      </c>
      <c r="G207" s="195"/>
      <c r="H207" s="199">
        <v>-2.249</v>
      </c>
      <c r="I207" s="200"/>
      <c r="J207" s="195"/>
      <c r="K207" s="195"/>
      <c r="L207" s="201"/>
      <c r="M207" s="202"/>
      <c r="N207" s="203"/>
      <c r="O207" s="203"/>
      <c r="P207" s="203"/>
      <c r="Q207" s="203"/>
      <c r="R207" s="203"/>
      <c r="S207" s="203"/>
      <c r="T207" s="204"/>
      <c r="AT207" s="205" t="s">
        <v>140</v>
      </c>
      <c r="AU207" s="205" t="s">
        <v>83</v>
      </c>
      <c r="AV207" s="12" t="s">
        <v>83</v>
      </c>
      <c r="AW207" s="12" t="s">
        <v>32</v>
      </c>
      <c r="AX207" s="12" t="s">
        <v>76</v>
      </c>
      <c r="AY207" s="205" t="s">
        <v>131</v>
      </c>
    </row>
    <row r="208" spans="2:51" s="12" customFormat="1" ht="11.25">
      <c r="B208" s="194"/>
      <c r="C208" s="195"/>
      <c r="D208" s="196" t="s">
        <v>140</v>
      </c>
      <c r="E208" s="197" t="s">
        <v>1</v>
      </c>
      <c r="F208" s="198" t="s">
        <v>284</v>
      </c>
      <c r="G208" s="195"/>
      <c r="H208" s="199">
        <v>-3.459</v>
      </c>
      <c r="I208" s="200"/>
      <c r="J208" s="195"/>
      <c r="K208" s="195"/>
      <c r="L208" s="201"/>
      <c r="M208" s="202"/>
      <c r="N208" s="203"/>
      <c r="O208" s="203"/>
      <c r="P208" s="203"/>
      <c r="Q208" s="203"/>
      <c r="R208" s="203"/>
      <c r="S208" s="203"/>
      <c r="T208" s="204"/>
      <c r="AT208" s="205" t="s">
        <v>140</v>
      </c>
      <c r="AU208" s="205" t="s">
        <v>83</v>
      </c>
      <c r="AV208" s="12" t="s">
        <v>83</v>
      </c>
      <c r="AW208" s="12" t="s">
        <v>32</v>
      </c>
      <c r="AX208" s="12" t="s">
        <v>76</v>
      </c>
      <c r="AY208" s="205" t="s">
        <v>131</v>
      </c>
    </row>
    <row r="209" spans="2:51" s="13" customFormat="1" ht="11.25">
      <c r="B209" s="206"/>
      <c r="C209" s="207"/>
      <c r="D209" s="196" t="s">
        <v>140</v>
      </c>
      <c r="E209" s="208" t="s">
        <v>1</v>
      </c>
      <c r="F209" s="209" t="s">
        <v>148</v>
      </c>
      <c r="G209" s="207"/>
      <c r="H209" s="210">
        <v>19.156000000000002</v>
      </c>
      <c r="I209" s="211"/>
      <c r="J209" s="207"/>
      <c r="K209" s="207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140</v>
      </c>
      <c r="AU209" s="216" t="s">
        <v>83</v>
      </c>
      <c r="AV209" s="13" t="s">
        <v>149</v>
      </c>
      <c r="AW209" s="13" t="s">
        <v>32</v>
      </c>
      <c r="AX209" s="13" t="s">
        <v>76</v>
      </c>
      <c r="AY209" s="216" t="s">
        <v>131</v>
      </c>
    </row>
    <row r="210" spans="2:51" s="12" customFormat="1" ht="11.25">
      <c r="B210" s="194"/>
      <c r="C210" s="195"/>
      <c r="D210" s="196" t="s">
        <v>140</v>
      </c>
      <c r="E210" s="197" t="s">
        <v>1</v>
      </c>
      <c r="F210" s="198" t="s">
        <v>285</v>
      </c>
      <c r="G210" s="195"/>
      <c r="H210" s="199">
        <v>1</v>
      </c>
      <c r="I210" s="200"/>
      <c r="J210" s="195"/>
      <c r="K210" s="195"/>
      <c r="L210" s="201"/>
      <c r="M210" s="202"/>
      <c r="N210" s="203"/>
      <c r="O210" s="203"/>
      <c r="P210" s="203"/>
      <c r="Q210" s="203"/>
      <c r="R210" s="203"/>
      <c r="S210" s="203"/>
      <c r="T210" s="204"/>
      <c r="AT210" s="205" t="s">
        <v>140</v>
      </c>
      <c r="AU210" s="205" t="s">
        <v>83</v>
      </c>
      <c r="AV210" s="12" t="s">
        <v>83</v>
      </c>
      <c r="AW210" s="12" t="s">
        <v>32</v>
      </c>
      <c r="AX210" s="12" t="s">
        <v>76</v>
      </c>
      <c r="AY210" s="205" t="s">
        <v>131</v>
      </c>
    </row>
    <row r="211" spans="2:51" s="15" customFormat="1" ht="11.25">
      <c r="B211" s="227"/>
      <c r="C211" s="228"/>
      <c r="D211" s="196" t="s">
        <v>140</v>
      </c>
      <c r="E211" s="229" t="s">
        <v>1</v>
      </c>
      <c r="F211" s="230" t="s">
        <v>286</v>
      </c>
      <c r="G211" s="228"/>
      <c r="H211" s="231">
        <v>20.156000000000002</v>
      </c>
      <c r="I211" s="232"/>
      <c r="J211" s="228"/>
      <c r="K211" s="228"/>
      <c r="L211" s="233"/>
      <c r="M211" s="234"/>
      <c r="N211" s="235"/>
      <c r="O211" s="235"/>
      <c r="P211" s="235"/>
      <c r="Q211" s="235"/>
      <c r="R211" s="235"/>
      <c r="S211" s="235"/>
      <c r="T211" s="236"/>
      <c r="AT211" s="237" t="s">
        <v>140</v>
      </c>
      <c r="AU211" s="237" t="s">
        <v>83</v>
      </c>
      <c r="AV211" s="15" t="s">
        <v>138</v>
      </c>
      <c r="AW211" s="15" t="s">
        <v>32</v>
      </c>
      <c r="AX211" s="15" t="s">
        <v>81</v>
      </c>
      <c r="AY211" s="237" t="s">
        <v>131</v>
      </c>
    </row>
    <row r="212" spans="1:65" s="1" customFormat="1" ht="24" customHeight="1">
      <c r="A212" s="34"/>
      <c r="B212" s="35"/>
      <c r="C212" s="181" t="s">
        <v>287</v>
      </c>
      <c r="D212" s="181" t="s">
        <v>133</v>
      </c>
      <c r="E212" s="182" t="s">
        <v>288</v>
      </c>
      <c r="F212" s="183" t="s">
        <v>289</v>
      </c>
      <c r="G212" s="184" t="s">
        <v>136</v>
      </c>
      <c r="H212" s="185">
        <v>1.551</v>
      </c>
      <c r="I212" s="186"/>
      <c r="J212" s="187">
        <f>ROUND(I212*H212,2)</f>
        <v>0</v>
      </c>
      <c r="K212" s="183" t="s">
        <v>137</v>
      </c>
      <c r="L212" s="39"/>
      <c r="M212" s="188" t="s">
        <v>1</v>
      </c>
      <c r="N212" s="189" t="s">
        <v>41</v>
      </c>
      <c r="O212" s="71"/>
      <c r="P212" s="190">
        <f>O212*H212</f>
        <v>0</v>
      </c>
      <c r="Q212" s="190">
        <v>0.00441</v>
      </c>
      <c r="R212" s="190">
        <f>Q212*H212</f>
        <v>0.006839909999999999</v>
      </c>
      <c r="S212" s="190">
        <v>0</v>
      </c>
      <c r="T212" s="191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2" t="s">
        <v>138</v>
      </c>
      <c r="AT212" s="192" t="s">
        <v>133</v>
      </c>
      <c r="AU212" s="192" t="s">
        <v>83</v>
      </c>
      <c r="AY212" s="17" t="s">
        <v>131</v>
      </c>
      <c r="BE212" s="193">
        <f>IF(N212="základní",J212,0)</f>
        <v>0</v>
      </c>
      <c r="BF212" s="193">
        <f>IF(N212="snížená",J212,0)</f>
        <v>0</v>
      </c>
      <c r="BG212" s="193">
        <f>IF(N212="zákl. přenesená",J212,0)</f>
        <v>0</v>
      </c>
      <c r="BH212" s="193">
        <f>IF(N212="sníž. přenesená",J212,0)</f>
        <v>0</v>
      </c>
      <c r="BI212" s="193">
        <f>IF(N212="nulová",J212,0)</f>
        <v>0</v>
      </c>
      <c r="BJ212" s="17" t="s">
        <v>81</v>
      </c>
      <c r="BK212" s="193">
        <f>ROUND(I212*H212,2)</f>
        <v>0</v>
      </c>
      <c r="BL212" s="17" t="s">
        <v>138</v>
      </c>
      <c r="BM212" s="192" t="s">
        <v>290</v>
      </c>
    </row>
    <row r="213" spans="2:51" s="12" customFormat="1" ht="11.25">
      <c r="B213" s="194"/>
      <c r="C213" s="195"/>
      <c r="D213" s="196" t="s">
        <v>140</v>
      </c>
      <c r="E213" s="197" t="s">
        <v>1</v>
      </c>
      <c r="F213" s="198" t="s">
        <v>291</v>
      </c>
      <c r="G213" s="195"/>
      <c r="H213" s="199">
        <v>1.551</v>
      </c>
      <c r="I213" s="200"/>
      <c r="J213" s="195"/>
      <c r="K213" s="195"/>
      <c r="L213" s="201"/>
      <c r="M213" s="202"/>
      <c r="N213" s="203"/>
      <c r="O213" s="203"/>
      <c r="P213" s="203"/>
      <c r="Q213" s="203"/>
      <c r="R213" s="203"/>
      <c r="S213" s="203"/>
      <c r="T213" s="204"/>
      <c r="AT213" s="205" t="s">
        <v>140</v>
      </c>
      <c r="AU213" s="205" t="s">
        <v>83</v>
      </c>
      <c r="AV213" s="12" t="s">
        <v>83</v>
      </c>
      <c r="AW213" s="12" t="s">
        <v>32</v>
      </c>
      <c r="AX213" s="12" t="s">
        <v>81</v>
      </c>
      <c r="AY213" s="205" t="s">
        <v>131</v>
      </c>
    </row>
    <row r="214" spans="1:65" s="1" customFormat="1" ht="24" customHeight="1">
      <c r="A214" s="34"/>
      <c r="B214" s="35"/>
      <c r="C214" s="181" t="s">
        <v>292</v>
      </c>
      <c r="D214" s="181" t="s">
        <v>133</v>
      </c>
      <c r="E214" s="182" t="s">
        <v>293</v>
      </c>
      <c r="F214" s="183" t="s">
        <v>294</v>
      </c>
      <c r="G214" s="184" t="s">
        <v>136</v>
      </c>
      <c r="H214" s="185">
        <v>1.551</v>
      </c>
      <c r="I214" s="186"/>
      <c r="J214" s="187">
        <f>ROUND(I214*H214,2)</f>
        <v>0</v>
      </c>
      <c r="K214" s="183" t="s">
        <v>137</v>
      </c>
      <c r="L214" s="39"/>
      <c r="M214" s="188" t="s">
        <v>1</v>
      </c>
      <c r="N214" s="189" t="s">
        <v>41</v>
      </c>
      <c r="O214" s="71"/>
      <c r="P214" s="190">
        <f>O214*H214</f>
        <v>0</v>
      </c>
      <c r="Q214" s="190">
        <v>0.00618</v>
      </c>
      <c r="R214" s="190">
        <f>Q214*H214</f>
        <v>0.009585179999999999</v>
      </c>
      <c r="S214" s="190">
        <v>0</v>
      </c>
      <c r="T214" s="191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2" t="s">
        <v>138</v>
      </c>
      <c r="AT214" s="192" t="s">
        <v>133</v>
      </c>
      <c r="AU214" s="192" t="s">
        <v>83</v>
      </c>
      <c r="AY214" s="17" t="s">
        <v>131</v>
      </c>
      <c r="BE214" s="193">
        <f>IF(N214="základní",J214,0)</f>
        <v>0</v>
      </c>
      <c r="BF214" s="193">
        <f>IF(N214="snížená",J214,0)</f>
        <v>0</v>
      </c>
      <c r="BG214" s="193">
        <f>IF(N214="zákl. přenesená",J214,0)</f>
        <v>0</v>
      </c>
      <c r="BH214" s="193">
        <f>IF(N214="sníž. přenesená",J214,0)</f>
        <v>0</v>
      </c>
      <c r="BI214" s="193">
        <f>IF(N214="nulová",J214,0)</f>
        <v>0</v>
      </c>
      <c r="BJ214" s="17" t="s">
        <v>81</v>
      </c>
      <c r="BK214" s="193">
        <f>ROUND(I214*H214,2)</f>
        <v>0</v>
      </c>
      <c r="BL214" s="17" t="s">
        <v>138</v>
      </c>
      <c r="BM214" s="192" t="s">
        <v>295</v>
      </c>
    </row>
    <row r="215" spans="2:51" s="12" customFormat="1" ht="11.25">
      <c r="B215" s="194"/>
      <c r="C215" s="195"/>
      <c r="D215" s="196" t="s">
        <v>140</v>
      </c>
      <c r="E215" s="197" t="s">
        <v>1</v>
      </c>
      <c r="F215" s="198" t="s">
        <v>296</v>
      </c>
      <c r="G215" s="195"/>
      <c r="H215" s="199">
        <v>1.551</v>
      </c>
      <c r="I215" s="200"/>
      <c r="J215" s="195"/>
      <c r="K215" s="195"/>
      <c r="L215" s="201"/>
      <c r="M215" s="202"/>
      <c r="N215" s="203"/>
      <c r="O215" s="203"/>
      <c r="P215" s="203"/>
      <c r="Q215" s="203"/>
      <c r="R215" s="203"/>
      <c r="S215" s="203"/>
      <c r="T215" s="204"/>
      <c r="AT215" s="205" t="s">
        <v>140</v>
      </c>
      <c r="AU215" s="205" t="s">
        <v>83</v>
      </c>
      <c r="AV215" s="12" t="s">
        <v>83</v>
      </c>
      <c r="AW215" s="12" t="s">
        <v>32</v>
      </c>
      <c r="AX215" s="12" t="s">
        <v>81</v>
      </c>
      <c r="AY215" s="205" t="s">
        <v>131</v>
      </c>
    </row>
    <row r="216" spans="1:65" s="1" customFormat="1" ht="24" customHeight="1">
      <c r="A216" s="34"/>
      <c r="B216" s="35"/>
      <c r="C216" s="181" t="s">
        <v>297</v>
      </c>
      <c r="D216" s="181" t="s">
        <v>133</v>
      </c>
      <c r="E216" s="182" t="s">
        <v>298</v>
      </c>
      <c r="F216" s="183" t="s">
        <v>299</v>
      </c>
      <c r="G216" s="184" t="s">
        <v>144</v>
      </c>
      <c r="H216" s="185">
        <v>0.416</v>
      </c>
      <c r="I216" s="186"/>
      <c r="J216" s="187">
        <f>ROUND(I216*H216,2)</f>
        <v>0</v>
      </c>
      <c r="K216" s="183" t="s">
        <v>137</v>
      </c>
      <c r="L216" s="39"/>
      <c r="M216" s="188" t="s">
        <v>1</v>
      </c>
      <c r="N216" s="189" t="s">
        <v>41</v>
      </c>
      <c r="O216" s="71"/>
      <c r="P216" s="190">
        <f>O216*H216</f>
        <v>0</v>
      </c>
      <c r="Q216" s="190">
        <v>2.45329</v>
      </c>
      <c r="R216" s="190">
        <f>Q216*H216</f>
        <v>1.02056864</v>
      </c>
      <c r="S216" s="190">
        <v>0</v>
      </c>
      <c r="T216" s="191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2" t="s">
        <v>138</v>
      </c>
      <c r="AT216" s="192" t="s">
        <v>133</v>
      </c>
      <c r="AU216" s="192" t="s">
        <v>83</v>
      </c>
      <c r="AY216" s="17" t="s">
        <v>131</v>
      </c>
      <c r="BE216" s="193">
        <f>IF(N216="základní",J216,0)</f>
        <v>0</v>
      </c>
      <c r="BF216" s="193">
        <f>IF(N216="snížená",J216,0)</f>
        <v>0</v>
      </c>
      <c r="BG216" s="193">
        <f>IF(N216="zákl. přenesená",J216,0)</f>
        <v>0</v>
      </c>
      <c r="BH216" s="193">
        <f>IF(N216="sníž. přenesená",J216,0)</f>
        <v>0</v>
      </c>
      <c r="BI216" s="193">
        <f>IF(N216="nulová",J216,0)</f>
        <v>0</v>
      </c>
      <c r="BJ216" s="17" t="s">
        <v>81</v>
      </c>
      <c r="BK216" s="193">
        <f>ROUND(I216*H216,2)</f>
        <v>0</v>
      </c>
      <c r="BL216" s="17" t="s">
        <v>138</v>
      </c>
      <c r="BM216" s="192" t="s">
        <v>300</v>
      </c>
    </row>
    <row r="217" spans="2:51" s="12" customFormat="1" ht="11.25">
      <c r="B217" s="194"/>
      <c r="C217" s="195"/>
      <c r="D217" s="196" t="s">
        <v>140</v>
      </c>
      <c r="E217" s="197" t="s">
        <v>1</v>
      </c>
      <c r="F217" s="198" t="s">
        <v>301</v>
      </c>
      <c r="G217" s="195"/>
      <c r="H217" s="199">
        <v>0.416</v>
      </c>
      <c r="I217" s="200"/>
      <c r="J217" s="195"/>
      <c r="K217" s="195"/>
      <c r="L217" s="201"/>
      <c r="M217" s="202"/>
      <c r="N217" s="203"/>
      <c r="O217" s="203"/>
      <c r="P217" s="203"/>
      <c r="Q217" s="203"/>
      <c r="R217" s="203"/>
      <c r="S217" s="203"/>
      <c r="T217" s="204"/>
      <c r="AT217" s="205" t="s">
        <v>140</v>
      </c>
      <c r="AU217" s="205" t="s">
        <v>83</v>
      </c>
      <c r="AV217" s="12" t="s">
        <v>83</v>
      </c>
      <c r="AW217" s="12" t="s">
        <v>32</v>
      </c>
      <c r="AX217" s="12" t="s">
        <v>81</v>
      </c>
      <c r="AY217" s="205" t="s">
        <v>131</v>
      </c>
    </row>
    <row r="218" spans="1:65" s="1" customFormat="1" ht="24" customHeight="1">
      <c r="A218" s="34"/>
      <c r="B218" s="35"/>
      <c r="C218" s="181" t="s">
        <v>302</v>
      </c>
      <c r="D218" s="181" t="s">
        <v>133</v>
      </c>
      <c r="E218" s="182" t="s">
        <v>303</v>
      </c>
      <c r="F218" s="183" t="s">
        <v>304</v>
      </c>
      <c r="G218" s="184" t="s">
        <v>144</v>
      </c>
      <c r="H218" s="185">
        <v>0.293</v>
      </c>
      <c r="I218" s="186"/>
      <c r="J218" s="187">
        <f>ROUND(I218*H218,2)</f>
        <v>0</v>
      </c>
      <c r="K218" s="183" t="s">
        <v>137</v>
      </c>
      <c r="L218" s="39"/>
      <c r="M218" s="188" t="s">
        <v>1</v>
      </c>
      <c r="N218" s="189" t="s">
        <v>41</v>
      </c>
      <c r="O218" s="71"/>
      <c r="P218" s="190">
        <f>O218*H218</f>
        <v>0</v>
      </c>
      <c r="Q218" s="190">
        <v>2.45329</v>
      </c>
      <c r="R218" s="190">
        <f>Q218*H218</f>
        <v>0.7188139699999999</v>
      </c>
      <c r="S218" s="190">
        <v>0</v>
      </c>
      <c r="T218" s="191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2" t="s">
        <v>138</v>
      </c>
      <c r="AT218" s="192" t="s">
        <v>133</v>
      </c>
      <c r="AU218" s="192" t="s">
        <v>83</v>
      </c>
      <c r="AY218" s="17" t="s">
        <v>131</v>
      </c>
      <c r="BE218" s="193">
        <f>IF(N218="základní",J218,0)</f>
        <v>0</v>
      </c>
      <c r="BF218" s="193">
        <f>IF(N218="snížená",J218,0)</f>
        <v>0</v>
      </c>
      <c r="BG218" s="193">
        <f>IF(N218="zákl. přenesená",J218,0)</f>
        <v>0</v>
      </c>
      <c r="BH218" s="193">
        <f>IF(N218="sníž. přenesená",J218,0)</f>
        <v>0</v>
      </c>
      <c r="BI218" s="193">
        <f>IF(N218="nulová",J218,0)</f>
        <v>0</v>
      </c>
      <c r="BJ218" s="17" t="s">
        <v>81</v>
      </c>
      <c r="BK218" s="193">
        <f>ROUND(I218*H218,2)</f>
        <v>0</v>
      </c>
      <c r="BL218" s="17" t="s">
        <v>138</v>
      </c>
      <c r="BM218" s="192" t="s">
        <v>305</v>
      </c>
    </row>
    <row r="219" spans="2:51" s="12" customFormat="1" ht="11.25">
      <c r="B219" s="194"/>
      <c r="C219" s="195"/>
      <c r="D219" s="196" t="s">
        <v>140</v>
      </c>
      <c r="E219" s="197" t="s">
        <v>1</v>
      </c>
      <c r="F219" s="198" t="s">
        <v>306</v>
      </c>
      <c r="G219" s="195"/>
      <c r="H219" s="199">
        <v>0.293</v>
      </c>
      <c r="I219" s="200"/>
      <c r="J219" s="195"/>
      <c r="K219" s="195"/>
      <c r="L219" s="201"/>
      <c r="M219" s="202"/>
      <c r="N219" s="203"/>
      <c r="O219" s="203"/>
      <c r="P219" s="203"/>
      <c r="Q219" s="203"/>
      <c r="R219" s="203"/>
      <c r="S219" s="203"/>
      <c r="T219" s="204"/>
      <c r="AT219" s="205" t="s">
        <v>140</v>
      </c>
      <c r="AU219" s="205" t="s">
        <v>83</v>
      </c>
      <c r="AV219" s="12" t="s">
        <v>83</v>
      </c>
      <c r="AW219" s="12" t="s">
        <v>32</v>
      </c>
      <c r="AX219" s="12" t="s">
        <v>81</v>
      </c>
      <c r="AY219" s="205" t="s">
        <v>131</v>
      </c>
    </row>
    <row r="220" spans="1:65" s="1" customFormat="1" ht="24" customHeight="1">
      <c r="A220" s="34"/>
      <c r="B220" s="35"/>
      <c r="C220" s="181" t="s">
        <v>307</v>
      </c>
      <c r="D220" s="181" t="s">
        <v>133</v>
      </c>
      <c r="E220" s="182" t="s">
        <v>308</v>
      </c>
      <c r="F220" s="183" t="s">
        <v>309</v>
      </c>
      <c r="G220" s="184" t="s">
        <v>144</v>
      </c>
      <c r="H220" s="185">
        <v>0.416</v>
      </c>
      <c r="I220" s="186"/>
      <c r="J220" s="187">
        <f>ROUND(I220*H220,2)</f>
        <v>0</v>
      </c>
      <c r="K220" s="183" t="s">
        <v>137</v>
      </c>
      <c r="L220" s="39"/>
      <c r="M220" s="188" t="s">
        <v>1</v>
      </c>
      <c r="N220" s="189" t="s">
        <v>41</v>
      </c>
      <c r="O220" s="71"/>
      <c r="P220" s="190">
        <f>O220*H220</f>
        <v>0</v>
      </c>
      <c r="Q220" s="190">
        <v>0</v>
      </c>
      <c r="R220" s="190">
        <f>Q220*H220</f>
        <v>0</v>
      </c>
      <c r="S220" s="190">
        <v>0</v>
      </c>
      <c r="T220" s="191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2" t="s">
        <v>138</v>
      </c>
      <c r="AT220" s="192" t="s">
        <v>133</v>
      </c>
      <c r="AU220" s="192" t="s">
        <v>83</v>
      </c>
      <c r="AY220" s="17" t="s">
        <v>131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17" t="s">
        <v>81</v>
      </c>
      <c r="BK220" s="193">
        <f>ROUND(I220*H220,2)</f>
        <v>0</v>
      </c>
      <c r="BL220" s="17" t="s">
        <v>138</v>
      </c>
      <c r="BM220" s="192" t="s">
        <v>310</v>
      </c>
    </row>
    <row r="221" spans="1:65" s="1" customFormat="1" ht="14.25" customHeight="1">
      <c r="A221" s="34"/>
      <c r="B221" s="35"/>
      <c r="C221" s="181" t="s">
        <v>311</v>
      </c>
      <c r="D221" s="181" t="s">
        <v>133</v>
      </c>
      <c r="E221" s="182" t="s">
        <v>312</v>
      </c>
      <c r="F221" s="183" t="s">
        <v>313</v>
      </c>
      <c r="G221" s="184" t="s">
        <v>144</v>
      </c>
      <c r="H221" s="185">
        <v>0.416</v>
      </c>
      <c r="I221" s="186"/>
      <c r="J221" s="187">
        <f>ROUND(I221*H221,2)</f>
        <v>0</v>
      </c>
      <c r="K221" s="183" t="s">
        <v>137</v>
      </c>
      <c r="L221" s="39"/>
      <c r="M221" s="188" t="s">
        <v>1</v>
      </c>
      <c r="N221" s="189" t="s">
        <v>41</v>
      </c>
      <c r="O221" s="71"/>
      <c r="P221" s="190">
        <f>O221*H221</f>
        <v>0</v>
      </c>
      <c r="Q221" s="190">
        <v>0</v>
      </c>
      <c r="R221" s="190">
        <f>Q221*H221</f>
        <v>0</v>
      </c>
      <c r="S221" s="190">
        <v>0</v>
      </c>
      <c r="T221" s="191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2" t="s">
        <v>138</v>
      </c>
      <c r="AT221" s="192" t="s">
        <v>133</v>
      </c>
      <c r="AU221" s="192" t="s">
        <v>83</v>
      </c>
      <c r="AY221" s="17" t="s">
        <v>131</v>
      </c>
      <c r="BE221" s="193">
        <f>IF(N221="základní",J221,0)</f>
        <v>0</v>
      </c>
      <c r="BF221" s="193">
        <f>IF(N221="snížená",J221,0)</f>
        <v>0</v>
      </c>
      <c r="BG221" s="193">
        <f>IF(N221="zákl. přenesená",J221,0)</f>
        <v>0</v>
      </c>
      <c r="BH221" s="193">
        <f>IF(N221="sníž. přenesená",J221,0)</f>
        <v>0</v>
      </c>
      <c r="BI221" s="193">
        <f>IF(N221="nulová",J221,0)</f>
        <v>0</v>
      </c>
      <c r="BJ221" s="17" t="s">
        <v>81</v>
      </c>
      <c r="BK221" s="193">
        <f>ROUND(I221*H221,2)</f>
        <v>0</v>
      </c>
      <c r="BL221" s="17" t="s">
        <v>138</v>
      </c>
      <c r="BM221" s="192" t="s">
        <v>314</v>
      </c>
    </row>
    <row r="222" spans="1:65" s="1" customFormat="1" ht="14.25" customHeight="1">
      <c r="A222" s="34"/>
      <c r="B222" s="35"/>
      <c r="C222" s="181" t="s">
        <v>315</v>
      </c>
      <c r="D222" s="181" t="s">
        <v>133</v>
      </c>
      <c r="E222" s="182" t="s">
        <v>316</v>
      </c>
      <c r="F222" s="183" t="s">
        <v>317</v>
      </c>
      <c r="G222" s="184" t="s">
        <v>136</v>
      </c>
      <c r="H222" s="185">
        <v>0.18</v>
      </c>
      <c r="I222" s="186"/>
      <c r="J222" s="187">
        <f>ROUND(I222*H222,2)</f>
        <v>0</v>
      </c>
      <c r="K222" s="183" t="s">
        <v>137</v>
      </c>
      <c r="L222" s="39"/>
      <c r="M222" s="188" t="s">
        <v>1</v>
      </c>
      <c r="N222" s="189" t="s">
        <v>41</v>
      </c>
      <c r="O222" s="71"/>
      <c r="P222" s="190">
        <f>O222*H222</f>
        <v>0</v>
      </c>
      <c r="Q222" s="190">
        <v>0.01352</v>
      </c>
      <c r="R222" s="190">
        <f>Q222*H222</f>
        <v>0.0024336</v>
      </c>
      <c r="S222" s="190">
        <v>0</v>
      </c>
      <c r="T222" s="191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2" t="s">
        <v>138</v>
      </c>
      <c r="AT222" s="192" t="s">
        <v>133</v>
      </c>
      <c r="AU222" s="192" t="s">
        <v>83</v>
      </c>
      <c r="AY222" s="17" t="s">
        <v>131</v>
      </c>
      <c r="BE222" s="193">
        <f>IF(N222="základní",J222,0)</f>
        <v>0</v>
      </c>
      <c r="BF222" s="193">
        <f>IF(N222="snížená",J222,0)</f>
        <v>0</v>
      </c>
      <c r="BG222" s="193">
        <f>IF(N222="zákl. přenesená",J222,0)</f>
        <v>0</v>
      </c>
      <c r="BH222" s="193">
        <f>IF(N222="sníž. přenesená",J222,0)</f>
        <v>0</v>
      </c>
      <c r="BI222" s="193">
        <f>IF(N222="nulová",J222,0)</f>
        <v>0</v>
      </c>
      <c r="BJ222" s="17" t="s">
        <v>81</v>
      </c>
      <c r="BK222" s="193">
        <f>ROUND(I222*H222,2)</f>
        <v>0</v>
      </c>
      <c r="BL222" s="17" t="s">
        <v>138</v>
      </c>
      <c r="BM222" s="192" t="s">
        <v>318</v>
      </c>
    </row>
    <row r="223" spans="2:51" s="12" customFormat="1" ht="11.25">
      <c r="B223" s="194"/>
      <c r="C223" s="195"/>
      <c r="D223" s="196" t="s">
        <v>140</v>
      </c>
      <c r="E223" s="197" t="s">
        <v>1</v>
      </c>
      <c r="F223" s="198" t="s">
        <v>319</v>
      </c>
      <c r="G223" s="195"/>
      <c r="H223" s="199">
        <v>0.18</v>
      </c>
      <c r="I223" s="200"/>
      <c r="J223" s="195"/>
      <c r="K223" s="195"/>
      <c r="L223" s="201"/>
      <c r="M223" s="202"/>
      <c r="N223" s="203"/>
      <c r="O223" s="203"/>
      <c r="P223" s="203"/>
      <c r="Q223" s="203"/>
      <c r="R223" s="203"/>
      <c r="S223" s="203"/>
      <c r="T223" s="204"/>
      <c r="AT223" s="205" t="s">
        <v>140</v>
      </c>
      <c r="AU223" s="205" t="s">
        <v>83</v>
      </c>
      <c r="AV223" s="12" t="s">
        <v>83</v>
      </c>
      <c r="AW223" s="12" t="s">
        <v>32</v>
      </c>
      <c r="AX223" s="12" t="s">
        <v>81</v>
      </c>
      <c r="AY223" s="205" t="s">
        <v>131</v>
      </c>
    </row>
    <row r="224" spans="1:65" s="1" customFormat="1" ht="14.25" customHeight="1">
      <c r="A224" s="34"/>
      <c r="B224" s="35"/>
      <c r="C224" s="181" t="s">
        <v>320</v>
      </c>
      <c r="D224" s="181" t="s">
        <v>133</v>
      </c>
      <c r="E224" s="182" t="s">
        <v>321</v>
      </c>
      <c r="F224" s="183" t="s">
        <v>322</v>
      </c>
      <c r="G224" s="184" t="s">
        <v>136</v>
      </c>
      <c r="H224" s="185">
        <v>0.18</v>
      </c>
      <c r="I224" s="186"/>
      <c r="J224" s="187">
        <f>ROUND(I224*H224,2)</f>
        <v>0</v>
      </c>
      <c r="K224" s="183" t="s">
        <v>137</v>
      </c>
      <c r="L224" s="39"/>
      <c r="M224" s="188" t="s">
        <v>1</v>
      </c>
      <c r="N224" s="189" t="s">
        <v>41</v>
      </c>
      <c r="O224" s="71"/>
      <c r="P224" s="190">
        <f>O224*H224</f>
        <v>0</v>
      </c>
      <c r="Q224" s="190">
        <v>0</v>
      </c>
      <c r="R224" s="190">
        <f>Q224*H224</f>
        <v>0</v>
      </c>
      <c r="S224" s="190">
        <v>0</v>
      </c>
      <c r="T224" s="191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2" t="s">
        <v>138</v>
      </c>
      <c r="AT224" s="192" t="s">
        <v>133</v>
      </c>
      <c r="AU224" s="192" t="s">
        <v>83</v>
      </c>
      <c r="AY224" s="17" t="s">
        <v>131</v>
      </c>
      <c r="BE224" s="193">
        <f>IF(N224="základní",J224,0)</f>
        <v>0</v>
      </c>
      <c r="BF224" s="193">
        <f>IF(N224="snížená",J224,0)</f>
        <v>0</v>
      </c>
      <c r="BG224" s="193">
        <f>IF(N224="zákl. přenesená",J224,0)</f>
        <v>0</v>
      </c>
      <c r="BH224" s="193">
        <f>IF(N224="sníž. přenesená",J224,0)</f>
        <v>0</v>
      </c>
      <c r="BI224" s="193">
        <f>IF(N224="nulová",J224,0)</f>
        <v>0</v>
      </c>
      <c r="BJ224" s="17" t="s">
        <v>81</v>
      </c>
      <c r="BK224" s="193">
        <f>ROUND(I224*H224,2)</f>
        <v>0</v>
      </c>
      <c r="BL224" s="17" t="s">
        <v>138</v>
      </c>
      <c r="BM224" s="192" t="s">
        <v>323</v>
      </c>
    </row>
    <row r="225" spans="1:65" s="1" customFormat="1" ht="14.25" customHeight="1">
      <c r="A225" s="34"/>
      <c r="B225" s="35"/>
      <c r="C225" s="181" t="s">
        <v>324</v>
      </c>
      <c r="D225" s="181" t="s">
        <v>133</v>
      </c>
      <c r="E225" s="182" t="s">
        <v>325</v>
      </c>
      <c r="F225" s="183" t="s">
        <v>326</v>
      </c>
      <c r="G225" s="184" t="s">
        <v>190</v>
      </c>
      <c r="H225" s="185">
        <v>0.151</v>
      </c>
      <c r="I225" s="186"/>
      <c r="J225" s="187">
        <f>ROUND(I225*H225,2)</f>
        <v>0</v>
      </c>
      <c r="K225" s="183" t="s">
        <v>137</v>
      </c>
      <c r="L225" s="39"/>
      <c r="M225" s="188" t="s">
        <v>1</v>
      </c>
      <c r="N225" s="189" t="s">
        <v>41</v>
      </c>
      <c r="O225" s="71"/>
      <c r="P225" s="190">
        <f>O225*H225</f>
        <v>0</v>
      </c>
      <c r="Q225" s="190">
        <v>1.06277</v>
      </c>
      <c r="R225" s="190">
        <f>Q225*H225</f>
        <v>0.16047827</v>
      </c>
      <c r="S225" s="190">
        <v>0</v>
      </c>
      <c r="T225" s="191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2" t="s">
        <v>138</v>
      </c>
      <c r="AT225" s="192" t="s">
        <v>133</v>
      </c>
      <c r="AU225" s="192" t="s">
        <v>83</v>
      </c>
      <c r="AY225" s="17" t="s">
        <v>131</v>
      </c>
      <c r="BE225" s="193">
        <f>IF(N225="základní",J225,0)</f>
        <v>0</v>
      </c>
      <c r="BF225" s="193">
        <f>IF(N225="snížená",J225,0)</f>
        <v>0</v>
      </c>
      <c r="BG225" s="193">
        <f>IF(N225="zákl. přenesená",J225,0)</f>
        <v>0</v>
      </c>
      <c r="BH225" s="193">
        <f>IF(N225="sníž. přenesená",J225,0)</f>
        <v>0</v>
      </c>
      <c r="BI225" s="193">
        <f>IF(N225="nulová",J225,0)</f>
        <v>0</v>
      </c>
      <c r="BJ225" s="17" t="s">
        <v>81</v>
      </c>
      <c r="BK225" s="193">
        <f>ROUND(I225*H225,2)</f>
        <v>0</v>
      </c>
      <c r="BL225" s="17" t="s">
        <v>138</v>
      </c>
      <c r="BM225" s="192" t="s">
        <v>327</v>
      </c>
    </row>
    <row r="226" spans="2:51" s="12" customFormat="1" ht="11.25">
      <c r="B226" s="194"/>
      <c r="C226" s="195"/>
      <c r="D226" s="196" t="s">
        <v>140</v>
      </c>
      <c r="E226" s="197" t="s">
        <v>1</v>
      </c>
      <c r="F226" s="198" t="s">
        <v>328</v>
      </c>
      <c r="G226" s="195"/>
      <c r="H226" s="199">
        <v>0.151</v>
      </c>
      <c r="I226" s="200"/>
      <c r="J226" s="195"/>
      <c r="K226" s="195"/>
      <c r="L226" s="201"/>
      <c r="M226" s="202"/>
      <c r="N226" s="203"/>
      <c r="O226" s="203"/>
      <c r="P226" s="203"/>
      <c r="Q226" s="203"/>
      <c r="R226" s="203"/>
      <c r="S226" s="203"/>
      <c r="T226" s="204"/>
      <c r="AT226" s="205" t="s">
        <v>140</v>
      </c>
      <c r="AU226" s="205" t="s">
        <v>83</v>
      </c>
      <c r="AV226" s="12" t="s">
        <v>83</v>
      </c>
      <c r="AW226" s="12" t="s">
        <v>32</v>
      </c>
      <c r="AX226" s="12" t="s">
        <v>81</v>
      </c>
      <c r="AY226" s="205" t="s">
        <v>131</v>
      </c>
    </row>
    <row r="227" spans="2:63" s="11" customFormat="1" ht="22.5" customHeight="1">
      <c r="B227" s="165"/>
      <c r="C227" s="166"/>
      <c r="D227" s="167" t="s">
        <v>75</v>
      </c>
      <c r="E227" s="179" t="s">
        <v>178</v>
      </c>
      <c r="F227" s="179" t="s">
        <v>329</v>
      </c>
      <c r="G227" s="166"/>
      <c r="H227" s="166"/>
      <c r="I227" s="169"/>
      <c r="J227" s="180">
        <f>BK227</f>
        <v>0</v>
      </c>
      <c r="K227" s="166"/>
      <c r="L227" s="171"/>
      <c r="M227" s="172"/>
      <c r="N227" s="173"/>
      <c r="O227" s="173"/>
      <c r="P227" s="174">
        <f>SUM(P228:P263)</f>
        <v>0</v>
      </c>
      <c r="Q227" s="173"/>
      <c r="R227" s="174">
        <f>SUM(R228:R263)</f>
        <v>1.03522</v>
      </c>
      <c r="S227" s="173"/>
      <c r="T227" s="175">
        <f>SUM(T228:T263)</f>
        <v>5.293710000000001</v>
      </c>
      <c r="AR227" s="176" t="s">
        <v>81</v>
      </c>
      <c r="AT227" s="177" t="s">
        <v>75</v>
      </c>
      <c r="AU227" s="177" t="s">
        <v>81</v>
      </c>
      <c r="AY227" s="176" t="s">
        <v>131</v>
      </c>
      <c r="BK227" s="178">
        <f>SUM(BK228:BK263)</f>
        <v>0</v>
      </c>
    </row>
    <row r="228" spans="1:65" s="1" customFormat="1" ht="24" customHeight="1">
      <c r="A228" s="34"/>
      <c r="B228" s="35"/>
      <c r="C228" s="181" t="s">
        <v>330</v>
      </c>
      <c r="D228" s="181" t="s">
        <v>133</v>
      </c>
      <c r="E228" s="182" t="s">
        <v>331</v>
      </c>
      <c r="F228" s="183" t="s">
        <v>332</v>
      </c>
      <c r="G228" s="184" t="s">
        <v>214</v>
      </c>
      <c r="H228" s="185">
        <v>11</v>
      </c>
      <c r="I228" s="186"/>
      <c r="J228" s="187">
        <f>ROUND(I228*H228,2)</f>
        <v>0</v>
      </c>
      <c r="K228" s="183" t="s">
        <v>137</v>
      </c>
      <c r="L228" s="39"/>
      <c r="M228" s="188" t="s">
        <v>1</v>
      </c>
      <c r="N228" s="189" t="s">
        <v>41</v>
      </c>
      <c r="O228" s="71"/>
      <c r="P228" s="190">
        <f>O228*H228</f>
        <v>0</v>
      </c>
      <c r="Q228" s="190">
        <v>0.0719</v>
      </c>
      <c r="R228" s="190">
        <f>Q228*H228</f>
        <v>0.7909</v>
      </c>
      <c r="S228" s="190">
        <v>0</v>
      </c>
      <c r="T228" s="191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2" t="s">
        <v>138</v>
      </c>
      <c r="AT228" s="192" t="s">
        <v>133</v>
      </c>
      <c r="AU228" s="192" t="s">
        <v>83</v>
      </c>
      <c r="AY228" s="17" t="s">
        <v>131</v>
      </c>
      <c r="BE228" s="193">
        <f>IF(N228="základní",J228,0)</f>
        <v>0</v>
      </c>
      <c r="BF228" s="193">
        <f>IF(N228="snížená",J228,0)</f>
        <v>0</v>
      </c>
      <c r="BG228" s="193">
        <f>IF(N228="zákl. přenesená",J228,0)</f>
        <v>0</v>
      </c>
      <c r="BH228" s="193">
        <f>IF(N228="sníž. přenesená",J228,0)</f>
        <v>0</v>
      </c>
      <c r="BI228" s="193">
        <f>IF(N228="nulová",J228,0)</f>
        <v>0</v>
      </c>
      <c r="BJ228" s="17" t="s">
        <v>81</v>
      </c>
      <c r="BK228" s="193">
        <f>ROUND(I228*H228,2)</f>
        <v>0</v>
      </c>
      <c r="BL228" s="17" t="s">
        <v>138</v>
      </c>
      <c r="BM228" s="192" t="s">
        <v>333</v>
      </c>
    </row>
    <row r="229" spans="2:51" s="12" customFormat="1" ht="11.25">
      <c r="B229" s="194"/>
      <c r="C229" s="195"/>
      <c r="D229" s="196" t="s">
        <v>140</v>
      </c>
      <c r="E229" s="197" t="s">
        <v>1</v>
      </c>
      <c r="F229" s="198" t="s">
        <v>334</v>
      </c>
      <c r="G229" s="195"/>
      <c r="H229" s="199">
        <v>11</v>
      </c>
      <c r="I229" s="200"/>
      <c r="J229" s="195"/>
      <c r="K229" s="195"/>
      <c r="L229" s="201"/>
      <c r="M229" s="202"/>
      <c r="N229" s="203"/>
      <c r="O229" s="203"/>
      <c r="P229" s="203"/>
      <c r="Q229" s="203"/>
      <c r="R229" s="203"/>
      <c r="S229" s="203"/>
      <c r="T229" s="204"/>
      <c r="AT229" s="205" t="s">
        <v>140</v>
      </c>
      <c r="AU229" s="205" t="s">
        <v>83</v>
      </c>
      <c r="AV229" s="12" t="s">
        <v>83</v>
      </c>
      <c r="AW229" s="12" t="s">
        <v>32</v>
      </c>
      <c r="AX229" s="12" t="s">
        <v>81</v>
      </c>
      <c r="AY229" s="205" t="s">
        <v>131</v>
      </c>
    </row>
    <row r="230" spans="1:65" s="1" customFormat="1" ht="14.25" customHeight="1">
      <c r="A230" s="34"/>
      <c r="B230" s="35"/>
      <c r="C230" s="238" t="s">
        <v>335</v>
      </c>
      <c r="D230" s="238" t="s">
        <v>336</v>
      </c>
      <c r="E230" s="239" t="s">
        <v>337</v>
      </c>
      <c r="F230" s="240" t="s">
        <v>338</v>
      </c>
      <c r="G230" s="241" t="s">
        <v>136</v>
      </c>
      <c r="H230" s="242">
        <v>1.1</v>
      </c>
      <c r="I230" s="243"/>
      <c r="J230" s="244">
        <f>ROUND(I230*H230,2)</f>
        <v>0</v>
      </c>
      <c r="K230" s="240" t="s">
        <v>137</v>
      </c>
      <c r="L230" s="245"/>
      <c r="M230" s="246" t="s">
        <v>1</v>
      </c>
      <c r="N230" s="247" t="s">
        <v>41</v>
      </c>
      <c r="O230" s="71"/>
      <c r="P230" s="190">
        <f>O230*H230</f>
        <v>0</v>
      </c>
      <c r="Q230" s="190">
        <v>0.222</v>
      </c>
      <c r="R230" s="190">
        <f>Q230*H230</f>
        <v>0.24420000000000003</v>
      </c>
      <c r="S230" s="190">
        <v>0</v>
      </c>
      <c r="T230" s="191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2" t="s">
        <v>173</v>
      </c>
      <c r="AT230" s="192" t="s">
        <v>336</v>
      </c>
      <c r="AU230" s="192" t="s">
        <v>83</v>
      </c>
      <c r="AY230" s="17" t="s">
        <v>131</v>
      </c>
      <c r="BE230" s="193">
        <f>IF(N230="základní",J230,0)</f>
        <v>0</v>
      </c>
      <c r="BF230" s="193">
        <f>IF(N230="snížená",J230,0)</f>
        <v>0</v>
      </c>
      <c r="BG230" s="193">
        <f>IF(N230="zákl. přenesená",J230,0)</f>
        <v>0</v>
      </c>
      <c r="BH230" s="193">
        <f>IF(N230="sníž. přenesená",J230,0)</f>
        <v>0</v>
      </c>
      <c r="BI230" s="193">
        <f>IF(N230="nulová",J230,0)</f>
        <v>0</v>
      </c>
      <c r="BJ230" s="17" t="s">
        <v>81</v>
      </c>
      <c r="BK230" s="193">
        <f>ROUND(I230*H230,2)</f>
        <v>0</v>
      </c>
      <c r="BL230" s="17" t="s">
        <v>138</v>
      </c>
      <c r="BM230" s="192" t="s">
        <v>339</v>
      </c>
    </row>
    <row r="231" spans="2:51" s="12" customFormat="1" ht="11.25">
      <c r="B231" s="194"/>
      <c r="C231" s="195"/>
      <c r="D231" s="196" t="s">
        <v>140</v>
      </c>
      <c r="E231" s="197" t="s">
        <v>1</v>
      </c>
      <c r="F231" s="198" t="s">
        <v>340</v>
      </c>
      <c r="G231" s="195"/>
      <c r="H231" s="199">
        <v>1.1</v>
      </c>
      <c r="I231" s="200"/>
      <c r="J231" s="195"/>
      <c r="K231" s="195"/>
      <c r="L231" s="201"/>
      <c r="M231" s="202"/>
      <c r="N231" s="203"/>
      <c r="O231" s="203"/>
      <c r="P231" s="203"/>
      <c r="Q231" s="203"/>
      <c r="R231" s="203"/>
      <c r="S231" s="203"/>
      <c r="T231" s="204"/>
      <c r="AT231" s="205" t="s">
        <v>140</v>
      </c>
      <c r="AU231" s="205" t="s">
        <v>83</v>
      </c>
      <c r="AV231" s="12" t="s">
        <v>83</v>
      </c>
      <c r="AW231" s="12" t="s">
        <v>32</v>
      </c>
      <c r="AX231" s="12" t="s">
        <v>81</v>
      </c>
      <c r="AY231" s="205" t="s">
        <v>131</v>
      </c>
    </row>
    <row r="232" spans="1:65" s="1" customFormat="1" ht="14.25" customHeight="1">
      <c r="A232" s="34"/>
      <c r="B232" s="35"/>
      <c r="C232" s="181" t="s">
        <v>341</v>
      </c>
      <c r="D232" s="181" t="s">
        <v>133</v>
      </c>
      <c r="E232" s="182" t="s">
        <v>342</v>
      </c>
      <c r="F232" s="183" t="s">
        <v>343</v>
      </c>
      <c r="G232" s="184" t="s">
        <v>214</v>
      </c>
      <c r="H232" s="185">
        <v>5.9</v>
      </c>
      <c r="I232" s="186"/>
      <c r="J232" s="187">
        <f>ROUND(I232*H232,2)</f>
        <v>0</v>
      </c>
      <c r="K232" s="183" t="s">
        <v>137</v>
      </c>
      <c r="L232" s="39"/>
      <c r="M232" s="188" t="s">
        <v>1</v>
      </c>
      <c r="N232" s="189" t="s">
        <v>41</v>
      </c>
      <c r="O232" s="71"/>
      <c r="P232" s="190">
        <f>O232*H232</f>
        <v>0</v>
      </c>
      <c r="Q232" s="190">
        <v>0</v>
      </c>
      <c r="R232" s="190">
        <f>Q232*H232</f>
        <v>0</v>
      </c>
      <c r="S232" s="190">
        <v>0</v>
      </c>
      <c r="T232" s="191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2" t="s">
        <v>138</v>
      </c>
      <c r="AT232" s="192" t="s">
        <v>133</v>
      </c>
      <c r="AU232" s="192" t="s">
        <v>83</v>
      </c>
      <c r="AY232" s="17" t="s">
        <v>131</v>
      </c>
      <c r="BE232" s="193">
        <f>IF(N232="základní",J232,0)</f>
        <v>0</v>
      </c>
      <c r="BF232" s="193">
        <f>IF(N232="snížená",J232,0)</f>
        <v>0</v>
      </c>
      <c r="BG232" s="193">
        <f>IF(N232="zákl. přenesená",J232,0)</f>
        <v>0</v>
      </c>
      <c r="BH232" s="193">
        <f>IF(N232="sníž. přenesená",J232,0)</f>
        <v>0</v>
      </c>
      <c r="BI232" s="193">
        <f>IF(N232="nulová",J232,0)</f>
        <v>0</v>
      </c>
      <c r="BJ232" s="17" t="s">
        <v>81</v>
      </c>
      <c r="BK232" s="193">
        <f>ROUND(I232*H232,2)</f>
        <v>0</v>
      </c>
      <c r="BL232" s="17" t="s">
        <v>138</v>
      </c>
      <c r="BM232" s="192" t="s">
        <v>344</v>
      </c>
    </row>
    <row r="233" spans="2:51" s="12" customFormat="1" ht="11.25">
      <c r="B233" s="194"/>
      <c r="C233" s="195"/>
      <c r="D233" s="196" t="s">
        <v>140</v>
      </c>
      <c r="E233" s="197" t="s">
        <v>1</v>
      </c>
      <c r="F233" s="198" t="s">
        <v>345</v>
      </c>
      <c r="G233" s="195"/>
      <c r="H233" s="199">
        <v>5.9</v>
      </c>
      <c r="I233" s="200"/>
      <c r="J233" s="195"/>
      <c r="K233" s="195"/>
      <c r="L233" s="201"/>
      <c r="M233" s="202"/>
      <c r="N233" s="203"/>
      <c r="O233" s="203"/>
      <c r="P233" s="203"/>
      <c r="Q233" s="203"/>
      <c r="R233" s="203"/>
      <c r="S233" s="203"/>
      <c r="T233" s="204"/>
      <c r="AT233" s="205" t="s">
        <v>140</v>
      </c>
      <c r="AU233" s="205" t="s">
        <v>83</v>
      </c>
      <c r="AV233" s="12" t="s">
        <v>83</v>
      </c>
      <c r="AW233" s="12" t="s">
        <v>32</v>
      </c>
      <c r="AX233" s="12" t="s">
        <v>81</v>
      </c>
      <c r="AY233" s="205" t="s">
        <v>131</v>
      </c>
    </row>
    <row r="234" spans="1:65" s="1" customFormat="1" ht="14.25" customHeight="1">
      <c r="A234" s="34"/>
      <c r="B234" s="35"/>
      <c r="C234" s="181" t="s">
        <v>346</v>
      </c>
      <c r="D234" s="181" t="s">
        <v>133</v>
      </c>
      <c r="E234" s="182" t="s">
        <v>347</v>
      </c>
      <c r="F234" s="183" t="s">
        <v>348</v>
      </c>
      <c r="G234" s="184" t="s">
        <v>214</v>
      </c>
      <c r="H234" s="185">
        <v>1.5</v>
      </c>
      <c r="I234" s="186"/>
      <c r="J234" s="187">
        <f>ROUND(I234*H234,2)</f>
        <v>0</v>
      </c>
      <c r="K234" s="183" t="s">
        <v>137</v>
      </c>
      <c r="L234" s="39"/>
      <c r="M234" s="188" t="s">
        <v>1</v>
      </c>
      <c r="N234" s="189" t="s">
        <v>41</v>
      </c>
      <c r="O234" s="71"/>
      <c r="P234" s="190">
        <f>O234*H234</f>
        <v>0</v>
      </c>
      <c r="Q234" s="190">
        <v>8E-05</v>
      </c>
      <c r="R234" s="190">
        <f>Q234*H234</f>
        <v>0.00012000000000000002</v>
      </c>
      <c r="S234" s="190">
        <v>0</v>
      </c>
      <c r="T234" s="191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2" t="s">
        <v>138</v>
      </c>
      <c r="AT234" s="192" t="s">
        <v>133</v>
      </c>
      <c r="AU234" s="192" t="s">
        <v>83</v>
      </c>
      <c r="AY234" s="17" t="s">
        <v>131</v>
      </c>
      <c r="BE234" s="193">
        <f>IF(N234="základní",J234,0)</f>
        <v>0</v>
      </c>
      <c r="BF234" s="193">
        <f>IF(N234="snížená",J234,0)</f>
        <v>0</v>
      </c>
      <c r="BG234" s="193">
        <f>IF(N234="zákl. přenesená",J234,0)</f>
        <v>0</v>
      </c>
      <c r="BH234" s="193">
        <f>IF(N234="sníž. přenesená",J234,0)</f>
        <v>0</v>
      </c>
      <c r="BI234" s="193">
        <f>IF(N234="nulová",J234,0)</f>
        <v>0</v>
      </c>
      <c r="BJ234" s="17" t="s">
        <v>81</v>
      </c>
      <c r="BK234" s="193">
        <f>ROUND(I234*H234,2)</f>
        <v>0</v>
      </c>
      <c r="BL234" s="17" t="s">
        <v>138</v>
      </c>
      <c r="BM234" s="192" t="s">
        <v>349</v>
      </c>
    </row>
    <row r="235" spans="1:65" s="1" customFormat="1" ht="14.25" customHeight="1">
      <c r="A235" s="34"/>
      <c r="B235" s="35"/>
      <c r="C235" s="181" t="s">
        <v>350</v>
      </c>
      <c r="D235" s="181" t="s">
        <v>133</v>
      </c>
      <c r="E235" s="182" t="s">
        <v>351</v>
      </c>
      <c r="F235" s="183" t="s">
        <v>352</v>
      </c>
      <c r="G235" s="184" t="s">
        <v>136</v>
      </c>
      <c r="H235" s="185">
        <v>24</v>
      </c>
      <c r="I235" s="186"/>
      <c r="J235" s="187">
        <f>ROUND(I235*H235,2)</f>
        <v>0</v>
      </c>
      <c r="K235" s="183" t="s">
        <v>1</v>
      </c>
      <c r="L235" s="39"/>
      <c r="M235" s="188" t="s">
        <v>1</v>
      </c>
      <c r="N235" s="189" t="s">
        <v>41</v>
      </c>
      <c r="O235" s="71"/>
      <c r="P235" s="190">
        <f>O235*H235</f>
        <v>0</v>
      </c>
      <c r="Q235" s="190">
        <v>0</v>
      </c>
      <c r="R235" s="190">
        <f>Q235*H235</f>
        <v>0</v>
      </c>
      <c r="S235" s="190">
        <v>0</v>
      </c>
      <c r="T235" s="191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2" t="s">
        <v>138</v>
      </c>
      <c r="AT235" s="192" t="s">
        <v>133</v>
      </c>
      <c r="AU235" s="192" t="s">
        <v>83</v>
      </c>
      <c r="AY235" s="17" t="s">
        <v>131</v>
      </c>
      <c r="BE235" s="193">
        <f>IF(N235="základní",J235,0)</f>
        <v>0</v>
      </c>
      <c r="BF235" s="193">
        <f>IF(N235="snížená",J235,0)</f>
        <v>0</v>
      </c>
      <c r="BG235" s="193">
        <f>IF(N235="zákl. přenesená",J235,0)</f>
        <v>0</v>
      </c>
      <c r="BH235" s="193">
        <f>IF(N235="sníž. přenesená",J235,0)</f>
        <v>0</v>
      </c>
      <c r="BI235" s="193">
        <f>IF(N235="nulová",J235,0)</f>
        <v>0</v>
      </c>
      <c r="BJ235" s="17" t="s">
        <v>81</v>
      </c>
      <c r="BK235" s="193">
        <f>ROUND(I235*H235,2)</f>
        <v>0</v>
      </c>
      <c r="BL235" s="17" t="s">
        <v>138</v>
      </c>
      <c r="BM235" s="192" t="s">
        <v>353</v>
      </c>
    </row>
    <row r="236" spans="2:51" s="12" customFormat="1" ht="11.25">
      <c r="B236" s="194"/>
      <c r="C236" s="195"/>
      <c r="D236" s="196" t="s">
        <v>140</v>
      </c>
      <c r="E236" s="197" t="s">
        <v>1</v>
      </c>
      <c r="F236" s="198" t="s">
        <v>354</v>
      </c>
      <c r="G236" s="195"/>
      <c r="H236" s="199">
        <v>24</v>
      </c>
      <c r="I236" s="200"/>
      <c r="J236" s="195"/>
      <c r="K236" s="195"/>
      <c r="L236" s="201"/>
      <c r="M236" s="202"/>
      <c r="N236" s="203"/>
      <c r="O236" s="203"/>
      <c r="P236" s="203"/>
      <c r="Q236" s="203"/>
      <c r="R236" s="203"/>
      <c r="S236" s="203"/>
      <c r="T236" s="204"/>
      <c r="AT236" s="205" t="s">
        <v>140</v>
      </c>
      <c r="AU236" s="205" t="s">
        <v>83</v>
      </c>
      <c r="AV236" s="12" t="s">
        <v>83</v>
      </c>
      <c r="AW236" s="12" t="s">
        <v>32</v>
      </c>
      <c r="AX236" s="12" t="s">
        <v>81</v>
      </c>
      <c r="AY236" s="205" t="s">
        <v>131</v>
      </c>
    </row>
    <row r="237" spans="1:65" s="1" customFormat="1" ht="14.25" customHeight="1">
      <c r="A237" s="34"/>
      <c r="B237" s="35"/>
      <c r="C237" s="181" t="s">
        <v>355</v>
      </c>
      <c r="D237" s="181" t="s">
        <v>133</v>
      </c>
      <c r="E237" s="182" t="s">
        <v>356</v>
      </c>
      <c r="F237" s="183" t="s">
        <v>357</v>
      </c>
      <c r="G237" s="184" t="s">
        <v>136</v>
      </c>
      <c r="H237" s="185">
        <v>24</v>
      </c>
      <c r="I237" s="186"/>
      <c r="J237" s="187">
        <f>ROUND(I237*H237,2)</f>
        <v>0</v>
      </c>
      <c r="K237" s="183" t="s">
        <v>1</v>
      </c>
      <c r="L237" s="39"/>
      <c r="M237" s="188" t="s">
        <v>1</v>
      </c>
      <c r="N237" s="189" t="s">
        <v>41</v>
      </c>
      <c r="O237" s="71"/>
      <c r="P237" s="190">
        <f>O237*H237</f>
        <v>0</v>
      </c>
      <c r="Q237" s="190">
        <v>0</v>
      </c>
      <c r="R237" s="190">
        <f>Q237*H237</f>
        <v>0</v>
      </c>
      <c r="S237" s="190">
        <v>0</v>
      </c>
      <c r="T237" s="191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2" t="s">
        <v>138</v>
      </c>
      <c r="AT237" s="192" t="s">
        <v>133</v>
      </c>
      <c r="AU237" s="192" t="s">
        <v>83</v>
      </c>
      <c r="AY237" s="17" t="s">
        <v>131</v>
      </c>
      <c r="BE237" s="193">
        <f>IF(N237="základní",J237,0)</f>
        <v>0</v>
      </c>
      <c r="BF237" s="193">
        <f>IF(N237="snížená",J237,0)</f>
        <v>0</v>
      </c>
      <c r="BG237" s="193">
        <f>IF(N237="zákl. přenesená",J237,0)</f>
        <v>0</v>
      </c>
      <c r="BH237" s="193">
        <f>IF(N237="sníž. přenesená",J237,0)</f>
        <v>0</v>
      </c>
      <c r="BI237" s="193">
        <f>IF(N237="nulová",J237,0)</f>
        <v>0</v>
      </c>
      <c r="BJ237" s="17" t="s">
        <v>81</v>
      </c>
      <c r="BK237" s="193">
        <f>ROUND(I237*H237,2)</f>
        <v>0</v>
      </c>
      <c r="BL237" s="17" t="s">
        <v>138</v>
      </c>
      <c r="BM237" s="192" t="s">
        <v>358</v>
      </c>
    </row>
    <row r="238" spans="1:65" s="1" customFormat="1" ht="14.25" customHeight="1">
      <c r="A238" s="34"/>
      <c r="B238" s="35"/>
      <c r="C238" s="181" t="s">
        <v>359</v>
      </c>
      <c r="D238" s="181" t="s">
        <v>133</v>
      </c>
      <c r="E238" s="182" t="s">
        <v>360</v>
      </c>
      <c r="F238" s="183" t="s">
        <v>361</v>
      </c>
      <c r="G238" s="184" t="s">
        <v>136</v>
      </c>
      <c r="H238" s="185">
        <v>24</v>
      </c>
      <c r="I238" s="186"/>
      <c r="J238" s="187">
        <f>ROUND(I238*H238,2)</f>
        <v>0</v>
      </c>
      <c r="K238" s="183" t="s">
        <v>1</v>
      </c>
      <c r="L238" s="39"/>
      <c r="M238" s="188" t="s">
        <v>1</v>
      </c>
      <c r="N238" s="189" t="s">
        <v>41</v>
      </c>
      <c r="O238" s="71"/>
      <c r="P238" s="190">
        <f>O238*H238</f>
        <v>0</v>
      </c>
      <c r="Q238" s="190">
        <v>0</v>
      </c>
      <c r="R238" s="190">
        <f>Q238*H238</f>
        <v>0</v>
      </c>
      <c r="S238" s="190">
        <v>0</v>
      </c>
      <c r="T238" s="191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2" t="s">
        <v>138</v>
      </c>
      <c r="AT238" s="192" t="s">
        <v>133</v>
      </c>
      <c r="AU238" s="192" t="s">
        <v>83</v>
      </c>
      <c r="AY238" s="17" t="s">
        <v>131</v>
      </c>
      <c r="BE238" s="193">
        <f>IF(N238="základní",J238,0)</f>
        <v>0</v>
      </c>
      <c r="BF238" s="193">
        <f>IF(N238="snížená",J238,0)</f>
        <v>0</v>
      </c>
      <c r="BG238" s="193">
        <f>IF(N238="zákl. přenesená",J238,0)</f>
        <v>0</v>
      </c>
      <c r="BH238" s="193">
        <f>IF(N238="sníž. přenesená",J238,0)</f>
        <v>0</v>
      </c>
      <c r="BI238" s="193">
        <f>IF(N238="nulová",J238,0)</f>
        <v>0</v>
      </c>
      <c r="BJ238" s="17" t="s">
        <v>81</v>
      </c>
      <c r="BK238" s="193">
        <f>ROUND(I238*H238,2)</f>
        <v>0</v>
      </c>
      <c r="BL238" s="17" t="s">
        <v>138</v>
      </c>
      <c r="BM238" s="192" t="s">
        <v>362</v>
      </c>
    </row>
    <row r="239" spans="1:65" s="1" customFormat="1" ht="14.25" customHeight="1">
      <c r="A239" s="34"/>
      <c r="B239" s="35"/>
      <c r="C239" s="181" t="s">
        <v>363</v>
      </c>
      <c r="D239" s="181" t="s">
        <v>133</v>
      </c>
      <c r="E239" s="182" t="s">
        <v>364</v>
      </c>
      <c r="F239" s="183" t="s">
        <v>365</v>
      </c>
      <c r="G239" s="184" t="s">
        <v>136</v>
      </c>
      <c r="H239" s="185">
        <v>24</v>
      </c>
      <c r="I239" s="186"/>
      <c r="J239" s="187">
        <f>ROUND(I239*H239,2)</f>
        <v>0</v>
      </c>
      <c r="K239" s="183" t="s">
        <v>1</v>
      </c>
      <c r="L239" s="39"/>
      <c r="M239" s="188" t="s">
        <v>1</v>
      </c>
      <c r="N239" s="189" t="s">
        <v>41</v>
      </c>
      <c r="O239" s="71"/>
      <c r="P239" s="190">
        <f>O239*H239</f>
        <v>0</v>
      </c>
      <c r="Q239" s="190">
        <v>0</v>
      </c>
      <c r="R239" s="190">
        <f>Q239*H239</f>
        <v>0</v>
      </c>
      <c r="S239" s="190">
        <v>0</v>
      </c>
      <c r="T239" s="191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2" t="s">
        <v>138</v>
      </c>
      <c r="AT239" s="192" t="s">
        <v>133</v>
      </c>
      <c r="AU239" s="192" t="s">
        <v>83</v>
      </c>
      <c r="AY239" s="17" t="s">
        <v>131</v>
      </c>
      <c r="BE239" s="193">
        <f>IF(N239="základní",J239,0)</f>
        <v>0</v>
      </c>
      <c r="BF239" s="193">
        <f>IF(N239="snížená",J239,0)</f>
        <v>0</v>
      </c>
      <c r="BG239" s="193">
        <f>IF(N239="zákl. přenesená",J239,0)</f>
        <v>0</v>
      </c>
      <c r="BH239" s="193">
        <f>IF(N239="sníž. přenesená",J239,0)</f>
        <v>0</v>
      </c>
      <c r="BI239" s="193">
        <f>IF(N239="nulová",J239,0)</f>
        <v>0</v>
      </c>
      <c r="BJ239" s="17" t="s">
        <v>81</v>
      </c>
      <c r="BK239" s="193">
        <f>ROUND(I239*H239,2)</f>
        <v>0</v>
      </c>
      <c r="BL239" s="17" t="s">
        <v>138</v>
      </c>
      <c r="BM239" s="192" t="s">
        <v>366</v>
      </c>
    </row>
    <row r="240" spans="1:65" s="1" customFormat="1" ht="24" customHeight="1">
      <c r="A240" s="34"/>
      <c r="B240" s="35"/>
      <c r="C240" s="181" t="s">
        <v>367</v>
      </c>
      <c r="D240" s="181" t="s">
        <v>133</v>
      </c>
      <c r="E240" s="182" t="s">
        <v>368</v>
      </c>
      <c r="F240" s="183" t="s">
        <v>369</v>
      </c>
      <c r="G240" s="184" t="s">
        <v>144</v>
      </c>
      <c r="H240" s="185">
        <v>1.553</v>
      </c>
      <c r="I240" s="186"/>
      <c r="J240" s="187">
        <f>ROUND(I240*H240,2)</f>
        <v>0</v>
      </c>
      <c r="K240" s="183" t="s">
        <v>137</v>
      </c>
      <c r="L240" s="39"/>
      <c r="M240" s="188" t="s">
        <v>1</v>
      </c>
      <c r="N240" s="189" t="s">
        <v>41</v>
      </c>
      <c r="O240" s="71"/>
      <c r="P240" s="190">
        <f>O240*H240</f>
        <v>0</v>
      </c>
      <c r="Q240" s="190">
        <v>0</v>
      </c>
      <c r="R240" s="190">
        <f>Q240*H240</f>
        <v>0</v>
      </c>
      <c r="S240" s="190">
        <v>2.2</v>
      </c>
      <c r="T240" s="191">
        <f>S240*H240</f>
        <v>3.4166000000000003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2" t="s">
        <v>138</v>
      </c>
      <c r="AT240" s="192" t="s">
        <v>133</v>
      </c>
      <c r="AU240" s="192" t="s">
        <v>83</v>
      </c>
      <c r="AY240" s="17" t="s">
        <v>131</v>
      </c>
      <c r="BE240" s="193">
        <f>IF(N240="základní",J240,0)</f>
        <v>0</v>
      </c>
      <c r="BF240" s="193">
        <f>IF(N240="snížená",J240,0)</f>
        <v>0</v>
      </c>
      <c r="BG240" s="193">
        <f>IF(N240="zákl. přenesená",J240,0)</f>
        <v>0</v>
      </c>
      <c r="BH240" s="193">
        <f>IF(N240="sníž. přenesená",J240,0)</f>
        <v>0</v>
      </c>
      <c r="BI240" s="193">
        <f>IF(N240="nulová",J240,0)</f>
        <v>0</v>
      </c>
      <c r="BJ240" s="17" t="s">
        <v>81</v>
      </c>
      <c r="BK240" s="193">
        <f>ROUND(I240*H240,2)</f>
        <v>0</v>
      </c>
      <c r="BL240" s="17" t="s">
        <v>138</v>
      </c>
      <c r="BM240" s="192" t="s">
        <v>370</v>
      </c>
    </row>
    <row r="241" spans="2:51" s="12" customFormat="1" ht="11.25">
      <c r="B241" s="194"/>
      <c r="C241" s="195"/>
      <c r="D241" s="196" t="s">
        <v>140</v>
      </c>
      <c r="E241" s="197" t="s">
        <v>1</v>
      </c>
      <c r="F241" s="198" t="s">
        <v>371</v>
      </c>
      <c r="G241" s="195"/>
      <c r="H241" s="199">
        <v>1.553</v>
      </c>
      <c r="I241" s="200"/>
      <c r="J241" s="195"/>
      <c r="K241" s="195"/>
      <c r="L241" s="201"/>
      <c r="M241" s="202"/>
      <c r="N241" s="203"/>
      <c r="O241" s="203"/>
      <c r="P241" s="203"/>
      <c r="Q241" s="203"/>
      <c r="R241" s="203"/>
      <c r="S241" s="203"/>
      <c r="T241" s="204"/>
      <c r="AT241" s="205" t="s">
        <v>140</v>
      </c>
      <c r="AU241" s="205" t="s">
        <v>83</v>
      </c>
      <c r="AV241" s="12" t="s">
        <v>83</v>
      </c>
      <c r="AW241" s="12" t="s">
        <v>32</v>
      </c>
      <c r="AX241" s="12" t="s">
        <v>81</v>
      </c>
      <c r="AY241" s="205" t="s">
        <v>131</v>
      </c>
    </row>
    <row r="242" spans="1:65" s="1" customFormat="1" ht="24" customHeight="1">
      <c r="A242" s="34"/>
      <c r="B242" s="35"/>
      <c r="C242" s="181" t="s">
        <v>372</v>
      </c>
      <c r="D242" s="181" t="s">
        <v>133</v>
      </c>
      <c r="E242" s="182" t="s">
        <v>373</v>
      </c>
      <c r="F242" s="183" t="s">
        <v>374</v>
      </c>
      <c r="G242" s="184" t="s">
        <v>136</v>
      </c>
      <c r="H242" s="185">
        <v>7.72</v>
      </c>
      <c r="I242" s="186"/>
      <c r="J242" s="187">
        <f>ROUND(I242*H242,2)</f>
        <v>0</v>
      </c>
      <c r="K242" s="183" t="s">
        <v>137</v>
      </c>
      <c r="L242" s="39"/>
      <c r="M242" s="188" t="s">
        <v>1</v>
      </c>
      <c r="N242" s="189" t="s">
        <v>41</v>
      </c>
      <c r="O242" s="71"/>
      <c r="P242" s="190">
        <f>O242*H242</f>
        <v>0</v>
      </c>
      <c r="Q242" s="190">
        <v>0</v>
      </c>
      <c r="R242" s="190">
        <f>Q242*H242</f>
        <v>0</v>
      </c>
      <c r="S242" s="190">
        <v>0.057</v>
      </c>
      <c r="T242" s="191">
        <f>S242*H242</f>
        <v>0.44004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2" t="s">
        <v>138</v>
      </c>
      <c r="AT242" s="192" t="s">
        <v>133</v>
      </c>
      <c r="AU242" s="192" t="s">
        <v>83</v>
      </c>
      <c r="AY242" s="17" t="s">
        <v>131</v>
      </c>
      <c r="BE242" s="193">
        <f>IF(N242="základní",J242,0)</f>
        <v>0</v>
      </c>
      <c r="BF242" s="193">
        <f>IF(N242="snížená",J242,0)</f>
        <v>0</v>
      </c>
      <c r="BG242" s="193">
        <f>IF(N242="zákl. přenesená",J242,0)</f>
        <v>0</v>
      </c>
      <c r="BH242" s="193">
        <f>IF(N242="sníž. přenesená",J242,0)</f>
        <v>0</v>
      </c>
      <c r="BI242" s="193">
        <f>IF(N242="nulová",J242,0)</f>
        <v>0</v>
      </c>
      <c r="BJ242" s="17" t="s">
        <v>81</v>
      </c>
      <c r="BK242" s="193">
        <f>ROUND(I242*H242,2)</f>
        <v>0</v>
      </c>
      <c r="BL242" s="17" t="s">
        <v>138</v>
      </c>
      <c r="BM242" s="192" t="s">
        <v>375</v>
      </c>
    </row>
    <row r="243" spans="2:51" s="12" customFormat="1" ht="11.25">
      <c r="B243" s="194"/>
      <c r="C243" s="195"/>
      <c r="D243" s="196" t="s">
        <v>140</v>
      </c>
      <c r="E243" s="197" t="s">
        <v>1</v>
      </c>
      <c r="F243" s="198" t="s">
        <v>376</v>
      </c>
      <c r="G243" s="195"/>
      <c r="H243" s="199">
        <v>7.72</v>
      </c>
      <c r="I243" s="200"/>
      <c r="J243" s="195"/>
      <c r="K243" s="195"/>
      <c r="L243" s="201"/>
      <c r="M243" s="202"/>
      <c r="N243" s="203"/>
      <c r="O243" s="203"/>
      <c r="P243" s="203"/>
      <c r="Q243" s="203"/>
      <c r="R243" s="203"/>
      <c r="S243" s="203"/>
      <c r="T243" s="204"/>
      <c r="AT243" s="205" t="s">
        <v>140</v>
      </c>
      <c r="AU243" s="205" t="s">
        <v>83</v>
      </c>
      <c r="AV243" s="12" t="s">
        <v>83</v>
      </c>
      <c r="AW243" s="12" t="s">
        <v>32</v>
      </c>
      <c r="AX243" s="12" t="s">
        <v>81</v>
      </c>
      <c r="AY243" s="205" t="s">
        <v>131</v>
      </c>
    </row>
    <row r="244" spans="1:65" s="1" customFormat="1" ht="14.25" customHeight="1">
      <c r="A244" s="34"/>
      <c r="B244" s="35"/>
      <c r="C244" s="181" t="s">
        <v>377</v>
      </c>
      <c r="D244" s="181" t="s">
        <v>133</v>
      </c>
      <c r="E244" s="182" t="s">
        <v>378</v>
      </c>
      <c r="F244" s="183" t="s">
        <v>379</v>
      </c>
      <c r="G244" s="184" t="s">
        <v>214</v>
      </c>
      <c r="H244" s="185">
        <v>8</v>
      </c>
      <c r="I244" s="186"/>
      <c r="J244" s="187">
        <f>ROUND(I244*H244,2)</f>
        <v>0</v>
      </c>
      <c r="K244" s="183" t="s">
        <v>137</v>
      </c>
      <c r="L244" s="39"/>
      <c r="M244" s="188" t="s">
        <v>1</v>
      </c>
      <c r="N244" s="189" t="s">
        <v>41</v>
      </c>
      <c r="O244" s="71"/>
      <c r="P244" s="190">
        <f>O244*H244</f>
        <v>0</v>
      </c>
      <c r="Q244" s="190">
        <v>0</v>
      </c>
      <c r="R244" s="190">
        <f>Q244*H244</f>
        <v>0</v>
      </c>
      <c r="S244" s="190">
        <v>0.009</v>
      </c>
      <c r="T244" s="191">
        <f>S244*H244</f>
        <v>0.072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2" t="s">
        <v>138</v>
      </c>
      <c r="AT244" s="192" t="s">
        <v>133</v>
      </c>
      <c r="AU244" s="192" t="s">
        <v>83</v>
      </c>
      <c r="AY244" s="17" t="s">
        <v>131</v>
      </c>
      <c r="BE244" s="193">
        <f>IF(N244="základní",J244,0)</f>
        <v>0</v>
      </c>
      <c r="BF244" s="193">
        <f>IF(N244="snížená",J244,0)</f>
        <v>0</v>
      </c>
      <c r="BG244" s="193">
        <f>IF(N244="zákl. přenesená",J244,0)</f>
        <v>0</v>
      </c>
      <c r="BH244" s="193">
        <f>IF(N244="sníž. přenesená",J244,0)</f>
        <v>0</v>
      </c>
      <c r="BI244" s="193">
        <f>IF(N244="nulová",J244,0)</f>
        <v>0</v>
      </c>
      <c r="BJ244" s="17" t="s">
        <v>81</v>
      </c>
      <c r="BK244" s="193">
        <f>ROUND(I244*H244,2)</f>
        <v>0</v>
      </c>
      <c r="BL244" s="17" t="s">
        <v>138</v>
      </c>
      <c r="BM244" s="192" t="s">
        <v>380</v>
      </c>
    </row>
    <row r="245" spans="2:51" s="12" customFormat="1" ht="11.25">
      <c r="B245" s="194"/>
      <c r="C245" s="195"/>
      <c r="D245" s="196" t="s">
        <v>140</v>
      </c>
      <c r="E245" s="197" t="s">
        <v>1</v>
      </c>
      <c r="F245" s="198" t="s">
        <v>381</v>
      </c>
      <c r="G245" s="195"/>
      <c r="H245" s="199">
        <v>5.33</v>
      </c>
      <c r="I245" s="200"/>
      <c r="J245" s="195"/>
      <c r="K245" s="195"/>
      <c r="L245" s="201"/>
      <c r="M245" s="202"/>
      <c r="N245" s="203"/>
      <c r="O245" s="203"/>
      <c r="P245" s="203"/>
      <c r="Q245" s="203"/>
      <c r="R245" s="203"/>
      <c r="S245" s="203"/>
      <c r="T245" s="204"/>
      <c r="AT245" s="205" t="s">
        <v>140</v>
      </c>
      <c r="AU245" s="205" t="s">
        <v>83</v>
      </c>
      <c r="AV245" s="12" t="s">
        <v>83</v>
      </c>
      <c r="AW245" s="12" t="s">
        <v>32</v>
      </c>
      <c r="AX245" s="12" t="s">
        <v>76</v>
      </c>
      <c r="AY245" s="205" t="s">
        <v>131</v>
      </c>
    </row>
    <row r="246" spans="2:51" s="12" customFormat="1" ht="11.25">
      <c r="B246" s="194"/>
      <c r="C246" s="195"/>
      <c r="D246" s="196" t="s">
        <v>140</v>
      </c>
      <c r="E246" s="197" t="s">
        <v>1</v>
      </c>
      <c r="F246" s="198" t="s">
        <v>382</v>
      </c>
      <c r="G246" s="195"/>
      <c r="H246" s="199">
        <v>2.67</v>
      </c>
      <c r="I246" s="200"/>
      <c r="J246" s="195"/>
      <c r="K246" s="195"/>
      <c r="L246" s="201"/>
      <c r="M246" s="202"/>
      <c r="N246" s="203"/>
      <c r="O246" s="203"/>
      <c r="P246" s="203"/>
      <c r="Q246" s="203"/>
      <c r="R246" s="203"/>
      <c r="S246" s="203"/>
      <c r="T246" s="204"/>
      <c r="AT246" s="205" t="s">
        <v>140</v>
      </c>
      <c r="AU246" s="205" t="s">
        <v>83</v>
      </c>
      <c r="AV246" s="12" t="s">
        <v>83</v>
      </c>
      <c r="AW246" s="12" t="s">
        <v>32</v>
      </c>
      <c r="AX246" s="12" t="s">
        <v>76</v>
      </c>
      <c r="AY246" s="205" t="s">
        <v>131</v>
      </c>
    </row>
    <row r="247" spans="2:51" s="13" customFormat="1" ht="11.25">
      <c r="B247" s="206"/>
      <c r="C247" s="207"/>
      <c r="D247" s="196" t="s">
        <v>140</v>
      </c>
      <c r="E247" s="208" t="s">
        <v>1</v>
      </c>
      <c r="F247" s="209" t="s">
        <v>148</v>
      </c>
      <c r="G247" s="207"/>
      <c r="H247" s="210">
        <v>8</v>
      </c>
      <c r="I247" s="211"/>
      <c r="J247" s="207"/>
      <c r="K247" s="207"/>
      <c r="L247" s="212"/>
      <c r="M247" s="213"/>
      <c r="N247" s="214"/>
      <c r="O247" s="214"/>
      <c r="P247" s="214"/>
      <c r="Q247" s="214"/>
      <c r="R247" s="214"/>
      <c r="S247" s="214"/>
      <c r="T247" s="215"/>
      <c r="AT247" s="216" t="s">
        <v>140</v>
      </c>
      <c r="AU247" s="216" t="s">
        <v>83</v>
      </c>
      <c r="AV247" s="13" t="s">
        <v>149</v>
      </c>
      <c r="AW247" s="13" t="s">
        <v>32</v>
      </c>
      <c r="AX247" s="13" t="s">
        <v>81</v>
      </c>
      <c r="AY247" s="216" t="s">
        <v>131</v>
      </c>
    </row>
    <row r="248" spans="1:65" s="1" customFormat="1" ht="24" customHeight="1">
      <c r="A248" s="34"/>
      <c r="B248" s="35"/>
      <c r="C248" s="181" t="s">
        <v>383</v>
      </c>
      <c r="D248" s="181" t="s">
        <v>133</v>
      </c>
      <c r="E248" s="182" t="s">
        <v>384</v>
      </c>
      <c r="F248" s="183" t="s">
        <v>385</v>
      </c>
      <c r="G248" s="184" t="s">
        <v>136</v>
      </c>
      <c r="H248" s="185">
        <v>1.62</v>
      </c>
      <c r="I248" s="186"/>
      <c r="J248" s="187">
        <f>ROUND(I248*H248,2)</f>
        <v>0</v>
      </c>
      <c r="K248" s="183" t="s">
        <v>145</v>
      </c>
      <c r="L248" s="39"/>
      <c r="M248" s="188" t="s">
        <v>1</v>
      </c>
      <c r="N248" s="189" t="s">
        <v>41</v>
      </c>
      <c r="O248" s="71"/>
      <c r="P248" s="190">
        <f>O248*H248</f>
        <v>0</v>
      </c>
      <c r="Q248" s="190">
        <v>0</v>
      </c>
      <c r="R248" s="190">
        <f>Q248*H248</f>
        <v>0</v>
      </c>
      <c r="S248" s="190">
        <v>0.038</v>
      </c>
      <c r="T248" s="191">
        <f>S248*H248</f>
        <v>0.061560000000000004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2" t="s">
        <v>138</v>
      </c>
      <c r="AT248" s="192" t="s">
        <v>133</v>
      </c>
      <c r="AU248" s="192" t="s">
        <v>83</v>
      </c>
      <c r="AY248" s="17" t="s">
        <v>131</v>
      </c>
      <c r="BE248" s="193">
        <f>IF(N248="základní",J248,0)</f>
        <v>0</v>
      </c>
      <c r="BF248" s="193">
        <f>IF(N248="snížená",J248,0)</f>
        <v>0</v>
      </c>
      <c r="BG248" s="193">
        <f>IF(N248="zákl. přenesená",J248,0)</f>
        <v>0</v>
      </c>
      <c r="BH248" s="193">
        <f>IF(N248="sníž. přenesená",J248,0)</f>
        <v>0</v>
      </c>
      <c r="BI248" s="193">
        <f>IF(N248="nulová",J248,0)</f>
        <v>0</v>
      </c>
      <c r="BJ248" s="17" t="s">
        <v>81</v>
      </c>
      <c r="BK248" s="193">
        <f>ROUND(I248*H248,2)</f>
        <v>0</v>
      </c>
      <c r="BL248" s="17" t="s">
        <v>138</v>
      </c>
      <c r="BM248" s="192" t="s">
        <v>386</v>
      </c>
    </row>
    <row r="249" spans="2:51" s="12" customFormat="1" ht="11.25">
      <c r="B249" s="194"/>
      <c r="C249" s="195"/>
      <c r="D249" s="196" t="s">
        <v>140</v>
      </c>
      <c r="E249" s="197" t="s">
        <v>1</v>
      </c>
      <c r="F249" s="198" t="s">
        <v>387</v>
      </c>
      <c r="G249" s="195"/>
      <c r="H249" s="199">
        <v>1.62</v>
      </c>
      <c r="I249" s="200"/>
      <c r="J249" s="195"/>
      <c r="K249" s="195"/>
      <c r="L249" s="201"/>
      <c r="M249" s="202"/>
      <c r="N249" s="203"/>
      <c r="O249" s="203"/>
      <c r="P249" s="203"/>
      <c r="Q249" s="203"/>
      <c r="R249" s="203"/>
      <c r="S249" s="203"/>
      <c r="T249" s="204"/>
      <c r="AT249" s="205" t="s">
        <v>140</v>
      </c>
      <c r="AU249" s="205" t="s">
        <v>83</v>
      </c>
      <c r="AV249" s="12" t="s">
        <v>83</v>
      </c>
      <c r="AW249" s="12" t="s">
        <v>32</v>
      </c>
      <c r="AX249" s="12" t="s">
        <v>81</v>
      </c>
      <c r="AY249" s="205" t="s">
        <v>131</v>
      </c>
    </row>
    <row r="250" spans="1:65" s="1" customFormat="1" ht="14.25" customHeight="1">
      <c r="A250" s="34"/>
      <c r="B250" s="35"/>
      <c r="C250" s="181" t="s">
        <v>388</v>
      </c>
      <c r="D250" s="181" t="s">
        <v>133</v>
      </c>
      <c r="E250" s="182" t="s">
        <v>389</v>
      </c>
      <c r="F250" s="183" t="s">
        <v>390</v>
      </c>
      <c r="G250" s="184" t="s">
        <v>136</v>
      </c>
      <c r="H250" s="185">
        <v>12.93</v>
      </c>
      <c r="I250" s="186"/>
      <c r="J250" s="187">
        <f>ROUND(I250*H250,2)</f>
        <v>0</v>
      </c>
      <c r="K250" s="183" t="s">
        <v>137</v>
      </c>
      <c r="L250" s="39"/>
      <c r="M250" s="188" t="s">
        <v>1</v>
      </c>
      <c r="N250" s="189" t="s">
        <v>41</v>
      </c>
      <c r="O250" s="71"/>
      <c r="P250" s="190">
        <f>O250*H250</f>
        <v>0</v>
      </c>
      <c r="Q250" s="190">
        <v>0</v>
      </c>
      <c r="R250" s="190">
        <f>Q250*H250</f>
        <v>0</v>
      </c>
      <c r="S250" s="190">
        <v>0.067</v>
      </c>
      <c r="T250" s="191">
        <f>S250*H250</f>
        <v>0.86631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2" t="s">
        <v>138</v>
      </c>
      <c r="AT250" s="192" t="s">
        <v>133</v>
      </c>
      <c r="AU250" s="192" t="s">
        <v>83</v>
      </c>
      <c r="AY250" s="17" t="s">
        <v>131</v>
      </c>
      <c r="BE250" s="193">
        <f>IF(N250="základní",J250,0)</f>
        <v>0</v>
      </c>
      <c r="BF250" s="193">
        <f>IF(N250="snížená",J250,0)</f>
        <v>0</v>
      </c>
      <c r="BG250" s="193">
        <f>IF(N250="zákl. přenesená",J250,0)</f>
        <v>0</v>
      </c>
      <c r="BH250" s="193">
        <f>IF(N250="sníž. přenesená",J250,0)</f>
        <v>0</v>
      </c>
      <c r="BI250" s="193">
        <f>IF(N250="nulová",J250,0)</f>
        <v>0</v>
      </c>
      <c r="BJ250" s="17" t="s">
        <v>81</v>
      </c>
      <c r="BK250" s="193">
        <f>ROUND(I250*H250,2)</f>
        <v>0</v>
      </c>
      <c r="BL250" s="17" t="s">
        <v>138</v>
      </c>
      <c r="BM250" s="192" t="s">
        <v>391</v>
      </c>
    </row>
    <row r="251" spans="2:51" s="12" customFormat="1" ht="11.25">
      <c r="B251" s="194"/>
      <c r="C251" s="195"/>
      <c r="D251" s="196" t="s">
        <v>140</v>
      </c>
      <c r="E251" s="197" t="s">
        <v>1</v>
      </c>
      <c r="F251" s="198" t="s">
        <v>392</v>
      </c>
      <c r="G251" s="195"/>
      <c r="H251" s="199">
        <v>11.04</v>
      </c>
      <c r="I251" s="200"/>
      <c r="J251" s="195"/>
      <c r="K251" s="195"/>
      <c r="L251" s="201"/>
      <c r="M251" s="202"/>
      <c r="N251" s="203"/>
      <c r="O251" s="203"/>
      <c r="P251" s="203"/>
      <c r="Q251" s="203"/>
      <c r="R251" s="203"/>
      <c r="S251" s="203"/>
      <c r="T251" s="204"/>
      <c r="AT251" s="205" t="s">
        <v>140</v>
      </c>
      <c r="AU251" s="205" t="s">
        <v>83</v>
      </c>
      <c r="AV251" s="12" t="s">
        <v>83</v>
      </c>
      <c r="AW251" s="12" t="s">
        <v>32</v>
      </c>
      <c r="AX251" s="12" t="s">
        <v>76</v>
      </c>
      <c r="AY251" s="205" t="s">
        <v>131</v>
      </c>
    </row>
    <row r="252" spans="2:51" s="12" customFormat="1" ht="11.25">
      <c r="B252" s="194"/>
      <c r="C252" s="195"/>
      <c r="D252" s="196" t="s">
        <v>140</v>
      </c>
      <c r="E252" s="197" t="s">
        <v>1</v>
      </c>
      <c r="F252" s="198" t="s">
        <v>393</v>
      </c>
      <c r="G252" s="195"/>
      <c r="H252" s="199">
        <v>1.89</v>
      </c>
      <c r="I252" s="200"/>
      <c r="J252" s="195"/>
      <c r="K252" s="195"/>
      <c r="L252" s="201"/>
      <c r="M252" s="202"/>
      <c r="N252" s="203"/>
      <c r="O252" s="203"/>
      <c r="P252" s="203"/>
      <c r="Q252" s="203"/>
      <c r="R252" s="203"/>
      <c r="S252" s="203"/>
      <c r="T252" s="204"/>
      <c r="AT252" s="205" t="s">
        <v>140</v>
      </c>
      <c r="AU252" s="205" t="s">
        <v>83</v>
      </c>
      <c r="AV252" s="12" t="s">
        <v>83</v>
      </c>
      <c r="AW252" s="12" t="s">
        <v>32</v>
      </c>
      <c r="AX252" s="12" t="s">
        <v>76</v>
      </c>
      <c r="AY252" s="205" t="s">
        <v>131</v>
      </c>
    </row>
    <row r="253" spans="2:51" s="13" customFormat="1" ht="11.25">
      <c r="B253" s="206"/>
      <c r="C253" s="207"/>
      <c r="D253" s="196" t="s">
        <v>140</v>
      </c>
      <c r="E253" s="208" t="s">
        <v>1</v>
      </c>
      <c r="F253" s="209" t="s">
        <v>148</v>
      </c>
      <c r="G253" s="207"/>
      <c r="H253" s="210">
        <v>12.93</v>
      </c>
      <c r="I253" s="211"/>
      <c r="J253" s="207"/>
      <c r="K253" s="207"/>
      <c r="L253" s="212"/>
      <c r="M253" s="213"/>
      <c r="N253" s="214"/>
      <c r="O253" s="214"/>
      <c r="P253" s="214"/>
      <c r="Q253" s="214"/>
      <c r="R253" s="214"/>
      <c r="S253" s="214"/>
      <c r="T253" s="215"/>
      <c r="AT253" s="216" t="s">
        <v>140</v>
      </c>
      <c r="AU253" s="216" t="s">
        <v>83</v>
      </c>
      <c r="AV253" s="13" t="s">
        <v>149</v>
      </c>
      <c r="AW253" s="13" t="s">
        <v>32</v>
      </c>
      <c r="AX253" s="13" t="s">
        <v>81</v>
      </c>
      <c r="AY253" s="216" t="s">
        <v>131</v>
      </c>
    </row>
    <row r="254" spans="1:65" s="1" customFormat="1" ht="24" customHeight="1">
      <c r="A254" s="34"/>
      <c r="B254" s="35"/>
      <c r="C254" s="181" t="s">
        <v>394</v>
      </c>
      <c r="D254" s="181" t="s">
        <v>133</v>
      </c>
      <c r="E254" s="182" t="s">
        <v>395</v>
      </c>
      <c r="F254" s="183" t="s">
        <v>396</v>
      </c>
      <c r="G254" s="184" t="s">
        <v>214</v>
      </c>
      <c r="H254" s="185">
        <v>1.5</v>
      </c>
      <c r="I254" s="186"/>
      <c r="J254" s="187">
        <f>ROUND(I254*H254,2)</f>
        <v>0</v>
      </c>
      <c r="K254" s="183" t="s">
        <v>137</v>
      </c>
      <c r="L254" s="39"/>
      <c r="M254" s="188" t="s">
        <v>1</v>
      </c>
      <c r="N254" s="189" t="s">
        <v>41</v>
      </c>
      <c r="O254" s="71"/>
      <c r="P254" s="190">
        <f>O254*H254</f>
        <v>0</v>
      </c>
      <c r="Q254" s="190">
        <v>0</v>
      </c>
      <c r="R254" s="190">
        <f>Q254*H254</f>
        <v>0</v>
      </c>
      <c r="S254" s="190">
        <v>0.009</v>
      </c>
      <c r="T254" s="191">
        <f>S254*H254</f>
        <v>0.013499999999999998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2" t="s">
        <v>138</v>
      </c>
      <c r="AT254" s="192" t="s">
        <v>133</v>
      </c>
      <c r="AU254" s="192" t="s">
        <v>83</v>
      </c>
      <c r="AY254" s="17" t="s">
        <v>131</v>
      </c>
      <c r="BE254" s="193">
        <f>IF(N254="základní",J254,0)</f>
        <v>0</v>
      </c>
      <c r="BF254" s="193">
        <f>IF(N254="snížená",J254,0)</f>
        <v>0</v>
      </c>
      <c r="BG254" s="193">
        <f>IF(N254="zákl. přenesená",J254,0)</f>
        <v>0</v>
      </c>
      <c r="BH254" s="193">
        <f>IF(N254="sníž. přenesená",J254,0)</f>
        <v>0</v>
      </c>
      <c r="BI254" s="193">
        <f>IF(N254="nulová",J254,0)</f>
        <v>0</v>
      </c>
      <c r="BJ254" s="17" t="s">
        <v>81</v>
      </c>
      <c r="BK254" s="193">
        <f>ROUND(I254*H254,2)</f>
        <v>0</v>
      </c>
      <c r="BL254" s="17" t="s">
        <v>138</v>
      </c>
      <c r="BM254" s="192" t="s">
        <v>397</v>
      </c>
    </row>
    <row r="255" spans="2:51" s="12" customFormat="1" ht="11.25">
      <c r="B255" s="194"/>
      <c r="C255" s="195"/>
      <c r="D255" s="196" t="s">
        <v>140</v>
      </c>
      <c r="E255" s="197" t="s">
        <v>1</v>
      </c>
      <c r="F255" s="198" t="s">
        <v>398</v>
      </c>
      <c r="G255" s="195"/>
      <c r="H255" s="199">
        <v>1.5</v>
      </c>
      <c r="I255" s="200"/>
      <c r="J255" s="195"/>
      <c r="K255" s="195"/>
      <c r="L255" s="201"/>
      <c r="M255" s="202"/>
      <c r="N255" s="203"/>
      <c r="O255" s="203"/>
      <c r="P255" s="203"/>
      <c r="Q255" s="203"/>
      <c r="R255" s="203"/>
      <c r="S255" s="203"/>
      <c r="T255" s="204"/>
      <c r="AT255" s="205" t="s">
        <v>140</v>
      </c>
      <c r="AU255" s="205" t="s">
        <v>83</v>
      </c>
      <c r="AV255" s="12" t="s">
        <v>83</v>
      </c>
      <c r="AW255" s="12" t="s">
        <v>32</v>
      </c>
      <c r="AX255" s="12" t="s">
        <v>81</v>
      </c>
      <c r="AY255" s="205" t="s">
        <v>131</v>
      </c>
    </row>
    <row r="256" spans="1:65" s="1" customFormat="1" ht="24" customHeight="1">
      <c r="A256" s="34"/>
      <c r="B256" s="35"/>
      <c r="C256" s="181" t="s">
        <v>399</v>
      </c>
      <c r="D256" s="181" t="s">
        <v>133</v>
      </c>
      <c r="E256" s="182" t="s">
        <v>400</v>
      </c>
      <c r="F256" s="183" t="s">
        <v>401</v>
      </c>
      <c r="G256" s="184" t="s">
        <v>214</v>
      </c>
      <c r="H256" s="185">
        <v>3.1</v>
      </c>
      <c r="I256" s="186"/>
      <c r="J256" s="187">
        <f>ROUND(I256*H256,2)</f>
        <v>0</v>
      </c>
      <c r="K256" s="183" t="s">
        <v>137</v>
      </c>
      <c r="L256" s="39"/>
      <c r="M256" s="188" t="s">
        <v>1</v>
      </c>
      <c r="N256" s="189" t="s">
        <v>41</v>
      </c>
      <c r="O256" s="71"/>
      <c r="P256" s="190">
        <f>O256*H256</f>
        <v>0</v>
      </c>
      <c r="Q256" s="190">
        <v>0</v>
      </c>
      <c r="R256" s="190">
        <f>Q256*H256</f>
        <v>0</v>
      </c>
      <c r="S256" s="190">
        <v>0.013</v>
      </c>
      <c r="T256" s="191">
        <f>S256*H256</f>
        <v>0.0403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2" t="s">
        <v>138</v>
      </c>
      <c r="AT256" s="192" t="s">
        <v>133</v>
      </c>
      <c r="AU256" s="192" t="s">
        <v>83</v>
      </c>
      <c r="AY256" s="17" t="s">
        <v>131</v>
      </c>
      <c r="BE256" s="193">
        <f>IF(N256="základní",J256,0)</f>
        <v>0</v>
      </c>
      <c r="BF256" s="193">
        <f>IF(N256="snížená",J256,0)</f>
        <v>0</v>
      </c>
      <c r="BG256" s="193">
        <f>IF(N256="zákl. přenesená",J256,0)</f>
        <v>0</v>
      </c>
      <c r="BH256" s="193">
        <f>IF(N256="sníž. přenesená",J256,0)</f>
        <v>0</v>
      </c>
      <c r="BI256" s="193">
        <f>IF(N256="nulová",J256,0)</f>
        <v>0</v>
      </c>
      <c r="BJ256" s="17" t="s">
        <v>81</v>
      </c>
      <c r="BK256" s="193">
        <f>ROUND(I256*H256,2)</f>
        <v>0</v>
      </c>
      <c r="BL256" s="17" t="s">
        <v>138</v>
      </c>
      <c r="BM256" s="192" t="s">
        <v>402</v>
      </c>
    </row>
    <row r="257" spans="2:51" s="12" customFormat="1" ht="11.25">
      <c r="B257" s="194"/>
      <c r="C257" s="195"/>
      <c r="D257" s="196" t="s">
        <v>140</v>
      </c>
      <c r="E257" s="197" t="s">
        <v>1</v>
      </c>
      <c r="F257" s="198" t="s">
        <v>403</v>
      </c>
      <c r="G257" s="195"/>
      <c r="H257" s="199">
        <v>3.1</v>
      </c>
      <c r="I257" s="200"/>
      <c r="J257" s="195"/>
      <c r="K257" s="195"/>
      <c r="L257" s="201"/>
      <c r="M257" s="202"/>
      <c r="N257" s="203"/>
      <c r="O257" s="203"/>
      <c r="P257" s="203"/>
      <c r="Q257" s="203"/>
      <c r="R257" s="203"/>
      <c r="S257" s="203"/>
      <c r="T257" s="204"/>
      <c r="AT257" s="205" t="s">
        <v>140</v>
      </c>
      <c r="AU257" s="205" t="s">
        <v>83</v>
      </c>
      <c r="AV257" s="12" t="s">
        <v>83</v>
      </c>
      <c r="AW257" s="12" t="s">
        <v>32</v>
      </c>
      <c r="AX257" s="12" t="s">
        <v>81</v>
      </c>
      <c r="AY257" s="205" t="s">
        <v>131</v>
      </c>
    </row>
    <row r="258" spans="1:65" s="1" customFormat="1" ht="24" customHeight="1">
      <c r="A258" s="34"/>
      <c r="B258" s="35"/>
      <c r="C258" s="181" t="s">
        <v>404</v>
      </c>
      <c r="D258" s="181" t="s">
        <v>133</v>
      </c>
      <c r="E258" s="182" t="s">
        <v>405</v>
      </c>
      <c r="F258" s="183" t="s">
        <v>406</v>
      </c>
      <c r="G258" s="184" t="s">
        <v>214</v>
      </c>
      <c r="H258" s="185">
        <v>14.2</v>
      </c>
      <c r="I258" s="186"/>
      <c r="J258" s="187">
        <f>ROUND(I258*H258,2)</f>
        <v>0</v>
      </c>
      <c r="K258" s="183" t="s">
        <v>137</v>
      </c>
      <c r="L258" s="39"/>
      <c r="M258" s="188" t="s">
        <v>1</v>
      </c>
      <c r="N258" s="189" t="s">
        <v>41</v>
      </c>
      <c r="O258" s="71"/>
      <c r="P258" s="190">
        <f>O258*H258</f>
        <v>0</v>
      </c>
      <c r="Q258" s="190">
        <v>0</v>
      </c>
      <c r="R258" s="190">
        <f>Q258*H258</f>
        <v>0</v>
      </c>
      <c r="S258" s="190">
        <v>0.027</v>
      </c>
      <c r="T258" s="191">
        <f>S258*H258</f>
        <v>0.38339999999999996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2" t="s">
        <v>138</v>
      </c>
      <c r="AT258" s="192" t="s">
        <v>133</v>
      </c>
      <c r="AU258" s="192" t="s">
        <v>83</v>
      </c>
      <c r="AY258" s="17" t="s">
        <v>131</v>
      </c>
      <c r="BE258" s="193">
        <f>IF(N258="základní",J258,0)</f>
        <v>0</v>
      </c>
      <c r="BF258" s="193">
        <f>IF(N258="snížená",J258,0)</f>
        <v>0</v>
      </c>
      <c r="BG258" s="193">
        <f>IF(N258="zákl. přenesená",J258,0)</f>
        <v>0</v>
      </c>
      <c r="BH258" s="193">
        <f>IF(N258="sníž. přenesená",J258,0)</f>
        <v>0</v>
      </c>
      <c r="BI258" s="193">
        <f>IF(N258="nulová",J258,0)</f>
        <v>0</v>
      </c>
      <c r="BJ258" s="17" t="s">
        <v>81</v>
      </c>
      <c r="BK258" s="193">
        <f>ROUND(I258*H258,2)</f>
        <v>0</v>
      </c>
      <c r="BL258" s="17" t="s">
        <v>138</v>
      </c>
      <c r="BM258" s="192" t="s">
        <v>407</v>
      </c>
    </row>
    <row r="259" spans="2:51" s="12" customFormat="1" ht="11.25">
      <c r="B259" s="194"/>
      <c r="C259" s="195"/>
      <c r="D259" s="196" t="s">
        <v>140</v>
      </c>
      <c r="E259" s="197" t="s">
        <v>1</v>
      </c>
      <c r="F259" s="198" t="s">
        <v>408</v>
      </c>
      <c r="G259" s="195"/>
      <c r="H259" s="199">
        <v>14.2</v>
      </c>
      <c r="I259" s="200"/>
      <c r="J259" s="195"/>
      <c r="K259" s="195"/>
      <c r="L259" s="201"/>
      <c r="M259" s="202"/>
      <c r="N259" s="203"/>
      <c r="O259" s="203"/>
      <c r="P259" s="203"/>
      <c r="Q259" s="203"/>
      <c r="R259" s="203"/>
      <c r="S259" s="203"/>
      <c r="T259" s="204"/>
      <c r="AT259" s="205" t="s">
        <v>140</v>
      </c>
      <c r="AU259" s="205" t="s">
        <v>83</v>
      </c>
      <c r="AV259" s="12" t="s">
        <v>83</v>
      </c>
      <c r="AW259" s="12" t="s">
        <v>32</v>
      </c>
      <c r="AX259" s="12" t="s">
        <v>81</v>
      </c>
      <c r="AY259" s="205" t="s">
        <v>131</v>
      </c>
    </row>
    <row r="260" spans="1:65" s="1" customFormat="1" ht="24" customHeight="1">
      <c r="A260" s="34"/>
      <c r="B260" s="35"/>
      <c r="C260" s="181" t="s">
        <v>409</v>
      </c>
      <c r="D260" s="181" t="s">
        <v>133</v>
      </c>
      <c r="E260" s="182" t="s">
        <v>410</v>
      </c>
      <c r="F260" s="183" t="s">
        <v>411</v>
      </c>
      <c r="G260" s="184" t="s">
        <v>214</v>
      </c>
      <c r="H260" s="185">
        <v>13</v>
      </c>
      <c r="I260" s="186"/>
      <c r="J260" s="187">
        <f>ROUND(I260*H260,2)</f>
        <v>0</v>
      </c>
      <c r="K260" s="183" t="s">
        <v>137</v>
      </c>
      <c r="L260" s="39"/>
      <c r="M260" s="188" t="s">
        <v>1</v>
      </c>
      <c r="N260" s="189" t="s">
        <v>41</v>
      </c>
      <c r="O260" s="71"/>
      <c r="P260" s="190">
        <f>O260*H260</f>
        <v>0</v>
      </c>
      <c r="Q260" s="190">
        <v>0</v>
      </c>
      <c r="R260" s="190">
        <f>Q260*H260</f>
        <v>0</v>
      </c>
      <c r="S260" s="190">
        <v>0</v>
      </c>
      <c r="T260" s="191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2" t="s">
        <v>138</v>
      </c>
      <c r="AT260" s="192" t="s">
        <v>133</v>
      </c>
      <c r="AU260" s="192" t="s">
        <v>83</v>
      </c>
      <c r="AY260" s="17" t="s">
        <v>131</v>
      </c>
      <c r="BE260" s="193">
        <f>IF(N260="základní",J260,0)</f>
        <v>0</v>
      </c>
      <c r="BF260" s="193">
        <f>IF(N260="snížená",J260,0)</f>
        <v>0</v>
      </c>
      <c r="BG260" s="193">
        <f>IF(N260="zákl. přenesená",J260,0)</f>
        <v>0</v>
      </c>
      <c r="BH260" s="193">
        <f>IF(N260="sníž. přenesená",J260,0)</f>
        <v>0</v>
      </c>
      <c r="BI260" s="193">
        <f>IF(N260="nulová",J260,0)</f>
        <v>0</v>
      </c>
      <c r="BJ260" s="17" t="s">
        <v>81</v>
      </c>
      <c r="BK260" s="193">
        <f>ROUND(I260*H260,2)</f>
        <v>0</v>
      </c>
      <c r="BL260" s="17" t="s">
        <v>138</v>
      </c>
      <c r="BM260" s="192" t="s">
        <v>412</v>
      </c>
    </row>
    <row r="261" spans="2:51" s="12" customFormat="1" ht="11.25">
      <c r="B261" s="194"/>
      <c r="C261" s="195"/>
      <c r="D261" s="196" t="s">
        <v>140</v>
      </c>
      <c r="E261" s="197" t="s">
        <v>1</v>
      </c>
      <c r="F261" s="198" t="s">
        <v>413</v>
      </c>
      <c r="G261" s="195"/>
      <c r="H261" s="199">
        <v>2.5</v>
      </c>
      <c r="I261" s="200"/>
      <c r="J261" s="195"/>
      <c r="K261" s="195"/>
      <c r="L261" s="201"/>
      <c r="M261" s="202"/>
      <c r="N261" s="203"/>
      <c r="O261" s="203"/>
      <c r="P261" s="203"/>
      <c r="Q261" s="203"/>
      <c r="R261" s="203"/>
      <c r="S261" s="203"/>
      <c r="T261" s="204"/>
      <c r="AT261" s="205" t="s">
        <v>140</v>
      </c>
      <c r="AU261" s="205" t="s">
        <v>83</v>
      </c>
      <c r="AV261" s="12" t="s">
        <v>83</v>
      </c>
      <c r="AW261" s="12" t="s">
        <v>32</v>
      </c>
      <c r="AX261" s="12" t="s">
        <v>76</v>
      </c>
      <c r="AY261" s="205" t="s">
        <v>131</v>
      </c>
    </row>
    <row r="262" spans="2:51" s="12" customFormat="1" ht="11.25">
      <c r="B262" s="194"/>
      <c r="C262" s="195"/>
      <c r="D262" s="196" t="s">
        <v>140</v>
      </c>
      <c r="E262" s="197" t="s">
        <v>1</v>
      </c>
      <c r="F262" s="198" t="s">
        <v>414</v>
      </c>
      <c r="G262" s="195"/>
      <c r="H262" s="199">
        <v>10.5</v>
      </c>
      <c r="I262" s="200"/>
      <c r="J262" s="195"/>
      <c r="K262" s="195"/>
      <c r="L262" s="201"/>
      <c r="M262" s="202"/>
      <c r="N262" s="203"/>
      <c r="O262" s="203"/>
      <c r="P262" s="203"/>
      <c r="Q262" s="203"/>
      <c r="R262" s="203"/>
      <c r="S262" s="203"/>
      <c r="T262" s="204"/>
      <c r="AT262" s="205" t="s">
        <v>140</v>
      </c>
      <c r="AU262" s="205" t="s">
        <v>83</v>
      </c>
      <c r="AV262" s="12" t="s">
        <v>83</v>
      </c>
      <c r="AW262" s="12" t="s">
        <v>32</v>
      </c>
      <c r="AX262" s="12" t="s">
        <v>76</v>
      </c>
      <c r="AY262" s="205" t="s">
        <v>131</v>
      </c>
    </row>
    <row r="263" spans="2:51" s="13" customFormat="1" ht="11.25">
      <c r="B263" s="206"/>
      <c r="C263" s="207"/>
      <c r="D263" s="196" t="s">
        <v>140</v>
      </c>
      <c r="E263" s="208" t="s">
        <v>1</v>
      </c>
      <c r="F263" s="209" t="s">
        <v>148</v>
      </c>
      <c r="G263" s="207"/>
      <c r="H263" s="210">
        <v>13</v>
      </c>
      <c r="I263" s="211"/>
      <c r="J263" s="207"/>
      <c r="K263" s="207"/>
      <c r="L263" s="212"/>
      <c r="M263" s="213"/>
      <c r="N263" s="214"/>
      <c r="O263" s="214"/>
      <c r="P263" s="214"/>
      <c r="Q263" s="214"/>
      <c r="R263" s="214"/>
      <c r="S263" s="214"/>
      <c r="T263" s="215"/>
      <c r="AT263" s="216" t="s">
        <v>140</v>
      </c>
      <c r="AU263" s="216" t="s">
        <v>83</v>
      </c>
      <c r="AV263" s="13" t="s">
        <v>149</v>
      </c>
      <c r="AW263" s="13" t="s">
        <v>32</v>
      </c>
      <c r="AX263" s="13" t="s">
        <v>81</v>
      </c>
      <c r="AY263" s="216" t="s">
        <v>131</v>
      </c>
    </row>
    <row r="264" spans="2:63" s="11" customFormat="1" ht="22.5" customHeight="1">
      <c r="B264" s="165"/>
      <c r="C264" s="166"/>
      <c r="D264" s="167" t="s">
        <v>75</v>
      </c>
      <c r="E264" s="179" t="s">
        <v>415</v>
      </c>
      <c r="F264" s="179" t="s">
        <v>416</v>
      </c>
      <c r="G264" s="166"/>
      <c r="H264" s="166"/>
      <c r="I264" s="169"/>
      <c r="J264" s="180">
        <f>BK264</f>
        <v>0</v>
      </c>
      <c r="K264" s="166"/>
      <c r="L264" s="171"/>
      <c r="M264" s="172"/>
      <c r="N264" s="173"/>
      <c r="O264" s="173"/>
      <c r="P264" s="174">
        <f>SUM(P265:P268)</f>
        <v>0</v>
      </c>
      <c r="Q264" s="173"/>
      <c r="R264" s="174">
        <f>SUM(R265:R268)</f>
        <v>0</v>
      </c>
      <c r="S264" s="173"/>
      <c r="T264" s="175">
        <f>SUM(T265:T268)</f>
        <v>0</v>
      </c>
      <c r="AR264" s="176" t="s">
        <v>81</v>
      </c>
      <c r="AT264" s="177" t="s">
        <v>75</v>
      </c>
      <c r="AU264" s="177" t="s">
        <v>81</v>
      </c>
      <c r="AY264" s="176" t="s">
        <v>131</v>
      </c>
      <c r="BK264" s="178">
        <f>SUM(BK265:BK268)</f>
        <v>0</v>
      </c>
    </row>
    <row r="265" spans="1:65" s="1" customFormat="1" ht="24" customHeight="1">
      <c r="A265" s="34"/>
      <c r="B265" s="35"/>
      <c r="C265" s="181" t="s">
        <v>417</v>
      </c>
      <c r="D265" s="181" t="s">
        <v>133</v>
      </c>
      <c r="E265" s="182" t="s">
        <v>418</v>
      </c>
      <c r="F265" s="183" t="s">
        <v>419</v>
      </c>
      <c r="G265" s="184" t="s">
        <v>190</v>
      </c>
      <c r="H265" s="185">
        <v>5.971</v>
      </c>
      <c r="I265" s="186"/>
      <c r="J265" s="187">
        <f>ROUND(I265*H265,2)</f>
        <v>0</v>
      </c>
      <c r="K265" s="183" t="s">
        <v>137</v>
      </c>
      <c r="L265" s="39"/>
      <c r="M265" s="188" t="s">
        <v>1</v>
      </c>
      <c r="N265" s="189" t="s">
        <v>41</v>
      </c>
      <c r="O265" s="71"/>
      <c r="P265" s="190">
        <f>O265*H265</f>
        <v>0</v>
      </c>
      <c r="Q265" s="190">
        <v>0</v>
      </c>
      <c r="R265" s="190">
        <f>Q265*H265</f>
        <v>0</v>
      </c>
      <c r="S265" s="190">
        <v>0</v>
      </c>
      <c r="T265" s="191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2" t="s">
        <v>138</v>
      </c>
      <c r="AT265" s="192" t="s">
        <v>133</v>
      </c>
      <c r="AU265" s="192" t="s">
        <v>83</v>
      </c>
      <c r="AY265" s="17" t="s">
        <v>131</v>
      </c>
      <c r="BE265" s="193">
        <f>IF(N265="základní",J265,0)</f>
        <v>0</v>
      </c>
      <c r="BF265" s="193">
        <f>IF(N265="snížená",J265,0)</f>
        <v>0</v>
      </c>
      <c r="BG265" s="193">
        <f>IF(N265="zákl. přenesená",J265,0)</f>
        <v>0</v>
      </c>
      <c r="BH265" s="193">
        <f>IF(N265="sníž. přenesená",J265,0)</f>
        <v>0</v>
      </c>
      <c r="BI265" s="193">
        <f>IF(N265="nulová",J265,0)</f>
        <v>0</v>
      </c>
      <c r="BJ265" s="17" t="s">
        <v>81</v>
      </c>
      <c r="BK265" s="193">
        <f>ROUND(I265*H265,2)</f>
        <v>0</v>
      </c>
      <c r="BL265" s="17" t="s">
        <v>138</v>
      </c>
      <c r="BM265" s="192" t="s">
        <v>420</v>
      </c>
    </row>
    <row r="266" spans="1:65" s="1" customFormat="1" ht="24" customHeight="1">
      <c r="A266" s="34"/>
      <c r="B266" s="35"/>
      <c r="C266" s="181" t="s">
        <v>421</v>
      </c>
      <c r="D266" s="181" t="s">
        <v>133</v>
      </c>
      <c r="E266" s="182" t="s">
        <v>422</v>
      </c>
      <c r="F266" s="183" t="s">
        <v>423</v>
      </c>
      <c r="G266" s="184" t="s">
        <v>190</v>
      </c>
      <c r="H266" s="185">
        <v>5.971</v>
      </c>
      <c r="I266" s="186"/>
      <c r="J266" s="187">
        <f>ROUND(I266*H266,2)</f>
        <v>0</v>
      </c>
      <c r="K266" s="183" t="s">
        <v>137</v>
      </c>
      <c r="L266" s="39"/>
      <c r="M266" s="188" t="s">
        <v>1</v>
      </c>
      <c r="N266" s="189" t="s">
        <v>41</v>
      </c>
      <c r="O266" s="71"/>
      <c r="P266" s="190">
        <f>O266*H266</f>
        <v>0</v>
      </c>
      <c r="Q266" s="190">
        <v>0</v>
      </c>
      <c r="R266" s="190">
        <f>Q266*H266</f>
        <v>0</v>
      </c>
      <c r="S266" s="190">
        <v>0</v>
      </c>
      <c r="T266" s="191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2" t="s">
        <v>138</v>
      </c>
      <c r="AT266" s="192" t="s">
        <v>133</v>
      </c>
      <c r="AU266" s="192" t="s">
        <v>83</v>
      </c>
      <c r="AY266" s="17" t="s">
        <v>131</v>
      </c>
      <c r="BE266" s="193">
        <f>IF(N266="základní",J266,0)</f>
        <v>0</v>
      </c>
      <c r="BF266" s="193">
        <f>IF(N266="snížená",J266,0)</f>
        <v>0</v>
      </c>
      <c r="BG266" s="193">
        <f>IF(N266="zákl. přenesená",J266,0)</f>
        <v>0</v>
      </c>
      <c r="BH266" s="193">
        <f>IF(N266="sníž. přenesená",J266,0)</f>
        <v>0</v>
      </c>
      <c r="BI266" s="193">
        <f>IF(N266="nulová",J266,0)</f>
        <v>0</v>
      </c>
      <c r="BJ266" s="17" t="s">
        <v>81</v>
      </c>
      <c r="BK266" s="193">
        <f>ROUND(I266*H266,2)</f>
        <v>0</v>
      </c>
      <c r="BL266" s="17" t="s">
        <v>138</v>
      </c>
      <c r="BM266" s="192" t="s">
        <v>424</v>
      </c>
    </row>
    <row r="267" spans="1:65" s="1" customFormat="1" ht="24" customHeight="1">
      <c r="A267" s="34"/>
      <c r="B267" s="35"/>
      <c r="C267" s="181" t="s">
        <v>425</v>
      </c>
      <c r="D267" s="181" t="s">
        <v>133</v>
      </c>
      <c r="E267" s="182" t="s">
        <v>426</v>
      </c>
      <c r="F267" s="183" t="s">
        <v>427</v>
      </c>
      <c r="G267" s="184" t="s">
        <v>190</v>
      </c>
      <c r="H267" s="185">
        <v>5.971</v>
      </c>
      <c r="I267" s="186"/>
      <c r="J267" s="187">
        <f>ROUND(I267*H267,2)</f>
        <v>0</v>
      </c>
      <c r="K267" s="183" t="s">
        <v>1</v>
      </c>
      <c r="L267" s="39"/>
      <c r="M267" s="188" t="s">
        <v>1</v>
      </c>
      <c r="N267" s="189" t="s">
        <v>41</v>
      </c>
      <c r="O267" s="71"/>
      <c r="P267" s="190">
        <f>O267*H267</f>
        <v>0</v>
      </c>
      <c r="Q267" s="190">
        <v>0</v>
      </c>
      <c r="R267" s="190">
        <f>Q267*H267</f>
        <v>0</v>
      </c>
      <c r="S267" s="190">
        <v>0</v>
      </c>
      <c r="T267" s="191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92" t="s">
        <v>138</v>
      </c>
      <c r="AT267" s="192" t="s">
        <v>133</v>
      </c>
      <c r="AU267" s="192" t="s">
        <v>83</v>
      </c>
      <c r="AY267" s="17" t="s">
        <v>131</v>
      </c>
      <c r="BE267" s="193">
        <f>IF(N267="základní",J267,0)</f>
        <v>0</v>
      </c>
      <c r="BF267" s="193">
        <f>IF(N267="snížená",J267,0)</f>
        <v>0</v>
      </c>
      <c r="BG267" s="193">
        <f>IF(N267="zákl. přenesená",J267,0)</f>
        <v>0</v>
      </c>
      <c r="BH267" s="193">
        <f>IF(N267="sníž. přenesená",J267,0)</f>
        <v>0</v>
      </c>
      <c r="BI267" s="193">
        <f>IF(N267="nulová",J267,0)</f>
        <v>0</v>
      </c>
      <c r="BJ267" s="17" t="s">
        <v>81</v>
      </c>
      <c r="BK267" s="193">
        <f>ROUND(I267*H267,2)</f>
        <v>0</v>
      </c>
      <c r="BL267" s="17" t="s">
        <v>138</v>
      </c>
      <c r="BM267" s="192" t="s">
        <v>428</v>
      </c>
    </row>
    <row r="268" spans="1:65" s="1" customFormat="1" ht="24" customHeight="1">
      <c r="A268" s="34"/>
      <c r="B268" s="35"/>
      <c r="C268" s="181" t="s">
        <v>429</v>
      </c>
      <c r="D268" s="181" t="s">
        <v>133</v>
      </c>
      <c r="E268" s="182" t="s">
        <v>430</v>
      </c>
      <c r="F268" s="183" t="s">
        <v>431</v>
      </c>
      <c r="G268" s="184" t="s">
        <v>190</v>
      </c>
      <c r="H268" s="185">
        <v>5.971</v>
      </c>
      <c r="I268" s="186"/>
      <c r="J268" s="187">
        <f>ROUND(I268*H268,2)</f>
        <v>0</v>
      </c>
      <c r="K268" s="183" t="s">
        <v>145</v>
      </c>
      <c r="L268" s="39"/>
      <c r="M268" s="188" t="s">
        <v>1</v>
      </c>
      <c r="N268" s="189" t="s">
        <v>41</v>
      </c>
      <c r="O268" s="71"/>
      <c r="P268" s="190">
        <f>O268*H268</f>
        <v>0</v>
      </c>
      <c r="Q268" s="190">
        <v>0</v>
      </c>
      <c r="R268" s="190">
        <f>Q268*H268</f>
        <v>0</v>
      </c>
      <c r="S268" s="190">
        <v>0</v>
      </c>
      <c r="T268" s="191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2" t="s">
        <v>138</v>
      </c>
      <c r="AT268" s="192" t="s">
        <v>133</v>
      </c>
      <c r="AU268" s="192" t="s">
        <v>83</v>
      </c>
      <c r="AY268" s="17" t="s">
        <v>131</v>
      </c>
      <c r="BE268" s="193">
        <f>IF(N268="základní",J268,0)</f>
        <v>0</v>
      </c>
      <c r="BF268" s="193">
        <f>IF(N268="snížená",J268,0)</f>
        <v>0</v>
      </c>
      <c r="BG268" s="193">
        <f>IF(N268="zákl. přenesená",J268,0)</f>
        <v>0</v>
      </c>
      <c r="BH268" s="193">
        <f>IF(N268="sníž. přenesená",J268,0)</f>
        <v>0</v>
      </c>
      <c r="BI268" s="193">
        <f>IF(N268="nulová",J268,0)</f>
        <v>0</v>
      </c>
      <c r="BJ268" s="17" t="s">
        <v>81</v>
      </c>
      <c r="BK268" s="193">
        <f>ROUND(I268*H268,2)</f>
        <v>0</v>
      </c>
      <c r="BL268" s="17" t="s">
        <v>138</v>
      </c>
      <c r="BM268" s="192" t="s">
        <v>432</v>
      </c>
    </row>
    <row r="269" spans="2:63" s="11" customFormat="1" ht="22.5" customHeight="1">
      <c r="B269" s="165"/>
      <c r="C269" s="166"/>
      <c r="D269" s="167" t="s">
        <v>75</v>
      </c>
      <c r="E269" s="179" t="s">
        <v>433</v>
      </c>
      <c r="F269" s="179" t="s">
        <v>434</v>
      </c>
      <c r="G269" s="166"/>
      <c r="H269" s="166"/>
      <c r="I269" s="169"/>
      <c r="J269" s="180">
        <f>BK269</f>
        <v>0</v>
      </c>
      <c r="K269" s="166"/>
      <c r="L269" s="171"/>
      <c r="M269" s="172"/>
      <c r="N269" s="173"/>
      <c r="O269" s="173"/>
      <c r="P269" s="174">
        <f>P270</f>
        <v>0</v>
      </c>
      <c r="Q269" s="173"/>
      <c r="R269" s="174">
        <f>R270</f>
        <v>0</v>
      </c>
      <c r="S269" s="173"/>
      <c r="T269" s="175">
        <f>T270</f>
        <v>0</v>
      </c>
      <c r="AR269" s="176" t="s">
        <v>81</v>
      </c>
      <c r="AT269" s="177" t="s">
        <v>75</v>
      </c>
      <c r="AU269" s="177" t="s">
        <v>81</v>
      </c>
      <c r="AY269" s="176" t="s">
        <v>131</v>
      </c>
      <c r="BK269" s="178">
        <f>BK270</f>
        <v>0</v>
      </c>
    </row>
    <row r="270" spans="1:65" s="1" customFormat="1" ht="24" customHeight="1">
      <c r="A270" s="34"/>
      <c r="B270" s="35"/>
      <c r="C270" s="181" t="s">
        <v>435</v>
      </c>
      <c r="D270" s="181" t="s">
        <v>133</v>
      </c>
      <c r="E270" s="182" t="s">
        <v>436</v>
      </c>
      <c r="F270" s="183" t="s">
        <v>437</v>
      </c>
      <c r="G270" s="184" t="s">
        <v>190</v>
      </c>
      <c r="H270" s="185">
        <v>24.566</v>
      </c>
      <c r="I270" s="186"/>
      <c r="J270" s="187">
        <f>ROUND(I270*H270,2)</f>
        <v>0</v>
      </c>
      <c r="K270" s="183" t="s">
        <v>137</v>
      </c>
      <c r="L270" s="39"/>
      <c r="M270" s="188" t="s">
        <v>1</v>
      </c>
      <c r="N270" s="189" t="s">
        <v>41</v>
      </c>
      <c r="O270" s="71"/>
      <c r="P270" s="190">
        <f>O270*H270</f>
        <v>0</v>
      </c>
      <c r="Q270" s="190">
        <v>0</v>
      </c>
      <c r="R270" s="190">
        <f>Q270*H270</f>
        <v>0</v>
      </c>
      <c r="S270" s="190">
        <v>0</v>
      </c>
      <c r="T270" s="191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2" t="s">
        <v>138</v>
      </c>
      <c r="AT270" s="192" t="s">
        <v>133</v>
      </c>
      <c r="AU270" s="192" t="s">
        <v>83</v>
      </c>
      <c r="AY270" s="17" t="s">
        <v>131</v>
      </c>
      <c r="BE270" s="193">
        <f>IF(N270="základní",J270,0)</f>
        <v>0</v>
      </c>
      <c r="BF270" s="193">
        <f>IF(N270="snížená",J270,0)</f>
        <v>0</v>
      </c>
      <c r="BG270" s="193">
        <f>IF(N270="zákl. přenesená",J270,0)</f>
        <v>0</v>
      </c>
      <c r="BH270" s="193">
        <f>IF(N270="sníž. přenesená",J270,0)</f>
        <v>0</v>
      </c>
      <c r="BI270" s="193">
        <f>IF(N270="nulová",J270,0)</f>
        <v>0</v>
      </c>
      <c r="BJ270" s="17" t="s">
        <v>81</v>
      </c>
      <c r="BK270" s="193">
        <f>ROUND(I270*H270,2)</f>
        <v>0</v>
      </c>
      <c r="BL270" s="17" t="s">
        <v>138</v>
      </c>
      <c r="BM270" s="192" t="s">
        <v>438</v>
      </c>
    </row>
    <row r="271" spans="2:63" s="11" customFormat="1" ht="25.5" customHeight="1">
      <c r="B271" s="165"/>
      <c r="C271" s="166"/>
      <c r="D271" s="167" t="s">
        <v>75</v>
      </c>
      <c r="E271" s="168" t="s">
        <v>439</v>
      </c>
      <c r="F271" s="168" t="s">
        <v>440</v>
      </c>
      <c r="G271" s="166"/>
      <c r="H271" s="166"/>
      <c r="I271" s="169"/>
      <c r="J271" s="170">
        <f>BK271</f>
        <v>0</v>
      </c>
      <c r="K271" s="166"/>
      <c r="L271" s="171"/>
      <c r="M271" s="172"/>
      <c r="N271" s="173"/>
      <c r="O271" s="173"/>
      <c r="P271" s="174">
        <f>P272+P289+P299+P318+P320+P328+P341+P344+P372+P379</f>
        <v>0</v>
      </c>
      <c r="Q271" s="173"/>
      <c r="R271" s="174">
        <f>R272+R289+R299+R318+R320+R328+R341+R344+R372+R379</f>
        <v>0.96818274</v>
      </c>
      <c r="S271" s="173"/>
      <c r="T271" s="175">
        <f>T272+T289+T299+T318+T320+T328+T341+T344+T372+T379</f>
        <v>0.18241300000000002</v>
      </c>
      <c r="AR271" s="176" t="s">
        <v>83</v>
      </c>
      <c r="AT271" s="177" t="s">
        <v>75</v>
      </c>
      <c r="AU271" s="177" t="s">
        <v>76</v>
      </c>
      <c r="AY271" s="176" t="s">
        <v>131</v>
      </c>
      <c r="BK271" s="178">
        <f>BK272+BK289+BK299+BK318+BK320+BK328+BK341+BK344+BK372+BK379</f>
        <v>0</v>
      </c>
    </row>
    <row r="272" spans="2:63" s="11" customFormat="1" ht="22.5" customHeight="1">
      <c r="B272" s="165"/>
      <c r="C272" s="166"/>
      <c r="D272" s="167" t="s">
        <v>75</v>
      </c>
      <c r="E272" s="179" t="s">
        <v>441</v>
      </c>
      <c r="F272" s="179" t="s">
        <v>442</v>
      </c>
      <c r="G272" s="166"/>
      <c r="H272" s="166"/>
      <c r="I272" s="169"/>
      <c r="J272" s="180">
        <f>BK272</f>
        <v>0</v>
      </c>
      <c r="K272" s="166"/>
      <c r="L272" s="171"/>
      <c r="M272" s="172"/>
      <c r="N272" s="173"/>
      <c r="O272" s="173"/>
      <c r="P272" s="174">
        <f>SUM(P273:P288)</f>
        <v>0</v>
      </c>
      <c r="Q272" s="173"/>
      <c r="R272" s="174">
        <f>SUM(R273:R288)</f>
        <v>0.09805660000000001</v>
      </c>
      <c r="S272" s="173"/>
      <c r="T272" s="175">
        <f>SUM(T273:T288)</f>
        <v>0</v>
      </c>
      <c r="AR272" s="176" t="s">
        <v>83</v>
      </c>
      <c r="AT272" s="177" t="s">
        <v>75</v>
      </c>
      <c r="AU272" s="177" t="s">
        <v>81</v>
      </c>
      <c r="AY272" s="176" t="s">
        <v>131</v>
      </c>
      <c r="BK272" s="178">
        <f>SUM(BK273:BK288)</f>
        <v>0</v>
      </c>
    </row>
    <row r="273" spans="1:65" s="1" customFormat="1" ht="24" customHeight="1">
      <c r="A273" s="34"/>
      <c r="B273" s="35"/>
      <c r="C273" s="181" t="s">
        <v>443</v>
      </c>
      <c r="D273" s="181" t="s">
        <v>133</v>
      </c>
      <c r="E273" s="182" t="s">
        <v>444</v>
      </c>
      <c r="F273" s="183" t="s">
        <v>445</v>
      </c>
      <c r="G273" s="184" t="s">
        <v>136</v>
      </c>
      <c r="H273" s="185">
        <v>7.468</v>
      </c>
      <c r="I273" s="186"/>
      <c r="J273" s="187">
        <f>ROUND(I273*H273,2)</f>
        <v>0</v>
      </c>
      <c r="K273" s="183" t="s">
        <v>137</v>
      </c>
      <c r="L273" s="39"/>
      <c r="M273" s="188" t="s">
        <v>1</v>
      </c>
      <c r="N273" s="189" t="s">
        <v>41</v>
      </c>
      <c r="O273" s="71"/>
      <c r="P273" s="190">
        <f>O273*H273</f>
        <v>0</v>
      </c>
      <c r="Q273" s="190">
        <v>0</v>
      </c>
      <c r="R273" s="190">
        <f>Q273*H273</f>
        <v>0</v>
      </c>
      <c r="S273" s="190">
        <v>0</v>
      </c>
      <c r="T273" s="191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2" t="s">
        <v>217</v>
      </c>
      <c r="AT273" s="192" t="s">
        <v>133</v>
      </c>
      <c r="AU273" s="192" t="s">
        <v>83</v>
      </c>
      <c r="AY273" s="17" t="s">
        <v>131</v>
      </c>
      <c r="BE273" s="193">
        <f>IF(N273="základní",J273,0)</f>
        <v>0</v>
      </c>
      <c r="BF273" s="193">
        <f>IF(N273="snížená",J273,0)</f>
        <v>0</v>
      </c>
      <c r="BG273" s="193">
        <f>IF(N273="zákl. přenesená",J273,0)</f>
        <v>0</v>
      </c>
      <c r="BH273" s="193">
        <f>IF(N273="sníž. přenesená",J273,0)</f>
        <v>0</v>
      </c>
      <c r="BI273" s="193">
        <f>IF(N273="nulová",J273,0)</f>
        <v>0</v>
      </c>
      <c r="BJ273" s="17" t="s">
        <v>81</v>
      </c>
      <c r="BK273" s="193">
        <f>ROUND(I273*H273,2)</f>
        <v>0</v>
      </c>
      <c r="BL273" s="17" t="s">
        <v>217</v>
      </c>
      <c r="BM273" s="192" t="s">
        <v>446</v>
      </c>
    </row>
    <row r="274" spans="2:51" s="12" customFormat="1" ht="11.25">
      <c r="B274" s="194"/>
      <c r="C274" s="195"/>
      <c r="D274" s="196" t="s">
        <v>140</v>
      </c>
      <c r="E274" s="197" t="s">
        <v>1</v>
      </c>
      <c r="F274" s="198" t="s">
        <v>447</v>
      </c>
      <c r="G274" s="195"/>
      <c r="H274" s="199">
        <v>7.468</v>
      </c>
      <c r="I274" s="200"/>
      <c r="J274" s="195"/>
      <c r="K274" s="195"/>
      <c r="L274" s="201"/>
      <c r="M274" s="202"/>
      <c r="N274" s="203"/>
      <c r="O274" s="203"/>
      <c r="P274" s="203"/>
      <c r="Q274" s="203"/>
      <c r="R274" s="203"/>
      <c r="S274" s="203"/>
      <c r="T274" s="204"/>
      <c r="AT274" s="205" t="s">
        <v>140</v>
      </c>
      <c r="AU274" s="205" t="s">
        <v>83</v>
      </c>
      <c r="AV274" s="12" t="s">
        <v>83</v>
      </c>
      <c r="AW274" s="12" t="s">
        <v>32</v>
      </c>
      <c r="AX274" s="12" t="s">
        <v>81</v>
      </c>
      <c r="AY274" s="205" t="s">
        <v>131</v>
      </c>
    </row>
    <row r="275" spans="1:65" s="1" customFormat="1" ht="14.25" customHeight="1">
      <c r="A275" s="34"/>
      <c r="B275" s="35"/>
      <c r="C275" s="238" t="s">
        <v>448</v>
      </c>
      <c r="D275" s="238" t="s">
        <v>336</v>
      </c>
      <c r="E275" s="239" t="s">
        <v>449</v>
      </c>
      <c r="F275" s="240" t="s">
        <v>450</v>
      </c>
      <c r="G275" s="241" t="s">
        <v>190</v>
      </c>
      <c r="H275" s="242">
        <v>0.003</v>
      </c>
      <c r="I275" s="243"/>
      <c r="J275" s="244">
        <f>ROUND(I275*H275,2)</f>
        <v>0</v>
      </c>
      <c r="K275" s="240" t="s">
        <v>137</v>
      </c>
      <c r="L275" s="245"/>
      <c r="M275" s="246" t="s">
        <v>1</v>
      </c>
      <c r="N275" s="247" t="s">
        <v>41</v>
      </c>
      <c r="O275" s="71"/>
      <c r="P275" s="190">
        <f>O275*H275</f>
        <v>0</v>
      </c>
      <c r="Q275" s="190">
        <v>1</v>
      </c>
      <c r="R275" s="190">
        <f>Q275*H275</f>
        <v>0.003</v>
      </c>
      <c r="S275" s="190">
        <v>0</v>
      </c>
      <c r="T275" s="191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92" t="s">
        <v>302</v>
      </c>
      <c r="AT275" s="192" t="s">
        <v>336</v>
      </c>
      <c r="AU275" s="192" t="s">
        <v>83</v>
      </c>
      <c r="AY275" s="17" t="s">
        <v>131</v>
      </c>
      <c r="BE275" s="193">
        <f>IF(N275="základní",J275,0)</f>
        <v>0</v>
      </c>
      <c r="BF275" s="193">
        <f>IF(N275="snížená",J275,0)</f>
        <v>0</v>
      </c>
      <c r="BG275" s="193">
        <f>IF(N275="zákl. přenesená",J275,0)</f>
        <v>0</v>
      </c>
      <c r="BH275" s="193">
        <f>IF(N275="sníž. přenesená",J275,0)</f>
        <v>0</v>
      </c>
      <c r="BI275" s="193">
        <f>IF(N275="nulová",J275,0)</f>
        <v>0</v>
      </c>
      <c r="BJ275" s="17" t="s">
        <v>81</v>
      </c>
      <c r="BK275" s="193">
        <f>ROUND(I275*H275,2)</f>
        <v>0</v>
      </c>
      <c r="BL275" s="17" t="s">
        <v>217</v>
      </c>
      <c r="BM275" s="192" t="s">
        <v>451</v>
      </c>
    </row>
    <row r="276" spans="2:51" s="12" customFormat="1" ht="11.25">
      <c r="B276" s="194"/>
      <c r="C276" s="195"/>
      <c r="D276" s="196" t="s">
        <v>140</v>
      </c>
      <c r="E276" s="195"/>
      <c r="F276" s="198" t="s">
        <v>452</v>
      </c>
      <c r="G276" s="195"/>
      <c r="H276" s="199">
        <v>0.003</v>
      </c>
      <c r="I276" s="200"/>
      <c r="J276" s="195"/>
      <c r="K276" s="195"/>
      <c r="L276" s="201"/>
      <c r="M276" s="202"/>
      <c r="N276" s="203"/>
      <c r="O276" s="203"/>
      <c r="P276" s="203"/>
      <c r="Q276" s="203"/>
      <c r="R276" s="203"/>
      <c r="S276" s="203"/>
      <c r="T276" s="204"/>
      <c r="AT276" s="205" t="s">
        <v>140</v>
      </c>
      <c r="AU276" s="205" t="s">
        <v>83</v>
      </c>
      <c r="AV276" s="12" t="s">
        <v>83</v>
      </c>
      <c r="AW276" s="12" t="s">
        <v>4</v>
      </c>
      <c r="AX276" s="12" t="s">
        <v>81</v>
      </c>
      <c r="AY276" s="205" t="s">
        <v>131</v>
      </c>
    </row>
    <row r="277" spans="1:65" s="1" customFormat="1" ht="24" customHeight="1">
      <c r="A277" s="34"/>
      <c r="B277" s="35"/>
      <c r="C277" s="181" t="s">
        <v>453</v>
      </c>
      <c r="D277" s="181" t="s">
        <v>133</v>
      </c>
      <c r="E277" s="182" t="s">
        <v>454</v>
      </c>
      <c r="F277" s="183" t="s">
        <v>455</v>
      </c>
      <c r="G277" s="184" t="s">
        <v>136</v>
      </c>
      <c r="H277" s="185">
        <v>7.468</v>
      </c>
      <c r="I277" s="186"/>
      <c r="J277" s="187">
        <f>ROUND(I277*H277,2)</f>
        <v>0</v>
      </c>
      <c r="K277" s="183" t="s">
        <v>137</v>
      </c>
      <c r="L277" s="39"/>
      <c r="M277" s="188" t="s">
        <v>1</v>
      </c>
      <c r="N277" s="189" t="s">
        <v>41</v>
      </c>
      <c r="O277" s="71"/>
      <c r="P277" s="190">
        <f>O277*H277</f>
        <v>0</v>
      </c>
      <c r="Q277" s="190">
        <v>0.0004</v>
      </c>
      <c r="R277" s="190">
        <f>Q277*H277</f>
        <v>0.0029872</v>
      </c>
      <c r="S277" s="190">
        <v>0</v>
      </c>
      <c r="T277" s="191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2" t="s">
        <v>217</v>
      </c>
      <c r="AT277" s="192" t="s">
        <v>133</v>
      </c>
      <c r="AU277" s="192" t="s">
        <v>83</v>
      </c>
      <c r="AY277" s="17" t="s">
        <v>131</v>
      </c>
      <c r="BE277" s="193">
        <f>IF(N277="základní",J277,0)</f>
        <v>0</v>
      </c>
      <c r="BF277" s="193">
        <f>IF(N277="snížená",J277,0)</f>
        <v>0</v>
      </c>
      <c r="BG277" s="193">
        <f>IF(N277="zákl. přenesená",J277,0)</f>
        <v>0</v>
      </c>
      <c r="BH277" s="193">
        <f>IF(N277="sníž. přenesená",J277,0)</f>
        <v>0</v>
      </c>
      <c r="BI277" s="193">
        <f>IF(N277="nulová",J277,0)</f>
        <v>0</v>
      </c>
      <c r="BJ277" s="17" t="s">
        <v>81</v>
      </c>
      <c r="BK277" s="193">
        <f>ROUND(I277*H277,2)</f>
        <v>0</v>
      </c>
      <c r="BL277" s="17" t="s">
        <v>217</v>
      </c>
      <c r="BM277" s="192" t="s">
        <v>456</v>
      </c>
    </row>
    <row r="278" spans="1:65" s="1" customFormat="1" ht="24" customHeight="1">
      <c r="A278" s="34"/>
      <c r="B278" s="35"/>
      <c r="C278" s="181" t="s">
        <v>457</v>
      </c>
      <c r="D278" s="181" t="s">
        <v>133</v>
      </c>
      <c r="E278" s="182" t="s">
        <v>458</v>
      </c>
      <c r="F278" s="183" t="s">
        <v>459</v>
      </c>
      <c r="G278" s="184" t="s">
        <v>136</v>
      </c>
      <c r="H278" s="185">
        <v>2.1</v>
      </c>
      <c r="I278" s="186"/>
      <c r="J278" s="187">
        <f>ROUND(I278*H278,2)</f>
        <v>0</v>
      </c>
      <c r="K278" s="183" t="s">
        <v>1</v>
      </c>
      <c r="L278" s="39"/>
      <c r="M278" s="188" t="s">
        <v>1</v>
      </c>
      <c r="N278" s="189" t="s">
        <v>41</v>
      </c>
      <c r="O278" s="71"/>
      <c r="P278" s="190">
        <f>O278*H278</f>
        <v>0</v>
      </c>
      <c r="Q278" s="190">
        <v>0.00458</v>
      </c>
      <c r="R278" s="190">
        <f>Q278*H278</f>
        <v>0.009618</v>
      </c>
      <c r="S278" s="190">
        <v>0</v>
      </c>
      <c r="T278" s="191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92" t="s">
        <v>217</v>
      </c>
      <c r="AT278" s="192" t="s">
        <v>133</v>
      </c>
      <c r="AU278" s="192" t="s">
        <v>83</v>
      </c>
      <c r="AY278" s="17" t="s">
        <v>131</v>
      </c>
      <c r="BE278" s="193">
        <f>IF(N278="základní",J278,0)</f>
        <v>0</v>
      </c>
      <c r="BF278" s="193">
        <f>IF(N278="snížená",J278,0)</f>
        <v>0</v>
      </c>
      <c r="BG278" s="193">
        <f>IF(N278="zákl. přenesená",J278,0)</f>
        <v>0</v>
      </c>
      <c r="BH278" s="193">
        <f>IF(N278="sníž. přenesená",J278,0)</f>
        <v>0</v>
      </c>
      <c r="BI278" s="193">
        <f>IF(N278="nulová",J278,0)</f>
        <v>0</v>
      </c>
      <c r="BJ278" s="17" t="s">
        <v>81</v>
      </c>
      <c r="BK278" s="193">
        <f>ROUND(I278*H278,2)</f>
        <v>0</v>
      </c>
      <c r="BL278" s="17" t="s">
        <v>217</v>
      </c>
      <c r="BM278" s="192" t="s">
        <v>460</v>
      </c>
    </row>
    <row r="279" spans="2:51" s="12" customFormat="1" ht="11.25">
      <c r="B279" s="194"/>
      <c r="C279" s="195"/>
      <c r="D279" s="196" t="s">
        <v>140</v>
      </c>
      <c r="E279" s="197" t="s">
        <v>1</v>
      </c>
      <c r="F279" s="198" t="s">
        <v>461</v>
      </c>
      <c r="G279" s="195"/>
      <c r="H279" s="199">
        <v>2.1</v>
      </c>
      <c r="I279" s="200"/>
      <c r="J279" s="195"/>
      <c r="K279" s="195"/>
      <c r="L279" s="201"/>
      <c r="M279" s="202"/>
      <c r="N279" s="203"/>
      <c r="O279" s="203"/>
      <c r="P279" s="203"/>
      <c r="Q279" s="203"/>
      <c r="R279" s="203"/>
      <c r="S279" s="203"/>
      <c r="T279" s="204"/>
      <c r="AT279" s="205" t="s">
        <v>140</v>
      </c>
      <c r="AU279" s="205" t="s">
        <v>83</v>
      </c>
      <c r="AV279" s="12" t="s">
        <v>83</v>
      </c>
      <c r="AW279" s="12" t="s">
        <v>32</v>
      </c>
      <c r="AX279" s="12" t="s">
        <v>81</v>
      </c>
      <c r="AY279" s="205" t="s">
        <v>131</v>
      </c>
    </row>
    <row r="280" spans="1:65" s="1" customFormat="1" ht="14.25" customHeight="1">
      <c r="A280" s="34"/>
      <c r="B280" s="35"/>
      <c r="C280" s="181" t="s">
        <v>462</v>
      </c>
      <c r="D280" s="181" t="s">
        <v>133</v>
      </c>
      <c r="E280" s="182" t="s">
        <v>463</v>
      </c>
      <c r="F280" s="183" t="s">
        <v>464</v>
      </c>
      <c r="G280" s="184" t="s">
        <v>214</v>
      </c>
      <c r="H280" s="185">
        <v>10.5</v>
      </c>
      <c r="I280" s="186"/>
      <c r="J280" s="187">
        <f>ROUND(I280*H280,2)</f>
        <v>0</v>
      </c>
      <c r="K280" s="183" t="s">
        <v>1</v>
      </c>
      <c r="L280" s="39"/>
      <c r="M280" s="188" t="s">
        <v>1</v>
      </c>
      <c r="N280" s="189" t="s">
        <v>41</v>
      </c>
      <c r="O280" s="71"/>
      <c r="P280" s="190">
        <f>O280*H280</f>
        <v>0</v>
      </c>
      <c r="Q280" s="190">
        <v>0</v>
      </c>
      <c r="R280" s="190">
        <f>Q280*H280</f>
        <v>0</v>
      </c>
      <c r="S280" s="190">
        <v>0</v>
      </c>
      <c r="T280" s="191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2" t="s">
        <v>217</v>
      </c>
      <c r="AT280" s="192" t="s">
        <v>133</v>
      </c>
      <c r="AU280" s="192" t="s">
        <v>83</v>
      </c>
      <c r="AY280" s="17" t="s">
        <v>131</v>
      </c>
      <c r="BE280" s="193">
        <f>IF(N280="základní",J280,0)</f>
        <v>0</v>
      </c>
      <c r="BF280" s="193">
        <f>IF(N280="snížená",J280,0)</f>
        <v>0</v>
      </c>
      <c r="BG280" s="193">
        <f>IF(N280="zákl. přenesená",J280,0)</f>
        <v>0</v>
      </c>
      <c r="BH280" s="193">
        <f>IF(N280="sníž. přenesená",J280,0)</f>
        <v>0</v>
      </c>
      <c r="BI280" s="193">
        <f>IF(N280="nulová",J280,0)</f>
        <v>0</v>
      </c>
      <c r="BJ280" s="17" t="s">
        <v>81</v>
      </c>
      <c r="BK280" s="193">
        <f>ROUND(I280*H280,2)</f>
        <v>0</v>
      </c>
      <c r="BL280" s="17" t="s">
        <v>217</v>
      </c>
      <c r="BM280" s="192" t="s">
        <v>465</v>
      </c>
    </row>
    <row r="281" spans="2:51" s="12" customFormat="1" ht="11.25">
      <c r="B281" s="194"/>
      <c r="C281" s="195"/>
      <c r="D281" s="196" t="s">
        <v>140</v>
      </c>
      <c r="E281" s="197" t="s">
        <v>1</v>
      </c>
      <c r="F281" s="198" t="s">
        <v>466</v>
      </c>
      <c r="G281" s="195"/>
      <c r="H281" s="199">
        <v>10.5</v>
      </c>
      <c r="I281" s="200"/>
      <c r="J281" s="195"/>
      <c r="K281" s="195"/>
      <c r="L281" s="201"/>
      <c r="M281" s="202"/>
      <c r="N281" s="203"/>
      <c r="O281" s="203"/>
      <c r="P281" s="203"/>
      <c r="Q281" s="203"/>
      <c r="R281" s="203"/>
      <c r="S281" s="203"/>
      <c r="T281" s="204"/>
      <c r="AT281" s="205" t="s">
        <v>140</v>
      </c>
      <c r="AU281" s="205" t="s">
        <v>83</v>
      </c>
      <c r="AV281" s="12" t="s">
        <v>83</v>
      </c>
      <c r="AW281" s="12" t="s">
        <v>32</v>
      </c>
      <c r="AX281" s="12" t="s">
        <v>81</v>
      </c>
      <c r="AY281" s="205" t="s">
        <v>131</v>
      </c>
    </row>
    <row r="282" spans="1:65" s="1" customFormat="1" ht="24" customHeight="1">
      <c r="A282" s="34"/>
      <c r="B282" s="35"/>
      <c r="C282" s="181" t="s">
        <v>467</v>
      </c>
      <c r="D282" s="181" t="s">
        <v>133</v>
      </c>
      <c r="E282" s="182" t="s">
        <v>468</v>
      </c>
      <c r="F282" s="183" t="s">
        <v>469</v>
      </c>
      <c r="G282" s="184" t="s">
        <v>214</v>
      </c>
      <c r="H282" s="185">
        <v>13.44</v>
      </c>
      <c r="I282" s="186"/>
      <c r="J282" s="187">
        <f>ROUND(I282*H282,2)</f>
        <v>0</v>
      </c>
      <c r="K282" s="183" t="s">
        <v>137</v>
      </c>
      <c r="L282" s="39"/>
      <c r="M282" s="188" t="s">
        <v>1</v>
      </c>
      <c r="N282" s="189" t="s">
        <v>41</v>
      </c>
      <c r="O282" s="71"/>
      <c r="P282" s="190">
        <f>O282*H282</f>
        <v>0</v>
      </c>
      <c r="Q282" s="190">
        <v>0.0002</v>
      </c>
      <c r="R282" s="190">
        <f>Q282*H282</f>
        <v>0.002688</v>
      </c>
      <c r="S282" s="190">
        <v>0</v>
      </c>
      <c r="T282" s="191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92" t="s">
        <v>217</v>
      </c>
      <c r="AT282" s="192" t="s">
        <v>133</v>
      </c>
      <c r="AU282" s="192" t="s">
        <v>83</v>
      </c>
      <c r="AY282" s="17" t="s">
        <v>131</v>
      </c>
      <c r="BE282" s="193">
        <f>IF(N282="základní",J282,0)</f>
        <v>0</v>
      </c>
      <c r="BF282" s="193">
        <f>IF(N282="snížená",J282,0)</f>
        <v>0</v>
      </c>
      <c r="BG282" s="193">
        <f>IF(N282="zákl. přenesená",J282,0)</f>
        <v>0</v>
      </c>
      <c r="BH282" s="193">
        <f>IF(N282="sníž. přenesená",J282,0)</f>
        <v>0</v>
      </c>
      <c r="BI282" s="193">
        <f>IF(N282="nulová",J282,0)</f>
        <v>0</v>
      </c>
      <c r="BJ282" s="17" t="s">
        <v>81</v>
      </c>
      <c r="BK282" s="193">
        <f>ROUND(I282*H282,2)</f>
        <v>0</v>
      </c>
      <c r="BL282" s="17" t="s">
        <v>217</v>
      </c>
      <c r="BM282" s="192" t="s">
        <v>470</v>
      </c>
    </row>
    <row r="283" spans="2:51" s="12" customFormat="1" ht="11.25">
      <c r="B283" s="194"/>
      <c r="C283" s="195"/>
      <c r="D283" s="196" t="s">
        <v>140</v>
      </c>
      <c r="E283" s="197" t="s">
        <v>1</v>
      </c>
      <c r="F283" s="198" t="s">
        <v>471</v>
      </c>
      <c r="G283" s="195"/>
      <c r="H283" s="199">
        <v>6.72</v>
      </c>
      <c r="I283" s="200"/>
      <c r="J283" s="195"/>
      <c r="K283" s="195"/>
      <c r="L283" s="201"/>
      <c r="M283" s="202"/>
      <c r="N283" s="203"/>
      <c r="O283" s="203"/>
      <c r="P283" s="203"/>
      <c r="Q283" s="203"/>
      <c r="R283" s="203"/>
      <c r="S283" s="203"/>
      <c r="T283" s="204"/>
      <c r="AT283" s="205" t="s">
        <v>140</v>
      </c>
      <c r="AU283" s="205" t="s">
        <v>83</v>
      </c>
      <c r="AV283" s="12" t="s">
        <v>83</v>
      </c>
      <c r="AW283" s="12" t="s">
        <v>32</v>
      </c>
      <c r="AX283" s="12" t="s">
        <v>76</v>
      </c>
      <c r="AY283" s="205" t="s">
        <v>131</v>
      </c>
    </row>
    <row r="284" spans="2:51" s="12" customFormat="1" ht="11.25">
      <c r="B284" s="194"/>
      <c r="C284" s="195"/>
      <c r="D284" s="196" t="s">
        <v>140</v>
      </c>
      <c r="E284" s="197" t="s">
        <v>1</v>
      </c>
      <c r="F284" s="198" t="s">
        <v>472</v>
      </c>
      <c r="G284" s="195"/>
      <c r="H284" s="199">
        <v>6.72</v>
      </c>
      <c r="I284" s="200"/>
      <c r="J284" s="195"/>
      <c r="K284" s="195"/>
      <c r="L284" s="201"/>
      <c r="M284" s="202"/>
      <c r="N284" s="203"/>
      <c r="O284" s="203"/>
      <c r="P284" s="203"/>
      <c r="Q284" s="203"/>
      <c r="R284" s="203"/>
      <c r="S284" s="203"/>
      <c r="T284" s="204"/>
      <c r="AT284" s="205" t="s">
        <v>140</v>
      </c>
      <c r="AU284" s="205" t="s">
        <v>83</v>
      </c>
      <c r="AV284" s="12" t="s">
        <v>83</v>
      </c>
      <c r="AW284" s="12" t="s">
        <v>32</v>
      </c>
      <c r="AX284" s="12" t="s">
        <v>76</v>
      </c>
      <c r="AY284" s="205" t="s">
        <v>131</v>
      </c>
    </row>
    <row r="285" spans="2:51" s="13" customFormat="1" ht="11.25">
      <c r="B285" s="206"/>
      <c r="C285" s="207"/>
      <c r="D285" s="196" t="s">
        <v>140</v>
      </c>
      <c r="E285" s="208" t="s">
        <v>1</v>
      </c>
      <c r="F285" s="209" t="s">
        <v>148</v>
      </c>
      <c r="G285" s="207"/>
      <c r="H285" s="210">
        <v>13.44</v>
      </c>
      <c r="I285" s="211"/>
      <c r="J285" s="207"/>
      <c r="K285" s="207"/>
      <c r="L285" s="212"/>
      <c r="M285" s="213"/>
      <c r="N285" s="214"/>
      <c r="O285" s="214"/>
      <c r="P285" s="214"/>
      <c r="Q285" s="214"/>
      <c r="R285" s="214"/>
      <c r="S285" s="214"/>
      <c r="T285" s="215"/>
      <c r="AT285" s="216" t="s">
        <v>140</v>
      </c>
      <c r="AU285" s="216" t="s">
        <v>83</v>
      </c>
      <c r="AV285" s="13" t="s">
        <v>149</v>
      </c>
      <c r="AW285" s="13" t="s">
        <v>32</v>
      </c>
      <c r="AX285" s="13" t="s">
        <v>81</v>
      </c>
      <c r="AY285" s="216" t="s">
        <v>131</v>
      </c>
    </row>
    <row r="286" spans="1:65" s="1" customFormat="1" ht="37.5" customHeight="1">
      <c r="A286" s="34"/>
      <c r="B286" s="35"/>
      <c r="C286" s="238" t="s">
        <v>473</v>
      </c>
      <c r="D286" s="238" t="s">
        <v>336</v>
      </c>
      <c r="E286" s="239" t="s">
        <v>474</v>
      </c>
      <c r="F286" s="240" t="s">
        <v>475</v>
      </c>
      <c r="G286" s="241" t="s">
        <v>136</v>
      </c>
      <c r="H286" s="242">
        <v>14.771</v>
      </c>
      <c r="I286" s="243"/>
      <c r="J286" s="244">
        <f>ROUND(I286*H286,2)</f>
        <v>0</v>
      </c>
      <c r="K286" s="240" t="s">
        <v>145</v>
      </c>
      <c r="L286" s="245"/>
      <c r="M286" s="246" t="s">
        <v>1</v>
      </c>
      <c r="N286" s="247" t="s">
        <v>41</v>
      </c>
      <c r="O286" s="71"/>
      <c r="P286" s="190">
        <f>O286*H286</f>
        <v>0</v>
      </c>
      <c r="Q286" s="190">
        <v>0.0054</v>
      </c>
      <c r="R286" s="190">
        <f>Q286*H286</f>
        <v>0.07976340000000001</v>
      </c>
      <c r="S286" s="190">
        <v>0</v>
      </c>
      <c r="T286" s="191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92" t="s">
        <v>302</v>
      </c>
      <c r="AT286" s="192" t="s">
        <v>336</v>
      </c>
      <c r="AU286" s="192" t="s">
        <v>83</v>
      </c>
      <c r="AY286" s="17" t="s">
        <v>131</v>
      </c>
      <c r="BE286" s="193">
        <f>IF(N286="základní",J286,0)</f>
        <v>0</v>
      </c>
      <c r="BF286" s="193">
        <f>IF(N286="snížená",J286,0)</f>
        <v>0</v>
      </c>
      <c r="BG286" s="193">
        <f>IF(N286="zákl. přenesená",J286,0)</f>
        <v>0</v>
      </c>
      <c r="BH286" s="193">
        <f>IF(N286="sníž. přenesená",J286,0)</f>
        <v>0</v>
      </c>
      <c r="BI286" s="193">
        <f>IF(N286="nulová",J286,0)</f>
        <v>0</v>
      </c>
      <c r="BJ286" s="17" t="s">
        <v>81</v>
      </c>
      <c r="BK286" s="193">
        <f>ROUND(I286*H286,2)</f>
        <v>0</v>
      </c>
      <c r="BL286" s="17" t="s">
        <v>217</v>
      </c>
      <c r="BM286" s="192" t="s">
        <v>476</v>
      </c>
    </row>
    <row r="287" spans="2:51" s="12" customFormat="1" ht="11.25">
      <c r="B287" s="194"/>
      <c r="C287" s="195"/>
      <c r="D287" s="196" t="s">
        <v>140</v>
      </c>
      <c r="E287" s="197" t="s">
        <v>1</v>
      </c>
      <c r="F287" s="198" t="s">
        <v>477</v>
      </c>
      <c r="G287" s="195"/>
      <c r="H287" s="199">
        <v>14.771</v>
      </c>
      <c r="I287" s="200"/>
      <c r="J287" s="195"/>
      <c r="K287" s="195"/>
      <c r="L287" s="201"/>
      <c r="M287" s="202"/>
      <c r="N287" s="203"/>
      <c r="O287" s="203"/>
      <c r="P287" s="203"/>
      <c r="Q287" s="203"/>
      <c r="R287" s="203"/>
      <c r="S287" s="203"/>
      <c r="T287" s="204"/>
      <c r="AT287" s="205" t="s">
        <v>140</v>
      </c>
      <c r="AU287" s="205" t="s">
        <v>83</v>
      </c>
      <c r="AV287" s="12" t="s">
        <v>83</v>
      </c>
      <c r="AW287" s="12" t="s">
        <v>32</v>
      </c>
      <c r="AX287" s="12" t="s">
        <v>81</v>
      </c>
      <c r="AY287" s="205" t="s">
        <v>131</v>
      </c>
    </row>
    <row r="288" spans="1:65" s="1" customFormat="1" ht="24" customHeight="1">
      <c r="A288" s="34"/>
      <c r="B288" s="35"/>
      <c r="C288" s="181" t="s">
        <v>478</v>
      </c>
      <c r="D288" s="181" t="s">
        <v>133</v>
      </c>
      <c r="E288" s="182" t="s">
        <v>479</v>
      </c>
      <c r="F288" s="183" t="s">
        <v>480</v>
      </c>
      <c r="G288" s="184" t="s">
        <v>190</v>
      </c>
      <c r="H288" s="185">
        <v>0.098</v>
      </c>
      <c r="I288" s="186"/>
      <c r="J288" s="187">
        <f>ROUND(I288*H288,2)</f>
        <v>0</v>
      </c>
      <c r="K288" s="183" t="s">
        <v>137</v>
      </c>
      <c r="L288" s="39"/>
      <c r="M288" s="188" t="s">
        <v>1</v>
      </c>
      <c r="N288" s="189" t="s">
        <v>41</v>
      </c>
      <c r="O288" s="71"/>
      <c r="P288" s="190">
        <f>O288*H288</f>
        <v>0</v>
      </c>
      <c r="Q288" s="190">
        <v>0</v>
      </c>
      <c r="R288" s="190">
        <f>Q288*H288</f>
        <v>0</v>
      </c>
      <c r="S288" s="190">
        <v>0</v>
      </c>
      <c r="T288" s="191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92" t="s">
        <v>217</v>
      </c>
      <c r="AT288" s="192" t="s">
        <v>133</v>
      </c>
      <c r="AU288" s="192" t="s">
        <v>83</v>
      </c>
      <c r="AY288" s="17" t="s">
        <v>131</v>
      </c>
      <c r="BE288" s="193">
        <f>IF(N288="základní",J288,0)</f>
        <v>0</v>
      </c>
      <c r="BF288" s="193">
        <f>IF(N288="snížená",J288,0)</f>
        <v>0</v>
      </c>
      <c r="BG288" s="193">
        <f>IF(N288="zákl. přenesená",J288,0)</f>
        <v>0</v>
      </c>
      <c r="BH288" s="193">
        <f>IF(N288="sníž. přenesená",J288,0)</f>
        <v>0</v>
      </c>
      <c r="BI288" s="193">
        <f>IF(N288="nulová",J288,0)</f>
        <v>0</v>
      </c>
      <c r="BJ288" s="17" t="s">
        <v>81</v>
      </c>
      <c r="BK288" s="193">
        <f>ROUND(I288*H288,2)</f>
        <v>0</v>
      </c>
      <c r="BL288" s="17" t="s">
        <v>217</v>
      </c>
      <c r="BM288" s="192" t="s">
        <v>481</v>
      </c>
    </row>
    <row r="289" spans="2:63" s="11" customFormat="1" ht="22.5" customHeight="1">
      <c r="B289" s="165"/>
      <c r="C289" s="166"/>
      <c r="D289" s="167" t="s">
        <v>75</v>
      </c>
      <c r="E289" s="179" t="s">
        <v>482</v>
      </c>
      <c r="F289" s="179" t="s">
        <v>483</v>
      </c>
      <c r="G289" s="166"/>
      <c r="H289" s="166"/>
      <c r="I289" s="169"/>
      <c r="J289" s="180">
        <f>BK289</f>
        <v>0</v>
      </c>
      <c r="K289" s="166"/>
      <c r="L289" s="171"/>
      <c r="M289" s="172"/>
      <c r="N289" s="173"/>
      <c r="O289" s="173"/>
      <c r="P289" s="174">
        <f>SUM(P290:P298)</f>
        <v>0</v>
      </c>
      <c r="Q289" s="173"/>
      <c r="R289" s="174">
        <f>SUM(R290:R298)</f>
        <v>0.042808000000000006</v>
      </c>
      <c r="S289" s="173"/>
      <c r="T289" s="175">
        <f>SUM(T290:T298)</f>
        <v>0</v>
      </c>
      <c r="AR289" s="176" t="s">
        <v>83</v>
      </c>
      <c r="AT289" s="177" t="s">
        <v>75</v>
      </c>
      <c r="AU289" s="177" t="s">
        <v>81</v>
      </c>
      <c r="AY289" s="176" t="s">
        <v>131</v>
      </c>
      <c r="BK289" s="178">
        <f>SUM(BK290:BK298)</f>
        <v>0</v>
      </c>
    </row>
    <row r="290" spans="1:65" s="1" customFormat="1" ht="24" customHeight="1">
      <c r="A290" s="34"/>
      <c r="B290" s="35"/>
      <c r="C290" s="181" t="s">
        <v>484</v>
      </c>
      <c r="D290" s="181" t="s">
        <v>133</v>
      </c>
      <c r="E290" s="182" t="s">
        <v>485</v>
      </c>
      <c r="F290" s="183" t="s">
        <v>486</v>
      </c>
      <c r="G290" s="184" t="s">
        <v>136</v>
      </c>
      <c r="H290" s="185">
        <v>6.63</v>
      </c>
      <c r="I290" s="186"/>
      <c r="J290" s="187">
        <f>ROUND(I290*H290,2)</f>
        <v>0</v>
      </c>
      <c r="K290" s="183" t="s">
        <v>137</v>
      </c>
      <c r="L290" s="39"/>
      <c r="M290" s="188" t="s">
        <v>1</v>
      </c>
      <c r="N290" s="189" t="s">
        <v>41</v>
      </c>
      <c r="O290" s="71"/>
      <c r="P290" s="190">
        <f>O290*H290</f>
        <v>0</v>
      </c>
      <c r="Q290" s="190">
        <v>0</v>
      </c>
      <c r="R290" s="190">
        <f>Q290*H290</f>
        <v>0</v>
      </c>
      <c r="S290" s="190">
        <v>0</v>
      </c>
      <c r="T290" s="191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92" t="s">
        <v>217</v>
      </c>
      <c r="AT290" s="192" t="s">
        <v>133</v>
      </c>
      <c r="AU290" s="192" t="s">
        <v>83</v>
      </c>
      <c r="AY290" s="17" t="s">
        <v>131</v>
      </c>
      <c r="BE290" s="193">
        <f>IF(N290="základní",J290,0)</f>
        <v>0</v>
      </c>
      <c r="BF290" s="193">
        <f>IF(N290="snížená",J290,0)</f>
        <v>0</v>
      </c>
      <c r="BG290" s="193">
        <f>IF(N290="zákl. přenesená",J290,0)</f>
        <v>0</v>
      </c>
      <c r="BH290" s="193">
        <f>IF(N290="sníž. přenesená",J290,0)</f>
        <v>0</v>
      </c>
      <c r="BI290" s="193">
        <f>IF(N290="nulová",J290,0)</f>
        <v>0</v>
      </c>
      <c r="BJ290" s="17" t="s">
        <v>81</v>
      </c>
      <c r="BK290" s="193">
        <f>ROUND(I290*H290,2)</f>
        <v>0</v>
      </c>
      <c r="BL290" s="17" t="s">
        <v>217</v>
      </c>
      <c r="BM290" s="192" t="s">
        <v>487</v>
      </c>
    </row>
    <row r="291" spans="1:65" s="1" customFormat="1" ht="14.25" customHeight="1">
      <c r="A291" s="34"/>
      <c r="B291" s="35"/>
      <c r="C291" s="238" t="s">
        <v>488</v>
      </c>
      <c r="D291" s="238" t="s">
        <v>336</v>
      </c>
      <c r="E291" s="239" t="s">
        <v>449</v>
      </c>
      <c r="F291" s="240" t="s">
        <v>450</v>
      </c>
      <c r="G291" s="241" t="s">
        <v>190</v>
      </c>
      <c r="H291" s="242">
        <v>0.002</v>
      </c>
      <c r="I291" s="243"/>
      <c r="J291" s="244">
        <f>ROUND(I291*H291,2)</f>
        <v>0</v>
      </c>
      <c r="K291" s="240" t="s">
        <v>137</v>
      </c>
      <c r="L291" s="245"/>
      <c r="M291" s="246" t="s">
        <v>1</v>
      </c>
      <c r="N291" s="247" t="s">
        <v>41</v>
      </c>
      <c r="O291" s="71"/>
      <c r="P291" s="190">
        <f>O291*H291</f>
        <v>0</v>
      </c>
      <c r="Q291" s="190">
        <v>1</v>
      </c>
      <c r="R291" s="190">
        <f>Q291*H291</f>
        <v>0.002</v>
      </c>
      <c r="S291" s="190">
        <v>0</v>
      </c>
      <c r="T291" s="191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92" t="s">
        <v>302</v>
      </c>
      <c r="AT291" s="192" t="s">
        <v>336</v>
      </c>
      <c r="AU291" s="192" t="s">
        <v>83</v>
      </c>
      <c r="AY291" s="17" t="s">
        <v>131</v>
      </c>
      <c r="BE291" s="193">
        <f>IF(N291="základní",J291,0)</f>
        <v>0</v>
      </c>
      <c r="BF291" s="193">
        <f>IF(N291="snížená",J291,0)</f>
        <v>0</v>
      </c>
      <c r="BG291" s="193">
        <f>IF(N291="zákl. přenesená",J291,0)</f>
        <v>0</v>
      </c>
      <c r="BH291" s="193">
        <f>IF(N291="sníž. přenesená",J291,0)</f>
        <v>0</v>
      </c>
      <c r="BI291" s="193">
        <f>IF(N291="nulová",J291,0)</f>
        <v>0</v>
      </c>
      <c r="BJ291" s="17" t="s">
        <v>81</v>
      </c>
      <c r="BK291" s="193">
        <f>ROUND(I291*H291,2)</f>
        <v>0</v>
      </c>
      <c r="BL291" s="17" t="s">
        <v>217</v>
      </c>
      <c r="BM291" s="192" t="s">
        <v>489</v>
      </c>
    </row>
    <row r="292" spans="2:51" s="12" customFormat="1" ht="11.25">
      <c r="B292" s="194"/>
      <c r="C292" s="195"/>
      <c r="D292" s="196" t="s">
        <v>140</v>
      </c>
      <c r="E292" s="195"/>
      <c r="F292" s="198" t="s">
        <v>490</v>
      </c>
      <c r="G292" s="195"/>
      <c r="H292" s="199">
        <v>0.002</v>
      </c>
      <c r="I292" s="200"/>
      <c r="J292" s="195"/>
      <c r="K292" s="195"/>
      <c r="L292" s="201"/>
      <c r="M292" s="202"/>
      <c r="N292" s="203"/>
      <c r="O292" s="203"/>
      <c r="P292" s="203"/>
      <c r="Q292" s="203"/>
      <c r="R292" s="203"/>
      <c r="S292" s="203"/>
      <c r="T292" s="204"/>
      <c r="AT292" s="205" t="s">
        <v>140</v>
      </c>
      <c r="AU292" s="205" t="s">
        <v>83</v>
      </c>
      <c r="AV292" s="12" t="s">
        <v>83</v>
      </c>
      <c r="AW292" s="12" t="s">
        <v>4</v>
      </c>
      <c r="AX292" s="12" t="s">
        <v>81</v>
      </c>
      <c r="AY292" s="205" t="s">
        <v>131</v>
      </c>
    </row>
    <row r="293" spans="1:65" s="1" customFormat="1" ht="24" customHeight="1">
      <c r="A293" s="34"/>
      <c r="B293" s="35"/>
      <c r="C293" s="181" t="s">
        <v>491</v>
      </c>
      <c r="D293" s="181" t="s">
        <v>133</v>
      </c>
      <c r="E293" s="182" t="s">
        <v>492</v>
      </c>
      <c r="F293" s="183" t="s">
        <v>493</v>
      </c>
      <c r="G293" s="184" t="s">
        <v>136</v>
      </c>
      <c r="H293" s="185">
        <v>8.502</v>
      </c>
      <c r="I293" s="186"/>
      <c r="J293" s="187">
        <f>ROUND(I293*H293,2)</f>
        <v>0</v>
      </c>
      <c r="K293" s="183" t="s">
        <v>137</v>
      </c>
      <c r="L293" s="39"/>
      <c r="M293" s="188" t="s">
        <v>1</v>
      </c>
      <c r="N293" s="189" t="s">
        <v>41</v>
      </c>
      <c r="O293" s="71"/>
      <c r="P293" s="190">
        <f>O293*H293</f>
        <v>0</v>
      </c>
      <c r="Q293" s="190">
        <v>0</v>
      </c>
      <c r="R293" s="190">
        <f>Q293*H293</f>
        <v>0</v>
      </c>
      <c r="S293" s="190">
        <v>0</v>
      </c>
      <c r="T293" s="191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92" t="s">
        <v>217</v>
      </c>
      <c r="AT293" s="192" t="s">
        <v>133</v>
      </c>
      <c r="AU293" s="192" t="s">
        <v>83</v>
      </c>
      <c r="AY293" s="17" t="s">
        <v>131</v>
      </c>
      <c r="BE293" s="193">
        <f>IF(N293="základní",J293,0)</f>
        <v>0</v>
      </c>
      <c r="BF293" s="193">
        <f>IF(N293="snížená",J293,0)</f>
        <v>0</v>
      </c>
      <c r="BG293" s="193">
        <f>IF(N293="zákl. přenesená",J293,0)</f>
        <v>0</v>
      </c>
      <c r="BH293" s="193">
        <f>IF(N293="sníž. přenesená",J293,0)</f>
        <v>0</v>
      </c>
      <c r="BI293" s="193">
        <f>IF(N293="nulová",J293,0)</f>
        <v>0</v>
      </c>
      <c r="BJ293" s="17" t="s">
        <v>81</v>
      </c>
      <c r="BK293" s="193">
        <f>ROUND(I293*H293,2)</f>
        <v>0</v>
      </c>
      <c r="BL293" s="17" t="s">
        <v>217</v>
      </c>
      <c r="BM293" s="192" t="s">
        <v>494</v>
      </c>
    </row>
    <row r="294" spans="2:51" s="12" customFormat="1" ht="11.25">
      <c r="B294" s="194"/>
      <c r="C294" s="195"/>
      <c r="D294" s="196" t="s">
        <v>140</v>
      </c>
      <c r="E294" s="197" t="s">
        <v>1</v>
      </c>
      <c r="F294" s="198" t="s">
        <v>495</v>
      </c>
      <c r="G294" s="195"/>
      <c r="H294" s="199">
        <v>8.502</v>
      </c>
      <c r="I294" s="200"/>
      <c r="J294" s="195"/>
      <c r="K294" s="195"/>
      <c r="L294" s="201"/>
      <c r="M294" s="202"/>
      <c r="N294" s="203"/>
      <c r="O294" s="203"/>
      <c r="P294" s="203"/>
      <c r="Q294" s="203"/>
      <c r="R294" s="203"/>
      <c r="S294" s="203"/>
      <c r="T294" s="204"/>
      <c r="AT294" s="205" t="s">
        <v>140</v>
      </c>
      <c r="AU294" s="205" t="s">
        <v>83</v>
      </c>
      <c r="AV294" s="12" t="s">
        <v>83</v>
      </c>
      <c r="AW294" s="12" t="s">
        <v>32</v>
      </c>
      <c r="AX294" s="12" t="s">
        <v>81</v>
      </c>
      <c r="AY294" s="205" t="s">
        <v>131</v>
      </c>
    </row>
    <row r="295" spans="1:65" s="1" customFormat="1" ht="48.75" customHeight="1">
      <c r="A295" s="34"/>
      <c r="B295" s="35"/>
      <c r="C295" s="238" t="s">
        <v>496</v>
      </c>
      <c r="D295" s="238" t="s">
        <v>336</v>
      </c>
      <c r="E295" s="239" t="s">
        <v>497</v>
      </c>
      <c r="F295" s="240" t="s">
        <v>498</v>
      </c>
      <c r="G295" s="241" t="s">
        <v>136</v>
      </c>
      <c r="H295" s="242">
        <v>10.202</v>
      </c>
      <c r="I295" s="243"/>
      <c r="J295" s="244">
        <f>ROUND(I295*H295,2)</f>
        <v>0</v>
      </c>
      <c r="K295" s="240" t="s">
        <v>145</v>
      </c>
      <c r="L295" s="245"/>
      <c r="M295" s="246" t="s">
        <v>1</v>
      </c>
      <c r="N295" s="247" t="s">
        <v>41</v>
      </c>
      <c r="O295" s="71"/>
      <c r="P295" s="190">
        <f>O295*H295</f>
        <v>0</v>
      </c>
      <c r="Q295" s="190">
        <v>0.004</v>
      </c>
      <c r="R295" s="190">
        <f>Q295*H295</f>
        <v>0.040808000000000004</v>
      </c>
      <c r="S295" s="190">
        <v>0</v>
      </c>
      <c r="T295" s="191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92" t="s">
        <v>302</v>
      </c>
      <c r="AT295" s="192" t="s">
        <v>336</v>
      </c>
      <c r="AU295" s="192" t="s">
        <v>83</v>
      </c>
      <c r="AY295" s="17" t="s">
        <v>131</v>
      </c>
      <c r="BE295" s="193">
        <f>IF(N295="základní",J295,0)</f>
        <v>0</v>
      </c>
      <c r="BF295" s="193">
        <f>IF(N295="snížená",J295,0)</f>
        <v>0</v>
      </c>
      <c r="BG295" s="193">
        <f>IF(N295="zákl. přenesená",J295,0)</f>
        <v>0</v>
      </c>
      <c r="BH295" s="193">
        <f>IF(N295="sníž. přenesená",J295,0)</f>
        <v>0</v>
      </c>
      <c r="BI295" s="193">
        <f>IF(N295="nulová",J295,0)</f>
        <v>0</v>
      </c>
      <c r="BJ295" s="17" t="s">
        <v>81</v>
      </c>
      <c r="BK295" s="193">
        <f>ROUND(I295*H295,2)</f>
        <v>0</v>
      </c>
      <c r="BL295" s="17" t="s">
        <v>217</v>
      </c>
      <c r="BM295" s="192" t="s">
        <v>499</v>
      </c>
    </row>
    <row r="296" spans="2:51" s="12" customFormat="1" ht="11.25">
      <c r="B296" s="194"/>
      <c r="C296" s="195"/>
      <c r="D296" s="196" t="s">
        <v>140</v>
      </c>
      <c r="E296" s="195"/>
      <c r="F296" s="198" t="s">
        <v>500</v>
      </c>
      <c r="G296" s="195"/>
      <c r="H296" s="199">
        <v>10.202</v>
      </c>
      <c r="I296" s="200"/>
      <c r="J296" s="195"/>
      <c r="K296" s="195"/>
      <c r="L296" s="201"/>
      <c r="M296" s="202"/>
      <c r="N296" s="203"/>
      <c r="O296" s="203"/>
      <c r="P296" s="203"/>
      <c r="Q296" s="203"/>
      <c r="R296" s="203"/>
      <c r="S296" s="203"/>
      <c r="T296" s="204"/>
      <c r="AT296" s="205" t="s">
        <v>140</v>
      </c>
      <c r="AU296" s="205" t="s">
        <v>83</v>
      </c>
      <c r="AV296" s="12" t="s">
        <v>83</v>
      </c>
      <c r="AW296" s="12" t="s">
        <v>4</v>
      </c>
      <c r="AX296" s="12" t="s">
        <v>81</v>
      </c>
      <c r="AY296" s="205" t="s">
        <v>131</v>
      </c>
    </row>
    <row r="297" spans="1:65" s="1" customFormat="1" ht="24" customHeight="1">
      <c r="A297" s="34"/>
      <c r="B297" s="35"/>
      <c r="C297" s="181" t="s">
        <v>501</v>
      </c>
      <c r="D297" s="181" t="s">
        <v>133</v>
      </c>
      <c r="E297" s="182" t="s">
        <v>502</v>
      </c>
      <c r="F297" s="183" t="s">
        <v>503</v>
      </c>
      <c r="G297" s="184" t="s">
        <v>190</v>
      </c>
      <c r="H297" s="185">
        <v>0.043</v>
      </c>
      <c r="I297" s="186"/>
      <c r="J297" s="187">
        <f>ROUND(I297*H297,2)</f>
        <v>0</v>
      </c>
      <c r="K297" s="183" t="s">
        <v>137</v>
      </c>
      <c r="L297" s="39"/>
      <c r="M297" s="188" t="s">
        <v>1</v>
      </c>
      <c r="N297" s="189" t="s">
        <v>41</v>
      </c>
      <c r="O297" s="71"/>
      <c r="P297" s="190">
        <f>O297*H297</f>
        <v>0</v>
      </c>
      <c r="Q297" s="190">
        <v>0</v>
      </c>
      <c r="R297" s="190">
        <f>Q297*H297</f>
        <v>0</v>
      </c>
      <c r="S297" s="190">
        <v>0</v>
      </c>
      <c r="T297" s="191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92" t="s">
        <v>217</v>
      </c>
      <c r="AT297" s="192" t="s">
        <v>133</v>
      </c>
      <c r="AU297" s="192" t="s">
        <v>83</v>
      </c>
      <c r="AY297" s="17" t="s">
        <v>131</v>
      </c>
      <c r="BE297" s="193">
        <f>IF(N297="základní",J297,0)</f>
        <v>0</v>
      </c>
      <c r="BF297" s="193">
        <f>IF(N297="snížená",J297,0)</f>
        <v>0</v>
      </c>
      <c r="BG297" s="193">
        <f>IF(N297="zákl. přenesená",J297,0)</f>
        <v>0</v>
      </c>
      <c r="BH297" s="193">
        <f>IF(N297="sníž. přenesená",J297,0)</f>
        <v>0</v>
      </c>
      <c r="BI297" s="193">
        <f>IF(N297="nulová",J297,0)</f>
        <v>0</v>
      </c>
      <c r="BJ297" s="17" t="s">
        <v>81</v>
      </c>
      <c r="BK297" s="193">
        <f>ROUND(I297*H297,2)</f>
        <v>0</v>
      </c>
      <c r="BL297" s="17" t="s">
        <v>217</v>
      </c>
      <c r="BM297" s="192" t="s">
        <v>504</v>
      </c>
    </row>
    <row r="298" spans="1:65" s="1" customFormat="1" ht="24" customHeight="1">
      <c r="A298" s="34"/>
      <c r="B298" s="35"/>
      <c r="C298" s="181" t="s">
        <v>505</v>
      </c>
      <c r="D298" s="181" t="s">
        <v>133</v>
      </c>
      <c r="E298" s="182" t="s">
        <v>506</v>
      </c>
      <c r="F298" s="183" t="s">
        <v>507</v>
      </c>
      <c r="G298" s="184" t="s">
        <v>190</v>
      </c>
      <c r="H298" s="185">
        <v>0.043</v>
      </c>
      <c r="I298" s="186"/>
      <c r="J298" s="187">
        <f>ROUND(I298*H298,2)</f>
        <v>0</v>
      </c>
      <c r="K298" s="183" t="s">
        <v>137</v>
      </c>
      <c r="L298" s="39"/>
      <c r="M298" s="188" t="s">
        <v>1</v>
      </c>
      <c r="N298" s="189" t="s">
        <v>41</v>
      </c>
      <c r="O298" s="71"/>
      <c r="P298" s="190">
        <f>O298*H298</f>
        <v>0</v>
      </c>
      <c r="Q298" s="190">
        <v>0</v>
      </c>
      <c r="R298" s="190">
        <f>Q298*H298</f>
        <v>0</v>
      </c>
      <c r="S298" s="190">
        <v>0</v>
      </c>
      <c r="T298" s="191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2" t="s">
        <v>217</v>
      </c>
      <c r="AT298" s="192" t="s">
        <v>133</v>
      </c>
      <c r="AU298" s="192" t="s">
        <v>83</v>
      </c>
      <c r="AY298" s="17" t="s">
        <v>131</v>
      </c>
      <c r="BE298" s="193">
        <f>IF(N298="základní",J298,0)</f>
        <v>0</v>
      </c>
      <c r="BF298" s="193">
        <f>IF(N298="snížená",J298,0)</f>
        <v>0</v>
      </c>
      <c r="BG298" s="193">
        <f>IF(N298="zákl. přenesená",J298,0)</f>
        <v>0</v>
      </c>
      <c r="BH298" s="193">
        <f>IF(N298="sníž. přenesená",J298,0)</f>
        <v>0</v>
      </c>
      <c r="BI298" s="193">
        <f>IF(N298="nulová",J298,0)</f>
        <v>0</v>
      </c>
      <c r="BJ298" s="17" t="s">
        <v>81</v>
      </c>
      <c r="BK298" s="193">
        <f>ROUND(I298*H298,2)</f>
        <v>0</v>
      </c>
      <c r="BL298" s="17" t="s">
        <v>217</v>
      </c>
      <c r="BM298" s="192" t="s">
        <v>508</v>
      </c>
    </row>
    <row r="299" spans="2:63" s="11" customFormat="1" ht="22.5" customHeight="1">
      <c r="B299" s="165"/>
      <c r="C299" s="166"/>
      <c r="D299" s="167" t="s">
        <v>75</v>
      </c>
      <c r="E299" s="179" t="s">
        <v>509</v>
      </c>
      <c r="F299" s="179" t="s">
        <v>510</v>
      </c>
      <c r="G299" s="166"/>
      <c r="H299" s="166"/>
      <c r="I299" s="169"/>
      <c r="J299" s="180">
        <f>BK299</f>
        <v>0</v>
      </c>
      <c r="K299" s="166"/>
      <c r="L299" s="171"/>
      <c r="M299" s="172"/>
      <c r="N299" s="173"/>
      <c r="O299" s="173"/>
      <c r="P299" s="174">
        <f>SUM(P300:P317)</f>
        <v>0</v>
      </c>
      <c r="Q299" s="173"/>
      <c r="R299" s="174">
        <f>SUM(R300:R317)</f>
        <v>0.08122700000000001</v>
      </c>
      <c r="S299" s="173"/>
      <c r="T299" s="175">
        <f>SUM(T300:T317)</f>
        <v>0</v>
      </c>
      <c r="AR299" s="176" t="s">
        <v>83</v>
      </c>
      <c r="AT299" s="177" t="s">
        <v>75</v>
      </c>
      <c r="AU299" s="177" t="s">
        <v>81</v>
      </c>
      <c r="AY299" s="176" t="s">
        <v>131</v>
      </c>
      <c r="BK299" s="178">
        <f>SUM(BK300:BK317)</f>
        <v>0</v>
      </c>
    </row>
    <row r="300" spans="1:65" s="1" customFormat="1" ht="24" customHeight="1">
      <c r="A300" s="34"/>
      <c r="B300" s="35"/>
      <c r="C300" s="181" t="s">
        <v>511</v>
      </c>
      <c r="D300" s="181" t="s">
        <v>133</v>
      </c>
      <c r="E300" s="182" t="s">
        <v>512</v>
      </c>
      <c r="F300" s="183" t="s">
        <v>513</v>
      </c>
      <c r="G300" s="184" t="s">
        <v>136</v>
      </c>
      <c r="H300" s="185">
        <v>17.712</v>
      </c>
      <c r="I300" s="186"/>
      <c r="J300" s="187">
        <f>ROUND(I300*H300,2)</f>
        <v>0</v>
      </c>
      <c r="K300" s="183" t="s">
        <v>137</v>
      </c>
      <c r="L300" s="39"/>
      <c r="M300" s="188" t="s">
        <v>1</v>
      </c>
      <c r="N300" s="189" t="s">
        <v>41</v>
      </c>
      <c r="O300" s="71"/>
      <c r="P300" s="190">
        <f>O300*H300</f>
        <v>0</v>
      </c>
      <c r="Q300" s="190">
        <v>0</v>
      </c>
      <c r="R300" s="190">
        <f>Q300*H300</f>
        <v>0</v>
      </c>
      <c r="S300" s="190">
        <v>0</v>
      </c>
      <c r="T300" s="191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92" t="s">
        <v>217</v>
      </c>
      <c r="AT300" s="192" t="s">
        <v>133</v>
      </c>
      <c r="AU300" s="192" t="s">
        <v>83</v>
      </c>
      <c r="AY300" s="17" t="s">
        <v>131</v>
      </c>
      <c r="BE300" s="193">
        <f>IF(N300="základní",J300,0)</f>
        <v>0</v>
      </c>
      <c r="BF300" s="193">
        <f>IF(N300="snížená",J300,0)</f>
        <v>0</v>
      </c>
      <c r="BG300" s="193">
        <f>IF(N300="zákl. přenesená",J300,0)</f>
        <v>0</v>
      </c>
      <c r="BH300" s="193">
        <f>IF(N300="sníž. přenesená",J300,0)</f>
        <v>0</v>
      </c>
      <c r="BI300" s="193">
        <f>IF(N300="nulová",J300,0)</f>
        <v>0</v>
      </c>
      <c r="BJ300" s="17" t="s">
        <v>81</v>
      </c>
      <c r="BK300" s="193">
        <f>ROUND(I300*H300,2)</f>
        <v>0</v>
      </c>
      <c r="BL300" s="17" t="s">
        <v>217</v>
      </c>
      <c r="BM300" s="192" t="s">
        <v>514</v>
      </c>
    </row>
    <row r="301" spans="2:51" s="12" customFormat="1" ht="11.25">
      <c r="B301" s="194"/>
      <c r="C301" s="195"/>
      <c r="D301" s="196" t="s">
        <v>140</v>
      </c>
      <c r="E301" s="197" t="s">
        <v>1</v>
      </c>
      <c r="F301" s="198" t="s">
        <v>515</v>
      </c>
      <c r="G301" s="195"/>
      <c r="H301" s="199">
        <v>17.712</v>
      </c>
      <c r="I301" s="200"/>
      <c r="J301" s="195"/>
      <c r="K301" s="195"/>
      <c r="L301" s="201"/>
      <c r="M301" s="202"/>
      <c r="N301" s="203"/>
      <c r="O301" s="203"/>
      <c r="P301" s="203"/>
      <c r="Q301" s="203"/>
      <c r="R301" s="203"/>
      <c r="S301" s="203"/>
      <c r="T301" s="204"/>
      <c r="AT301" s="205" t="s">
        <v>140</v>
      </c>
      <c r="AU301" s="205" t="s">
        <v>83</v>
      </c>
      <c r="AV301" s="12" t="s">
        <v>83</v>
      </c>
      <c r="AW301" s="12" t="s">
        <v>32</v>
      </c>
      <c r="AX301" s="12" t="s">
        <v>81</v>
      </c>
      <c r="AY301" s="205" t="s">
        <v>131</v>
      </c>
    </row>
    <row r="302" spans="1:65" s="1" customFormat="1" ht="14.25" customHeight="1">
      <c r="A302" s="34"/>
      <c r="B302" s="35"/>
      <c r="C302" s="238" t="s">
        <v>516</v>
      </c>
      <c r="D302" s="238" t="s">
        <v>336</v>
      </c>
      <c r="E302" s="239" t="s">
        <v>517</v>
      </c>
      <c r="F302" s="240" t="s">
        <v>518</v>
      </c>
      <c r="G302" s="241" t="s">
        <v>136</v>
      </c>
      <c r="H302" s="242">
        <v>18.066</v>
      </c>
      <c r="I302" s="243"/>
      <c r="J302" s="244">
        <f>ROUND(I302*H302,2)</f>
        <v>0</v>
      </c>
      <c r="K302" s="240" t="s">
        <v>137</v>
      </c>
      <c r="L302" s="245"/>
      <c r="M302" s="246" t="s">
        <v>1</v>
      </c>
      <c r="N302" s="247" t="s">
        <v>41</v>
      </c>
      <c r="O302" s="71"/>
      <c r="P302" s="190">
        <f>O302*H302</f>
        <v>0</v>
      </c>
      <c r="Q302" s="190">
        <v>0.0023</v>
      </c>
      <c r="R302" s="190">
        <f>Q302*H302</f>
        <v>0.0415518</v>
      </c>
      <c r="S302" s="190">
        <v>0</v>
      </c>
      <c r="T302" s="191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92" t="s">
        <v>302</v>
      </c>
      <c r="AT302" s="192" t="s">
        <v>336</v>
      </c>
      <c r="AU302" s="192" t="s">
        <v>83</v>
      </c>
      <c r="AY302" s="17" t="s">
        <v>131</v>
      </c>
      <c r="BE302" s="193">
        <f>IF(N302="základní",J302,0)</f>
        <v>0</v>
      </c>
      <c r="BF302" s="193">
        <f>IF(N302="snížená",J302,0)</f>
        <v>0</v>
      </c>
      <c r="BG302" s="193">
        <f>IF(N302="zákl. přenesená",J302,0)</f>
        <v>0</v>
      </c>
      <c r="BH302" s="193">
        <f>IF(N302="sníž. přenesená",J302,0)</f>
        <v>0</v>
      </c>
      <c r="BI302" s="193">
        <f>IF(N302="nulová",J302,0)</f>
        <v>0</v>
      </c>
      <c r="BJ302" s="17" t="s">
        <v>81</v>
      </c>
      <c r="BK302" s="193">
        <f>ROUND(I302*H302,2)</f>
        <v>0</v>
      </c>
      <c r="BL302" s="17" t="s">
        <v>217</v>
      </c>
      <c r="BM302" s="192" t="s">
        <v>519</v>
      </c>
    </row>
    <row r="303" spans="2:51" s="12" customFormat="1" ht="11.25">
      <c r="B303" s="194"/>
      <c r="C303" s="195"/>
      <c r="D303" s="196" t="s">
        <v>140</v>
      </c>
      <c r="E303" s="195"/>
      <c r="F303" s="198" t="s">
        <v>520</v>
      </c>
      <c r="G303" s="195"/>
      <c r="H303" s="199">
        <v>18.066</v>
      </c>
      <c r="I303" s="200"/>
      <c r="J303" s="195"/>
      <c r="K303" s="195"/>
      <c r="L303" s="201"/>
      <c r="M303" s="202"/>
      <c r="N303" s="203"/>
      <c r="O303" s="203"/>
      <c r="P303" s="203"/>
      <c r="Q303" s="203"/>
      <c r="R303" s="203"/>
      <c r="S303" s="203"/>
      <c r="T303" s="204"/>
      <c r="AT303" s="205" t="s">
        <v>140</v>
      </c>
      <c r="AU303" s="205" t="s">
        <v>83</v>
      </c>
      <c r="AV303" s="12" t="s">
        <v>83</v>
      </c>
      <c r="AW303" s="12" t="s">
        <v>4</v>
      </c>
      <c r="AX303" s="12" t="s">
        <v>81</v>
      </c>
      <c r="AY303" s="205" t="s">
        <v>131</v>
      </c>
    </row>
    <row r="304" spans="1:65" s="1" customFormat="1" ht="24" customHeight="1">
      <c r="A304" s="34"/>
      <c r="B304" s="35"/>
      <c r="C304" s="181" t="s">
        <v>521</v>
      </c>
      <c r="D304" s="181" t="s">
        <v>133</v>
      </c>
      <c r="E304" s="182" t="s">
        <v>522</v>
      </c>
      <c r="F304" s="183" t="s">
        <v>523</v>
      </c>
      <c r="G304" s="184" t="s">
        <v>136</v>
      </c>
      <c r="H304" s="185">
        <v>6.93</v>
      </c>
      <c r="I304" s="186"/>
      <c r="J304" s="187">
        <f>ROUND(I304*H304,2)</f>
        <v>0</v>
      </c>
      <c r="K304" s="183" t="s">
        <v>137</v>
      </c>
      <c r="L304" s="39"/>
      <c r="M304" s="188" t="s">
        <v>1</v>
      </c>
      <c r="N304" s="189" t="s">
        <v>41</v>
      </c>
      <c r="O304" s="71"/>
      <c r="P304" s="190">
        <f>O304*H304</f>
        <v>0</v>
      </c>
      <c r="Q304" s="190">
        <v>0</v>
      </c>
      <c r="R304" s="190">
        <f>Q304*H304</f>
        <v>0</v>
      </c>
      <c r="S304" s="190">
        <v>0</v>
      </c>
      <c r="T304" s="191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2" t="s">
        <v>217</v>
      </c>
      <c r="AT304" s="192" t="s">
        <v>133</v>
      </c>
      <c r="AU304" s="192" t="s">
        <v>83</v>
      </c>
      <c r="AY304" s="17" t="s">
        <v>131</v>
      </c>
      <c r="BE304" s="193">
        <f>IF(N304="základní",J304,0)</f>
        <v>0</v>
      </c>
      <c r="BF304" s="193">
        <f>IF(N304="snížená",J304,0)</f>
        <v>0</v>
      </c>
      <c r="BG304" s="193">
        <f>IF(N304="zákl. přenesená",J304,0)</f>
        <v>0</v>
      </c>
      <c r="BH304" s="193">
        <f>IF(N304="sníž. přenesená",J304,0)</f>
        <v>0</v>
      </c>
      <c r="BI304" s="193">
        <f>IF(N304="nulová",J304,0)</f>
        <v>0</v>
      </c>
      <c r="BJ304" s="17" t="s">
        <v>81</v>
      </c>
      <c r="BK304" s="193">
        <f>ROUND(I304*H304,2)</f>
        <v>0</v>
      </c>
      <c r="BL304" s="17" t="s">
        <v>217</v>
      </c>
      <c r="BM304" s="192" t="s">
        <v>524</v>
      </c>
    </row>
    <row r="305" spans="1:65" s="1" customFormat="1" ht="24" customHeight="1">
      <c r="A305" s="34"/>
      <c r="B305" s="35"/>
      <c r="C305" s="238" t="s">
        <v>525</v>
      </c>
      <c r="D305" s="238" t="s">
        <v>336</v>
      </c>
      <c r="E305" s="239" t="s">
        <v>526</v>
      </c>
      <c r="F305" s="240" t="s">
        <v>527</v>
      </c>
      <c r="G305" s="241" t="s">
        <v>136</v>
      </c>
      <c r="H305" s="242">
        <v>7.2</v>
      </c>
      <c r="I305" s="243"/>
      <c r="J305" s="244">
        <f>ROUND(I305*H305,2)</f>
        <v>0</v>
      </c>
      <c r="K305" s="240" t="s">
        <v>137</v>
      </c>
      <c r="L305" s="245"/>
      <c r="M305" s="246" t="s">
        <v>1</v>
      </c>
      <c r="N305" s="247" t="s">
        <v>41</v>
      </c>
      <c r="O305" s="71"/>
      <c r="P305" s="190">
        <f>O305*H305</f>
        <v>0</v>
      </c>
      <c r="Q305" s="190">
        <v>0.0015</v>
      </c>
      <c r="R305" s="190">
        <f>Q305*H305</f>
        <v>0.0108</v>
      </c>
      <c r="S305" s="190">
        <v>0</v>
      </c>
      <c r="T305" s="191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92" t="s">
        <v>302</v>
      </c>
      <c r="AT305" s="192" t="s">
        <v>336</v>
      </c>
      <c r="AU305" s="192" t="s">
        <v>83</v>
      </c>
      <c r="AY305" s="17" t="s">
        <v>131</v>
      </c>
      <c r="BE305" s="193">
        <f>IF(N305="základní",J305,0)</f>
        <v>0</v>
      </c>
      <c r="BF305" s="193">
        <f>IF(N305="snížená",J305,0)</f>
        <v>0</v>
      </c>
      <c r="BG305" s="193">
        <f>IF(N305="zákl. přenesená",J305,0)</f>
        <v>0</v>
      </c>
      <c r="BH305" s="193">
        <f>IF(N305="sníž. přenesená",J305,0)</f>
        <v>0</v>
      </c>
      <c r="BI305" s="193">
        <f>IF(N305="nulová",J305,0)</f>
        <v>0</v>
      </c>
      <c r="BJ305" s="17" t="s">
        <v>81</v>
      </c>
      <c r="BK305" s="193">
        <f>ROUND(I305*H305,2)</f>
        <v>0</v>
      </c>
      <c r="BL305" s="17" t="s">
        <v>217</v>
      </c>
      <c r="BM305" s="192" t="s">
        <v>528</v>
      </c>
    </row>
    <row r="306" spans="2:51" s="12" customFormat="1" ht="11.25">
      <c r="B306" s="194"/>
      <c r="C306" s="195"/>
      <c r="D306" s="196" t="s">
        <v>140</v>
      </c>
      <c r="E306" s="195"/>
      <c r="F306" s="198" t="s">
        <v>529</v>
      </c>
      <c r="G306" s="195"/>
      <c r="H306" s="199">
        <v>7.2</v>
      </c>
      <c r="I306" s="200"/>
      <c r="J306" s="195"/>
      <c r="K306" s="195"/>
      <c r="L306" s="201"/>
      <c r="M306" s="202"/>
      <c r="N306" s="203"/>
      <c r="O306" s="203"/>
      <c r="P306" s="203"/>
      <c r="Q306" s="203"/>
      <c r="R306" s="203"/>
      <c r="S306" s="203"/>
      <c r="T306" s="204"/>
      <c r="AT306" s="205" t="s">
        <v>140</v>
      </c>
      <c r="AU306" s="205" t="s">
        <v>83</v>
      </c>
      <c r="AV306" s="12" t="s">
        <v>83</v>
      </c>
      <c r="AW306" s="12" t="s">
        <v>4</v>
      </c>
      <c r="AX306" s="12" t="s">
        <v>81</v>
      </c>
      <c r="AY306" s="205" t="s">
        <v>131</v>
      </c>
    </row>
    <row r="307" spans="1:65" s="1" customFormat="1" ht="24" customHeight="1">
      <c r="A307" s="34"/>
      <c r="B307" s="35"/>
      <c r="C307" s="181" t="s">
        <v>530</v>
      </c>
      <c r="D307" s="181" t="s">
        <v>133</v>
      </c>
      <c r="E307" s="182" t="s">
        <v>531</v>
      </c>
      <c r="F307" s="183" t="s">
        <v>532</v>
      </c>
      <c r="G307" s="184" t="s">
        <v>136</v>
      </c>
      <c r="H307" s="185">
        <v>2.248</v>
      </c>
      <c r="I307" s="186"/>
      <c r="J307" s="187">
        <f>ROUND(I307*H307,2)</f>
        <v>0</v>
      </c>
      <c r="K307" s="183" t="s">
        <v>137</v>
      </c>
      <c r="L307" s="39"/>
      <c r="M307" s="188" t="s">
        <v>1</v>
      </c>
      <c r="N307" s="189" t="s">
        <v>41</v>
      </c>
      <c r="O307" s="71"/>
      <c r="P307" s="190">
        <f>O307*H307</f>
        <v>0</v>
      </c>
      <c r="Q307" s="190">
        <v>0.006</v>
      </c>
      <c r="R307" s="190">
        <f>Q307*H307</f>
        <v>0.013488000000000002</v>
      </c>
      <c r="S307" s="190">
        <v>0</v>
      </c>
      <c r="T307" s="191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92" t="s">
        <v>217</v>
      </c>
      <c r="AT307" s="192" t="s">
        <v>133</v>
      </c>
      <c r="AU307" s="192" t="s">
        <v>83</v>
      </c>
      <c r="AY307" s="17" t="s">
        <v>131</v>
      </c>
      <c r="BE307" s="193">
        <f>IF(N307="základní",J307,0)</f>
        <v>0</v>
      </c>
      <c r="BF307" s="193">
        <f>IF(N307="snížená",J307,0)</f>
        <v>0</v>
      </c>
      <c r="BG307" s="193">
        <f>IF(N307="zákl. přenesená",J307,0)</f>
        <v>0</v>
      </c>
      <c r="BH307" s="193">
        <f>IF(N307="sníž. přenesená",J307,0)</f>
        <v>0</v>
      </c>
      <c r="BI307" s="193">
        <f>IF(N307="nulová",J307,0)</f>
        <v>0</v>
      </c>
      <c r="BJ307" s="17" t="s">
        <v>81</v>
      </c>
      <c r="BK307" s="193">
        <f>ROUND(I307*H307,2)</f>
        <v>0</v>
      </c>
      <c r="BL307" s="17" t="s">
        <v>217</v>
      </c>
      <c r="BM307" s="192" t="s">
        <v>533</v>
      </c>
    </row>
    <row r="308" spans="2:51" s="12" customFormat="1" ht="11.25">
      <c r="B308" s="194"/>
      <c r="C308" s="195"/>
      <c r="D308" s="196" t="s">
        <v>140</v>
      </c>
      <c r="E308" s="197" t="s">
        <v>1</v>
      </c>
      <c r="F308" s="198" t="s">
        <v>534</v>
      </c>
      <c r="G308" s="195"/>
      <c r="H308" s="199">
        <v>2.248</v>
      </c>
      <c r="I308" s="200"/>
      <c r="J308" s="195"/>
      <c r="K308" s="195"/>
      <c r="L308" s="201"/>
      <c r="M308" s="202"/>
      <c r="N308" s="203"/>
      <c r="O308" s="203"/>
      <c r="P308" s="203"/>
      <c r="Q308" s="203"/>
      <c r="R308" s="203"/>
      <c r="S308" s="203"/>
      <c r="T308" s="204"/>
      <c r="AT308" s="205" t="s">
        <v>140</v>
      </c>
      <c r="AU308" s="205" t="s">
        <v>83</v>
      </c>
      <c r="AV308" s="12" t="s">
        <v>83</v>
      </c>
      <c r="AW308" s="12" t="s">
        <v>32</v>
      </c>
      <c r="AX308" s="12" t="s">
        <v>81</v>
      </c>
      <c r="AY308" s="205" t="s">
        <v>131</v>
      </c>
    </row>
    <row r="309" spans="1:65" s="1" customFormat="1" ht="24" customHeight="1">
      <c r="A309" s="34"/>
      <c r="B309" s="35"/>
      <c r="C309" s="181" t="s">
        <v>535</v>
      </c>
      <c r="D309" s="181" t="s">
        <v>133</v>
      </c>
      <c r="E309" s="182" t="s">
        <v>536</v>
      </c>
      <c r="F309" s="183" t="s">
        <v>537</v>
      </c>
      <c r="G309" s="184" t="s">
        <v>136</v>
      </c>
      <c r="H309" s="185">
        <v>3.36</v>
      </c>
      <c r="I309" s="186"/>
      <c r="J309" s="187">
        <f>ROUND(I309*H309,2)</f>
        <v>0</v>
      </c>
      <c r="K309" s="183" t="s">
        <v>137</v>
      </c>
      <c r="L309" s="39"/>
      <c r="M309" s="188" t="s">
        <v>1</v>
      </c>
      <c r="N309" s="189" t="s">
        <v>41</v>
      </c>
      <c r="O309" s="71"/>
      <c r="P309" s="190">
        <f>O309*H309</f>
        <v>0</v>
      </c>
      <c r="Q309" s="190">
        <v>0</v>
      </c>
      <c r="R309" s="190">
        <f>Q309*H309</f>
        <v>0</v>
      </c>
      <c r="S309" s="190">
        <v>0</v>
      </c>
      <c r="T309" s="191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92" t="s">
        <v>217</v>
      </c>
      <c r="AT309" s="192" t="s">
        <v>133</v>
      </c>
      <c r="AU309" s="192" t="s">
        <v>83</v>
      </c>
      <c r="AY309" s="17" t="s">
        <v>131</v>
      </c>
      <c r="BE309" s="193">
        <f>IF(N309="základní",J309,0)</f>
        <v>0</v>
      </c>
      <c r="BF309" s="193">
        <f>IF(N309="snížená",J309,0)</f>
        <v>0</v>
      </c>
      <c r="BG309" s="193">
        <f>IF(N309="zákl. přenesená",J309,0)</f>
        <v>0</v>
      </c>
      <c r="BH309" s="193">
        <f>IF(N309="sníž. přenesená",J309,0)</f>
        <v>0</v>
      </c>
      <c r="BI309" s="193">
        <f>IF(N309="nulová",J309,0)</f>
        <v>0</v>
      </c>
      <c r="BJ309" s="17" t="s">
        <v>81</v>
      </c>
      <c r="BK309" s="193">
        <f>ROUND(I309*H309,2)</f>
        <v>0</v>
      </c>
      <c r="BL309" s="17" t="s">
        <v>217</v>
      </c>
      <c r="BM309" s="192" t="s">
        <v>538</v>
      </c>
    </row>
    <row r="310" spans="2:51" s="12" customFormat="1" ht="11.25">
      <c r="B310" s="194"/>
      <c r="C310" s="195"/>
      <c r="D310" s="196" t="s">
        <v>140</v>
      </c>
      <c r="E310" s="197" t="s">
        <v>1</v>
      </c>
      <c r="F310" s="198" t="s">
        <v>539</v>
      </c>
      <c r="G310" s="195"/>
      <c r="H310" s="199">
        <v>3.36</v>
      </c>
      <c r="I310" s="200"/>
      <c r="J310" s="195"/>
      <c r="K310" s="195"/>
      <c r="L310" s="201"/>
      <c r="M310" s="202"/>
      <c r="N310" s="203"/>
      <c r="O310" s="203"/>
      <c r="P310" s="203"/>
      <c r="Q310" s="203"/>
      <c r="R310" s="203"/>
      <c r="S310" s="203"/>
      <c r="T310" s="204"/>
      <c r="AT310" s="205" t="s">
        <v>140</v>
      </c>
      <c r="AU310" s="205" t="s">
        <v>83</v>
      </c>
      <c r="AV310" s="12" t="s">
        <v>83</v>
      </c>
      <c r="AW310" s="12" t="s">
        <v>32</v>
      </c>
      <c r="AX310" s="12" t="s">
        <v>81</v>
      </c>
      <c r="AY310" s="205" t="s">
        <v>131</v>
      </c>
    </row>
    <row r="311" spans="1:65" s="1" customFormat="1" ht="24" customHeight="1">
      <c r="A311" s="34"/>
      <c r="B311" s="35"/>
      <c r="C311" s="238" t="s">
        <v>540</v>
      </c>
      <c r="D311" s="238" t="s">
        <v>336</v>
      </c>
      <c r="E311" s="239" t="s">
        <v>541</v>
      </c>
      <c r="F311" s="240" t="s">
        <v>542</v>
      </c>
      <c r="G311" s="241" t="s">
        <v>136</v>
      </c>
      <c r="H311" s="242">
        <v>6.169</v>
      </c>
      <c r="I311" s="243"/>
      <c r="J311" s="244">
        <f>ROUND(I311*H311,2)</f>
        <v>0</v>
      </c>
      <c r="K311" s="240" t="s">
        <v>145</v>
      </c>
      <c r="L311" s="245"/>
      <c r="M311" s="246" t="s">
        <v>1</v>
      </c>
      <c r="N311" s="247" t="s">
        <v>41</v>
      </c>
      <c r="O311" s="71"/>
      <c r="P311" s="190">
        <f>O311*H311</f>
        <v>0</v>
      </c>
      <c r="Q311" s="190">
        <v>0.002</v>
      </c>
      <c r="R311" s="190">
        <f>Q311*H311</f>
        <v>0.012338</v>
      </c>
      <c r="S311" s="190">
        <v>0</v>
      </c>
      <c r="T311" s="191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92" t="s">
        <v>302</v>
      </c>
      <c r="AT311" s="192" t="s">
        <v>336</v>
      </c>
      <c r="AU311" s="192" t="s">
        <v>83</v>
      </c>
      <c r="AY311" s="17" t="s">
        <v>131</v>
      </c>
      <c r="BE311" s="193">
        <f>IF(N311="základní",J311,0)</f>
        <v>0</v>
      </c>
      <c r="BF311" s="193">
        <f>IF(N311="snížená",J311,0)</f>
        <v>0</v>
      </c>
      <c r="BG311" s="193">
        <f>IF(N311="zákl. přenesená",J311,0)</f>
        <v>0</v>
      </c>
      <c r="BH311" s="193">
        <f>IF(N311="sníž. přenesená",J311,0)</f>
        <v>0</v>
      </c>
      <c r="BI311" s="193">
        <f>IF(N311="nulová",J311,0)</f>
        <v>0</v>
      </c>
      <c r="BJ311" s="17" t="s">
        <v>81</v>
      </c>
      <c r="BK311" s="193">
        <f>ROUND(I311*H311,2)</f>
        <v>0</v>
      </c>
      <c r="BL311" s="17" t="s">
        <v>217</v>
      </c>
      <c r="BM311" s="192" t="s">
        <v>543</v>
      </c>
    </row>
    <row r="312" spans="2:51" s="12" customFormat="1" ht="11.25">
      <c r="B312" s="194"/>
      <c r="C312" s="195"/>
      <c r="D312" s="196" t="s">
        <v>140</v>
      </c>
      <c r="E312" s="197" t="s">
        <v>1</v>
      </c>
      <c r="F312" s="198" t="s">
        <v>544</v>
      </c>
      <c r="G312" s="195"/>
      <c r="H312" s="199">
        <v>6.169</v>
      </c>
      <c r="I312" s="200"/>
      <c r="J312" s="195"/>
      <c r="K312" s="195"/>
      <c r="L312" s="201"/>
      <c r="M312" s="202"/>
      <c r="N312" s="203"/>
      <c r="O312" s="203"/>
      <c r="P312" s="203"/>
      <c r="Q312" s="203"/>
      <c r="R312" s="203"/>
      <c r="S312" s="203"/>
      <c r="T312" s="204"/>
      <c r="AT312" s="205" t="s">
        <v>140</v>
      </c>
      <c r="AU312" s="205" t="s">
        <v>83</v>
      </c>
      <c r="AV312" s="12" t="s">
        <v>83</v>
      </c>
      <c r="AW312" s="12" t="s">
        <v>32</v>
      </c>
      <c r="AX312" s="12" t="s">
        <v>81</v>
      </c>
      <c r="AY312" s="205" t="s">
        <v>131</v>
      </c>
    </row>
    <row r="313" spans="1:65" s="1" customFormat="1" ht="24" customHeight="1">
      <c r="A313" s="34"/>
      <c r="B313" s="35"/>
      <c r="C313" s="181" t="s">
        <v>545</v>
      </c>
      <c r="D313" s="181" t="s">
        <v>133</v>
      </c>
      <c r="E313" s="182" t="s">
        <v>546</v>
      </c>
      <c r="F313" s="183" t="s">
        <v>547</v>
      </c>
      <c r="G313" s="184" t="s">
        <v>136</v>
      </c>
      <c r="H313" s="185">
        <v>6.93</v>
      </c>
      <c r="I313" s="186"/>
      <c r="J313" s="187">
        <f>ROUND(I313*H313,2)</f>
        <v>0</v>
      </c>
      <c r="K313" s="183" t="s">
        <v>137</v>
      </c>
      <c r="L313" s="39"/>
      <c r="M313" s="188" t="s">
        <v>1</v>
      </c>
      <c r="N313" s="189" t="s">
        <v>41</v>
      </c>
      <c r="O313" s="71"/>
      <c r="P313" s="190">
        <f>O313*H313</f>
        <v>0</v>
      </c>
      <c r="Q313" s="190">
        <v>0</v>
      </c>
      <c r="R313" s="190">
        <f>Q313*H313</f>
        <v>0</v>
      </c>
      <c r="S313" s="190">
        <v>0</v>
      </c>
      <c r="T313" s="191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92" t="s">
        <v>217</v>
      </c>
      <c r="AT313" s="192" t="s">
        <v>133</v>
      </c>
      <c r="AU313" s="192" t="s">
        <v>83</v>
      </c>
      <c r="AY313" s="17" t="s">
        <v>131</v>
      </c>
      <c r="BE313" s="193">
        <f>IF(N313="základní",J313,0)</f>
        <v>0</v>
      </c>
      <c r="BF313" s="193">
        <f>IF(N313="snížená",J313,0)</f>
        <v>0</v>
      </c>
      <c r="BG313" s="193">
        <f>IF(N313="zákl. přenesená",J313,0)</f>
        <v>0</v>
      </c>
      <c r="BH313" s="193">
        <f>IF(N313="sníž. přenesená",J313,0)</f>
        <v>0</v>
      </c>
      <c r="BI313" s="193">
        <f>IF(N313="nulová",J313,0)</f>
        <v>0</v>
      </c>
      <c r="BJ313" s="17" t="s">
        <v>81</v>
      </c>
      <c r="BK313" s="193">
        <f>ROUND(I313*H313,2)</f>
        <v>0</v>
      </c>
      <c r="BL313" s="17" t="s">
        <v>217</v>
      </c>
      <c r="BM313" s="192" t="s">
        <v>548</v>
      </c>
    </row>
    <row r="314" spans="1:65" s="1" customFormat="1" ht="14.25" customHeight="1">
      <c r="A314" s="34"/>
      <c r="B314" s="35"/>
      <c r="C314" s="238" t="s">
        <v>549</v>
      </c>
      <c r="D314" s="238" t="s">
        <v>336</v>
      </c>
      <c r="E314" s="239" t="s">
        <v>550</v>
      </c>
      <c r="F314" s="240" t="s">
        <v>551</v>
      </c>
      <c r="G314" s="241" t="s">
        <v>136</v>
      </c>
      <c r="H314" s="242">
        <v>7.623</v>
      </c>
      <c r="I314" s="243"/>
      <c r="J314" s="244">
        <f>ROUND(I314*H314,2)</f>
        <v>0</v>
      </c>
      <c r="K314" s="240" t="s">
        <v>145</v>
      </c>
      <c r="L314" s="245"/>
      <c r="M314" s="246" t="s">
        <v>1</v>
      </c>
      <c r="N314" s="247" t="s">
        <v>41</v>
      </c>
      <c r="O314" s="71"/>
      <c r="P314" s="190">
        <f>O314*H314</f>
        <v>0</v>
      </c>
      <c r="Q314" s="190">
        <v>0.0004</v>
      </c>
      <c r="R314" s="190">
        <f>Q314*H314</f>
        <v>0.0030492</v>
      </c>
      <c r="S314" s="190">
        <v>0</v>
      </c>
      <c r="T314" s="191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92" t="s">
        <v>302</v>
      </c>
      <c r="AT314" s="192" t="s">
        <v>336</v>
      </c>
      <c r="AU314" s="192" t="s">
        <v>83</v>
      </c>
      <c r="AY314" s="17" t="s">
        <v>131</v>
      </c>
      <c r="BE314" s="193">
        <f>IF(N314="základní",J314,0)</f>
        <v>0</v>
      </c>
      <c r="BF314" s="193">
        <f>IF(N314="snížená",J314,0)</f>
        <v>0</v>
      </c>
      <c r="BG314" s="193">
        <f>IF(N314="zákl. přenesená",J314,0)</f>
        <v>0</v>
      </c>
      <c r="BH314" s="193">
        <f>IF(N314="sníž. přenesená",J314,0)</f>
        <v>0</v>
      </c>
      <c r="BI314" s="193">
        <f>IF(N314="nulová",J314,0)</f>
        <v>0</v>
      </c>
      <c r="BJ314" s="17" t="s">
        <v>81</v>
      </c>
      <c r="BK314" s="193">
        <f>ROUND(I314*H314,2)</f>
        <v>0</v>
      </c>
      <c r="BL314" s="17" t="s">
        <v>217</v>
      </c>
      <c r="BM314" s="192" t="s">
        <v>552</v>
      </c>
    </row>
    <row r="315" spans="2:51" s="12" customFormat="1" ht="11.25">
      <c r="B315" s="194"/>
      <c r="C315" s="195"/>
      <c r="D315" s="196" t="s">
        <v>140</v>
      </c>
      <c r="E315" s="195"/>
      <c r="F315" s="198" t="s">
        <v>553</v>
      </c>
      <c r="G315" s="195"/>
      <c r="H315" s="199">
        <v>7.623</v>
      </c>
      <c r="I315" s="200"/>
      <c r="J315" s="195"/>
      <c r="K315" s="195"/>
      <c r="L315" s="201"/>
      <c r="M315" s="202"/>
      <c r="N315" s="203"/>
      <c r="O315" s="203"/>
      <c r="P315" s="203"/>
      <c r="Q315" s="203"/>
      <c r="R315" s="203"/>
      <c r="S315" s="203"/>
      <c r="T315" s="204"/>
      <c r="AT315" s="205" t="s">
        <v>140</v>
      </c>
      <c r="AU315" s="205" t="s">
        <v>83</v>
      </c>
      <c r="AV315" s="12" t="s">
        <v>83</v>
      </c>
      <c r="AW315" s="12" t="s">
        <v>4</v>
      </c>
      <c r="AX315" s="12" t="s">
        <v>81</v>
      </c>
      <c r="AY315" s="205" t="s">
        <v>131</v>
      </c>
    </row>
    <row r="316" spans="1:65" s="1" customFormat="1" ht="24" customHeight="1">
      <c r="A316" s="34"/>
      <c r="B316" s="35"/>
      <c r="C316" s="181" t="s">
        <v>554</v>
      </c>
      <c r="D316" s="181" t="s">
        <v>133</v>
      </c>
      <c r="E316" s="182" t="s">
        <v>555</v>
      </c>
      <c r="F316" s="183" t="s">
        <v>556</v>
      </c>
      <c r="G316" s="184" t="s">
        <v>190</v>
      </c>
      <c r="H316" s="185">
        <v>0.081</v>
      </c>
      <c r="I316" s="186"/>
      <c r="J316" s="187">
        <f>ROUND(I316*H316,2)</f>
        <v>0</v>
      </c>
      <c r="K316" s="183" t="s">
        <v>137</v>
      </c>
      <c r="L316" s="39"/>
      <c r="M316" s="188" t="s">
        <v>1</v>
      </c>
      <c r="N316" s="189" t="s">
        <v>41</v>
      </c>
      <c r="O316" s="71"/>
      <c r="P316" s="190">
        <f>O316*H316</f>
        <v>0</v>
      </c>
      <c r="Q316" s="190">
        <v>0</v>
      </c>
      <c r="R316" s="190">
        <f>Q316*H316</f>
        <v>0</v>
      </c>
      <c r="S316" s="190">
        <v>0</v>
      </c>
      <c r="T316" s="191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92" t="s">
        <v>217</v>
      </c>
      <c r="AT316" s="192" t="s">
        <v>133</v>
      </c>
      <c r="AU316" s="192" t="s">
        <v>83</v>
      </c>
      <c r="AY316" s="17" t="s">
        <v>131</v>
      </c>
      <c r="BE316" s="193">
        <f>IF(N316="základní",J316,0)</f>
        <v>0</v>
      </c>
      <c r="BF316" s="193">
        <f>IF(N316="snížená",J316,0)</f>
        <v>0</v>
      </c>
      <c r="BG316" s="193">
        <f>IF(N316="zákl. přenesená",J316,0)</f>
        <v>0</v>
      </c>
      <c r="BH316" s="193">
        <f>IF(N316="sníž. přenesená",J316,0)</f>
        <v>0</v>
      </c>
      <c r="BI316" s="193">
        <f>IF(N316="nulová",J316,0)</f>
        <v>0</v>
      </c>
      <c r="BJ316" s="17" t="s">
        <v>81</v>
      </c>
      <c r="BK316" s="193">
        <f>ROUND(I316*H316,2)</f>
        <v>0</v>
      </c>
      <c r="BL316" s="17" t="s">
        <v>217</v>
      </c>
      <c r="BM316" s="192" t="s">
        <v>557</v>
      </c>
    </row>
    <row r="317" spans="1:65" s="1" customFormat="1" ht="24" customHeight="1">
      <c r="A317" s="34"/>
      <c r="B317" s="35"/>
      <c r="C317" s="181" t="s">
        <v>558</v>
      </c>
      <c r="D317" s="181" t="s">
        <v>133</v>
      </c>
      <c r="E317" s="182" t="s">
        <v>559</v>
      </c>
      <c r="F317" s="183" t="s">
        <v>560</v>
      </c>
      <c r="G317" s="184" t="s">
        <v>190</v>
      </c>
      <c r="H317" s="185">
        <v>0.081</v>
      </c>
      <c r="I317" s="186"/>
      <c r="J317" s="187">
        <f>ROUND(I317*H317,2)</f>
        <v>0</v>
      </c>
      <c r="K317" s="183" t="s">
        <v>137</v>
      </c>
      <c r="L317" s="39"/>
      <c r="M317" s="188" t="s">
        <v>1</v>
      </c>
      <c r="N317" s="189" t="s">
        <v>41</v>
      </c>
      <c r="O317" s="71"/>
      <c r="P317" s="190">
        <f>O317*H317</f>
        <v>0</v>
      </c>
      <c r="Q317" s="190">
        <v>0</v>
      </c>
      <c r="R317" s="190">
        <f>Q317*H317</f>
        <v>0</v>
      </c>
      <c r="S317" s="190">
        <v>0</v>
      </c>
      <c r="T317" s="191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92" t="s">
        <v>217</v>
      </c>
      <c r="AT317" s="192" t="s">
        <v>133</v>
      </c>
      <c r="AU317" s="192" t="s">
        <v>83</v>
      </c>
      <c r="AY317" s="17" t="s">
        <v>131</v>
      </c>
      <c r="BE317" s="193">
        <f>IF(N317="základní",J317,0)</f>
        <v>0</v>
      </c>
      <c r="BF317" s="193">
        <f>IF(N317="snížená",J317,0)</f>
        <v>0</v>
      </c>
      <c r="BG317" s="193">
        <f>IF(N317="zákl. přenesená",J317,0)</f>
        <v>0</v>
      </c>
      <c r="BH317" s="193">
        <f>IF(N317="sníž. přenesená",J317,0)</f>
        <v>0</v>
      </c>
      <c r="BI317" s="193">
        <f>IF(N317="nulová",J317,0)</f>
        <v>0</v>
      </c>
      <c r="BJ317" s="17" t="s">
        <v>81</v>
      </c>
      <c r="BK317" s="193">
        <f>ROUND(I317*H317,2)</f>
        <v>0</v>
      </c>
      <c r="BL317" s="17" t="s">
        <v>217</v>
      </c>
      <c r="BM317" s="192" t="s">
        <v>561</v>
      </c>
    </row>
    <row r="318" spans="2:63" s="11" customFormat="1" ht="22.5" customHeight="1">
      <c r="B318" s="165"/>
      <c r="C318" s="166"/>
      <c r="D318" s="167" t="s">
        <v>75</v>
      </c>
      <c r="E318" s="179" t="s">
        <v>562</v>
      </c>
      <c r="F318" s="179" t="s">
        <v>563</v>
      </c>
      <c r="G318" s="166"/>
      <c r="H318" s="166"/>
      <c r="I318" s="169"/>
      <c r="J318" s="180">
        <f>BK318</f>
        <v>0</v>
      </c>
      <c r="K318" s="166"/>
      <c r="L318" s="171"/>
      <c r="M318" s="172"/>
      <c r="N318" s="173"/>
      <c r="O318" s="173"/>
      <c r="P318" s="174">
        <f>P319</f>
        <v>0</v>
      </c>
      <c r="Q318" s="173"/>
      <c r="R318" s="174">
        <f>R319</f>
        <v>0</v>
      </c>
      <c r="S318" s="173"/>
      <c r="T318" s="175">
        <f>T319</f>
        <v>0</v>
      </c>
      <c r="AR318" s="176" t="s">
        <v>83</v>
      </c>
      <c r="AT318" s="177" t="s">
        <v>75</v>
      </c>
      <c r="AU318" s="177" t="s">
        <v>81</v>
      </c>
      <c r="AY318" s="176" t="s">
        <v>131</v>
      </c>
      <c r="BK318" s="178">
        <f>BK319</f>
        <v>0</v>
      </c>
    </row>
    <row r="319" spans="1:65" s="1" customFormat="1" ht="24" customHeight="1">
      <c r="A319" s="34"/>
      <c r="B319" s="35"/>
      <c r="C319" s="181" t="s">
        <v>564</v>
      </c>
      <c r="D319" s="181" t="s">
        <v>133</v>
      </c>
      <c r="E319" s="182" t="s">
        <v>565</v>
      </c>
      <c r="F319" s="183" t="s">
        <v>566</v>
      </c>
      <c r="G319" s="184" t="s">
        <v>567</v>
      </c>
      <c r="H319" s="185">
        <v>1</v>
      </c>
      <c r="I319" s="186"/>
      <c r="J319" s="187">
        <f>ROUND(I319*H319,2)</f>
        <v>0</v>
      </c>
      <c r="K319" s="183" t="s">
        <v>1</v>
      </c>
      <c r="L319" s="39"/>
      <c r="M319" s="188" t="s">
        <v>1</v>
      </c>
      <c r="N319" s="189" t="s">
        <v>41</v>
      </c>
      <c r="O319" s="71"/>
      <c r="P319" s="190">
        <f>O319*H319</f>
        <v>0</v>
      </c>
      <c r="Q319" s="190">
        <v>0</v>
      </c>
      <c r="R319" s="190">
        <f>Q319*H319</f>
        <v>0</v>
      </c>
      <c r="S319" s="190">
        <v>0</v>
      </c>
      <c r="T319" s="191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92" t="s">
        <v>217</v>
      </c>
      <c r="AT319" s="192" t="s">
        <v>133</v>
      </c>
      <c r="AU319" s="192" t="s">
        <v>83</v>
      </c>
      <c r="AY319" s="17" t="s">
        <v>131</v>
      </c>
      <c r="BE319" s="193">
        <f>IF(N319="základní",J319,0)</f>
        <v>0</v>
      </c>
      <c r="BF319" s="193">
        <f>IF(N319="snížená",J319,0)</f>
        <v>0</v>
      </c>
      <c r="BG319" s="193">
        <f>IF(N319="zákl. přenesená",J319,0)</f>
        <v>0</v>
      </c>
      <c r="BH319" s="193">
        <f>IF(N319="sníž. přenesená",J319,0)</f>
        <v>0</v>
      </c>
      <c r="BI319" s="193">
        <f>IF(N319="nulová",J319,0)</f>
        <v>0</v>
      </c>
      <c r="BJ319" s="17" t="s">
        <v>81</v>
      </c>
      <c r="BK319" s="193">
        <f>ROUND(I319*H319,2)</f>
        <v>0</v>
      </c>
      <c r="BL319" s="17" t="s">
        <v>217</v>
      </c>
      <c r="BM319" s="192" t="s">
        <v>568</v>
      </c>
    </row>
    <row r="320" spans="2:63" s="11" customFormat="1" ht="22.5" customHeight="1">
      <c r="B320" s="165"/>
      <c r="C320" s="166"/>
      <c r="D320" s="167" t="s">
        <v>75</v>
      </c>
      <c r="E320" s="179" t="s">
        <v>569</v>
      </c>
      <c r="F320" s="179" t="s">
        <v>570</v>
      </c>
      <c r="G320" s="166"/>
      <c r="H320" s="166"/>
      <c r="I320" s="169"/>
      <c r="J320" s="180">
        <f>BK320</f>
        <v>0</v>
      </c>
      <c r="K320" s="166"/>
      <c r="L320" s="171"/>
      <c r="M320" s="172"/>
      <c r="N320" s="173"/>
      <c r="O320" s="173"/>
      <c r="P320" s="174">
        <f>SUM(P321:P327)</f>
        <v>0</v>
      </c>
      <c r="Q320" s="173"/>
      <c r="R320" s="174">
        <f>SUM(R321:R327)</f>
        <v>0.0076679999999999995</v>
      </c>
      <c r="S320" s="173"/>
      <c r="T320" s="175">
        <f>SUM(T321:T327)</f>
        <v>0.003173</v>
      </c>
      <c r="AR320" s="176" t="s">
        <v>83</v>
      </c>
      <c r="AT320" s="177" t="s">
        <v>75</v>
      </c>
      <c r="AU320" s="177" t="s">
        <v>81</v>
      </c>
      <c r="AY320" s="176" t="s">
        <v>131</v>
      </c>
      <c r="BK320" s="178">
        <f>SUM(BK321:BK327)</f>
        <v>0</v>
      </c>
    </row>
    <row r="321" spans="1:65" s="1" customFormat="1" ht="14.25" customHeight="1">
      <c r="A321" s="34"/>
      <c r="B321" s="35"/>
      <c r="C321" s="181" t="s">
        <v>571</v>
      </c>
      <c r="D321" s="181" t="s">
        <v>133</v>
      </c>
      <c r="E321" s="182" t="s">
        <v>572</v>
      </c>
      <c r="F321" s="183" t="s">
        <v>573</v>
      </c>
      <c r="G321" s="184" t="s">
        <v>214</v>
      </c>
      <c r="H321" s="185">
        <v>1.9</v>
      </c>
      <c r="I321" s="186"/>
      <c r="J321" s="187">
        <f>ROUND(I321*H321,2)</f>
        <v>0</v>
      </c>
      <c r="K321" s="183" t="s">
        <v>137</v>
      </c>
      <c r="L321" s="39"/>
      <c r="M321" s="188" t="s">
        <v>1</v>
      </c>
      <c r="N321" s="189" t="s">
        <v>41</v>
      </c>
      <c r="O321" s="71"/>
      <c r="P321" s="190">
        <f>O321*H321</f>
        <v>0</v>
      </c>
      <c r="Q321" s="190">
        <v>0</v>
      </c>
      <c r="R321" s="190">
        <f>Q321*H321</f>
        <v>0</v>
      </c>
      <c r="S321" s="190">
        <v>0.00167</v>
      </c>
      <c r="T321" s="191">
        <f>S321*H321</f>
        <v>0.003173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92" t="s">
        <v>217</v>
      </c>
      <c r="AT321" s="192" t="s">
        <v>133</v>
      </c>
      <c r="AU321" s="192" t="s">
        <v>83</v>
      </c>
      <c r="AY321" s="17" t="s">
        <v>131</v>
      </c>
      <c r="BE321" s="193">
        <f>IF(N321="základní",J321,0)</f>
        <v>0</v>
      </c>
      <c r="BF321" s="193">
        <f>IF(N321="snížená",J321,0)</f>
        <v>0</v>
      </c>
      <c r="BG321" s="193">
        <f>IF(N321="zákl. přenesená",J321,0)</f>
        <v>0</v>
      </c>
      <c r="BH321" s="193">
        <f>IF(N321="sníž. přenesená",J321,0)</f>
        <v>0</v>
      </c>
      <c r="BI321" s="193">
        <f>IF(N321="nulová",J321,0)</f>
        <v>0</v>
      </c>
      <c r="BJ321" s="17" t="s">
        <v>81</v>
      </c>
      <c r="BK321" s="193">
        <f>ROUND(I321*H321,2)</f>
        <v>0</v>
      </c>
      <c r="BL321" s="17" t="s">
        <v>217</v>
      </c>
      <c r="BM321" s="192" t="s">
        <v>574</v>
      </c>
    </row>
    <row r="322" spans="2:51" s="12" customFormat="1" ht="11.25">
      <c r="B322" s="194"/>
      <c r="C322" s="195"/>
      <c r="D322" s="196" t="s">
        <v>140</v>
      </c>
      <c r="E322" s="197" t="s">
        <v>1</v>
      </c>
      <c r="F322" s="198" t="s">
        <v>575</v>
      </c>
      <c r="G322" s="195"/>
      <c r="H322" s="199">
        <v>1.9</v>
      </c>
      <c r="I322" s="200"/>
      <c r="J322" s="195"/>
      <c r="K322" s="195"/>
      <c r="L322" s="201"/>
      <c r="M322" s="202"/>
      <c r="N322" s="203"/>
      <c r="O322" s="203"/>
      <c r="P322" s="203"/>
      <c r="Q322" s="203"/>
      <c r="R322" s="203"/>
      <c r="S322" s="203"/>
      <c r="T322" s="204"/>
      <c r="AT322" s="205" t="s">
        <v>140</v>
      </c>
      <c r="AU322" s="205" t="s">
        <v>83</v>
      </c>
      <c r="AV322" s="12" t="s">
        <v>83</v>
      </c>
      <c r="AW322" s="12" t="s">
        <v>32</v>
      </c>
      <c r="AX322" s="12" t="s">
        <v>81</v>
      </c>
      <c r="AY322" s="205" t="s">
        <v>131</v>
      </c>
    </row>
    <row r="323" spans="1:65" s="1" customFormat="1" ht="24" customHeight="1">
      <c r="A323" s="34"/>
      <c r="B323" s="35"/>
      <c r="C323" s="181" t="s">
        <v>576</v>
      </c>
      <c r="D323" s="181" t="s">
        <v>133</v>
      </c>
      <c r="E323" s="182" t="s">
        <v>577</v>
      </c>
      <c r="F323" s="183" t="s">
        <v>578</v>
      </c>
      <c r="G323" s="184" t="s">
        <v>214</v>
      </c>
      <c r="H323" s="185">
        <v>3.55</v>
      </c>
      <c r="I323" s="186"/>
      <c r="J323" s="187">
        <f>ROUND(I323*H323,2)</f>
        <v>0</v>
      </c>
      <c r="K323" s="183" t="s">
        <v>137</v>
      </c>
      <c r="L323" s="39"/>
      <c r="M323" s="188" t="s">
        <v>1</v>
      </c>
      <c r="N323" s="189" t="s">
        <v>41</v>
      </c>
      <c r="O323" s="71"/>
      <c r="P323" s="190">
        <f>O323*H323</f>
        <v>0</v>
      </c>
      <c r="Q323" s="190">
        <v>0.00216</v>
      </c>
      <c r="R323" s="190">
        <f>Q323*H323</f>
        <v>0.0076679999999999995</v>
      </c>
      <c r="S323" s="190">
        <v>0</v>
      </c>
      <c r="T323" s="191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92" t="s">
        <v>217</v>
      </c>
      <c r="AT323" s="192" t="s">
        <v>133</v>
      </c>
      <c r="AU323" s="192" t="s">
        <v>83</v>
      </c>
      <c r="AY323" s="17" t="s">
        <v>131</v>
      </c>
      <c r="BE323" s="193">
        <f>IF(N323="základní",J323,0)</f>
        <v>0</v>
      </c>
      <c r="BF323" s="193">
        <f>IF(N323="snížená",J323,0)</f>
        <v>0</v>
      </c>
      <c r="BG323" s="193">
        <f>IF(N323="zákl. přenesená",J323,0)</f>
        <v>0</v>
      </c>
      <c r="BH323" s="193">
        <f>IF(N323="sníž. přenesená",J323,0)</f>
        <v>0</v>
      </c>
      <c r="BI323" s="193">
        <f>IF(N323="nulová",J323,0)</f>
        <v>0</v>
      </c>
      <c r="BJ323" s="17" t="s">
        <v>81</v>
      </c>
      <c r="BK323" s="193">
        <f>ROUND(I323*H323,2)</f>
        <v>0</v>
      </c>
      <c r="BL323" s="17" t="s">
        <v>217</v>
      </c>
      <c r="BM323" s="192" t="s">
        <v>579</v>
      </c>
    </row>
    <row r="324" spans="2:51" s="12" customFormat="1" ht="11.25">
      <c r="B324" s="194"/>
      <c r="C324" s="195"/>
      <c r="D324" s="196" t="s">
        <v>140</v>
      </c>
      <c r="E324" s="197" t="s">
        <v>1</v>
      </c>
      <c r="F324" s="198" t="s">
        <v>580</v>
      </c>
      <c r="G324" s="195"/>
      <c r="H324" s="199">
        <v>3.55</v>
      </c>
      <c r="I324" s="200"/>
      <c r="J324" s="195"/>
      <c r="K324" s="195"/>
      <c r="L324" s="201"/>
      <c r="M324" s="202"/>
      <c r="N324" s="203"/>
      <c r="O324" s="203"/>
      <c r="P324" s="203"/>
      <c r="Q324" s="203"/>
      <c r="R324" s="203"/>
      <c r="S324" s="203"/>
      <c r="T324" s="204"/>
      <c r="AT324" s="205" t="s">
        <v>140</v>
      </c>
      <c r="AU324" s="205" t="s">
        <v>83</v>
      </c>
      <c r="AV324" s="12" t="s">
        <v>83</v>
      </c>
      <c r="AW324" s="12" t="s">
        <v>32</v>
      </c>
      <c r="AX324" s="12" t="s">
        <v>81</v>
      </c>
      <c r="AY324" s="205" t="s">
        <v>131</v>
      </c>
    </row>
    <row r="325" spans="1:65" s="1" customFormat="1" ht="24" customHeight="1">
      <c r="A325" s="34"/>
      <c r="B325" s="35"/>
      <c r="C325" s="181" t="s">
        <v>581</v>
      </c>
      <c r="D325" s="181" t="s">
        <v>133</v>
      </c>
      <c r="E325" s="182" t="s">
        <v>582</v>
      </c>
      <c r="F325" s="183" t="s">
        <v>583</v>
      </c>
      <c r="G325" s="184" t="s">
        <v>209</v>
      </c>
      <c r="H325" s="185">
        <v>4</v>
      </c>
      <c r="I325" s="186"/>
      <c r="J325" s="187">
        <f>ROUND(I325*H325,2)</f>
        <v>0</v>
      </c>
      <c r="K325" s="183" t="s">
        <v>137</v>
      </c>
      <c r="L325" s="39"/>
      <c r="M325" s="188" t="s">
        <v>1</v>
      </c>
      <c r="N325" s="189" t="s">
        <v>41</v>
      </c>
      <c r="O325" s="71"/>
      <c r="P325" s="190">
        <f>O325*H325</f>
        <v>0</v>
      </c>
      <c r="Q325" s="190">
        <v>0</v>
      </c>
      <c r="R325" s="190">
        <f>Q325*H325</f>
        <v>0</v>
      </c>
      <c r="S325" s="190">
        <v>0</v>
      </c>
      <c r="T325" s="191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92" t="s">
        <v>217</v>
      </c>
      <c r="AT325" s="192" t="s">
        <v>133</v>
      </c>
      <c r="AU325" s="192" t="s">
        <v>83</v>
      </c>
      <c r="AY325" s="17" t="s">
        <v>131</v>
      </c>
      <c r="BE325" s="193">
        <f>IF(N325="základní",J325,0)</f>
        <v>0</v>
      </c>
      <c r="BF325" s="193">
        <f>IF(N325="snížená",J325,0)</f>
        <v>0</v>
      </c>
      <c r="BG325" s="193">
        <f>IF(N325="zákl. přenesená",J325,0)</f>
        <v>0</v>
      </c>
      <c r="BH325" s="193">
        <f>IF(N325="sníž. přenesená",J325,0)</f>
        <v>0</v>
      </c>
      <c r="BI325" s="193">
        <f>IF(N325="nulová",J325,0)</f>
        <v>0</v>
      </c>
      <c r="BJ325" s="17" t="s">
        <v>81</v>
      </c>
      <c r="BK325" s="193">
        <f>ROUND(I325*H325,2)</f>
        <v>0</v>
      </c>
      <c r="BL325" s="17" t="s">
        <v>217</v>
      </c>
      <c r="BM325" s="192" t="s">
        <v>584</v>
      </c>
    </row>
    <row r="326" spans="1:65" s="1" customFormat="1" ht="24" customHeight="1">
      <c r="A326" s="34"/>
      <c r="B326" s="35"/>
      <c r="C326" s="181" t="s">
        <v>585</v>
      </c>
      <c r="D326" s="181" t="s">
        <v>133</v>
      </c>
      <c r="E326" s="182" t="s">
        <v>586</v>
      </c>
      <c r="F326" s="183" t="s">
        <v>587</v>
      </c>
      <c r="G326" s="184" t="s">
        <v>190</v>
      </c>
      <c r="H326" s="185">
        <v>0.008</v>
      </c>
      <c r="I326" s="186"/>
      <c r="J326" s="187">
        <f>ROUND(I326*H326,2)</f>
        <v>0</v>
      </c>
      <c r="K326" s="183" t="s">
        <v>137</v>
      </c>
      <c r="L326" s="39"/>
      <c r="M326" s="188" t="s">
        <v>1</v>
      </c>
      <c r="N326" s="189" t="s">
        <v>41</v>
      </c>
      <c r="O326" s="71"/>
      <c r="P326" s="190">
        <f>O326*H326</f>
        <v>0</v>
      </c>
      <c r="Q326" s="190">
        <v>0</v>
      </c>
      <c r="R326" s="190">
        <f>Q326*H326</f>
        <v>0</v>
      </c>
      <c r="S326" s="190">
        <v>0</v>
      </c>
      <c r="T326" s="191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92" t="s">
        <v>217</v>
      </c>
      <c r="AT326" s="192" t="s">
        <v>133</v>
      </c>
      <c r="AU326" s="192" t="s">
        <v>83</v>
      </c>
      <c r="AY326" s="17" t="s">
        <v>131</v>
      </c>
      <c r="BE326" s="193">
        <f>IF(N326="základní",J326,0)</f>
        <v>0</v>
      </c>
      <c r="BF326" s="193">
        <f>IF(N326="snížená",J326,0)</f>
        <v>0</v>
      </c>
      <c r="BG326" s="193">
        <f>IF(N326="zákl. přenesená",J326,0)</f>
        <v>0</v>
      </c>
      <c r="BH326" s="193">
        <f>IF(N326="sníž. přenesená",J326,0)</f>
        <v>0</v>
      </c>
      <c r="BI326" s="193">
        <f>IF(N326="nulová",J326,0)</f>
        <v>0</v>
      </c>
      <c r="BJ326" s="17" t="s">
        <v>81</v>
      </c>
      <c r="BK326" s="193">
        <f>ROUND(I326*H326,2)</f>
        <v>0</v>
      </c>
      <c r="BL326" s="17" t="s">
        <v>217</v>
      </c>
      <c r="BM326" s="192" t="s">
        <v>588</v>
      </c>
    </row>
    <row r="327" spans="1:65" s="1" customFormat="1" ht="24" customHeight="1">
      <c r="A327" s="34"/>
      <c r="B327" s="35"/>
      <c r="C327" s="181" t="s">
        <v>589</v>
      </c>
      <c r="D327" s="181" t="s">
        <v>133</v>
      </c>
      <c r="E327" s="182" t="s">
        <v>590</v>
      </c>
      <c r="F327" s="183" t="s">
        <v>591</v>
      </c>
      <c r="G327" s="184" t="s">
        <v>190</v>
      </c>
      <c r="H327" s="185">
        <v>0.008</v>
      </c>
      <c r="I327" s="186"/>
      <c r="J327" s="187">
        <f>ROUND(I327*H327,2)</f>
        <v>0</v>
      </c>
      <c r="K327" s="183" t="s">
        <v>137</v>
      </c>
      <c r="L327" s="39"/>
      <c r="M327" s="188" t="s">
        <v>1</v>
      </c>
      <c r="N327" s="189" t="s">
        <v>41</v>
      </c>
      <c r="O327" s="71"/>
      <c r="P327" s="190">
        <f>O327*H327</f>
        <v>0</v>
      </c>
      <c r="Q327" s="190">
        <v>0</v>
      </c>
      <c r="R327" s="190">
        <f>Q327*H327</f>
        <v>0</v>
      </c>
      <c r="S327" s="190">
        <v>0</v>
      </c>
      <c r="T327" s="191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92" t="s">
        <v>217</v>
      </c>
      <c r="AT327" s="192" t="s">
        <v>133</v>
      </c>
      <c r="AU327" s="192" t="s">
        <v>83</v>
      </c>
      <c r="AY327" s="17" t="s">
        <v>131</v>
      </c>
      <c r="BE327" s="193">
        <f>IF(N327="základní",J327,0)</f>
        <v>0</v>
      </c>
      <c r="BF327" s="193">
        <f>IF(N327="snížená",J327,0)</f>
        <v>0</v>
      </c>
      <c r="BG327" s="193">
        <f>IF(N327="zákl. přenesená",J327,0)</f>
        <v>0</v>
      </c>
      <c r="BH327" s="193">
        <f>IF(N327="sníž. přenesená",J327,0)</f>
        <v>0</v>
      </c>
      <c r="BI327" s="193">
        <f>IF(N327="nulová",J327,0)</f>
        <v>0</v>
      </c>
      <c r="BJ327" s="17" t="s">
        <v>81</v>
      </c>
      <c r="BK327" s="193">
        <f>ROUND(I327*H327,2)</f>
        <v>0</v>
      </c>
      <c r="BL327" s="17" t="s">
        <v>217</v>
      </c>
      <c r="BM327" s="192" t="s">
        <v>592</v>
      </c>
    </row>
    <row r="328" spans="2:63" s="11" customFormat="1" ht="22.5" customHeight="1">
      <c r="B328" s="165"/>
      <c r="C328" s="166"/>
      <c r="D328" s="167" t="s">
        <v>75</v>
      </c>
      <c r="E328" s="179" t="s">
        <v>593</v>
      </c>
      <c r="F328" s="179" t="s">
        <v>594</v>
      </c>
      <c r="G328" s="166"/>
      <c r="H328" s="166"/>
      <c r="I328" s="169"/>
      <c r="J328" s="180">
        <f>BK328</f>
        <v>0</v>
      </c>
      <c r="K328" s="166"/>
      <c r="L328" s="171"/>
      <c r="M328" s="172"/>
      <c r="N328" s="173"/>
      <c r="O328" s="173"/>
      <c r="P328" s="174">
        <f>SUM(P329:P340)</f>
        <v>0</v>
      </c>
      <c r="Q328" s="173"/>
      <c r="R328" s="174">
        <f>SUM(R329:R340)</f>
        <v>0</v>
      </c>
      <c r="S328" s="173"/>
      <c r="T328" s="175">
        <f>SUM(T329:T340)</f>
        <v>0.0066</v>
      </c>
      <c r="AR328" s="176" t="s">
        <v>83</v>
      </c>
      <c r="AT328" s="177" t="s">
        <v>75</v>
      </c>
      <c r="AU328" s="177" t="s">
        <v>81</v>
      </c>
      <c r="AY328" s="176" t="s">
        <v>131</v>
      </c>
      <c r="BK328" s="178">
        <f>SUM(BK329:BK340)</f>
        <v>0</v>
      </c>
    </row>
    <row r="329" spans="1:65" s="1" customFormat="1" ht="37.5" customHeight="1">
      <c r="A329" s="34"/>
      <c r="B329" s="35"/>
      <c r="C329" s="181" t="s">
        <v>595</v>
      </c>
      <c r="D329" s="181" t="s">
        <v>133</v>
      </c>
      <c r="E329" s="182" t="s">
        <v>596</v>
      </c>
      <c r="F329" s="183" t="s">
        <v>597</v>
      </c>
      <c r="G329" s="184" t="s">
        <v>209</v>
      </c>
      <c r="H329" s="185">
        <v>1</v>
      </c>
      <c r="I329" s="186"/>
      <c r="J329" s="187">
        <f aca="true" t="shared" si="0" ref="J329:J334">ROUND(I329*H329,2)</f>
        <v>0</v>
      </c>
      <c r="K329" s="183" t="s">
        <v>1</v>
      </c>
      <c r="L329" s="39"/>
      <c r="M329" s="188" t="s">
        <v>1</v>
      </c>
      <c r="N329" s="189" t="s">
        <v>41</v>
      </c>
      <c r="O329" s="71"/>
      <c r="P329" s="190">
        <f aca="true" t="shared" si="1" ref="P329:P334">O329*H329</f>
        <v>0</v>
      </c>
      <c r="Q329" s="190">
        <v>0</v>
      </c>
      <c r="R329" s="190">
        <f aca="true" t="shared" si="2" ref="R329:R334">Q329*H329</f>
        <v>0</v>
      </c>
      <c r="S329" s="190">
        <v>0</v>
      </c>
      <c r="T329" s="191">
        <f aca="true" t="shared" si="3" ref="T329:T334"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92" t="s">
        <v>217</v>
      </c>
      <c r="AT329" s="192" t="s">
        <v>133</v>
      </c>
      <c r="AU329" s="192" t="s">
        <v>83</v>
      </c>
      <c r="AY329" s="17" t="s">
        <v>131</v>
      </c>
      <c r="BE329" s="193">
        <f aca="true" t="shared" si="4" ref="BE329:BE334">IF(N329="základní",J329,0)</f>
        <v>0</v>
      </c>
      <c r="BF329" s="193">
        <f aca="true" t="shared" si="5" ref="BF329:BF334">IF(N329="snížená",J329,0)</f>
        <v>0</v>
      </c>
      <c r="BG329" s="193">
        <f aca="true" t="shared" si="6" ref="BG329:BG334">IF(N329="zákl. přenesená",J329,0)</f>
        <v>0</v>
      </c>
      <c r="BH329" s="193">
        <f aca="true" t="shared" si="7" ref="BH329:BH334">IF(N329="sníž. přenesená",J329,0)</f>
        <v>0</v>
      </c>
      <c r="BI329" s="193">
        <f aca="true" t="shared" si="8" ref="BI329:BI334">IF(N329="nulová",J329,0)</f>
        <v>0</v>
      </c>
      <c r="BJ329" s="17" t="s">
        <v>81</v>
      </c>
      <c r="BK329" s="193">
        <f aca="true" t="shared" si="9" ref="BK329:BK334">ROUND(I329*H329,2)</f>
        <v>0</v>
      </c>
      <c r="BL329" s="17" t="s">
        <v>217</v>
      </c>
      <c r="BM329" s="192" t="s">
        <v>598</v>
      </c>
    </row>
    <row r="330" spans="1:65" s="1" customFormat="1" ht="37.5" customHeight="1">
      <c r="A330" s="34"/>
      <c r="B330" s="35"/>
      <c r="C330" s="181" t="s">
        <v>599</v>
      </c>
      <c r="D330" s="181" t="s">
        <v>133</v>
      </c>
      <c r="E330" s="182" t="s">
        <v>600</v>
      </c>
      <c r="F330" s="183" t="s">
        <v>601</v>
      </c>
      <c r="G330" s="184" t="s">
        <v>209</v>
      </c>
      <c r="H330" s="185">
        <v>1</v>
      </c>
      <c r="I330" s="186"/>
      <c r="J330" s="187">
        <f t="shared" si="0"/>
        <v>0</v>
      </c>
      <c r="K330" s="183" t="s">
        <v>1</v>
      </c>
      <c r="L330" s="39"/>
      <c r="M330" s="188" t="s">
        <v>1</v>
      </c>
      <c r="N330" s="189" t="s">
        <v>41</v>
      </c>
      <c r="O330" s="71"/>
      <c r="P330" s="190">
        <f t="shared" si="1"/>
        <v>0</v>
      </c>
      <c r="Q330" s="190">
        <v>0</v>
      </c>
      <c r="R330" s="190">
        <f t="shared" si="2"/>
        <v>0</v>
      </c>
      <c r="S330" s="190">
        <v>0</v>
      </c>
      <c r="T330" s="191">
        <f t="shared" si="3"/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92" t="s">
        <v>217</v>
      </c>
      <c r="AT330" s="192" t="s">
        <v>133</v>
      </c>
      <c r="AU330" s="192" t="s">
        <v>83</v>
      </c>
      <c r="AY330" s="17" t="s">
        <v>131</v>
      </c>
      <c r="BE330" s="193">
        <f t="shared" si="4"/>
        <v>0</v>
      </c>
      <c r="BF330" s="193">
        <f t="shared" si="5"/>
        <v>0</v>
      </c>
      <c r="BG330" s="193">
        <f t="shared" si="6"/>
        <v>0</v>
      </c>
      <c r="BH330" s="193">
        <f t="shared" si="7"/>
        <v>0</v>
      </c>
      <c r="BI330" s="193">
        <f t="shared" si="8"/>
        <v>0</v>
      </c>
      <c r="BJ330" s="17" t="s">
        <v>81</v>
      </c>
      <c r="BK330" s="193">
        <f t="shared" si="9"/>
        <v>0</v>
      </c>
      <c r="BL330" s="17" t="s">
        <v>217</v>
      </c>
      <c r="BM330" s="192" t="s">
        <v>602</v>
      </c>
    </row>
    <row r="331" spans="1:65" s="1" customFormat="1" ht="37.5" customHeight="1">
      <c r="A331" s="34"/>
      <c r="B331" s="35"/>
      <c r="C331" s="181" t="s">
        <v>603</v>
      </c>
      <c r="D331" s="181" t="s">
        <v>133</v>
      </c>
      <c r="E331" s="182" t="s">
        <v>604</v>
      </c>
      <c r="F331" s="183" t="s">
        <v>605</v>
      </c>
      <c r="G331" s="184" t="s">
        <v>209</v>
      </c>
      <c r="H331" s="185">
        <v>1</v>
      </c>
      <c r="I331" s="186"/>
      <c r="J331" s="187">
        <f t="shared" si="0"/>
        <v>0</v>
      </c>
      <c r="K331" s="183" t="s">
        <v>1</v>
      </c>
      <c r="L331" s="39"/>
      <c r="M331" s="188" t="s">
        <v>1</v>
      </c>
      <c r="N331" s="189" t="s">
        <v>41</v>
      </c>
      <c r="O331" s="71"/>
      <c r="P331" s="190">
        <f t="shared" si="1"/>
        <v>0</v>
      </c>
      <c r="Q331" s="190">
        <v>0</v>
      </c>
      <c r="R331" s="190">
        <f t="shared" si="2"/>
        <v>0</v>
      </c>
      <c r="S331" s="190">
        <v>0</v>
      </c>
      <c r="T331" s="191">
        <f t="shared" si="3"/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92" t="s">
        <v>217</v>
      </c>
      <c r="AT331" s="192" t="s">
        <v>133</v>
      </c>
      <c r="AU331" s="192" t="s">
        <v>83</v>
      </c>
      <c r="AY331" s="17" t="s">
        <v>131</v>
      </c>
      <c r="BE331" s="193">
        <f t="shared" si="4"/>
        <v>0</v>
      </c>
      <c r="BF331" s="193">
        <f t="shared" si="5"/>
        <v>0</v>
      </c>
      <c r="BG331" s="193">
        <f t="shared" si="6"/>
        <v>0</v>
      </c>
      <c r="BH331" s="193">
        <f t="shared" si="7"/>
        <v>0</v>
      </c>
      <c r="BI331" s="193">
        <f t="shared" si="8"/>
        <v>0</v>
      </c>
      <c r="BJ331" s="17" t="s">
        <v>81</v>
      </c>
      <c r="BK331" s="193">
        <f t="shared" si="9"/>
        <v>0</v>
      </c>
      <c r="BL331" s="17" t="s">
        <v>217</v>
      </c>
      <c r="BM331" s="192" t="s">
        <v>606</v>
      </c>
    </row>
    <row r="332" spans="1:65" s="1" customFormat="1" ht="37.5" customHeight="1">
      <c r="A332" s="34"/>
      <c r="B332" s="35"/>
      <c r="C332" s="181" t="s">
        <v>607</v>
      </c>
      <c r="D332" s="181" t="s">
        <v>133</v>
      </c>
      <c r="E332" s="182" t="s">
        <v>608</v>
      </c>
      <c r="F332" s="183" t="s">
        <v>609</v>
      </c>
      <c r="G332" s="184" t="s">
        <v>209</v>
      </c>
      <c r="H332" s="185">
        <v>1</v>
      </c>
      <c r="I332" s="186"/>
      <c r="J332" s="187">
        <f t="shared" si="0"/>
        <v>0</v>
      </c>
      <c r="K332" s="183" t="s">
        <v>1</v>
      </c>
      <c r="L332" s="39"/>
      <c r="M332" s="188" t="s">
        <v>1</v>
      </c>
      <c r="N332" s="189" t="s">
        <v>41</v>
      </c>
      <c r="O332" s="71"/>
      <c r="P332" s="190">
        <f t="shared" si="1"/>
        <v>0</v>
      </c>
      <c r="Q332" s="190">
        <v>0</v>
      </c>
      <c r="R332" s="190">
        <f t="shared" si="2"/>
        <v>0</v>
      </c>
      <c r="S332" s="190">
        <v>0</v>
      </c>
      <c r="T332" s="191">
        <f t="shared" si="3"/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92" t="s">
        <v>217</v>
      </c>
      <c r="AT332" s="192" t="s">
        <v>133</v>
      </c>
      <c r="AU332" s="192" t="s">
        <v>83</v>
      </c>
      <c r="AY332" s="17" t="s">
        <v>131</v>
      </c>
      <c r="BE332" s="193">
        <f t="shared" si="4"/>
        <v>0</v>
      </c>
      <c r="BF332" s="193">
        <f t="shared" si="5"/>
        <v>0</v>
      </c>
      <c r="BG332" s="193">
        <f t="shared" si="6"/>
        <v>0</v>
      </c>
      <c r="BH332" s="193">
        <f t="shared" si="7"/>
        <v>0</v>
      </c>
      <c r="BI332" s="193">
        <f t="shared" si="8"/>
        <v>0</v>
      </c>
      <c r="BJ332" s="17" t="s">
        <v>81</v>
      </c>
      <c r="BK332" s="193">
        <f t="shared" si="9"/>
        <v>0</v>
      </c>
      <c r="BL332" s="17" t="s">
        <v>217</v>
      </c>
      <c r="BM332" s="192" t="s">
        <v>610</v>
      </c>
    </row>
    <row r="333" spans="1:65" s="1" customFormat="1" ht="48.75" customHeight="1">
      <c r="A333" s="34"/>
      <c r="B333" s="35"/>
      <c r="C333" s="181" t="s">
        <v>611</v>
      </c>
      <c r="D333" s="181" t="s">
        <v>133</v>
      </c>
      <c r="E333" s="182" t="s">
        <v>612</v>
      </c>
      <c r="F333" s="183" t="s">
        <v>613</v>
      </c>
      <c r="G333" s="184" t="s">
        <v>209</v>
      </c>
      <c r="H333" s="185">
        <v>1</v>
      </c>
      <c r="I333" s="186"/>
      <c r="J333" s="187">
        <f t="shared" si="0"/>
        <v>0</v>
      </c>
      <c r="K333" s="183" t="s">
        <v>1</v>
      </c>
      <c r="L333" s="39"/>
      <c r="M333" s="188" t="s">
        <v>1</v>
      </c>
      <c r="N333" s="189" t="s">
        <v>41</v>
      </c>
      <c r="O333" s="71"/>
      <c r="P333" s="190">
        <f t="shared" si="1"/>
        <v>0</v>
      </c>
      <c r="Q333" s="190">
        <v>0</v>
      </c>
      <c r="R333" s="190">
        <f t="shared" si="2"/>
        <v>0</v>
      </c>
      <c r="S333" s="190">
        <v>0</v>
      </c>
      <c r="T333" s="191">
        <f t="shared" si="3"/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92" t="s">
        <v>217</v>
      </c>
      <c r="AT333" s="192" t="s">
        <v>133</v>
      </c>
      <c r="AU333" s="192" t="s">
        <v>83</v>
      </c>
      <c r="AY333" s="17" t="s">
        <v>131</v>
      </c>
      <c r="BE333" s="193">
        <f t="shared" si="4"/>
        <v>0</v>
      </c>
      <c r="BF333" s="193">
        <f t="shared" si="5"/>
        <v>0</v>
      </c>
      <c r="BG333" s="193">
        <f t="shared" si="6"/>
        <v>0</v>
      </c>
      <c r="BH333" s="193">
        <f t="shared" si="7"/>
        <v>0</v>
      </c>
      <c r="BI333" s="193">
        <f t="shared" si="8"/>
        <v>0</v>
      </c>
      <c r="BJ333" s="17" t="s">
        <v>81</v>
      </c>
      <c r="BK333" s="193">
        <f t="shared" si="9"/>
        <v>0</v>
      </c>
      <c r="BL333" s="17" t="s">
        <v>217</v>
      </c>
      <c r="BM333" s="192" t="s">
        <v>614</v>
      </c>
    </row>
    <row r="334" spans="1:65" s="1" customFormat="1" ht="24" customHeight="1">
      <c r="A334" s="34"/>
      <c r="B334" s="35"/>
      <c r="C334" s="181" t="s">
        <v>615</v>
      </c>
      <c r="D334" s="181" t="s">
        <v>133</v>
      </c>
      <c r="E334" s="182" t="s">
        <v>616</v>
      </c>
      <c r="F334" s="183" t="s">
        <v>617</v>
      </c>
      <c r="G334" s="184" t="s">
        <v>209</v>
      </c>
      <c r="H334" s="185">
        <v>1</v>
      </c>
      <c r="I334" s="186"/>
      <c r="J334" s="187">
        <f t="shared" si="0"/>
        <v>0</v>
      </c>
      <c r="K334" s="183" t="s">
        <v>137</v>
      </c>
      <c r="L334" s="39"/>
      <c r="M334" s="188" t="s">
        <v>1</v>
      </c>
      <c r="N334" s="189" t="s">
        <v>41</v>
      </c>
      <c r="O334" s="71"/>
      <c r="P334" s="190">
        <f t="shared" si="1"/>
        <v>0</v>
      </c>
      <c r="Q334" s="190">
        <v>0</v>
      </c>
      <c r="R334" s="190">
        <f t="shared" si="2"/>
        <v>0</v>
      </c>
      <c r="S334" s="190">
        <v>0.003</v>
      </c>
      <c r="T334" s="191">
        <f t="shared" si="3"/>
        <v>0.003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92" t="s">
        <v>217</v>
      </c>
      <c r="AT334" s="192" t="s">
        <v>133</v>
      </c>
      <c r="AU334" s="192" t="s">
        <v>83</v>
      </c>
      <c r="AY334" s="17" t="s">
        <v>131</v>
      </c>
      <c r="BE334" s="193">
        <f t="shared" si="4"/>
        <v>0</v>
      </c>
      <c r="BF334" s="193">
        <f t="shared" si="5"/>
        <v>0</v>
      </c>
      <c r="BG334" s="193">
        <f t="shared" si="6"/>
        <v>0</v>
      </c>
      <c r="BH334" s="193">
        <f t="shared" si="7"/>
        <v>0</v>
      </c>
      <c r="BI334" s="193">
        <f t="shared" si="8"/>
        <v>0</v>
      </c>
      <c r="BJ334" s="17" t="s">
        <v>81</v>
      </c>
      <c r="BK334" s="193">
        <f t="shared" si="9"/>
        <v>0</v>
      </c>
      <c r="BL334" s="17" t="s">
        <v>217</v>
      </c>
      <c r="BM334" s="192" t="s">
        <v>618</v>
      </c>
    </row>
    <row r="335" spans="2:51" s="12" customFormat="1" ht="11.25">
      <c r="B335" s="194"/>
      <c r="C335" s="195"/>
      <c r="D335" s="196" t="s">
        <v>140</v>
      </c>
      <c r="E335" s="197" t="s">
        <v>1</v>
      </c>
      <c r="F335" s="198" t="s">
        <v>619</v>
      </c>
      <c r="G335" s="195"/>
      <c r="H335" s="199">
        <v>1</v>
      </c>
      <c r="I335" s="200"/>
      <c r="J335" s="195"/>
      <c r="K335" s="195"/>
      <c r="L335" s="201"/>
      <c r="M335" s="202"/>
      <c r="N335" s="203"/>
      <c r="O335" s="203"/>
      <c r="P335" s="203"/>
      <c r="Q335" s="203"/>
      <c r="R335" s="203"/>
      <c r="S335" s="203"/>
      <c r="T335" s="204"/>
      <c r="AT335" s="205" t="s">
        <v>140</v>
      </c>
      <c r="AU335" s="205" t="s">
        <v>83</v>
      </c>
      <c r="AV335" s="12" t="s">
        <v>83</v>
      </c>
      <c r="AW335" s="12" t="s">
        <v>32</v>
      </c>
      <c r="AX335" s="12" t="s">
        <v>81</v>
      </c>
      <c r="AY335" s="205" t="s">
        <v>131</v>
      </c>
    </row>
    <row r="336" spans="1:65" s="1" customFormat="1" ht="14.25" customHeight="1">
      <c r="A336" s="34"/>
      <c r="B336" s="35"/>
      <c r="C336" s="181" t="s">
        <v>620</v>
      </c>
      <c r="D336" s="181" t="s">
        <v>133</v>
      </c>
      <c r="E336" s="182" t="s">
        <v>621</v>
      </c>
      <c r="F336" s="183" t="s">
        <v>622</v>
      </c>
      <c r="G336" s="184" t="s">
        <v>209</v>
      </c>
      <c r="H336" s="185">
        <v>2</v>
      </c>
      <c r="I336" s="186"/>
      <c r="J336" s="187">
        <f>ROUND(I336*H336,2)</f>
        <v>0</v>
      </c>
      <c r="K336" s="183" t="s">
        <v>137</v>
      </c>
      <c r="L336" s="39"/>
      <c r="M336" s="188" t="s">
        <v>1</v>
      </c>
      <c r="N336" s="189" t="s">
        <v>41</v>
      </c>
      <c r="O336" s="71"/>
      <c r="P336" s="190">
        <f>O336*H336</f>
        <v>0</v>
      </c>
      <c r="Q336" s="190">
        <v>0</v>
      </c>
      <c r="R336" s="190">
        <f>Q336*H336</f>
        <v>0</v>
      </c>
      <c r="S336" s="190">
        <v>0.0018</v>
      </c>
      <c r="T336" s="191">
        <f>S336*H336</f>
        <v>0.0036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92" t="s">
        <v>217</v>
      </c>
      <c r="AT336" s="192" t="s">
        <v>133</v>
      </c>
      <c r="AU336" s="192" t="s">
        <v>83</v>
      </c>
      <c r="AY336" s="17" t="s">
        <v>131</v>
      </c>
      <c r="BE336" s="193">
        <f>IF(N336="základní",J336,0)</f>
        <v>0</v>
      </c>
      <c r="BF336" s="193">
        <f>IF(N336="snížená",J336,0)</f>
        <v>0</v>
      </c>
      <c r="BG336" s="193">
        <f>IF(N336="zákl. přenesená",J336,0)</f>
        <v>0</v>
      </c>
      <c r="BH336" s="193">
        <f>IF(N336="sníž. přenesená",J336,0)</f>
        <v>0</v>
      </c>
      <c r="BI336" s="193">
        <f>IF(N336="nulová",J336,0)</f>
        <v>0</v>
      </c>
      <c r="BJ336" s="17" t="s">
        <v>81</v>
      </c>
      <c r="BK336" s="193">
        <f>ROUND(I336*H336,2)</f>
        <v>0</v>
      </c>
      <c r="BL336" s="17" t="s">
        <v>217</v>
      </c>
      <c r="BM336" s="192" t="s">
        <v>623</v>
      </c>
    </row>
    <row r="337" spans="2:51" s="12" customFormat="1" ht="11.25">
      <c r="B337" s="194"/>
      <c r="C337" s="195"/>
      <c r="D337" s="196" t="s">
        <v>140</v>
      </c>
      <c r="E337" s="197" t="s">
        <v>1</v>
      </c>
      <c r="F337" s="198" t="s">
        <v>624</v>
      </c>
      <c r="G337" s="195"/>
      <c r="H337" s="199">
        <v>2</v>
      </c>
      <c r="I337" s="200"/>
      <c r="J337" s="195"/>
      <c r="K337" s="195"/>
      <c r="L337" s="201"/>
      <c r="M337" s="202"/>
      <c r="N337" s="203"/>
      <c r="O337" s="203"/>
      <c r="P337" s="203"/>
      <c r="Q337" s="203"/>
      <c r="R337" s="203"/>
      <c r="S337" s="203"/>
      <c r="T337" s="204"/>
      <c r="AT337" s="205" t="s">
        <v>140</v>
      </c>
      <c r="AU337" s="205" t="s">
        <v>83</v>
      </c>
      <c r="AV337" s="12" t="s">
        <v>83</v>
      </c>
      <c r="AW337" s="12" t="s">
        <v>32</v>
      </c>
      <c r="AX337" s="12" t="s">
        <v>81</v>
      </c>
      <c r="AY337" s="205" t="s">
        <v>131</v>
      </c>
    </row>
    <row r="338" spans="1:65" s="1" customFormat="1" ht="24" customHeight="1">
      <c r="A338" s="34"/>
      <c r="B338" s="35"/>
      <c r="C338" s="181" t="s">
        <v>625</v>
      </c>
      <c r="D338" s="181" t="s">
        <v>133</v>
      </c>
      <c r="E338" s="182" t="s">
        <v>626</v>
      </c>
      <c r="F338" s="183" t="s">
        <v>627</v>
      </c>
      <c r="G338" s="184" t="s">
        <v>209</v>
      </c>
      <c r="H338" s="185">
        <v>2</v>
      </c>
      <c r="I338" s="186"/>
      <c r="J338" s="187">
        <f>ROUND(I338*H338,2)</f>
        <v>0</v>
      </c>
      <c r="K338" s="183" t="s">
        <v>137</v>
      </c>
      <c r="L338" s="39"/>
      <c r="M338" s="188" t="s">
        <v>1</v>
      </c>
      <c r="N338" s="189" t="s">
        <v>41</v>
      </c>
      <c r="O338" s="71"/>
      <c r="P338" s="190">
        <f>O338*H338</f>
        <v>0</v>
      </c>
      <c r="Q338" s="190">
        <v>0</v>
      </c>
      <c r="R338" s="190">
        <f>Q338*H338</f>
        <v>0</v>
      </c>
      <c r="S338" s="190">
        <v>0</v>
      </c>
      <c r="T338" s="191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192" t="s">
        <v>217</v>
      </c>
      <c r="AT338" s="192" t="s">
        <v>133</v>
      </c>
      <c r="AU338" s="192" t="s">
        <v>83</v>
      </c>
      <c r="AY338" s="17" t="s">
        <v>131</v>
      </c>
      <c r="BE338" s="193">
        <f>IF(N338="základní",J338,0)</f>
        <v>0</v>
      </c>
      <c r="BF338" s="193">
        <f>IF(N338="snížená",J338,0)</f>
        <v>0</v>
      </c>
      <c r="BG338" s="193">
        <f>IF(N338="zákl. přenesená",J338,0)</f>
        <v>0</v>
      </c>
      <c r="BH338" s="193">
        <f>IF(N338="sníž. přenesená",J338,0)</f>
        <v>0</v>
      </c>
      <c r="BI338" s="193">
        <f>IF(N338="nulová",J338,0)</f>
        <v>0</v>
      </c>
      <c r="BJ338" s="17" t="s">
        <v>81</v>
      </c>
      <c r="BK338" s="193">
        <f>ROUND(I338*H338,2)</f>
        <v>0</v>
      </c>
      <c r="BL338" s="17" t="s">
        <v>217</v>
      </c>
      <c r="BM338" s="192" t="s">
        <v>628</v>
      </c>
    </row>
    <row r="339" spans="1:65" s="1" customFormat="1" ht="62.25" customHeight="1">
      <c r="A339" s="34"/>
      <c r="B339" s="35"/>
      <c r="C339" s="181" t="s">
        <v>629</v>
      </c>
      <c r="D339" s="181" t="s">
        <v>133</v>
      </c>
      <c r="E339" s="182" t="s">
        <v>630</v>
      </c>
      <c r="F339" s="183" t="s">
        <v>631</v>
      </c>
      <c r="G339" s="184" t="s">
        <v>209</v>
      </c>
      <c r="H339" s="185">
        <v>1</v>
      </c>
      <c r="I339" s="186"/>
      <c r="J339" s="187">
        <f>ROUND(I339*H339,2)</f>
        <v>0</v>
      </c>
      <c r="K339" s="183" t="s">
        <v>1</v>
      </c>
      <c r="L339" s="39"/>
      <c r="M339" s="188" t="s">
        <v>1</v>
      </c>
      <c r="N339" s="189" t="s">
        <v>41</v>
      </c>
      <c r="O339" s="71"/>
      <c r="P339" s="190">
        <f>O339*H339</f>
        <v>0</v>
      </c>
      <c r="Q339" s="190">
        <v>0</v>
      </c>
      <c r="R339" s="190">
        <f>Q339*H339</f>
        <v>0</v>
      </c>
      <c r="S339" s="190">
        <v>0</v>
      </c>
      <c r="T339" s="191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92" t="s">
        <v>217</v>
      </c>
      <c r="AT339" s="192" t="s">
        <v>133</v>
      </c>
      <c r="AU339" s="192" t="s">
        <v>83</v>
      </c>
      <c r="AY339" s="17" t="s">
        <v>131</v>
      </c>
      <c r="BE339" s="193">
        <f>IF(N339="základní",J339,0)</f>
        <v>0</v>
      </c>
      <c r="BF339" s="193">
        <f>IF(N339="snížená",J339,0)</f>
        <v>0</v>
      </c>
      <c r="BG339" s="193">
        <f>IF(N339="zákl. přenesená",J339,0)</f>
        <v>0</v>
      </c>
      <c r="BH339" s="193">
        <f>IF(N339="sníž. přenesená",J339,0)</f>
        <v>0</v>
      </c>
      <c r="BI339" s="193">
        <f>IF(N339="nulová",J339,0)</f>
        <v>0</v>
      </c>
      <c r="BJ339" s="17" t="s">
        <v>81</v>
      </c>
      <c r="BK339" s="193">
        <f>ROUND(I339*H339,2)</f>
        <v>0</v>
      </c>
      <c r="BL339" s="17" t="s">
        <v>217</v>
      </c>
      <c r="BM339" s="192" t="s">
        <v>632</v>
      </c>
    </row>
    <row r="340" spans="1:65" s="1" customFormat="1" ht="37.5" customHeight="1">
      <c r="A340" s="34"/>
      <c r="B340" s="35"/>
      <c r="C340" s="181" t="s">
        <v>633</v>
      </c>
      <c r="D340" s="181" t="s">
        <v>133</v>
      </c>
      <c r="E340" s="182" t="s">
        <v>634</v>
      </c>
      <c r="F340" s="183" t="s">
        <v>635</v>
      </c>
      <c r="G340" s="184" t="s">
        <v>209</v>
      </c>
      <c r="H340" s="185">
        <v>1</v>
      </c>
      <c r="I340" s="186"/>
      <c r="J340" s="187">
        <f>ROUND(I340*H340,2)</f>
        <v>0</v>
      </c>
      <c r="K340" s="183" t="s">
        <v>1</v>
      </c>
      <c r="L340" s="39"/>
      <c r="M340" s="188" t="s">
        <v>1</v>
      </c>
      <c r="N340" s="189" t="s">
        <v>41</v>
      </c>
      <c r="O340" s="71"/>
      <c r="P340" s="190">
        <f>O340*H340</f>
        <v>0</v>
      </c>
      <c r="Q340" s="190">
        <v>0</v>
      </c>
      <c r="R340" s="190">
        <f>Q340*H340</f>
        <v>0</v>
      </c>
      <c r="S340" s="190">
        <v>0</v>
      </c>
      <c r="T340" s="191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92" t="s">
        <v>217</v>
      </c>
      <c r="AT340" s="192" t="s">
        <v>133</v>
      </c>
      <c r="AU340" s="192" t="s">
        <v>83</v>
      </c>
      <c r="AY340" s="17" t="s">
        <v>131</v>
      </c>
      <c r="BE340" s="193">
        <f>IF(N340="základní",J340,0)</f>
        <v>0</v>
      </c>
      <c r="BF340" s="193">
        <f>IF(N340="snížená",J340,0)</f>
        <v>0</v>
      </c>
      <c r="BG340" s="193">
        <f>IF(N340="zákl. přenesená",J340,0)</f>
        <v>0</v>
      </c>
      <c r="BH340" s="193">
        <f>IF(N340="sníž. přenesená",J340,0)</f>
        <v>0</v>
      </c>
      <c r="BI340" s="193">
        <f>IF(N340="nulová",J340,0)</f>
        <v>0</v>
      </c>
      <c r="BJ340" s="17" t="s">
        <v>81</v>
      </c>
      <c r="BK340" s="193">
        <f>ROUND(I340*H340,2)</f>
        <v>0</v>
      </c>
      <c r="BL340" s="17" t="s">
        <v>217</v>
      </c>
      <c r="BM340" s="192" t="s">
        <v>636</v>
      </c>
    </row>
    <row r="341" spans="2:63" s="11" customFormat="1" ht="22.5" customHeight="1">
      <c r="B341" s="165"/>
      <c r="C341" s="166"/>
      <c r="D341" s="167" t="s">
        <v>75</v>
      </c>
      <c r="E341" s="179" t="s">
        <v>637</v>
      </c>
      <c r="F341" s="179" t="s">
        <v>638</v>
      </c>
      <c r="G341" s="166"/>
      <c r="H341" s="166"/>
      <c r="I341" s="169"/>
      <c r="J341" s="180">
        <f>BK341</f>
        <v>0</v>
      </c>
      <c r="K341" s="166"/>
      <c r="L341" s="171"/>
      <c r="M341" s="172"/>
      <c r="N341" s="173"/>
      <c r="O341" s="173"/>
      <c r="P341" s="174">
        <f>SUM(P342:P343)</f>
        <v>0</v>
      </c>
      <c r="Q341" s="173"/>
      <c r="R341" s="174">
        <f>SUM(R342:R343)</f>
        <v>0</v>
      </c>
      <c r="S341" s="173"/>
      <c r="T341" s="175">
        <f>SUM(T342:T343)</f>
        <v>0</v>
      </c>
      <c r="AR341" s="176" t="s">
        <v>83</v>
      </c>
      <c r="AT341" s="177" t="s">
        <v>75</v>
      </c>
      <c r="AU341" s="177" t="s">
        <v>81</v>
      </c>
      <c r="AY341" s="176" t="s">
        <v>131</v>
      </c>
      <c r="BK341" s="178">
        <f>SUM(BK342:BK343)</f>
        <v>0</v>
      </c>
    </row>
    <row r="342" spans="1:65" s="1" customFormat="1" ht="48.75" customHeight="1">
      <c r="A342" s="34"/>
      <c r="B342" s="35"/>
      <c r="C342" s="181" t="s">
        <v>639</v>
      </c>
      <c r="D342" s="181" t="s">
        <v>133</v>
      </c>
      <c r="E342" s="182" t="s">
        <v>640</v>
      </c>
      <c r="F342" s="183" t="s">
        <v>641</v>
      </c>
      <c r="G342" s="184" t="s">
        <v>214</v>
      </c>
      <c r="H342" s="185">
        <v>5.1</v>
      </c>
      <c r="I342" s="186"/>
      <c r="J342" s="187">
        <f>ROUND(I342*H342,2)</f>
        <v>0</v>
      </c>
      <c r="K342" s="183" t="s">
        <v>1</v>
      </c>
      <c r="L342" s="39"/>
      <c r="M342" s="188" t="s">
        <v>1</v>
      </c>
      <c r="N342" s="189" t="s">
        <v>41</v>
      </c>
      <c r="O342" s="71"/>
      <c r="P342" s="190">
        <f>O342*H342</f>
        <v>0</v>
      </c>
      <c r="Q342" s="190">
        <v>0</v>
      </c>
      <c r="R342" s="190">
        <f>Q342*H342</f>
        <v>0</v>
      </c>
      <c r="S342" s="190">
        <v>0</v>
      </c>
      <c r="T342" s="191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92" t="s">
        <v>217</v>
      </c>
      <c r="AT342" s="192" t="s">
        <v>133</v>
      </c>
      <c r="AU342" s="192" t="s">
        <v>83</v>
      </c>
      <c r="AY342" s="17" t="s">
        <v>131</v>
      </c>
      <c r="BE342" s="193">
        <f>IF(N342="základní",J342,0)</f>
        <v>0</v>
      </c>
      <c r="BF342" s="193">
        <f>IF(N342="snížená",J342,0)</f>
        <v>0</v>
      </c>
      <c r="BG342" s="193">
        <f>IF(N342="zákl. přenesená",J342,0)</f>
        <v>0</v>
      </c>
      <c r="BH342" s="193">
        <f>IF(N342="sníž. přenesená",J342,0)</f>
        <v>0</v>
      </c>
      <c r="BI342" s="193">
        <f>IF(N342="nulová",J342,0)</f>
        <v>0</v>
      </c>
      <c r="BJ342" s="17" t="s">
        <v>81</v>
      </c>
      <c r="BK342" s="193">
        <f>ROUND(I342*H342,2)</f>
        <v>0</v>
      </c>
      <c r="BL342" s="17" t="s">
        <v>217</v>
      </c>
      <c r="BM342" s="192" t="s">
        <v>642</v>
      </c>
    </row>
    <row r="343" spans="1:65" s="1" customFormat="1" ht="24" customHeight="1">
      <c r="A343" s="34"/>
      <c r="B343" s="35"/>
      <c r="C343" s="181" t="s">
        <v>643</v>
      </c>
      <c r="D343" s="181" t="s">
        <v>133</v>
      </c>
      <c r="E343" s="182" t="s">
        <v>644</v>
      </c>
      <c r="F343" s="183" t="s">
        <v>645</v>
      </c>
      <c r="G343" s="184" t="s">
        <v>567</v>
      </c>
      <c r="H343" s="185">
        <v>1</v>
      </c>
      <c r="I343" s="186"/>
      <c r="J343" s="187">
        <f>ROUND(I343*H343,2)</f>
        <v>0</v>
      </c>
      <c r="K343" s="183" t="s">
        <v>1</v>
      </c>
      <c r="L343" s="39"/>
      <c r="M343" s="188" t="s">
        <v>1</v>
      </c>
      <c r="N343" s="189" t="s">
        <v>41</v>
      </c>
      <c r="O343" s="71"/>
      <c r="P343" s="190">
        <f>O343*H343</f>
        <v>0</v>
      </c>
      <c r="Q343" s="190">
        <v>0</v>
      </c>
      <c r="R343" s="190">
        <f>Q343*H343</f>
        <v>0</v>
      </c>
      <c r="S343" s="190">
        <v>0</v>
      </c>
      <c r="T343" s="191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92" t="s">
        <v>217</v>
      </c>
      <c r="AT343" s="192" t="s">
        <v>133</v>
      </c>
      <c r="AU343" s="192" t="s">
        <v>83</v>
      </c>
      <c r="AY343" s="17" t="s">
        <v>131</v>
      </c>
      <c r="BE343" s="193">
        <f>IF(N343="základní",J343,0)</f>
        <v>0</v>
      </c>
      <c r="BF343" s="193">
        <f>IF(N343="snížená",J343,0)</f>
        <v>0</v>
      </c>
      <c r="BG343" s="193">
        <f>IF(N343="zákl. přenesená",J343,0)</f>
        <v>0</v>
      </c>
      <c r="BH343" s="193">
        <f>IF(N343="sníž. přenesená",J343,0)</f>
        <v>0</v>
      </c>
      <c r="BI343" s="193">
        <f>IF(N343="nulová",J343,0)</f>
        <v>0</v>
      </c>
      <c r="BJ343" s="17" t="s">
        <v>81</v>
      </c>
      <c r="BK343" s="193">
        <f>ROUND(I343*H343,2)</f>
        <v>0</v>
      </c>
      <c r="BL343" s="17" t="s">
        <v>217</v>
      </c>
      <c r="BM343" s="192" t="s">
        <v>646</v>
      </c>
    </row>
    <row r="344" spans="2:63" s="11" customFormat="1" ht="22.5" customHeight="1">
      <c r="B344" s="165"/>
      <c r="C344" s="166"/>
      <c r="D344" s="167" t="s">
        <v>75</v>
      </c>
      <c r="E344" s="179" t="s">
        <v>647</v>
      </c>
      <c r="F344" s="179" t="s">
        <v>648</v>
      </c>
      <c r="G344" s="166"/>
      <c r="H344" s="166"/>
      <c r="I344" s="169"/>
      <c r="J344" s="180">
        <f>BK344</f>
        <v>0</v>
      </c>
      <c r="K344" s="166"/>
      <c r="L344" s="171"/>
      <c r="M344" s="172"/>
      <c r="N344" s="173"/>
      <c r="O344" s="173"/>
      <c r="P344" s="174">
        <f>SUM(P345:P371)</f>
        <v>0</v>
      </c>
      <c r="Q344" s="173"/>
      <c r="R344" s="174">
        <f>SUM(R345:R371)</f>
        <v>0.7105406000000001</v>
      </c>
      <c r="S344" s="173"/>
      <c r="T344" s="175">
        <f>SUM(T345:T371)</f>
        <v>0.17264000000000002</v>
      </c>
      <c r="AR344" s="176" t="s">
        <v>83</v>
      </c>
      <c r="AT344" s="177" t="s">
        <v>75</v>
      </c>
      <c r="AU344" s="177" t="s">
        <v>81</v>
      </c>
      <c r="AY344" s="176" t="s">
        <v>131</v>
      </c>
      <c r="BK344" s="178">
        <f>SUM(BK345:BK371)</f>
        <v>0</v>
      </c>
    </row>
    <row r="345" spans="1:65" s="1" customFormat="1" ht="14.25" customHeight="1">
      <c r="A345" s="34"/>
      <c r="B345" s="35"/>
      <c r="C345" s="181" t="s">
        <v>649</v>
      </c>
      <c r="D345" s="181" t="s">
        <v>133</v>
      </c>
      <c r="E345" s="182" t="s">
        <v>650</v>
      </c>
      <c r="F345" s="183" t="s">
        <v>651</v>
      </c>
      <c r="G345" s="184" t="s">
        <v>136</v>
      </c>
      <c r="H345" s="185">
        <v>7.72</v>
      </c>
      <c r="I345" s="186"/>
      <c r="J345" s="187">
        <f>ROUND(I345*H345,2)</f>
        <v>0</v>
      </c>
      <c r="K345" s="183" t="s">
        <v>137</v>
      </c>
      <c r="L345" s="39"/>
      <c r="M345" s="188" t="s">
        <v>1</v>
      </c>
      <c r="N345" s="189" t="s">
        <v>41</v>
      </c>
      <c r="O345" s="71"/>
      <c r="P345" s="190">
        <f>O345*H345</f>
        <v>0</v>
      </c>
      <c r="Q345" s="190">
        <v>0</v>
      </c>
      <c r="R345" s="190">
        <f>Q345*H345</f>
        <v>0</v>
      </c>
      <c r="S345" s="190">
        <v>0</v>
      </c>
      <c r="T345" s="191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192" t="s">
        <v>217</v>
      </c>
      <c r="AT345" s="192" t="s">
        <v>133</v>
      </c>
      <c r="AU345" s="192" t="s">
        <v>83</v>
      </c>
      <c r="AY345" s="17" t="s">
        <v>131</v>
      </c>
      <c r="BE345" s="193">
        <f>IF(N345="základní",J345,0)</f>
        <v>0</v>
      </c>
      <c r="BF345" s="193">
        <f>IF(N345="snížená",J345,0)</f>
        <v>0</v>
      </c>
      <c r="BG345" s="193">
        <f>IF(N345="zákl. přenesená",J345,0)</f>
        <v>0</v>
      </c>
      <c r="BH345" s="193">
        <f>IF(N345="sníž. přenesená",J345,0)</f>
        <v>0</v>
      </c>
      <c r="BI345" s="193">
        <f>IF(N345="nulová",J345,0)</f>
        <v>0</v>
      </c>
      <c r="BJ345" s="17" t="s">
        <v>81</v>
      </c>
      <c r="BK345" s="193">
        <f>ROUND(I345*H345,2)</f>
        <v>0</v>
      </c>
      <c r="BL345" s="17" t="s">
        <v>217</v>
      </c>
      <c r="BM345" s="192" t="s">
        <v>652</v>
      </c>
    </row>
    <row r="346" spans="1:65" s="1" customFormat="1" ht="14.25" customHeight="1">
      <c r="A346" s="34"/>
      <c r="B346" s="35"/>
      <c r="C346" s="181" t="s">
        <v>653</v>
      </c>
      <c r="D346" s="181" t="s">
        <v>133</v>
      </c>
      <c r="E346" s="182" t="s">
        <v>654</v>
      </c>
      <c r="F346" s="183" t="s">
        <v>655</v>
      </c>
      <c r="G346" s="184" t="s">
        <v>136</v>
      </c>
      <c r="H346" s="185">
        <v>7.72</v>
      </c>
      <c r="I346" s="186"/>
      <c r="J346" s="187">
        <f>ROUND(I346*H346,2)</f>
        <v>0</v>
      </c>
      <c r="K346" s="183" t="s">
        <v>137</v>
      </c>
      <c r="L346" s="39"/>
      <c r="M346" s="188" t="s">
        <v>1</v>
      </c>
      <c r="N346" s="189" t="s">
        <v>41</v>
      </c>
      <c r="O346" s="71"/>
      <c r="P346" s="190">
        <f>O346*H346</f>
        <v>0</v>
      </c>
      <c r="Q346" s="190">
        <v>0.0003</v>
      </c>
      <c r="R346" s="190">
        <f>Q346*H346</f>
        <v>0.002316</v>
      </c>
      <c r="S346" s="190">
        <v>0</v>
      </c>
      <c r="T346" s="191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192" t="s">
        <v>217</v>
      </c>
      <c r="AT346" s="192" t="s">
        <v>133</v>
      </c>
      <c r="AU346" s="192" t="s">
        <v>83</v>
      </c>
      <c r="AY346" s="17" t="s">
        <v>131</v>
      </c>
      <c r="BE346" s="193">
        <f>IF(N346="základní",J346,0)</f>
        <v>0</v>
      </c>
      <c r="BF346" s="193">
        <f>IF(N346="snížená",J346,0)</f>
        <v>0</v>
      </c>
      <c r="BG346" s="193">
        <f>IF(N346="zákl. přenesená",J346,0)</f>
        <v>0</v>
      </c>
      <c r="BH346" s="193">
        <f>IF(N346="sníž. přenesená",J346,0)</f>
        <v>0</v>
      </c>
      <c r="BI346" s="193">
        <f>IF(N346="nulová",J346,0)</f>
        <v>0</v>
      </c>
      <c r="BJ346" s="17" t="s">
        <v>81</v>
      </c>
      <c r="BK346" s="193">
        <f>ROUND(I346*H346,2)</f>
        <v>0</v>
      </c>
      <c r="BL346" s="17" t="s">
        <v>217</v>
      </c>
      <c r="BM346" s="192" t="s">
        <v>656</v>
      </c>
    </row>
    <row r="347" spans="1:65" s="1" customFormat="1" ht="14.25" customHeight="1">
      <c r="A347" s="34"/>
      <c r="B347" s="35"/>
      <c r="C347" s="181" t="s">
        <v>657</v>
      </c>
      <c r="D347" s="181" t="s">
        <v>133</v>
      </c>
      <c r="E347" s="182" t="s">
        <v>658</v>
      </c>
      <c r="F347" s="183" t="s">
        <v>659</v>
      </c>
      <c r="G347" s="184" t="s">
        <v>136</v>
      </c>
      <c r="H347" s="185">
        <v>7.72</v>
      </c>
      <c r="I347" s="186"/>
      <c r="J347" s="187">
        <f>ROUND(I347*H347,2)</f>
        <v>0</v>
      </c>
      <c r="K347" s="183" t="s">
        <v>137</v>
      </c>
      <c r="L347" s="39"/>
      <c r="M347" s="188" t="s">
        <v>1</v>
      </c>
      <c r="N347" s="189" t="s">
        <v>41</v>
      </c>
      <c r="O347" s="71"/>
      <c r="P347" s="190">
        <f>O347*H347</f>
        <v>0</v>
      </c>
      <c r="Q347" s="190">
        <v>0.00758</v>
      </c>
      <c r="R347" s="190">
        <f>Q347*H347</f>
        <v>0.058517599999999996</v>
      </c>
      <c r="S347" s="190">
        <v>0</v>
      </c>
      <c r="T347" s="191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192" t="s">
        <v>217</v>
      </c>
      <c r="AT347" s="192" t="s">
        <v>133</v>
      </c>
      <c r="AU347" s="192" t="s">
        <v>83</v>
      </c>
      <c r="AY347" s="17" t="s">
        <v>131</v>
      </c>
      <c r="BE347" s="193">
        <f>IF(N347="základní",J347,0)</f>
        <v>0</v>
      </c>
      <c r="BF347" s="193">
        <f>IF(N347="snížená",J347,0)</f>
        <v>0</v>
      </c>
      <c r="BG347" s="193">
        <f>IF(N347="zákl. přenesená",J347,0)</f>
        <v>0</v>
      </c>
      <c r="BH347" s="193">
        <f>IF(N347="sníž. přenesená",J347,0)</f>
        <v>0</v>
      </c>
      <c r="BI347" s="193">
        <f>IF(N347="nulová",J347,0)</f>
        <v>0</v>
      </c>
      <c r="BJ347" s="17" t="s">
        <v>81</v>
      </c>
      <c r="BK347" s="193">
        <f>ROUND(I347*H347,2)</f>
        <v>0</v>
      </c>
      <c r="BL347" s="17" t="s">
        <v>217</v>
      </c>
      <c r="BM347" s="192" t="s">
        <v>660</v>
      </c>
    </row>
    <row r="348" spans="2:51" s="12" customFormat="1" ht="11.25">
      <c r="B348" s="194"/>
      <c r="C348" s="195"/>
      <c r="D348" s="196" t="s">
        <v>140</v>
      </c>
      <c r="E348" s="197" t="s">
        <v>1</v>
      </c>
      <c r="F348" s="198" t="s">
        <v>661</v>
      </c>
      <c r="G348" s="195"/>
      <c r="H348" s="199">
        <v>7.72</v>
      </c>
      <c r="I348" s="200"/>
      <c r="J348" s="195"/>
      <c r="K348" s="195"/>
      <c r="L348" s="201"/>
      <c r="M348" s="202"/>
      <c r="N348" s="203"/>
      <c r="O348" s="203"/>
      <c r="P348" s="203"/>
      <c r="Q348" s="203"/>
      <c r="R348" s="203"/>
      <c r="S348" s="203"/>
      <c r="T348" s="204"/>
      <c r="AT348" s="205" t="s">
        <v>140</v>
      </c>
      <c r="AU348" s="205" t="s">
        <v>83</v>
      </c>
      <c r="AV348" s="12" t="s">
        <v>83</v>
      </c>
      <c r="AW348" s="12" t="s">
        <v>32</v>
      </c>
      <c r="AX348" s="12" t="s">
        <v>81</v>
      </c>
      <c r="AY348" s="205" t="s">
        <v>131</v>
      </c>
    </row>
    <row r="349" spans="1:65" s="1" customFormat="1" ht="24" customHeight="1">
      <c r="A349" s="34"/>
      <c r="B349" s="35"/>
      <c r="C349" s="181" t="s">
        <v>662</v>
      </c>
      <c r="D349" s="181" t="s">
        <v>133</v>
      </c>
      <c r="E349" s="182" t="s">
        <v>663</v>
      </c>
      <c r="F349" s="183" t="s">
        <v>664</v>
      </c>
      <c r="G349" s="184" t="s">
        <v>214</v>
      </c>
      <c r="H349" s="185">
        <v>13.5</v>
      </c>
      <c r="I349" s="186"/>
      <c r="J349" s="187">
        <f>ROUND(I349*H349,2)</f>
        <v>0</v>
      </c>
      <c r="K349" s="183" t="s">
        <v>137</v>
      </c>
      <c r="L349" s="39"/>
      <c r="M349" s="188" t="s">
        <v>1</v>
      </c>
      <c r="N349" s="189" t="s">
        <v>41</v>
      </c>
      <c r="O349" s="71"/>
      <c r="P349" s="190">
        <f>O349*H349</f>
        <v>0</v>
      </c>
      <c r="Q349" s="190">
        <v>0.00058</v>
      </c>
      <c r="R349" s="190">
        <f>Q349*H349</f>
        <v>0.00783</v>
      </c>
      <c r="S349" s="190">
        <v>0</v>
      </c>
      <c r="T349" s="191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192" t="s">
        <v>217</v>
      </c>
      <c r="AT349" s="192" t="s">
        <v>133</v>
      </c>
      <c r="AU349" s="192" t="s">
        <v>83</v>
      </c>
      <c r="AY349" s="17" t="s">
        <v>131</v>
      </c>
      <c r="BE349" s="193">
        <f>IF(N349="základní",J349,0)</f>
        <v>0</v>
      </c>
      <c r="BF349" s="193">
        <f>IF(N349="snížená",J349,0)</f>
        <v>0</v>
      </c>
      <c r="BG349" s="193">
        <f>IF(N349="zákl. přenesená",J349,0)</f>
        <v>0</v>
      </c>
      <c r="BH349" s="193">
        <f>IF(N349="sníž. přenesená",J349,0)</f>
        <v>0</v>
      </c>
      <c r="BI349" s="193">
        <f>IF(N349="nulová",J349,0)</f>
        <v>0</v>
      </c>
      <c r="BJ349" s="17" t="s">
        <v>81</v>
      </c>
      <c r="BK349" s="193">
        <f>ROUND(I349*H349,2)</f>
        <v>0</v>
      </c>
      <c r="BL349" s="17" t="s">
        <v>217</v>
      </c>
      <c r="BM349" s="192" t="s">
        <v>665</v>
      </c>
    </row>
    <row r="350" spans="2:51" s="12" customFormat="1" ht="11.25">
      <c r="B350" s="194"/>
      <c r="C350" s="195"/>
      <c r="D350" s="196" t="s">
        <v>140</v>
      </c>
      <c r="E350" s="197" t="s">
        <v>1</v>
      </c>
      <c r="F350" s="198" t="s">
        <v>666</v>
      </c>
      <c r="G350" s="195"/>
      <c r="H350" s="199">
        <v>12.73</v>
      </c>
      <c r="I350" s="200"/>
      <c r="J350" s="195"/>
      <c r="K350" s="195"/>
      <c r="L350" s="201"/>
      <c r="M350" s="202"/>
      <c r="N350" s="203"/>
      <c r="O350" s="203"/>
      <c r="P350" s="203"/>
      <c r="Q350" s="203"/>
      <c r="R350" s="203"/>
      <c r="S350" s="203"/>
      <c r="T350" s="204"/>
      <c r="AT350" s="205" t="s">
        <v>140</v>
      </c>
      <c r="AU350" s="205" t="s">
        <v>83</v>
      </c>
      <c r="AV350" s="12" t="s">
        <v>83</v>
      </c>
      <c r="AW350" s="12" t="s">
        <v>32</v>
      </c>
      <c r="AX350" s="12" t="s">
        <v>76</v>
      </c>
      <c r="AY350" s="205" t="s">
        <v>131</v>
      </c>
    </row>
    <row r="351" spans="2:51" s="12" customFormat="1" ht="11.25">
      <c r="B351" s="194"/>
      <c r="C351" s="195"/>
      <c r="D351" s="196" t="s">
        <v>140</v>
      </c>
      <c r="E351" s="197" t="s">
        <v>1</v>
      </c>
      <c r="F351" s="198" t="s">
        <v>667</v>
      </c>
      <c r="G351" s="195"/>
      <c r="H351" s="199">
        <v>0.77</v>
      </c>
      <c r="I351" s="200"/>
      <c r="J351" s="195"/>
      <c r="K351" s="195"/>
      <c r="L351" s="201"/>
      <c r="M351" s="202"/>
      <c r="N351" s="203"/>
      <c r="O351" s="203"/>
      <c r="P351" s="203"/>
      <c r="Q351" s="203"/>
      <c r="R351" s="203"/>
      <c r="S351" s="203"/>
      <c r="T351" s="204"/>
      <c r="AT351" s="205" t="s">
        <v>140</v>
      </c>
      <c r="AU351" s="205" t="s">
        <v>83</v>
      </c>
      <c r="AV351" s="12" t="s">
        <v>83</v>
      </c>
      <c r="AW351" s="12" t="s">
        <v>32</v>
      </c>
      <c r="AX351" s="12" t="s">
        <v>76</v>
      </c>
      <c r="AY351" s="205" t="s">
        <v>131</v>
      </c>
    </row>
    <row r="352" spans="2:51" s="13" customFormat="1" ht="11.25">
      <c r="B352" s="206"/>
      <c r="C352" s="207"/>
      <c r="D352" s="196" t="s">
        <v>140</v>
      </c>
      <c r="E352" s="208" t="s">
        <v>1</v>
      </c>
      <c r="F352" s="209" t="s">
        <v>148</v>
      </c>
      <c r="G352" s="207"/>
      <c r="H352" s="210">
        <v>13.5</v>
      </c>
      <c r="I352" s="211"/>
      <c r="J352" s="207"/>
      <c r="K352" s="207"/>
      <c r="L352" s="212"/>
      <c r="M352" s="213"/>
      <c r="N352" s="214"/>
      <c r="O352" s="214"/>
      <c r="P352" s="214"/>
      <c r="Q352" s="214"/>
      <c r="R352" s="214"/>
      <c r="S352" s="214"/>
      <c r="T352" s="215"/>
      <c r="AT352" s="216" t="s">
        <v>140</v>
      </c>
      <c r="AU352" s="216" t="s">
        <v>83</v>
      </c>
      <c r="AV352" s="13" t="s">
        <v>149</v>
      </c>
      <c r="AW352" s="13" t="s">
        <v>32</v>
      </c>
      <c r="AX352" s="13" t="s">
        <v>81</v>
      </c>
      <c r="AY352" s="216" t="s">
        <v>131</v>
      </c>
    </row>
    <row r="353" spans="1:65" s="1" customFormat="1" ht="24" customHeight="1">
      <c r="A353" s="34"/>
      <c r="B353" s="35"/>
      <c r="C353" s="181" t="s">
        <v>668</v>
      </c>
      <c r="D353" s="181" t="s">
        <v>133</v>
      </c>
      <c r="E353" s="182" t="s">
        <v>669</v>
      </c>
      <c r="F353" s="183" t="s">
        <v>670</v>
      </c>
      <c r="G353" s="184" t="s">
        <v>136</v>
      </c>
      <c r="H353" s="185">
        <v>1.465</v>
      </c>
      <c r="I353" s="186"/>
      <c r="J353" s="187">
        <f>ROUND(I353*H353,2)</f>
        <v>0</v>
      </c>
      <c r="K353" s="183" t="s">
        <v>137</v>
      </c>
      <c r="L353" s="39"/>
      <c r="M353" s="188" t="s">
        <v>1</v>
      </c>
      <c r="N353" s="189" t="s">
        <v>41</v>
      </c>
      <c r="O353" s="71"/>
      <c r="P353" s="190">
        <f>O353*H353</f>
        <v>0</v>
      </c>
      <c r="Q353" s="190">
        <v>0.0054</v>
      </c>
      <c r="R353" s="190">
        <f>Q353*H353</f>
        <v>0.007911000000000001</v>
      </c>
      <c r="S353" s="190">
        <v>0</v>
      </c>
      <c r="T353" s="191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192" t="s">
        <v>217</v>
      </c>
      <c r="AT353" s="192" t="s">
        <v>133</v>
      </c>
      <c r="AU353" s="192" t="s">
        <v>83</v>
      </c>
      <c r="AY353" s="17" t="s">
        <v>131</v>
      </c>
      <c r="BE353" s="193">
        <f>IF(N353="základní",J353,0)</f>
        <v>0</v>
      </c>
      <c r="BF353" s="193">
        <f>IF(N353="snížená",J353,0)</f>
        <v>0</v>
      </c>
      <c r="BG353" s="193">
        <f>IF(N353="zákl. přenesená",J353,0)</f>
        <v>0</v>
      </c>
      <c r="BH353" s="193">
        <f>IF(N353="sníž. přenesená",J353,0)</f>
        <v>0</v>
      </c>
      <c r="BI353" s="193">
        <f>IF(N353="nulová",J353,0)</f>
        <v>0</v>
      </c>
      <c r="BJ353" s="17" t="s">
        <v>81</v>
      </c>
      <c r="BK353" s="193">
        <f>ROUND(I353*H353,2)</f>
        <v>0</v>
      </c>
      <c r="BL353" s="17" t="s">
        <v>217</v>
      </c>
      <c r="BM353" s="192" t="s">
        <v>671</v>
      </c>
    </row>
    <row r="354" spans="2:51" s="12" customFormat="1" ht="11.25">
      <c r="B354" s="194"/>
      <c r="C354" s="195"/>
      <c r="D354" s="196" t="s">
        <v>140</v>
      </c>
      <c r="E354" s="197" t="s">
        <v>1</v>
      </c>
      <c r="F354" s="198" t="s">
        <v>672</v>
      </c>
      <c r="G354" s="195"/>
      <c r="H354" s="199">
        <v>1.465</v>
      </c>
      <c r="I354" s="200"/>
      <c r="J354" s="195"/>
      <c r="K354" s="195"/>
      <c r="L354" s="201"/>
      <c r="M354" s="202"/>
      <c r="N354" s="203"/>
      <c r="O354" s="203"/>
      <c r="P354" s="203"/>
      <c r="Q354" s="203"/>
      <c r="R354" s="203"/>
      <c r="S354" s="203"/>
      <c r="T354" s="204"/>
      <c r="AT354" s="205" t="s">
        <v>140</v>
      </c>
      <c r="AU354" s="205" t="s">
        <v>83</v>
      </c>
      <c r="AV354" s="12" t="s">
        <v>83</v>
      </c>
      <c r="AW354" s="12" t="s">
        <v>32</v>
      </c>
      <c r="AX354" s="12" t="s">
        <v>81</v>
      </c>
      <c r="AY354" s="205" t="s">
        <v>131</v>
      </c>
    </row>
    <row r="355" spans="1:65" s="1" customFormat="1" ht="14.25" customHeight="1">
      <c r="A355" s="34"/>
      <c r="B355" s="35"/>
      <c r="C355" s="238" t="s">
        <v>673</v>
      </c>
      <c r="D355" s="238" t="s">
        <v>336</v>
      </c>
      <c r="E355" s="239" t="s">
        <v>674</v>
      </c>
      <c r="F355" s="240" t="s">
        <v>675</v>
      </c>
      <c r="G355" s="241" t="s">
        <v>136</v>
      </c>
      <c r="H355" s="242">
        <v>1.98</v>
      </c>
      <c r="I355" s="243"/>
      <c r="J355" s="244">
        <f>ROUND(I355*H355,2)</f>
        <v>0</v>
      </c>
      <c r="K355" s="240" t="s">
        <v>137</v>
      </c>
      <c r="L355" s="245"/>
      <c r="M355" s="246" t="s">
        <v>1</v>
      </c>
      <c r="N355" s="247" t="s">
        <v>41</v>
      </c>
      <c r="O355" s="71"/>
      <c r="P355" s="190">
        <f>O355*H355</f>
        <v>0</v>
      </c>
      <c r="Q355" s="190">
        <v>0.07</v>
      </c>
      <c r="R355" s="190">
        <f>Q355*H355</f>
        <v>0.1386</v>
      </c>
      <c r="S355" s="190">
        <v>0</v>
      </c>
      <c r="T355" s="191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192" t="s">
        <v>302</v>
      </c>
      <c r="AT355" s="192" t="s">
        <v>336</v>
      </c>
      <c r="AU355" s="192" t="s">
        <v>83</v>
      </c>
      <c r="AY355" s="17" t="s">
        <v>131</v>
      </c>
      <c r="BE355" s="193">
        <f>IF(N355="základní",J355,0)</f>
        <v>0</v>
      </c>
      <c r="BF355" s="193">
        <f>IF(N355="snížená",J355,0)</f>
        <v>0</v>
      </c>
      <c r="BG355" s="193">
        <f>IF(N355="zákl. přenesená",J355,0)</f>
        <v>0</v>
      </c>
      <c r="BH355" s="193">
        <f>IF(N355="sníž. přenesená",J355,0)</f>
        <v>0</v>
      </c>
      <c r="BI355" s="193">
        <f>IF(N355="nulová",J355,0)</f>
        <v>0</v>
      </c>
      <c r="BJ355" s="17" t="s">
        <v>81</v>
      </c>
      <c r="BK355" s="193">
        <f>ROUND(I355*H355,2)</f>
        <v>0</v>
      </c>
      <c r="BL355" s="17" t="s">
        <v>217</v>
      </c>
      <c r="BM355" s="192" t="s">
        <v>676</v>
      </c>
    </row>
    <row r="356" spans="2:51" s="12" customFormat="1" ht="11.25">
      <c r="B356" s="194"/>
      <c r="C356" s="195"/>
      <c r="D356" s="196" t="s">
        <v>140</v>
      </c>
      <c r="E356" s="195"/>
      <c r="F356" s="198" t="s">
        <v>677</v>
      </c>
      <c r="G356" s="195"/>
      <c r="H356" s="199">
        <v>1.98</v>
      </c>
      <c r="I356" s="200"/>
      <c r="J356" s="195"/>
      <c r="K356" s="195"/>
      <c r="L356" s="201"/>
      <c r="M356" s="202"/>
      <c r="N356" s="203"/>
      <c r="O356" s="203"/>
      <c r="P356" s="203"/>
      <c r="Q356" s="203"/>
      <c r="R356" s="203"/>
      <c r="S356" s="203"/>
      <c r="T356" s="204"/>
      <c r="AT356" s="205" t="s">
        <v>140</v>
      </c>
      <c r="AU356" s="205" t="s">
        <v>83</v>
      </c>
      <c r="AV356" s="12" t="s">
        <v>83</v>
      </c>
      <c r="AW356" s="12" t="s">
        <v>4</v>
      </c>
      <c r="AX356" s="12" t="s">
        <v>81</v>
      </c>
      <c r="AY356" s="205" t="s">
        <v>131</v>
      </c>
    </row>
    <row r="357" spans="1:65" s="1" customFormat="1" ht="24" customHeight="1">
      <c r="A357" s="34"/>
      <c r="B357" s="35"/>
      <c r="C357" s="181" t="s">
        <v>678</v>
      </c>
      <c r="D357" s="181" t="s">
        <v>133</v>
      </c>
      <c r="E357" s="182" t="s">
        <v>679</v>
      </c>
      <c r="F357" s="183" t="s">
        <v>680</v>
      </c>
      <c r="G357" s="184" t="s">
        <v>136</v>
      </c>
      <c r="H357" s="185">
        <v>1.465</v>
      </c>
      <c r="I357" s="186"/>
      <c r="J357" s="187">
        <f>ROUND(I357*H357,2)</f>
        <v>0</v>
      </c>
      <c r="K357" s="183" t="s">
        <v>137</v>
      </c>
      <c r="L357" s="39"/>
      <c r="M357" s="188" t="s">
        <v>1</v>
      </c>
      <c r="N357" s="189" t="s">
        <v>41</v>
      </c>
      <c r="O357" s="71"/>
      <c r="P357" s="190">
        <f>O357*H357</f>
        <v>0</v>
      </c>
      <c r="Q357" s="190">
        <v>0</v>
      </c>
      <c r="R357" s="190">
        <f>Q357*H357</f>
        <v>0</v>
      </c>
      <c r="S357" s="190">
        <v>0</v>
      </c>
      <c r="T357" s="191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192" t="s">
        <v>217</v>
      </c>
      <c r="AT357" s="192" t="s">
        <v>133</v>
      </c>
      <c r="AU357" s="192" t="s">
        <v>83</v>
      </c>
      <c r="AY357" s="17" t="s">
        <v>131</v>
      </c>
      <c r="BE357" s="193">
        <f>IF(N357="základní",J357,0)</f>
        <v>0</v>
      </c>
      <c r="BF357" s="193">
        <f>IF(N357="snížená",J357,0)</f>
        <v>0</v>
      </c>
      <c r="BG357" s="193">
        <f>IF(N357="zákl. přenesená",J357,0)</f>
        <v>0</v>
      </c>
      <c r="BH357" s="193">
        <f>IF(N357="sníž. přenesená",J357,0)</f>
        <v>0</v>
      </c>
      <c r="BI357" s="193">
        <f>IF(N357="nulová",J357,0)</f>
        <v>0</v>
      </c>
      <c r="BJ357" s="17" t="s">
        <v>81</v>
      </c>
      <c r="BK357" s="193">
        <f>ROUND(I357*H357,2)</f>
        <v>0</v>
      </c>
      <c r="BL357" s="17" t="s">
        <v>217</v>
      </c>
      <c r="BM357" s="192" t="s">
        <v>681</v>
      </c>
    </row>
    <row r="358" spans="1:65" s="1" customFormat="1" ht="24" customHeight="1">
      <c r="A358" s="34"/>
      <c r="B358" s="35"/>
      <c r="C358" s="181" t="s">
        <v>682</v>
      </c>
      <c r="D358" s="181" t="s">
        <v>133</v>
      </c>
      <c r="E358" s="182" t="s">
        <v>683</v>
      </c>
      <c r="F358" s="183" t="s">
        <v>684</v>
      </c>
      <c r="G358" s="184" t="s">
        <v>136</v>
      </c>
      <c r="H358" s="185">
        <v>4.4</v>
      </c>
      <c r="I358" s="186"/>
      <c r="J358" s="187">
        <f>ROUND(I358*H358,2)</f>
        <v>0</v>
      </c>
      <c r="K358" s="183" t="s">
        <v>1</v>
      </c>
      <c r="L358" s="39"/>
      <c r="M358" s="188" t="s">
        <v>1</v>
      </c>
      <c r="N358" s="189" t="s">
        <v>41</v>
      </c>
      <c r="O358" s="71"/>
      <c r="P358" s="190">
        <f>O358*H358</f>
        <v>0</v>
      </c>
      <c r="Q358" s="190">
        <v>0</v>
      </c>
      <c r="R358" s="190">
        <f>Q358*H358</f>
        <v>0</v>
      </c>
      <c r="S358" s="190">
        <v>0</v>
      </c>
      <c r="T358" s="191">
        <f>S358*H358</f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192" t="s">
        <v>217</v>
      </c>
      <c r="AT358" s="192" t="s">
        <v>133</v>
      </c>
      <c r="AU358" s="192" t="s">
        <v>83</v>
      </c>
      <c r="AY358" s="17" t="s">
        <v>131</v>
      </c>
      <c r="BE358" s="193">
        <f>IF(N358="základní",J358,0)</f>
        <v>0</v>
      </c>
      <c r="BF358" s="193">
        <f>IF(N358="snížená",J358,0)</f>
        <v>0</v>
      </c>
      <c r="BG358" s="193">
        <f>IF(N358="zákl. přenesená",J358,0)</f>
        <v>0</v>
      </c>
      <c r="BH358" s="193">
        <f>IF(N358="sníž. přenesená",J358,0)</f>
        <v>0</v>
      </c>
      <c r="BI358" s="193">
        <f>IF(N358="nulová",J358,0)</f>
        <v>0</v>
      </c>
      <c r="BJ358" s="17" t="s">
        <v>81</v>
      </c>
      <c r="BK358" s="193">
        <f>ROUND(I358*H358,2)</f>
        <v>0</v>
      </c>
      <c r="BL358" s="17" t="s">
        <v>217</v>
      </c>
      <c r="BM358" s="192" t="s">
        <v>685</v>
      </c>
    </row>
    <row r="359" spans="2:51" s="12" customFormat="1" ht="11.25">
      <c r="B359" s="194"/>
      <c r="C359" s="195"/>
      <c r="D359" s="196" t="s">
        <v>140</v>
      </c>
      <c r="E359" s="197" t="s">
        <v>1</v>
      </c>
      <c r="F359" s="198" t="s">
        <v>686</v>
      </c>
      <c r="G359" s="195"/>
      <c r="H359" s="199">
        <v>4.4</v>
      </c>
      <c r="I359" s="200"/>
      <c r="J359" s="195"/>
      <c r="K359" s="195"/>
      <c r="L359" s="201"/>
      <c r="M359" s="202"/>
      <c r="N359" s="203"/>
      <c r="O359" s="203"/>
      <c r="P359" s="203"/>
      <c r="Q359" s="203"/>
      <c r="R359" s="203"/>
      <c r="S359" s="203"/>
      <c r="T359" s="204"/>
      <c r="AT359" s="205" t="s">
        <v>140</v>
      </c>
      <c r="AU359" s="205" t="s">
        <v>83</v>
      </c>
      <c r="AV359" s="12" t="s">
        <v>83</v>
      </c>
      <c r="AW359" s="12" t="s">
        <v>32</v>
      </c>
      <c r="AX359" s="12" t="s">
        <v>81</v>
      </c>
      <c r="AY359" s="205" t="s">
        <v>131</v>
      </c>
    </row>
    <row r="360" spans="1:65" s="1" customFormat="1" ht="14.25" customHeight="1">
      <c r="A360" s="34"/>
      <c r="B360" s="35"/>
      <c r="C360" s="181" t="s">
        <v>687</v>
      </c>
      <c r="D360" s="181" t="s">
        <v>133</v>
      </c>
      <c r="E360" s="182" t="s">
        <v>688</v>
      </c>
      <c r="F360" s="183" t="s">
        <v>689</v>
      </c>
      <c r="G360" s="184" t="s">
        <v>209</v>
      </c>
      <c r="H360" s="185">
        <v>52</v>
      </c>
      <c r="I360" s="186"/>
      <c r="J360" s="187">
        <f>ROUND(I360*H360,2)</f>
        <v>0</v>
      </c>
      <c r="K360" s="183" t="s">
        <v>137</v>
      </c>
      <c r="L360" s="39"/>
      <c r="M360" s="188" t="s">
        <v>1</v>
      </c>
      <c r="N360" s="189" t="s">
        <v>41</v>
      </c>
      <c r="O360" s="71"/>
      <c r="P360" s="190">
        <f>O360*H360</f>
        <v>0</v>
      </c>
      <c r="Q360" s="190">
        <v>0.00096</v>
      </c>
      <c r="R360" s="190">
        <f>Q360*H360</f>
        <v>0.04992</v>
      </c>
      <c r="S360" s="190">
        <v>0.00332</v>
      </c>
      <c r="T360" s="191">
        <f>S360*H360</f>
        <v>0.17264000000000002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192" t="s">
        <v>217</v>
      </c>
      <c r="AT360" s="192" t="s">
        <v>133</v>
      </c>
      <c r="AU360" s="192" t="s">
        <v>83</v>
      </c>
      <c r="AY360" s="17" t="s">
        <v>131</v>
      </c>
      <c r="BE360" s="193">
        <f>IF(N360="základní",J360,0)</f>
        <v>0</v>
      </c>
      <c r="BF360" s="193">
        <f>IF(N360="snížená",J360,0)</f>
        <v>0</v>
      </c>
      <c r="BG360" s="193">
        <f>IF(N360="zákl. přenesená",J360,0)</f>
        <v>0</v>
      </c>
      <c r="BH360" s="193">
        <f>IF(N360="sníž. přenesená",J360,0)</f>
        <v>0</v>
      </c>
      <c r="BI360" s="193">
        <f>IF(N360="nulová",J360,0)</f>
        <v>0</v>
      </c>
      <c r="BJ360" s="17" t="s">
        <v>81</v>
      </c>
      <c r="BK360" s="193">
        <f>ROUND(I360*H360,2)</f>
        <v>0</v>
      </c>
      <c r="BL360" s="17" t="s">
        <v>217</v>
      </c>
      <c r="BM360" s="192" t="s">
        <v>690</v>
      </c>
    </row>
    <row r="361" spans="2:51" s="12" customFormat="1" ht="11.25">
      <c r="B361" s="194"/>
      <c r="C361" s="195"/>
      <c r="D361" s="196" t="s">
        <v>140</v>
      </c>
      <c r="E361" s="197" t="s">
        <v>1</v>
      </c>
      <c r="F361" s="198" t="s">
        <v>691</v>
      </c>
      <c r="G361" s="195"/>
      <c r="H361" s="199">
        <v>52</v>
      </c>
      <c r="I361" s="200"/>
      <c r="J361" s="195"/>
      <c r="K361" s="195"/>
      <c r="L361" s="201"/>
      <c r="M361" s="202"/>
      <c r="N361" s="203"/>
      <c r="O361" s="203"/>
      <c r="P361" s="203"/>
      <c r="Q361" s="203"/>
      <c r="R361" s="203"/>
      <c r="S361" s="203"/>
      <c r="T361" s="204"/>
      <c r="AT361" s="205" t="s">
        <v>140</v>
      </c>
      <c r="AU361" s="205" t="s">
        <v>83</v>
      </c>
      <c r="AV361" s="12" t="s">
        <v>83</v>
      </c>
      <c r="AW361" s="12" t="s">
        <v>32</v>
      </c>
      <c r="AX361" s="12" t="s">
        <v>81</v>
      </c>
      <c r="AY361" s="205" t="s">
        <v>131</v>
      </c>
    </row>
    <row r="362" spans="1:65" s="1" customFormat="1" ht="24" customHeight="1">
      <c r="A362" s="34"/>
      <c r="B362" s="35"/>
      <c r="C362" s="238" t="s">
        <v>692</v>
      </c>
      <c r="D362" s="238" t="s">
        <v>336</v>
      </c>
      <c r="E362" s="239" t="s">
        <v>693</v>
      </c>
      <c r="F362" s="240" t="s">
        <v>694</v>
      </c>
      <c r="G362" s="241" t="s">
        <v>136</v>
      </c>
      <c r="H362" s="242">
        <v>2.08</v>
      </c>
      <c r="I362" s="243"/>
      <c r="J362" s="244">
        <f>ROUND(I362*H362,2)</f>
        <v>0</v>
      </c>
      <c r="K362" s="240" t="s">
        <v>137</v>
      </c>
      <c r="L362" s="245"/>
      <c r="M362" s="246" t="s">
        <v>1</v>
      </c>
      <c r="N362" s="247" t="s">
        <v>41</v>
      </c>
      <c r="O362" s="71"/>
      <c r="P362" s="190">
        <f>O362*H362</f>
        <v>0</v>
      </c>
      <c r="Q362" s="190">
        <v>0.0192</v>
      </c>
      <c r="R362" s="190">
        <f>Q362*H362</f>
        <v>0.039936</v>
      </c>
      <c r="S362" s="190">
        <v>0</v>
      </c>
      <c r="T362" s="191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192" t="s">
        <v>302</v>
      </c>
      <c r="AT362" s="192" t="s">
        <v>336</v>
      </c>
      <c r="AU362" s="192" t="s">
        <v>83</v>
      </c>
      <c r="AY362" s="17" t="s">
        <v>131</v>
      </c>
      <c r="BE362" s="193">
        <f>IF(N362="základní",J362,0)</f>
        <v>0</v>
      </c>
      <c r="BF362" s="193">
        <f>IF(N362="snížená",J362,0)</f>
        <v>0</v>
      </c>
      <c r="BG362" s="193">
        <f>IF(N362="zákl. přenesená",J362,0)</f>
        <v>0</v>
      </c>
      <c r="BH362" s="193">
        <f>IF(N362="sníž. přenesená",J362,0)</f>
        <v>0</v>
      </c>
      <c r="BI362" s="193">
        <f>IF(N362="nulová",J362,0)</f>
        <v>0</v>
      </c>
      <c r="BJ362" s="17" t="s">
        <v>81</v>
      </c>
      <c r="BK362" s="193">
        <f>ROUND(I362*H362,2)</f>
        <v>0</v>
      </c>
      <c r="BL362" s="17" t="s">
        <v>217</v>
      </c>
      <c r="BM362" s="192" t="s">
        <v>695</v>
      </c>
    </row>
    <row r="363" spans="2:51" s="12" customFormat="1" ht="11.25">
      <c r="B363" s="194"/>
      <c r="C363" s="195"/>
      <c r="D363" s="196" t="s">
        <v>140</v>
      </c>
      <c r="E363" s="197" t="s">
        <v>1</v>
      </c>
      <c r="F363" s="198" t="s">
        <v>696</v>
      </c>
      <c r="G363" s="195"/>
      <c r="H363" s="199">
        <v>2.08</v>
      </c>
      <c r="I363" s="200"/>
      <c r="J363" s="195"/>
      <c r="K363" s="195"/>
      <c r="L363" s="201"/>
      <c r="M363" s="202"/>
      <c r="N363" s="203"/>
      <c r="O363" s="203"/>
      <c r="P363" s="203"/>
      <c r="Q363" s="203"/>
      <c r="R363" s="203"/>
      <c r="S363" s="203"/>
      <c r="T363" s="204"/>
      <c r="AT363" s="205" t="s">
        <v>140</v>
      </c>
      <c r="AU363" s="205" t="s">
        <v>83</v>
      </c>
      <c r="AV363" s="12" t="s">
        <v>83</v>
      </c>
      <c r="AW363" s="12" t="s">
        <v>32</v>
      </c>
      <c r="AX363" s="12" t="s">
        <v>81</v>
      </c>
      <c r="AY363" s="205" t="s">
        <v>131</v>
      </c>
    </row>
    <row r="364" spans="1:65" s="1" customFormat="1" ht="24" customHeight="1">
      <c r="A364" s="34"/>
      <c r="B364" s="35"/>
      <c r="C364" s="181" t="s">
        <v>697</v>
      </c>
      <c r="D364" s="181" t="s">
        <v>133</v>
      </c>
      <c r="E364" s="182" t="s">
        <v>698</v>
      </c>
      <c r="F364" s="183" t="s">
        <v>699</v>
      </c>
      <c r="G364" s="184" t="s">
        <v>136</v>
      </c>
      <c r="H364" s="185">
        <v>14.65</v>
      </c>
      <c r="I364" s="186"/>
      <c r="J364" s="187">
        <f>ROUND(I364*H364,2)</f>
        <v>0</v>
      </c>
      <c r="K364" s="183" t="s">
        <v>137</v>
      </c>
      <c r="L364" s="39"/>
      <c r="M364" s="188" t="s">
        <v>1</v>
      </c>
      <c r="N364" s="189" t="s">
        <v>41</v>
      </c>
      <c r="O364" s="71"/>
      <c r="P364" s="190">
        <f>O364*H364</f>
        <v>0</v>
      </c>
      <c r="Q364" s="190">
        <v>0.0054</v>
      </c>
      <c r="R364" s="190">
        <f>Q364*H364</f>
        <v>0.07911</v>
      </c>
      <c r="S364" s="190">
        <v>0</v>
      </c>
      <c r="T364" s="191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192" t="s">
        <v>217</v>
      </c>
      <c r="AT364" s="192" t="s">
        <v>133</v>
      </c>
      <c r="AU364" s="192" t="s">
        <v>83</v>
      </c>
      <c r="AY364" s="17" t="s">
        <v>131</v>
      </c>
      <c r="BE364" s="193">
        <f>IF(N364="základní",J364,0)</f>
        <v>0</v>
      </c>
      <c r="BF364" s="193">
        <f>IF(N364="snížená",J364,0)</f>
        <v>0</v>
      </c>
      <c r="BG364" s="193">
        <f>IF(N364="zákl. přenesená",J364,0)</f>
        <v>0</v>
      </c>
      <c r="BH364" s="193">
        <f>IF(N364="sníž. přenesená",J364,0)</f>
        <v>0</v>
      </c>
      <c r="BI364" s="193">
        <f>IF(N364="nulová",J364,0)</f>
        <v>0</v>
      </c>
      <c r="BJ364" s="17" t="s">
        <v>81</v>
      </c>
      <c r="BK364" s="193">
        <f>ROUND(I364*H364,2)</f>
        <v>0</v>
      </c>
      <c r="BL364" s="17" t="s">
        <v>217</v>
      </c>
      <c r="BM364" s="192" t="s">
        <v>700</v>
      </c>
    </row>
    <row r="365" spans="2:51" s="12" customFormat="1" ht="11.25">
      <c r="B365" s="194"/>
      <c r="C365" s="195"/>
      <c r="D365" s="196" t="s">
        <v>140</v>
      </c>
      <c r="E365" s="197" t="s">
        <v>1</v>
      </c>
      <c r="F365" s="198" t="s">
        <v>701</v>
      </c>
      <c r="G365" s="195"/>
      <c r="H365" s="199">
        <v>14.65</v>
      </c>
      <c r="I365" s="200"/>
      <c r="J365" s="195"/>
      <c r="K365" s="195"/>
      <c r="L365" s="201"/>
      <c r="M365" s="202"/>
      <c r="N365" s="203"/>
      <c r="O365" s="203"/>
      <c r="P365" s="203"/>
      <c r="Q365" s="203"/>
      <c r="R365" s="203"/>
      <c r="S365" s="203"/>
      <c r="T365" s="204"/>
      <c r="AT365" s="205" t="s">
        <v>140</v>
      </c>
      <c r="AU365" s="205" t="s">
        <v>83</v>
      </c>
      <c r="AV365" s="12" t="s">
        <v>83</v>
      </c>
      <c r="AW365" s="12" t="s">
        <v>32</v>
      </c>
      <c r="AX365" s="12" t="s">
        <v>81</v>
      </c>
      <c r="AY365" s="205" t="s">
        <v>131</v>
      </c>
    </row>
    <row r="366" spans="1:65" s="1" customFormat="1" ht="14.25" customHeight="1">
      <c r="A366" s="34"/>
      <c r="B366" s="35"/>
      <c r="C366" s="181" t="s">
        <v>702</v>
      </c>
      <c r="D366" s="181" t="s">
        <v>133</v>
      </c>
      <c r="E366" s="182" t="s">
        <v>703</v>
      </c>
      <c r="F366" s="183" t="s">
        <v>704</v>
      </c>
      <c r="G366" s="184" t="s">
        <v>209</v>
      </c>
      <c r="H366" s="185">
        <v>7</v>
      </c>
      <c r="I366" s="186"/>
      <c r="J366" s="187">
        <f>ROUND(I366*H366,2)</f>
        <v>0</v>
      </c>
      <c r="K366" s="183" t="s">
        <v>137</v>
      </c>
      <c r="L366" s="39"/>
      <c r="M366" s="188" t="s">
        <v>1</v>
      </c>
      <c r="N366" s="189" t="s">
        <v>41</v>
      </c>
      <c r="O366" s="71"/>
      <c r="P366" s="190">
        <f>O366*H366</f>
        <v>0</v>
      </c>
      <c r="Q366" s="190">
        <v>0</v>
      </c>
      <c r="R366" s="190">
        <f>Q366*H366</f>
        <v>0</v>
      </c>
      <c r="S366" s="190">
        <v>0</v>
      </c>
      <c r="T366" s="191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192" t="s">
        <v>217</v>
      </c>
      <c r="AT366" s="192" t="s">
        <v>133</v>
      </c>
      <c r="AU366" s="192" t="s">
        <v>83</v>
      </c>
      <c r="AY366" s="17" t="s">
        <v>131</v>
      </c>
      <c r="BE366" s="193">
        <f>IF(N366="základní",J366,0)</f>
        <v>0</v>
      </c>
      <c r="BF366" s="193">
        <f>IF(N366="snížená",J366,0)</f>
        <v>0</v>
      </c>
      <c r="BG366" s="193">
        <f>IF(N366="zákl. přenesená",J366,0)</f>
        <v>0</v>
      </c>
      <c r="BH366" s="193">
        <f>IF(N366="sníž. přenesená",J366,0)</f>
        <v>0</v>
      </c>
      <c r="BI366" s="193">
        <f>IF(N366="nulová",J366,0)</f>
        <v>0</v>
      </c>
      <c r="BJ366" s="17" t="s">
        <v>81</v>
      </c>
      <c r="BK366" s="193">
        <f>ROUND(I366*H366,2)</f>
        <v>0</v>
      </c>
      <c r="BL366" s="17" t="s">
        <v>217</v>
      </c>
      <c r="BM366" s="192" t="s">
        <v>705</v>
      </c>
    </row>
    <row r="367" spans="2:51" s="12" customFormat="1" ht="22.5">
      <c r="B367" s="194"/>
      <c r="C367" s="195"/>
      <c r="D367" s="196" t="s">
        <v>140</v>
      </c>
      <c r="E367" s="197" t="s">
        <v>1</v>
      </c>
      <c r="F367" s="198" t="s">
        <v>706</v>
      </c>
      <c r="G367" s="195"/>
      <c r="H367" s="199">
        <v>7</v>
      </c>
      <c r="I367" s="200"/>
      <c r="J367" s="195"/>
      <c r="K367" s="195"/>
      <c r="L367" s="201"/>
      <c r="M367" s="202"/>
      <c r="N367" s="203"/>
      <c r="O367" s="203"/>
      <c r="P367" s="203"/>
      <c r="Q367" s="203"/>
      <c r="R367" s="203"/>
      <c r="S367" s="203"/>
      <c r="T367" s="204"/>
      <c r="AT367" s="205" t="s">
        <v>140</v>
      </c>
      <c r="AU367" s="205" t="s">
        <v>83</v>
      </c>
      <c r="AV367" s="12" t="s">
        <v>83</v>
      </c>
      <c r="AW367" s="12" t="s">
        <v>32</v>
      </c>
      <c r="AX367" s="12" t="s">
        <v>81</v>
      </c>
      <c r="AY367" s="205" t="s">
        <v>131</v>
      </c>
    </row>
    <row r="368" spans="1:65" s="1" customFormat="1" ht="14.25" customHeight="1">
      <c r="A368" s="34"/>
      <c r="B368" s="35"/>
      <c r="C368" s="181" t="s">
        <v>707</v>
      </c>
      <c r="D368" s="181" t="s">
        <v>133</v>
      </c>
      <c r="E368" s="182" t="s">
        <v>708</v>
      </c>
      <c r="F368" s="183" t="s">
        <v>709</v>
      </c>
      <c r="G368" s="184" t="s">
        <v>214</v>
      </c>
      <c r="H368" s="185">
        <v>13.5</v>
      </c>
      <c r="I368" s="186"/>
      <c r="J368" s="187">
        <f>ROUND(I368*H368,2)</f>
        <v>0</v>
      </c>
      <c r="K368" s="183" t="s">
        <v>1</v>
      </c>
      <c r="L368" s="39"/>
      <c r="M368" s="188" t="s">
        <v>1</v>
      </c>
      <c r="N368" s="189" t="s">
        <v>41</v>
      </c>
      <c r="O368" s="71"/>
      <c r="P368" s="190">
        <f>O368*H368</f>
        <v>0</v>
      </c>
      <c r="Q368" s="190">
        <v>0</v>
      </c>
      <c r="R368" s="190">
        <f>Q368*H368</f>
        <v>0</v>
      </c>
      <c r="S368" s="190">
        <v>0</v>
      </c>
      <c r="T368" s="191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192" t="s">
        <v>217</v>
      </c>
      <c r="AT368" s="192" t="s">
        <v>133</v>
      </c>
      <c r="AU368" s="192" t="s">
        <v>83</v>
      </c>
      <c r="AY368" s="17" t="s">
        <v>131</v>
      </c>
      <c r="BE368" s="193">
        <f>IF(N368="základní",J368,0)</f>
        <v>0</v>
      </c>
      <c r="BF368" s="193">
        <f>IF(N368="snížená",J368,0)</f>
        <v>0</v>
      </c>
      <c r="BG368" s="193">
        <f>IF(N368="zákl. přenesená",J368,0)</f>
        <v>0</v>
      </c>
      <c r="BH368" s="193">
        <f>IF(N368="sníž. přenesená",J368,0)</f>
        <v>0</v>
      </c>
      <c r="BI368" s="193">
        <f>IF(N368="nulová",J368,0)</f>
        <v>0</v>
      </c>
      <c r="BJ368" s="17" t="s">
        <v>81</v>
      </c>
      <c r="BK368" s="193">
        <f>ROUND(I368*H368,2)</f>
        <v>0</v>
      </c>
      <c r="BL368" s="17" t="s">
        <v>217</v>
      </c>
      <c r="BM368" s="192" t="s">
        <v>710</v>
      </c>
    </row>
    <row r="369" spans="1:65" s="1" customFormat="1" ht="24" customHeight="1">
      <c r="A369" s="34"/>
      <c r="B369" s="35"/>
      <c r="C369" s="238" t="s">
        <v>711</v>
      </c>
      <c r="D369" s="238" t="s">
        <v>336</v>
      </c>
      <c r="E369" s="239" t="s">
        <v>693</v>
      </c>
      <c r="F369" s="240" t="s">
        <v>694</v>
      </c>
      <c r="G369" s="241" t="s">
        <v>136</v>
      </c>
      <c r="H369" s="242">
        <v>17</v>
      </c>
      <c r="I369" s="243"/>
      <c r="J369" s="244">
        <f>ROUND(I369*H369,2)</f>
        <v>0</v>
      </c>
      <c r="K369" s="240" t="s">
        <v>137</v>
      </c>
      <c r="L369" s="245"/>
      <c r="M369" s="246" t="s">
        <v>1</v>
      </c>
      <c r="N369" s="247" t="s">
        <v>41</v>
      </c>
      <c r="O369" s="71"/>
      <c r="P369" s="190">
        <f>O369*H369</f>
        <v>0</v>
      </c>
      <c r="Q369" s="190">
        <v>0.0192</v>
      </c>
      <c r="R369" s="190">
        <f>Q369*H369</f>
        <v>0.32639999999999997</v>
      </c>
      <c r="S369" s="190">
        <v>0</v>
      </c>
      <c r="T369" s="191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192" t="s">
        <v>302</v>
      </c>
      <c r="AT369" s="192" t="s">
        <v>336</v>
      </c>
      <c r="AU369" s="192" t="s">
        <v>83</v>
      </c>
      <c r="AY369" s="17" t="s">
        <v>131</v>
      </c>
      <c r="BE369" s="193">
        <f>IF(N369="základní",J369,0)</f>
        <v>0</v>
      </c>
      <c r="BF369" s="193">
        <f>IF(N369="snížená",J369,0)</f>
        <v>0</v>
      </c>
      <c r="BG369" s="193">
        <f>IF(N369="zákl. přenesená",J369,0)</f>
        <v>0</v>
      </c>
      <c r="BH369" s="193">
        <f>IF(N369="sníž. přenesená",J369,0)</f>
        <v>0</v>
      </c>
      <c r="BI369" s="193">
        <f>IF(N369="nulová",J369,0)</f>
        <v>0</v>
      </c>
      <c r="BJ369" s="17" t="s">
        <v>81</v>
      </c>
      <c r="BK369" s="193">
        <f>ROUND(I369*H369,2)</f>
        <v>0</v>
      </c>
      <c r="BL369" s="17" t="s">
        <v>217</v>
      </c>
      <c r="BM369" s="192" t="s">
        <v>712</v>
      </c>
    </row>
    <row r="370" spans="1:65" s="1" customFormat="1" ht="24" customHeight="1">
      <c r="A370" s="34"/>
      <c r="B370" s="35"/>
      <c r="C370" s="181" t="s">
        <v>713</v>
      </c>
      <c r="D370" s="181" t="s">
        <v>133</v>
      </c>
      <c r="E370" s="182" t="s">
        <v>714</v>
      </c>
      <c r="F370" s="183" t="s">
        <v>715</v>
      </c>
      <c r="G370" s="184" t="s">
        <v>190</v>
      </c>
      <c r="H370" s="185">
        <v>0.711</v>
      </c>
      <c r="I370" s="186"/>
      <c r="J370" s="187">
        <f>ROUND(I370*H370,2)</f>
        <v>0</v>
      </c>
      <c r="K370" s="183" t="s">
        <v>137</v>
      </c>
      <c r="L370" s="39"/>
      <c r="M370" s="188" t="s">
        <v>1</v>
      </c>
      <c r="N370" s="189" t="s">
        <v>41</v>
      </c>
      <c r="O370" s="71"/>
      <c r="P370" s="190">
        <f>O370*H370</f>
        <v>0</v>
      </c>
      <c r="Q370" s="190">
        <v>0</v>
      </c>
      <c r="R370" s="190">
        <f>Q370*H370</f>
        <v>0</v>
      </c>
      <c r="S370" s="190">
        <v>0</v>
      </c>
      <c r="T370" s="191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192" t="s">
        <v>217</v>
      </c>
      <c r="AT370" s="192" t="s">
        <v>133</v>
      </c>
      <c r="AU370" s="192" t="s">
        <v>83</v>
      </c>
      <c r="AY370" s="17" t="s">
        <v>131</v>
      </c>
      <c r="BE370" s="193">
        <f>IF(N370="základní",J370,0)</f>
        <v>0</v>
      </c>
      <c r="BF370" s="193">
        <f>IF(N370="snížená",J370,0)</f>
        <v>0</v>
      </c>
      <c r="BG370" s="193">
        <f>IF(N370="zákl. přenesená",J370,0)</f>
        <v>0</v>
      </c>
      <c r="BH370" s="193">
        <f>IF(N370="sníž. přenesená",J370,0)</f>
        <v>0</v>
      </c>
      <c r="BI370" s="193">
        <f>IF(N370="nulová",J370,0)</f>
        <v>0</v>
      </c>
      <c r="BJ370" s="17" t="s">
        <v>81</v>
      </c>
      <c r="BK370" s="193">
        <f>ROUND(I370*H370,2)</f>
        <v>0</v>
      </c>
      <c r="BL370" s="17" t="s">
        <v>217</v>
      </c>
      <c r="BM370" s="192" t="s">
        <v>716</v>
      </c>
    </row>
    <row r="371" spans="1:65" s="1" customFormat="1" ht="24" customHeight="1">
      <c r="A371" s="34"/>
      <c r="B371" s="35"/>
      <c r="C371" s="181" t="s">
        <v>717</v>
      </c>
      <c r="D371" s="181" t="s">
        <v>133</v>
      </c>
      <c r="E371" s="182" t="s">
        <v>718</v>
      </c>
      <c r="F371" s="183" t="s">
        <v>719</v>
      </c>
      <c r="G371" s="184" t="s">
        <v>190</v>
      </c>
      <c r="H371" s="185">
        <v>0.711</v>
      </c>
      <c r="I371" s="186"/>
      <c r="J371" s="187">
        <f>ROUND(I371*H371,2)</f>
        <v>0</v>
      </c>
      <c r="K371" s="183" t="s">
        <v>137</v>
      </c>
      <c r="L371" s="39"/>
      <c r="M371" s="188" t="s">
        <v>1</v>
      </c>
      <c r="N371" s="189" t="s">
        <v>41</v>
      </c>
      <c r="O371" s="71"/>
      <c r="P371" s="190">
        <f>O371*H371</f>
        <v>0</v>
      </c>
      <c r="Q371" s="190">
        <v>0</v>
      </c>
      <c r="R371" s="190">
        <f>Q371*H371</f>
        <v>0</v>
      </c>
      <c r="S371" s="190">
        <v>0</v>
      </c>
      <c r="T371" s="191">
        <f>S371*H371</f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192" t="s">
        <v>217</v>
      </c>
      <c r="AT371" s="192" t="s">
        <v>133</v>
      </c>
      <c r="AU371" s="192" t="s">
        <v>83</v>
      </c>
      <c r="AY371" s="17" t="s">
        <v>131</v>
      </c>
      <c r="BE371" s="193">
        <f>IF(N371="základní",J371,0)</f>
        <v>0</v>
      </c>
      <c r="BF371" s="193">
        <f>IF(N371="snížená",J371,0)</f>
        <v>0</v>
      </c>
      <c r="BG371" s="193">
        <f>IF(N371="zákl. přenesená",J371,0)</f>
        <v>0</v>
      </c>
      <c r="BH371" s="193">
        <f>IF(N371="sníž. přenesená",J371,0)</f>
        <v>0</v>
      </c>
      <c r="BI371" s="193">
        <f>IF(N371="nulová",J371,0)</f>
        <v>0</v>
      </c>
      <c r="BJ371" s="17" t="s">
        <v>81</v>
      </c>
      <c r="BK371" s="193">
        <f>ROUND(I371*H371,2)</f>
        <v>0</v>
      </c>
      <c r="BL371" s="17" t="s">
        <v>217</v>
      </c>
      <c r="BM371" s="192" t="s">
        <v>720</v>
      </c>
    </row>
    <row r="372" spans="2:63" s="11" customFormat="1" ht="22.5" customHeight="1">
      <c r="B372" s="165"/>
      <c r="C372" s="166"/>
      <c r="D372" s="167" t="s">
        <v>75</v>
      </c>
      <c r="E372" s="179" t="s">
        <v>721</v>
      </c>
      <c r="F372" s="179" t="s">
        <v>722</v>
      </c>
      <c r="G372" s="166"/>
      <c r="H372" s="166"/>
      <c r="I372" s="169"/>
      <c r="J372" s="180">
        <f>BK372</f>
        <v>0</v>
      </c>
      <c r="K372" s="166"/>
      <c r="L372" s="171"/>
      <c r="M372" s="172"/>
      <c r="N372" s="173"/>
      <c r="O372" s="173"/>
      <c r="P372" s="174">
        <f>SUM(P373:P378)</f>
        <v>0</v>
      </c>
      <c r="Q372" s="173"/>
      <c r="R372" s="174">
        <f>SUM(R373:R378)</f>
        <v>0.0013947</v>
      </c>
      <c r="S372" s="173"/>
      <c r="T372" s="175">
        <f>SUM(T373:T378)</f>
        <v>0</v>
      </c>
      <c r="AR372" s="176" t="s">
        <v>83</v>
      </c>
      <c r="AT372" s="177" t="s">
        <v>75</v>
      </c>
      <c r="AU372" s="177" t="s">
        <v>81</v>
      </c>
      <c r="AY372" s="176" t="s">
        <v>131</v>
      </c>
      <c r="BK372" s="178">
        <f>SUM(BK373:BK378)</f>
        <v>0</v>
      </c>
    </row>
    <row r="373" spans="1:65" s="1" customFormat="1" ht="24" customHeight="1">
      <c r="A373" s="34"/>
      <c r="B373" s="35"/>
      <c r="C373" s="181" t="s">
        <v>723</v>
      </c>
      <c r="D373" s="181" t="s">
        <v>133</v>
      </c>
      <c r="E373" s="182" t="s">
        <v>724</v>
      </c>
      <c r="F373" s="183" t="s">
        <v>725</v>
      </c>
      <c r="G373" s="184" t="s">
        <v>136</v>
      </c>
      <c r="H373" s="185">
        <v>3.15</v>
      </c>
      <c r="I373" s="186"/>
      <c r="J373" s="187">
        <f>ROUND(I373*H373,2)</f>
        <v>0</v>
      </c>
      <c r="K373" s="183" t="s">
        <v>137</v>
      </c>
      <c r="L373" s="39"/>
      <c r="M373" s="188" t="s">
        <v>1</v>
      </c>
      <c r="N373" s="189" t="s">
        <v>41</v>
      </c>
      <c r="O373" s="71"/>
      <c r="P373" s="190">
        <f>O373*H373</f>
        <v>0</v>
      </c>
      <c r="Q373" s="190">
        <v>7E-05</v>
      </c>
      <c r="R373" s="190">
        <f>Q373*H373</f>
        <v>0.00022049999999999997</v>
      </c>
      <c r="S373" s="190">
        <v>0</v>
      </c>
      <c r="T373" s="191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192" t="s">
        <v>217</v>
      </c>
      <c r="AT373" s="192" t="s">
        <v>133</v>
      </c>
      <c r="AU373" s="192" t="s">
        <v>83</v>
      </c>
      <c r="AY373" s="17" t="s">
        <v>131</v>
      </c>
      <c r="BE373" s="193">
        <f>IF(N373="základní",J373,0)</f>
        <v>0</v>
      </c>
      <c r="BF373" s="193">
        <f>IF(N373="snížená",J373,0)</f>
        <v>0</v>
      </c>
      <c r="BG373" s="193">
        <f>IF(N373="zákl. přenesená",J373,0)</f>
        <v>0</v>
      </c>
      <c r="BH373" s="193">
        <f>IF(N373="sníž. přenesená",J373,0)</f>
        <v>0</v>
      </c>
      <c r="BI373" s="193">
        <f>IF(N373="nulová",J373,0)</f>
        <v>0</v>
      </c>
      <c r="BJ373" s="17" t="s">
        <v>81</v>
      </c>
      <c r="BK373" s="193">
        <f>ROUND(I373*H373,2)</f>
        <v>0</v>
      </c>
      <c r="BL373" s="17" t="s">
        <v>217</v>
      </c>
      <c r="BM373" s="192" t="s">
        <v>726</v>
      </c>
    </row>
    <row r="374" spans="2:51" s="12" customFormat="1" ht="11.25">
      <c r="B374" s="194"/>
      <c r="C374" s="195"/>
      <c r="D374" s="196" t="s">
        <v>140</v>
      </c>
      <c r="E374" s="197" t="s">
        <v>1</v>
      </c>
      <c r="F374" s="198" t="s">
        <v>727</v>
      </c>
      <c r="G374" s="195"/>
      <c r="H374" s="199">
        <v>3.15</v>
      </c>
      <c r="I374" s="200"/>
      <c r="J374" s="195"/>
      <c r="K374" s="195"/>
      <c r="L374" s="201"/>
      <c r="M374" s="202"/>
      <c r="N374" s="203"/>
      <c r="O374" s="203"/>
      <c r="P374" s="203"/>
      <c r="Q374" s="203"/>
      <c r="R374" s="203"/>
      <c r="S374" s="203"/>
      <c r="T374" s="204"/>
      <c r="AT374" s="205" t="s">
        <v>140</v>
      </c>
      <c r="AU374" s="205" t="s">
        <v>83</v>
      </c>
      <c r="AV374" s="12" t="s">
        <v>83</v>
      </c>
      <c r="AW374" s="12" t="s">
        <v>32</v>
      </c>
      <c r="AX374" s="12" t="s">
        <v>81</v>
      </c>
      <c r="AY374" s="205" t="s">
        <v>131</v>
      </c>
    </row>
    <row r="375" spans="1:65" s="1" customFormat="1" ht="24" customHeight="1">
      <c r="A375" s="34"/>
      <c r="B375" s="35"/>
      <c r="C375" s="181" t="s">
        <v>728</v>
      </c>
      <c r="D375" s="181" t="s">
        <v>133</v>
      </c>
      <c r="E375" s="182" t="s">
        <v>729</v>
      </c>
      <c r="F375" s="183" t="s">
        <v>730</v>
      </c>
      <c r="G375" s="184" t="s">
        <v>136</v>
      </c>
      <c r="H375" s="185">
        <v>0.888</v>
      </c>
      <c r="I375" s="186"/>
      <c r="J375" s="187">
        <f>ROUND(I375*H375,2)</f>
        <v>0</v>
      </c>
      <c r="K375" s="183" t="s">
        <v>145</v>
      </c>
      <c r="L375" s="39"/>
      <c r="M375" s="188" t="s">
        <v>1</v>
      </c>
      <c r="N375" s="189" t="s">
        <v>41</v>
      </c>
      <c r="O375" s="71"/>
      <c r="P375" s="190">
        <f>O375*H375</f>
        <v>0</v>
      </c>
      <c r="Q375" s="190">
        <v>0.00014</v>
      </c>
      <c r="R375" s="190">
        <f>Q375*H375</f>
        <v>0.00012432</v>
      </c>
      <c r="S375" s="190">
        <v>0</v>
      </c>
      <c r="T375" s="191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192" t="s">
        <v>217</v>
      </c>
      <c r="AT375" s="192" t="s">
        <v>133</v>
      </c>
      <c r="AU375" s="192" t="s">
        <v>83</v>
      </c>
      <c r="AY375" s="17" t="s">
        <v>131</v>
      </c>
      <c r="BE375" s="193">
        <f>IF(N375="základní",J375,0)</f>
        <v>0</v>
      </c>
      <c r="BF375" s="193">
        <f>IF(N375="snížená",J375,0)</f>
        <v>0</v>
      </c>
      <c r="BG375" s="193">
        <f>IF(N375="zákl. přenesená",J375,0)</f>
        <v>0</v>
      </c>
      <c r="BH375" s="193">
        <f>IF(N375="sníž. přenesená",J375,0)</f>
        <v>0</v>
      </c>
      <c r="BI375" s="193">
        <f>IF(N375="nulová",J375,0)</f>
        <v>0</v>
      </c>
      <c r="BJ375" s="17" t="s">
        <v>81</v>
      </c>
      <c r="BK375" s="193">
        <f>ROUND(I375*H375,2)</f>
        <v>0</v>
      </c>
      <c r="BL375" s="17" t="s">
        <v>217</v>
      </c>
      <c r="BM375" s="192" t="s">
        <v>731</v>
      </c>
    </row>
    <row r="376" spans="2:51" s="12" customFormat="1" ht="11.25">
      <c r="B376" s="194"/>
      <c r="C376" s="195"/>
      <c r="D376" s="196" t="s">
        <v>140</v>
      </c>
      <c r="E376" s="197" t="s">
        <v>1</v>
      </c>
      <c r="F376" s="198" t="s">
        <v>732</v>
      </c>
      <c r="G376" s="195"/>
      <c r="H376" s="199">
        <v>0.888</v>
      </c>
      <c r="I376" s="200"/>
      <c r="J376" s="195"/>
      <c r="K376" s="195"/>
      <c r="L376" s="201"/>
      <c r="M376" s="202"/>
      <c r="N376" s="203"/>
      <c r="O376" s="203"/>
      <c r="P376" s="203"/>
      <c r="Q376" s="203"/>
      <c r="R376" s="203"/>
      <c r="S376" s="203"/>
      <c r="T376" s="204"/>
      <c r="AT376" s="205" t="s">
        <v>140</v>
      </c>
      <c r="AU376" s="205" t="s">
        <v>83</v>
      </c>
      <c r="AV376" s="12" t="s">
        <v>83</v>
      </c>
      <c r="AW376" s="12" t="s">
        <v>32</v>
      </c>
      <c r="AX376" s="12" t="s">
        <v>81</v>
      </c>
      <c r="AY376" s="205" t="s">
        <v>131</v>
      </c>
    </row>
    <row r="377" spans="1:65" s="1" customFormat="1" ht="24" customHeight="1">
      <c r="A377" s="34"/>
      <c r="B377" s="35"/>
      <c r="C377" s="181" t="s">
        <v>733</v>
      </c>
      <c r="D377" s="181" t="s">
        <v>133</v>
      </c>
      <c r="E377" s="182" t="s">
        <v>734</v>
      </c>
      <c r="F377" s="183" t="s">
        <v>735</v>
      </c>
      <c r="G377" s="184" t="s">
        <v>136</v>
      </c>
      <c r="H377" s="185">
        <v>8.076</v>
      </c>
      <c r="I377" s="186"/>
      <c r="J377" s="187">
        <f>ROUND(I377*H377,2)</f>
        <v>0</v>
      </c>
      <c r="K377" s="183" t="s">
        <v>145</v>
      </c>
      <c r="L377" s="39"/>
      <c r="M377" s="188" t="s">
        <v>1</v>
      </c>
      <c r="N377" s="189" t="s">
        <v>41</v>
      </c>
      <c r="O377" s="71"/>
      <c r="P377" s="190">
        <f>O377*H377</f>
        <v>0</v>
      </c>
      <c r="Q377" s="190">
        <v>0.00013</v>
      </c>
      <c r="R377" s="190">
        <f>Q377*H377</f>
        <v>0.00104988</v>
      </c>
      <c r="S377" s="190">
        <v>0</v>
      </c>
      <c r="T377" s="191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192" t="s">
        <v>217</v>
      </c>
      <c r="AT377" s="192" t="s">
        <v>133</v>
      </c>
      <c r="AU377" s="192" t="s">
        <v>83</v>
      </c>
      <c r="AY377" s="17" t="s">
        <v>131</v>
      </c>
      <c r="BE377" s="193">
        <f>IF(N377="základní",J377,0)</f>
        <v>0</v>
      </c>
      <c r="BF377" s="193">
        <f>IF(N377="snížená",J377,0)</f>
        <v>0</v>
      </c>
      <c r="BG377" s="193">
        <f>IF(N377="zákl. přenesená",J377,0)</f>
        <v>0</v>
      </c>
      <c r="BH377" s="193">
        <f>IF(N377="sníž. přenesená",J377,0)</f>
        <v>0</v>
      </c>
      <c r="BI377" s="193">
        <f>IF(N377="nulová",J377,0)</f>
        <v>0</v>
      </c>
      <c r="BJ377" s="17" t="s">
        <v>81</v>
      </c>
      <c r="BK377" s="193">
        <f>ROUND(I377*H377,2)</f>
        <v>0</v>
      </c>
      <c r="BL377" s="17" t="s">
        <v>217</v>
      </c>
      <c r="BM377" s="192" t="s">
        <v>736</v>
      </c>
    </row>
    <row r="378" spans="2:51" s="12" customFormat="1" ht="11.25">
      <c r="B378" s="194"/>
      <c r="C378" s="195"/>
      <c r="D378" s="196" t="s">
        <v>140</v>
      </c>
      <c r="E378" s="197" t="s">
        <v>1</v>
      </c>
      <c r="F378" s="198" t="s">
        <v>737</v>
      </c>
      <c r="G378" s="195"/>
      <c r="H378" s="199">
        <v>8.076</v>
      </c>
      <c r="I378" s="200"/>
      <c r="J378" s="195"/>
      <c r="K378" s="195"/>
      <c r="L378" s="201"/>
      <c r="M378" s="202"/>
      <c r="N378" s="203"/>
      <c r="O378" s="203"/>
      <c r="P378" s="203"/>
      <c r="Q378" s="203"/>
      <c r="R378" s="203"/>
      <c r="S378" s="203"/>
      <c r="T378" s="204"/>
      <c r="AT378" s="205" t="s">
        <v>140</v>
      </c>
      <c r="AU378" s="205" t="s">
        <v>83</v>
      </c>
      <c r="AV378" s="12" t="s">
        <v>83</v>
      </c>
      <c r="AW378" s="12" t="s">
        <v>32</v>
      </c>
      <c r="AX378" s="12" t="s">
        <v>81</v>
      </c>
      <c r="AY378" s="205" t="s">
        <v>131</v>
      </c>
    </row>
    <row r="379" spans="2:63" s="11" customFormat="1" ht="22.5" customHeight="1">
      <c r="B379" s="165"/>
      <c r="C379" s="166"/>
      <c r="D379" s="167" t="s">
        <v>75</v>
      </c>
      <c r="E379" s="179" t="s">
        <v>738</v>
      </c>
      <c r="F379" s="179" t="s">
        <v>739</v>
      </c>
      <c r="G379" s="166"/>
      <c r="H379" s="166"/>
      <c r="I379" s="169"/>
      <c r="J379" s="180">
        <f>BK379</f>
        <v>0</v>
      </c>
      <c r="K379" s="166"/>
      <c r="L379" s="171"/>
      <c r="M379" s="172"/>
      <c r="N379" s="173"/>
      <c r="O379" s="173"/>
      <c r="P379" s="174">
        <f>SUM(P380:P395)</f>
        <v>0</v>
      </c>
      <c r="Q379" s="173"/>
      <c r="R379" s="174">
        <f>SUM(R380:R395)</f>
        <v>0.02648784</v>
      </c>
      <c r="S379" s="173"/>
      <c r="T379" s="175">
        <f>SUM(T380:T395)</f>
        <v>0</v>
      </c>
      <c r="AR379" s="176" t="s">
        <v>83</v>
      </c>
      <c r="AT379" s="177" t="s">
        <v>75</v>
      </c>
      <c r="AU379" s="177" t="s">
        <v>81</v>
      </c>
      <c r="AY379" s="176" t="s">
        <v>131</v>
      </c>
      <c r="BK379" s="178">
        <f>SUM(BK380:BK395)</f>
        <v>0</v>
      </c>
    </row>
    <row r="380" spans="1:65" s="1" customFormat="1" ht="24" customHeight="1">
      <c r="A380" s="34"/>
      <c r="B380" s="35"/>
      <c r="C380" s="181" t="s">
        <v>740</v>
      </c>
      <c r="D380" s="181" t="s">
        <v>133</v>
      </c>
      <c r="E380" s="182" t="s">
        <v>741</v>
      </c>
      <c r="F380" s="183" t="s">
        <v>742</v>
      </c>
      <c r="G380" s="184" t="s">
        <v>136</v>
      </c>
      <c r="H380" s="185">
        <v>3.5</v>
      </c>
      <c r="I380" s="186"/>
      <c r="J380" s="187">
        <f>ROUND(I380*H380,2)</f>
        <v>0</v>
      </c>
      <c r="K380" s="183" t="s">
        <v>1</v>
      </c>
      <c r="L380" s="39"/>
      <c r="M380" s="188" t="s">
        <v>1</v>
      </c>
      <c r="N380" s="189" t="s">
        <v>41</v>
      </c>
      <c r="O380" s="71"/>
      <c r="P380" s="190">
        <f>O380*H380</f>
        <v>0</v>
      </c>
      <c r="Q380" s="190">
        <v>0.0012</v>
      </c>
      <c r="R380" s="190">
        <f>Q380*H380</f>
        <v>0.0042</v>
      </c>
      <c r="S380" s="190">
        <v>0</v>
      </c>
      <c r="T380" s="191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192" t="s">
        <v>217</v>
      </c>
      <c r="AT380" s="192" t="s">
        <v>133</v>
      </c>
      <c r="AU380" s="192" t="s">
        <v>83</v>
      </c>
      <c r="AY380" s="17" t="s">
        <v>131</v>
      </c>
      <c r="BE380" s="193">
        <f>IF(N380="základní",J380,0)</f>
        <v>0</v>
      </c>
      <c r="BF380" s="193">
        <f>IF(N380="snížená",J380,0)</f>
        <v>0</v>
      </c>
      <c r="BG380" s="193">
        <f>IF(N380="zákl. přenesená",J380,0)</f>
        <v>0</v>
      </c>
      <c r="BH380" s="193">
        <f>IF(N380="sníž. přenesená",J380,0)</f>
        <v>0</v>
      </c>
      <c r="BI380" s="193">
        <f>IF(N380="nulová",J380,0)</f>
        <v>0</v>
      </c>
      <c r="BJ380" s="17" t="s">
        <v>81</v>
      </c>
      <c r="BK380" s="193">
        <f>ROUND(I380*H380,2)</f>
        <v>0</v>
      </c>
      <c r="BL380" s="17" t="s">
        <v>217</v>
      </c>
      <c r="BM380" s="192" t="s">
        <v>743</v>
      </c>
    </row>
    <row r="381" spans="2:51" s="12" customFormat="1" ht="22.5">
      <c r="B381" s="194"/>
      <c r="C381" s="195"/>
      <c r="D381" s="196" t="s">
        <v>140</v>
      </c>
      <c r="E381" s="197" t="s">
        <v>1</v>
      </c>
      <c r="F381" s="198" t="s">
        <v>744</v>
      </c>
      <c r="G381" s="195"/>
      <c r="H381" s="199">
        <v>2.5</v>
      </c>
      <c r="I381" s="200"/>
      <c r="J381" s="195"/>
      <c r="K381" s="195"/>
      <c r="L381" s="201"/>
      <c r="M381" s="202"/>
      <c r="N381" s="203"/>
      <c r="O381" s="203"/>
      <c r="P381" s="203"/>
      <c r="Q381" s="203"/>
      <c r="R381" s="203"/>
      <c r="S381" s="203"/>
      <c r="T381" s="204"/>
      <c r="AT381" s="205" t="s">
        <v>140</v>
      </c>
      <c r="AU381" s="205" t="s">
        <v>83</v>
      </c>
      <c r="AV381" s="12" t="s">
        <v>83</v>
      </c>
      <c r="AW381" s="12" t="s">
        <v>32</v>
      </c>
      <c r="AX381" s="12" t="s">
        <v>76</v>
      </c>
      <c r="AY381" s="205" t="s">
        <v>131</v>
      </c>
    </row>
    <row r="382" spans="2:51" s="12" customFormat="1" ht="11.25">
      <c r="B382" s="194"/>
      <c r="C382" s="195"/>
      <c r="D382" s="196" t="s">
        <v>140</v>
      </c>
      <c r="E382" s="197" t="s">
        <v>1</v>
      </c>
      <c r="F382" s="198" t="s">
        <v>745</v>
      </c>
      <c r="G382" s="195"/>
      <c r="H382" s="199">
        <v>1</v>
      </c>
      <c r="I382" s="200"/>
      <c r="J382" s="195"/>
      <c r="K382" s="195"/>
      <c r="L382" s="201"/>
      <c r="M382" s="202"/>
      <c r="N382" s="203"/>
      <c r="O382" s="203"/>
      <c r="P382" s="203"/>
      <c r="Q382" s="203"/>
      <c r="R382" s="203"/>
      <c r="S382" s="203"/>
      <c r="T382" s="204"/>
      <c r="AT382" s="205" t="s">
        <v>140</v>
      </c>
      <c r="AU382" s="205" t="s">
        <v>83</v>
      </c>
      <c r="AV382" s="12" t="s">
        <v>83</v>
      </c>
      <c r="AW382" s="12" t="s">
        <v>32</v>
      </c>
      <c r="AX382" s="12" t="s">
        <v>76</v>
      </c>
      <c r="AY382" s="205" t="s">
        <v>131</v>
      </c>
    </row>
    <row r="383" spans="2:51" s="13" customFormat="1" ht="11.25">
      <c r="B383" s="206"/>
      <c r="C383" s="207"/>
      <c r="D383" s="196" t="s">
        <v>140</v>
      </c>
      <c r="E383" s="208" t="s">
        <v>1</v>
      </c>
      <c r="F383" s="209" t="s">
        <v>148</v>
      </c>
      <c r="G383" s="207"/>
      <c r="H383" s="210">
        <v>3.5</v>
      </c>
      <c r="I383" s="211"/>
      <c r="J383" s="207"/>
      <c r="K383" s="207"/>
      <c r="L383" s="212"/>
      <c r="M383" s="213"/>
      <c r="N383" s="214"/>
      <c r="O383" s="214"/>
      <c r="P383" s="214"/>
      <c r="Q383" s="214"/>
      <c r="R383" s="214"/>
      <c r="S383" s="214"/>
      <c r="T383" s="215"/>
      <c r="AT383" s="216" t="s">
        <v>140</v>
      </c>
      <c r="AU383" s="216" t="s">
        <v>83</v>
      </c>
      <c r="AV383" s="13" t="s">
        <v>149</v>
      </c>
      <c r="AW383" s="13" t="s">
        <v>32</v>
      </c>
      <c r="AX383" s="13" t="s">
        <v>81</v>
      </c>
      <c r="AY383" s="216" t="s">
        <v>131</v>
      </c>
    </row>
    <row r="384" spans="1:65" s="1" customFormat="1" ht="24" customHeight="1">
      <c r="A384" s="34"/>
      <c r="B384" s="35"/>
      <c r="C384" s="181" t="s">
        <v>746</v>
      </c>
      <c r="D384" s="181" t="s">
        <v>133</v>
      </c>
      <c r="E384" s="182" t="s">
        <v>747</v>
      </c>
      <c r="F384" s="183" t="s">
        <v>748</v>
      </c>
      <c r="G384" s="184" t="s">
        <v>567</v>
      </c>
      <c r="H384" s="185">
        <v>1</v>
      </c>
      <c r="I384" s="186"/>
      <c r="J384" s="187">
        <f>ROUND(I384*H384,2)</f>
        <v>0</v>
      </c>
      <c r="K384" s="183" t="s">
        <v>1</v>
      </c>
      <c r="L384" s="39"/>
      <c r="M384" s="188" t="s">
        <v>1</v>
      </c>
      <c r="N384" s="189" t="s">
        <v>41</v>
      </c>
      <c r="O384" s="71"/>
      <c r="P384" s="190">
        <f>O384*H384</f>
        <v>0</v>
      </c>
      <c r="Q384" s="190">
        <v>0</v>
      </c>
      <c r="R384" s="190">
        <f>Q384*H384</f>
        <v>0</v>
      </c>
      <c r="S384" s="190">
        <v>0</v>
      </c>
      <c r="T384" s="191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192" t="s">
        <v>217</v>
      </c>
      <c r="AT384" s="192" t="s">
        <v>133</v>
      </c>
      <c r="AU384" s="192" t="s">
        <v>83</v>
      </c>
      <c r="AY384" s="17" t="s">
        <v>131</v>
      </c>
      <c r="BE384" s="193">
        <f>IF(N384="základní",J384,0)</f>
        <v>0</v>
      </c>
      <c r="BF384" s="193">
        <f>IF(N384="snížená",J384,0)</f>
        <v>0</v>
      </c>
      <c r="BG384" s="193">
        <f>IF(N384="zákl. přenesená",J384,0)</f>
        <v>0</v>
      </c>
      <c r="BH384" s="193">
        <f>IF(N384="sníž. přenesená",J384,0)</f>
        <v>0</v>
      </c>
      <c r="BI384" s="193">
        <f>IF(N384="nulová",J384,0)</f>
        <v>0</v>
      </c>
      <c r="BJ384" s="17" t="s">
        <v>81</v>
      </c>
      <c r="BK384" s="193">
        <f>ROUND(I384*H384,2)</f>
        <v>0</v>
      </c>
      <c r="BL384" s="17" t="s">
        <v>217</v>
      </c>
      <c r="BM384" s="192" t="s">
        <v>749</v>
      </c>
    </row>
    <row r="385" spans="1:65" s="1" customFormat="1" ht="24" customHeight="1">
      <c r="A385" s="34"/>
      <c r="B385" s="35"/>
      <c r="C385" s="181" t="s">
        <v>750</v>
      </c>
      <c r="D385" s="181" t="s">
        <v>133</v>
      </c>
      <c r="E385" s="182" t="s">
        <v>751</v>
      </c>
      <c r="F385" s="183" t="s">
        <v>752</v>
      </c>
      <c r="G385" s="184" t="s">
        <v>567</v>
      </c>
      <c r="H385" s="185">
        <v>1</v>
      </c>
      <c r="I385" s="186"/>
      <c r="J385" s="187">
        <f>ROUND(I385*H385,2)</f>
        <v>0</v>
      </c>
      <c r="K385" s="183" t="s">
        <v>1</v>
      </c>
      <c r="L385" s="39"/>
      <c r="M385" s="188" t="s">
        <v>1</v>
      </c>
      <c r="N385" s="189" t="s">
        <v>41</v>
      </c>
      <c r="O385" s="71"/>
      <c r="P385" s="190">
        <f>O385*H385</f>
        <v>0</v>
      </c>
      <c r="Q385" s="190">
        <v>0</v>
      </c>
      <c r="R385" s="190">
        <f>Q385*H385</f>
        <v>0</v>
      </c>
      <c r="S385" s="190">
        <v>0</v>
      </c>
      <c r="T385" s="191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192" t="s">
        <v>217</v>
      </c>
      <c r="AT385" s="192" t="s">
        <v>133</v>
      </c>
      <c r="AU385" s="192" t="s">
        <v>83</v>
      </c>
      <c r="AY385" s="17" t="s">
        <v>131</v>
      </c>
      <c r="BE385" s="193">
        <f>IF(N385="základní",J385,0)</f>
        <v>0</v>
      </c>
      <c r="BF385" s="193">
        <f>IF(N385="snížená",J385,0)</f>
        <v>0</v>
      </c>
      <c r="BG385" s="193">
        <f>IF(N385="zákl. přenesená",J385,0)</f>
        <v>0</v>
      </c>
      <c r="BH385" s="193">
        <f>IF(N385="sníž. přenesená",J385,0)</f>
        <v>0</v>
      </c>
      <c r="BI385" s="193">
        <f>IF(N385="nulová",J385,0)</f>
        <v>0</v>
      </c>
      <c r="BJ385" s="17" t="s">
        <v>81</v>
      </c>
      <c r="BK385" s="193">
        <f>ROUND(I385*H385,2)</f>
        <v>0</v>
      </c>
      <c r="BL385" s="17" t="s">
        <v>217</v>
      </c>
      <c r="BM385" s="192" t="s">
        <v>753</v>
      </c>
    </row>
    <row r="386" spans="1:65" s="1" customFormat="1" ht="24" customHeight="1">
      <c r="A386" s="34"/>
      <c r="B386" s="35"/>
      <c r="C386" s="181" t="s">
        <v>754</v>
      </c>
      <c r="D386" s="181" t="s">
        <v>133</v>
      </c>
      <c r="E386" s="182" t="s">
        <v>755</v>
      </c>
      <c r="F386" s="183" t="s">
        <v>756</v>
      </c>
      <c r="G386" s="184" t="s">
        <v>136</v>
      </c>
      <c r="H386" s="185">
        <v>34.95</v>
      </c>
      <c r="I386" s="186"/>
      <c r="J386" s="187">
        <f>ROUND(I386*H386,2)</f>
        <v>0</v>
      </c>
      <c r="K386" s="183" t="s">
        <v>137</v>
      </c>
      <c r="L386" s="39"/>
      <c r="M386" s="188" t="s">
        <v>1</v>
      </c>
      <c r="N386" s="189" t="s">
        <v>41</v>
      </c>
      <c r="O386" s="71"/>
      <c r="P386" s="190">
        <f>O386*H386</f>
        <v>0</v>
      </c>
      <c r="Q386" s="190">
        <v>0.00021</v>
      </c>
      <c r="R386" s="190">
        <f>Q386*H386</f>
        <v>0.0073395000000000005</v>
      </c>
      <c r="S386" s="190">
        <v>0</v>
      </c>
      <c r="T386" s="191">
        <f>S386*H386</f>
        <v>0</v>
      </c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R386" s="192" t="s">
        <v>217</v>
      </c>
      <c r="AT386" s="192" t="s">
        <v>133</v>
      </c>
      <c r="AU386" s="192" t="s">
        <v>83</v>
      </c>
      <c r="AY386" s="17" t="s">
        <v>131</v>
      </c>
      <c r="BE386" s="193">
        <f>IF(N386="základní",J386,0)</f>
        <v>0</v>
      </c>
      <c r="BF386" s="193">
        <f>IF(N386="snížená",J386,0)</f>
        <v>0</v>
      </c>
      <c r="BG386" s="193">
        <f>IF(N386="zákl. přenesená",J386,0)</f>
        <v>0</v>
      </c>
      <c r="BH386" s="193">
        <f>IF(N386="sníž. přenesená",J386,0)</f>
        <v>0</v>
      </c>
      <c r="BI386" s="193">
        <f>IF(N386="nulová",J386,0)</f>
        <v>0</v>
      </c>
      <c r="BJ386" s="17" t="s">
        <v>81</v>
      </c>
      <c r="BK386" s="193">
        <f>ROUND(I386*H386,2)</f>
        <v>0</v>
      </c>
      <c r="BL386" s="17" t="s">
        <v>217</v>
      </c>
      <c r="BM386" s="192" t="s">
        <v>757</v>
      </c>
    </row>
    <row r="387" spans="2:51" s="12" customFormat="1" ht="11.25">
      <c r="B387" s="194"/>
      <c r="C387" s="195"/>
      <c r="D387" s="196" t="s">
        <v>140</v>
      </c>
      <c r="E387" s="197" t="s">
        <v>1</v>
      </c>
      <c r="F387" s="198" t="s">
        <v>758</v>
      </c>
      <c r="G387" s="195"/>
      <c r="H387" s="199">
        <v>32.95</v>
      </c>
      <c r="I387" s="200"/>
      <c r="J387" s="195"/>
      <c r="K387" s="195"/>
      <c r="L387" s="201"/>
      <c r="M387" s="202"/>
      <c r="N387" s="203"/>
      <c r="O387" s="203"/>
      <c r="P387" s="203"/>
      <c r="Q387" s="203"/>
      <c r="R387" s="203"/>
      <c r="S387" s="203"/>
      <c r="T387" s="204"/>
      <c r="AT387" s="205" t="s">
        <v>140</v>
      </c>
      <c r="AU387" s="205" t="s">
        <v>83</v>
      </c>
      <c r="AV387" s="12" t="s">
        <v>83</v>
      </c>
      <c r="AW387" s="12" t="s">
        <v>32</v>
      </c>
      <c r="AX387" s="12" t="s">
        <v>76</v>
      </c>
      <c r="AY387" s="205" t="s">
        <v>131</v>
      </c>
    </row>
    <row r="388" spans="2:51" s="12" customFormat="1" ht="11.25">
      <c r="B388" s="194"/>
      <c r="C388" s="195"/>
      <c r="D388" s="196" t="s">
        <v>140</v>
      </c>
      <c r="E388" s="197" t="s">
        <v>1</v>
      </c>
      <c r="F388" s="198" t="s">
        <v>759</v>
      </c>
      <c r="G388" s="195"/>
      <c r="H388" s="199">
        <v>2</v>
      </c>
      <c r="I388" s="200"/>
      <c r="J388" s="195"/>
      <c r="K388" s="195"/>
      <c r="L388" s="201"/>
      <c r="M388" s="202"/>
      <c r="N388" s="203"/>
      <c r="O388" s="203"/>
      <c r="P388" s="203"/>
      <c r="Q388" s="203"/>
      <c r="R388" s="203"/>
      <c r="S388" s="203"/>
      <c r="T388" s="204"/>
      <c r="AT388" s="205" t="s">
        <v>140</v>
      </c>
      <c r="AU388" s="205" t="s">
        <v>83</v>
      </c>
      <c r="AV388" s="12" t="s">
        <v>83</v>
      </c>
      <c r="AW388" s="12" t="s">
        <v>32</v>
      </c>
      <c r="AX388" s="12" t="s">
        <v>76</v>
      </c>
      <c r="AY388" s="205" t="s">
        <v>131</v>
      </c>
    </row>
    <row r="389" spans="2:51" s="13" customFormat="1" ht="11.25">
      <c r="B389" s="206"/>
      <c r="C389" s="207"/>
      <c r="D389" s="196" t="s">
        <v>140</v>
      </c>
      <c r="E389" s="208" t="s">
        <v>1</v>
      </c>
      <c r="F389" s="209" t="s">
        <v>148</v>
      </c>
      <c r="G389" s="207"/>
      <c r="H389" s="210">
        <v>34.95</v>
      </c>
      <c r="I389" s="211"/>
      <c r="J389" s="207"/>
      <c r="K389" s="207"/>
      <c r="L389" s="212"/>
      <c r="M389" s="213"/>
      <c r="N389" s="214"/>
      <c r="O389" s="214"/>
      <c r="P389" s="214"/>
      <c r="Q389" s="214"/>
      <c r="R389" s="214"/>
      <c r="S389" s="214"/>
      <c r="T389" s="215"/>
      <c r="AT389" s="216" t="s">
        <v>140</v>
      </c>
      <c r="AU389" s="216" t="s">
        <v>83</v>
      </c>
      <c r="AV389" s="13" t="s">
        <v>149</v>
      </c>
      <c r="AW389" s="13" t="s">
        <v>32</v>
      </c>
      <c r="AX389" s="13" t="s">
        <v>81</v>
      </c>
      <c r="AY389" s="216" t="s">
        <v>131</v>
      </c>
    </row>
    <row r="390" spans="1:65" s="1" customFormat="1" ht="24" customHeight="1">
      <c r="A390" s="34"/>
      <c r="B390" s="35"/>
      <c r="C390" s="181" t="s">
        <v>760</v>
      </c>
      <c r="D390" s="181" t="s">
        <v>133</v>
      </c>
      <c r="E390" s="182" t="s">
        <v>761</v>
      </c>
      <c r="F390" s="183" t="s">
        <v>762</v>
      </c>
      <c r="G390" s="184" t="s">
        <v>136</v>
      </c>
      <c r="H390" s="185">
        <v>51.546</v>
      </c>
      <c r="I390" s="186"/>
      <c r="J390" s="187">
        <f>ROUND(I390*H390,2)</f>
        <v>0</v>
      </c>
      <c r="K390" s="183" t="s">
        <v>137</v>
      </c>
      <c r="L390" s="39"/>
      <c r="M390" s="188" t="s">
        <v>1</v>
      </c>
      <c r="N390" s="189" t="s">
        <v>41</v>
      </c>
      <c r="O390" s="71"/>
      <c r="P390" s="190">
        <f>O390*H390</f>
        <v>0</v>
      </c>
      <c r="Q390" s="190">
        <v>0.00029</v>
      </c>
      <c r="R390" s="190">
        <f>Q390*H390</f>
        <v>0.01494834</v>
      </c>
      <c r="S390" s="190">
        <v>0</v>
      </c>
      <c r="T390" s="191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192" t="s">
        <v>217</v>
      </c>
      <c r="AT390" s="192" t="s">
        <v>133</v>
      </c>
      <c r="AU390" s="192" t="s">
        <v>83</v>
      </c>
      <c r="AY390" s="17" t="s">
        <v>131</v>
      </c>
      <c r="BE390" s="193">
        <f>IF(N390="základní",J390,0)</f>
        <v>0</v>
      </c>
      <c r="BF390" s="193">
        <f>IF(N390="snížená",J390,0)</f>
        <v>0</v>
      </c>
      <c r="BG390" s="193">
        <f>IF(N390="zákl. přenesená",J390,0)</f>
        <v>0</v>
      </c>
      <c r="BH390" s="193">
        <f>IF(N390="sníž. přenesená",J390,0)</f>
        <v>0</v>
      </c>
      <c r="BI390" s="193">
        <f>IF(N390="nulová",J390,0)</f>
        <v>0</v>
      </c>
      <c r="BJ390" s="17" t="s">
        <v>81</v>
      </c>
      <c r="BK390" s="193">
        <f>ROUND(I390*H390,2)</f>
        <v>0</v>
      </c>
      <c r="BL390" s="17" t="s">
        <v>217</v>
      </c>
      <c r="BM390" s="192" t="s">
        <v>763</v>
      </c>
    </row>
    <row r="391" spans="2:51" s="12" customFormat="1" ht="11.25">
      <c r="B391" s="194"/>
      <c r="C391" s="195"/>
      <c r="D391" s="196" t="s">
        <v>140</v>
      </c>
      <c r="E391" s="197" t="s">
        <v>1</v>
      </c>
      <c r="F391" s="198" t="s">
        <v>764</v>
      </c>
      <c r="G391" s="195"/>
      <c r="H391" s="199">
        <v>32.95</v>
      </c>
      <c r="I391" s="200"/>
      <c r="J391" s="195"/>
      <c r="K391" s="195"/>
      <c r="L391" s="201"/>
      <c r="M391" s="202"/>
      <c r="N391" s="203"/>
      <c r="O391" s="203"/>
      <c r="P391" s="203"/>
      <c r="Q391" s="203"/>
      <c r="R391" s="203"/>
      <c r="S391" s="203"/>
      <c r="T391" s="204"/>
      <c r="AT391" s="205" t="s">
        <v>140</v>
      </c>
      <c r="AU391" s="205" t="s">
        <v>83</v>
      </c>
      <c r="AV391" s="12" t="s">
        <v>83</v>
      </c>
      <c r="AW391" s="12" t="s">
        <v>32</v>
      </c>
      <c r="AX391" s="12" t="s">
        <v>76</v>
      </c>
      <c r="AY391" s="205" t="s">
        <v>131</v>
      </c>
    </row>
    <row r="392" spans="2:51" s="12" customFormat="1" ht="11.25">
      <c r="B392" s="194"/>
      <c r="C392" s="195"/>
      <c r="D392" s="196" t="s">
        <v>140</v>
      </c>
      <c r="E392" s="197" t="s">
        <v>1</v>
      </c>
      <c r="F392" s="198" t="s">
        <v>765</v>
      </c>
      <c r="G392" s="195"/>
      <c r="H392" s="199">
        <v>26.711</v>
      </c>
      <c r="I392" s="200"/>
      <c r="J392" s="195"/>
      <c r="K392" s="195"/>
      <c r="L392" s="201"/>
      <c r="M392" s="202"/>
      <c r="N392" s="203"/>
      <c r="O392" s="203"/>
      <c r="P392" s="203"/>
      <c r="Q392" s="203"/>
      <c r="R392" s="203"/>
      <c r="S392" s="203"/>
      <c r="T392" s="204"/>
      <c r="AT392" s="205" t="s">
        <v>140</v>
      </c>
      <c r="AU392" s="205" t="s">
        <v>83</v>
      </c>
      <c r="AV392" s="12" t="s">
        <v>83</v>
      </c>
      <c r="AW392" s="12" t="s">
        <v>32</v>
      </c>
      <c r="AX392" s="12" t="s">
        <v>76</v>
      </c>
      <c r="AY392" s="205" t="s">
        <v>131</v>
      </c>
    </row>
    <row r="393" spans="2:51" s="12" customFormat="1" ht="11.25">
      <c r="B393" s="194"/>
      <c r="C393" s="195"/>
      <c r="D393" s="196" t="s">
        <v>140</v>
      </c>
      <c r="E393" s="197" t="s">
        <v>1</v>
      </c>
      <c r="F393" s="198" t="s">
        <v>766</v>
      </c>
      <c r="G393" s="195"/>
      <c r="H393" s="199">
        <v>-10.115</v>
      </c>
      <c r="I393" s="200"/>
      <c r="J393" s="195"/>
      <c r="K393" s="195"/>
      <c r="L393" s="201"/>
      <c r="M393" s="202"/>
      <c r="N393" s="203"/>
      <c r="O393" s="203"/>
      <c r="P393" s="203"/>
      <c r="Q393" s="203"/>
      <c r="R393" s="203"/>
      <c r="S393" s="203"/>
      <c r="T393" s="204"/>
      <c r="AT393" s="205" t="s">
        <v>140</v>
      </c>
      <c r="AU393" s="205" t="s">
        <v>83</v>
      </c>
      <c r="AV393" s="12" t="s">
        <v>83</v>
      </c>
      <c r="AW393" s="12" t="s">
        <v>32</v>
      </c>
      <c r="AX393" s="12" t="s">
        <v>76</v>
      </c>
      <c r="AY393" s="205" t="s">
        <v>131</v>
      </c>
    </row>
    <row r="394" spans="2:51" s="12" customFormat="1" ht="11.25">
      <c r="B394" s="194"/>
      <c r="C394" s="195"/>
      <c r="D394" s="196" t="s">
        <v>140</v>
      </c>
      <c r="E394" s="197" t="s">
        <v>1</v>
      </c>
      <c r="F394" s="198" t="s">
        <v>767</v>
      </c>
      <c r="G394" s="195"/>
      <c r="H394" s="199">
        <v>2</v>
      </c>
      <c r="I394" s="200"/>
      <c r="J394" s="195"/>
      <c r="K394" s="195"/>
      <c r="L394" s="201"/>
      <c r="M394" s="202"/>
      <c r="N394" s="203"/>
      <c r="O394" s="203"/>
      <c r="P394" s="203"/>
      <c r="Q394" s="203"/>
      <c r="R394" s="203"/>
      <c r="S394" s="203"/>
      <c r="T394" s="204"/>
      <c r="AT394" s="205" t="s">
        <v>140</v>
      </c>
      <c r="AU394" s="205" t="s">
        <v>83</v>
      </c>
      <c r="AV394" s="12" t="s">
        <v>83</v>
      </c>
      <c r="AW394" s="12" t="s">
        <v>32</v>
      </c>
      <c r="AX394" s="12" t="s">
        <v>76</v>
      </c>
      <c r="AY394" s="205" t="s">
        <v>131</v>
      </c>
    </row>
    <row r="395" spans="2:51" s="13" customFormat="1" ht="11.25">
      <c r="B395" s="206"/>
      <c r="C395" s="207"/>
      <c r="D395" s="196" t="s">
        <v>140</v>
      </c>
      <c r="E395" s="208" t="s">
        <v>1</v>
      </c>
      <c r="F395" s="209" t="s">
        <v>148</v>
      </c>
      <c r="G395" s="207"/>
      <c r="H395" s="210">
        <v>51.546</v>
      </c>
      <c r="I395" s="211"/>
      <c r="J395" s="207"/>
      <c r="K395" s="207"/>
      <c r="L395" s="212"/>
      <c r="M395" s="213"/>
      <c r="N395" s="214"/>
      <c r="O395" s="214"/>
      <c r="P395" s="214"/>
      <c r="Q395" s="214"/>
      <c r="R395" s="214"/>
      <c r="S395" s="214"/>
      <c r="T395" s="215"/>
      <c r="AT395" s="216" t="s">
        <v>140</v>
      </c>
      <c r="AU395" s="216" t="s">
        <v>83</v>
      </c>
      <c r="AV395" s="13" t="s">
        <v>149</v>
      </c>
      <c r="AW395" s="13" t="s">
        <v>32</v>
      </c>
      <c r="AX395" s="13" t="s">
        <v>81</v>
      </c>
      <c r="AY395" s="216" t="s">
        <v>131</v>
      </c>
    </row>
    <row r="396" spans="2:63" s="11" customFormat="1" ht="25.5" customHeight="1">
      <c r="B396" s="165"/>
      <c r="C396" s="166"/>
      <c r="D396" s="167" t="s">
        <v>75</v>
      </c>
      <c r="E396" s="168" t="s">
        <v>336</v>
      </c>
      <c r="F396" s="168" t="s">
        <v>768</v>
      </c>
      <c r="G396" s="166"/>
      <c r="H396" s="166"/>
      <c r="I396" s="169"/>
      <c r="J396" s="170">
        <f>BK396</f>
        <v>0</v>
      </c>
      <c r="K396" s="166"/>
      <c r="L396" s="171"/>
      <c r="M396" s="172"/>
      <c r="N396" s="173"/>
      <c r="O396" s="173"/>
      <c r="P396" s="174">
        <f>P397</f>
        <v>0</v>
      </c>
      <c r="Q396" s="173"/>
      <c r="R396" s="174">
        <f>R397</f>
        <v>0</v>
      </c>
      <c r="S396" s="173"/>
      <c r="T396" s="175">
        <f>T397</f>
        <v>0</v>
      </c>
      <c r="AR396" s="176" t="s">
        <v>149</v>
      </c>
      <c r="AT396" s="177" t="s">
        <v>75</v>
      </c>
      <c r="AU396" s="177" t="s">
        <v>76</v>
      </c>
      <c r="AY396" s="176" t="s">
        <v>131</v>
      </c>
      <c r="BK396" s="178">
        <f>BK397</f>
        <v>0</v>
      </c>
    </row>
    <row r="397" spans="2:63" s="11" customFormat="1" ht="22.5" customHeight="1">
      <c r="B397" s="165"/>
      <c r="C397" s="166"/>
      <c r="D397" s="167" t="s">
        <v>75</v>
      </c>
      <c r="E397" s="179" t="s">
        <v>769</v>
      </c>
      <c r="F397" s="179" t="s">
        <v>770</v>
      </c>
      <c r="G397" s="166"/>
      <c r="H397" s="166"/>
      <c r="I397" s="169"/>
      <c r="J397" s="180">
        <f>BK397</f>
        <v>0</v>
      </c>
      <c r="K397" s="166"/>
      <c r="L397" s="171"/>
      <c r="M397" s="172"/>
      <c r="N397" s="173"/>
      <c r="O397" s="173"/>
      <c r="P397" s="174">
        <f>P398</f>
        <v>0</v>
      </c>
      <c r="Q397" s="173"/>
      <c r="R397" s="174">
        <f>R398</f>
        <v>0</v>
      </c>
      <c r="S397" s="173"/>
      <c r="T397" s="175">
        <f>T398</f>
        <v>0</v>
      </c>
      <c r="AR397" s="176" t="s">
        <v>149</v>
      </c>
      <c r="AT397" s="177" t="s">
        <v>75</v>
      </c>
      <c r="AU397" s="177" t="s">
        <v>81</v>
      </c>
      <c r="AY397" s="176" t="s">
        <v>131</v>
      </c>
      <c r="BK397" s="178">
        <f>BK398</f>
        <v>0</v>
      </c>
    </row>
    <row r="398" spans="1:65" s="1" customFormat="1" ht="48.75" customHeight="1">
      <c r="A398" s="34"/>
      <c r="B398" s="35"/>
      <c r="C398" s="181" t="s">
        <v>771</v>
      </c>
      <c r="D398" s="181" t="s">
        <v>133</v>
      </c>
      <c r="E398" s="182" t="s">
        <v>772</v>
      </c>
      <c r="F398" s="183" t="s">
        <v>773</v>
      </c>
      <c r="G398" s="184" t="s">
        <v>567</v>
      </c>
      <c r="H398" s="185">
        <v>1</v>
      </c>
      <c r="I398" s="186"/>
      <c r="J398" s="187">
        <f>ROUND(I398*H398,2)</f>
        <v>0</v>
      </c>
      <c r="K398" s="183" t="s">
        <v>1</v>
      </c>
      <c r="L398" s="39"/>
      <c r="M398" s="188" t="s">
        <v>1</v>
      </c>
      <c r="N398" s="189" t="s">
        <v>41</v>
      </c>
      <c r="O398" s="71"/>
      <c r="P398" s="190">
        <f>O398*H398</f>
        <v>0</v>
      </c>
      <c r="Q398" s="190">
        <v>0</v>
      </c>
      <c r="R398" s="190">
        <f>Q398*H398</f>
        <v>0</v>
      </c>
      <c r="S398" s="190">
        <v>0</v>
      </c>
      <c r="T398" s="191">
        <f>S398*H398</f>
        <v>0</v>
      </c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R398" s="192" t="s">
        <v>462</v>
      </c>
      <c r="AT398" s="192" t="s">
        <v>133</v>
      </c>
      <c r="AU398" s="192" t="s">
        <v>83</v>
      </c>
      <c r="AY398" s="17" t="s">
        <v>131</v>
      </c>
      <c r="BE398" s="193">
        <f>IF(N398="základní",J398,0)</f>
        <v>0</v>
      </c>
      <c r="BF398" s="193">
        <f>IF(N398="snížená",J398,0)</f>
        <v>0</v>
      </c>
      <c r="BG398" s="193">
        <f>IF(N398="zákl. přenesená",J398,0)</f>
        <v>0</v>
      </c>
      <c r="BH398" s="193">
        <f>IF(N398="sníž. přenesená",J398,0)</f>
        <v>0</v>
      </c>
      <c r="BI398" s="193">
        <f>IF(N398="nulová",J398,0)</f>
        <v>0</v>
      </c>
      <c r="BJ398" s="17" t="s">
        <v>81</v>
      </c>
      <c r="BK398" s="193">
        <f>ROUND(I398*H398,2)</f>
        <v>0</v>
      </c>
      <c r="BL398" s="17" t="s">
        <v>462</v>
      </c>
      <c r="BM398" s="192" t="s">
        <v>774</v>
      </c>
    </row>
    <row r="399" spans="2:63" s="11" customFormat="1" ht="25.5" customHeight="1">
      <c r="B399" s="165"/>
      <c r="C399" s="166"/>
      <c r="D399" s="167" t="s">
        <v>75</v>
      </c>
      <c r="E399" s="168" t="s">
        <v>775</v>
      </c>
      <c r="F399" s="168" t="s">
        <v>776</v>
      </c>
      <c r="G399" s="166"/>
      <c r="H399" s="166"/>
      <c r="I399" s="169"/>
      <c r="J399" s="170">
        <f>BK399</f>
        <v>0</v>
      </c>
      <c r="K399" s="166"/>
      <c r="L399" s="171"/>
      <c r="M399" s="172"/>
      <c r="N399" s="173"/>
      <c r="O399" s="173"/>
      <c r="P399" s="174">
        <f>P400+P402+P404</f>
        <v>0</v>
      </c>
      <c r="Q399" s="173"/>
      <c r="R399" s="174">
        <f>R400+R402+R404</f>
        <v>0</v>
      </c>
      <c r="S399" s="173"/>
      <c r="T399" s="175">
        <f>T400+T402+T404</f>
        <v>0</v>
      </c>
      <c r="AR399" s="176" t="s">
        <v>159</v>
      </c>
      <c r="AT399" s="177" t="s">
        <v>75</v>
      </c>
      <c r="AU399" s="177" t="s">
        <v>76</v>
      </c>
      <c r="AY399" s="176" t="s">
        <v>131</v>
      </c>
      <c r="BK399" s="178">
        <f>BK400+BK402+BK404</f>
        <v>0</v>
      </c>
    </row>
    <row r="400" spans="2:63" s="11" customFormat="1" ht="22.5" customHeight="1">
      <c r="B400" s="165"/>
      <c r="C400" s="166"/>
      <c r="D400" s="167" t="s">
        <v>75</v>
      </c>
      <c r="E400" s="179" t="s">
        <v>777</v>
      </c>
      <c r="F400" s="179" t="s">
        <v>778</v>
      </c>
      <c r="G400" s="166"/>
      <c r="H400" s="166"/>
      <c r="I400" s="169"/>
      <c r="J400" s="180">
        <f>BK400</f>
        <v>0</v>
      </c>
      <c r="K400" s="166"/>
      <c r="L400" s="171"/>
      <c r="M400" s="172"/>
      <c r="N400" s="173"/>
      <c r="O400" s="173"/>
      <c r="P400" s="174">
        <f>P401</f>
        <v>0</v>
      </c>
      <c r="Q400" s="173"/>
      <c r="R400" s="174">
        <f>R401</f>
        <v>0</v>
      </c>
      <c r="S400" s="173"/>
      <c r="T400" s="175">
        <f>T401</f>
        <v>0</v>
      </c>
      <c r="AR400" s="176" t="s">
        <v>159</v>
      </c>
      <c r="AT400" s="177" t="s">
        <v>75</v>
      </c>
      <c r="AU400" s="177" t="s">
        <v>81</v>
      </c>
      <c r="AY400" s="176" t="s">
        <v>131</v>
      </c>
      <c r="BK400" s="178">
        <f>BK401</f>
        <v>0</v>
      </c>
    </row>
    <row r="401" spans="1:65" s="1" customFormat="1" ht="14.25" customHeight="1">
      <c r="A401" s="34"/>
      <c r="B401" s="35"/>
      <c r="C401" s="181" t="s">
        <v>779</v>
      </c>
      <c r="D401" s="181" t="s">
        <v>133</v>
      </c>
      <c r="E401" s="182" t="s">
        <v>780</v>
      </c>
      <c r="F401" s="183" t="s">
        <v>781</v>
      </c>
      <c r="G401" s="184" t="s">
        <v>567</v>
      </c>
      <c r="H401" s="185">
        <v>1</v>
      </c>
      <c r="I401" s="186"/>
      <c r="J401" s="187">
        <f>ROUND(I401*H401,2)</f>
        <v>0</v>
      </c>
      <c r="K401" s="183" t="s">
        <v>1</v>
      </c>
      <c r="L401" s="39"/>
      <c r="M401" s="188" t="s">
        <v>1</v>
      </c>
      <c r="N401" s="189" t="s">
        <v>41</v>
      </c>
      <c r="O401" s="71"/>
      <c r="P401" s="190">
        <f>O401*H401</f>
        <v>0</v>
      </c>
      <c r="Q401" s="190">
        <v>0</v>
      </c>
      <c r="R401" s="190">
        <f>Q401*H401</f>
        <v>0</v>
      </c>
      <c r="S401" s="190">
        <v>0</v>
      </c>
      <c r="T401" s="191">
        <f>S401*H401</f>
        <v>0</v>
      </c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R401" s="192" t="s">
        <v>782</v>
      </c>
      <c r="AT401" s="192" t="s">
        <v>133</v>
      </c>
      <c r="AU401" s="192" t="s">
        <v>83</v>
      </c>
      <c r="AY401" s="17" t="s">
        <v>131</v>
      </c>
      <c r="BE401" s="193">
        <f>IF(N401="základní",J401,0)</f>
        <v>0</v>
      </c>
      <c r="BF401" s="193">
        <f>IF(N401="snížená",J401,0)</f>
        <v>0</v>
      </c>
      <c r="BG401" s="193">
        <f>IF(N401="zákl. přenesená",J401,0)</f>
        <v>0</v>
      </c>
      <c r="BH401" s="193">
        <f>IF(N401="sníž. přenesená",J401,0)</f>
        <v>0</v>
      </c>
      <c r="BI401" s="193">
        <f>IF(N401="nulová",J401,0)</f>
        <v>0</v>
      </c>
      <c r="BJ401" s="17" t="s">
        <v>81</v>
      </c>
      <c r="BK401" s="193">
        <f>ROUND(I401*H401,2)</f>
        <v>0</v>
      </c>
      <c r="BL401" s="17" t="s">
        <v>782</v>
      </c>
      <c r="BM401" s="192" t="s">
        <v>783</v>
      </c>
    </row>
    <row r="402" spans="2:63" s="11" customFormat="1" ht="22.5" customHeight="1">
      <c r="B402" s="165"/>
      <c r="C402" s="166"/>
      <c r="D402" s="167" t="s">
        <v>75</v>
      </c>
      <c r="E402" s="179" t="s">
        <v>784</v>
      </c>
      <c r="F402" s="179" t="s">
        <v>785</v>
      </c>
      <c r="G402" s="166"/>
      <c r="H402" s="166"/>
      <c r="I402" s="169"/>
      <c r="J402" s="180">
        <f>BK402</f>
        <v>0</v>
      </c>
      <c r="K402" s="166"/>
      <c r="L402" s="171"/>
      <c r="M402" s="172"/>
      <c r="N402" s="173"/>
      <c r="O402" s="173"/>
      <c r="P402" s="174">
        <f>P403</f>
        <v>0</v>
      </c>
      <c r="Q402" s="173"/>
      <c r="R402" s="174">
        <f>R403</f>
        <v>0</v>
      </c>
      <c r="S402" s="173"/>
      <c r="T402" s="175">
        <f>T403</f>
        <v>0</v>
      </c>
      <c r="AR402" s="176" t="s">
        <v>159</v>
      </c>
      <c r="AT402" s="177" t="s">
        <v>75</v>
      </c>
      <c r="AU402" s="177" t="s">
        <v>81</v>
      </c>
      <c r="AY402" s="176" t="s">
        <v>131</v>
      </c>
      <c r="BK402" s="178">
        <f>BK403</f>
        <v>0</v>
      </c>
    </row>
    <row r="403" spans="1:65" s="1" customFormat="1" ht="14.25" customHeight="1">
      <c r="A403" s="34"/>
      <c r="B403" s="35"/>
      <c r="C403" s="181" t="s">
        <v>786</v>
      </c>
      <c r="D403" s="181" t="s">
        <v>133</v>
      </c>
      <c r="E403" s="182" t="s">
        <v>787</v>
      </c>
      <c r="F403" s="183" t="s">
        <v>788</v>
      </c>
      <c r="G403" s="184" t="s">
        <v>567</v>
      </c>
      <c r="H403" s="185">
        <v>1</v>
      </c>
      <c r="I403" s="186"/>
      <c r="J403" s="187">
        <f>ROUND(I403*H403,2)</f>
        <v>0</v>
      </c>
      <c r="K403" s="183" t="s">
        <v>1</v>
      </c>
      <c r="L403" s="39"/>
      <c r="M403" s="188" t="s">
        <v>1</v>
      </c>
      <c r="N403" s="189" t="s">
        <v>41</v>
      </c>
      <c r="O403" s="71"/>
      <c r="P403" s="190">
        <f>O403*H403</f>
        <v>0</v>
      </c>
      <c r="Q403" s="190">
        <v>0</v>
      </c>
      <c r="R403" s="190">
        <f>Q403*H403</f>
        <v>0</v>
      </c>
      <c r="S403" s="190">
        <v>0</v>
      </c>
      <c r="T403" s="191">
        <f>S403*H403</f>
        <v>0</v>
      </c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R403" s="192" t="s">
        <v>782</v>
      </c>
      <c r="AT403" s="192" t="s">
        <v>133</v>
      </c>
      <c r="AU403" s="192" t="s">
        <v>83</v>
      </c>
      <c r="AY403" s="17" t="s">
        <v>131</v>
      </c>
      <c r="BE403" s="193">
        <f>IF(N403="základní",J403,0)</f>
        <v>0</v>
      </c>
      <c r="BF403" s="193">
        <f>IF(N403="snížená",J403,0)</f>
        <v>0</v>
      </c>
      <c r="BG403" s="193">
        <f>IF(N403="zákl. přenesená",J403,0)</f>
        <v>0</v>
      </c>
      <c r="BH403" s="193">
        <f>IF(N403="sníž. přenesená",J403,0)</f>
        <v>0</v>
      </c>
      <c r="BI403" s="193">
        <f>IF(N403="nulová",J403,0)</f>
        <v>0</v>
      </c>
      <c r="BJ403" s="17" t="s">
        <v>81</v>
      </c>
      <c r="BK403" s="193">
        <f>ROUND(I403*H403,2)</f>
        <v>0</v>
      </c>
      <c r="BL403" s="17" t="s">
        <v>782</v>
      </c>
      <c r="BM403" s="192" t="s">
        <v>789</v>
      </c>
    </row>
    <row r="404" spans="2:63" s="11" customFormat="1" ht="22.5" customHeight="1">
      <c r="B404" s="165"/>
      <c r="C404" s="166"/>
      <c r="D404" s="167" t="s">
        <v>75</v>
      </c>
      <c r="E404" s="179" t="s">
        <v>790</v>
      </c>
      <c r="F404" s="179" t="s">
        <v>791</v>
      </c>
      <c r="G404" s="166"/>
      <c r="H404" s="166"/>
      <c r="I404" s="169"/>
      <c r="J404" s="180">
        <f>BK404</f>
        <v>0</v>
      </c>
      <c r="K404" s="166"/>
      <c r="L404" s="171"/>
      <c r="M404" s="172"/>
      <c r="N404" s="173"/>
      <c r="O404" s="173"/>
      <c r="P404" s="174">
        <f>P405</f>
        <v>0</v>
      </c>
      <c r="Q404" s="173"/>
      <c r="R404" s="174">
        <f>R405</f>
        <v>0</v>
      </c>
      <c r="S404" s="173"/>
      <c r="T404" s="175">
        <f>T405</f>
        <v>0</v>
      </c>
      <c r="AR404" s="176" t="s">
        <v>159</v>
      </c>
      <c r="AT404" s="177" t="s">
        <v>75</v>
      </c>
      <c r="AU404" s="177" t="s">
        <v>81</v>
      </c>
      <c r="AY404" s="176" t="s">
        <v>131</v>
      </c>
      <c r="BK404" s="178">
        <f>BK405</f>
        <v>0</v>
      </c>
    </row>
    <row r="405" spans="1:65" s="1" customFormat="1" ht="37.5" customHeight="1">
      <c r="A405" s="34"/>
      <c r="B405" s="35"/>
      <c r="C405" s="181" t="s">
        <v>792</v>
      </c>
      <c r="D405" s="181" t="s">
        <v>133</v>
      </c>
      <c r="E405" s="182" t="s">
        <v>793</v>
      </c>
      <c r="F405" s="183" t="s">
        <v>794</v>
      </c>
      <c r="G405" s="184" t="s">
        <v>567</v>
      </c>
      <c r="H405" s="185">
        <v>1</v>
      </c>
      <c r="I405" s="186"/>
      <c r="J405" s="187">
        <f>ROUND(I405*H405,2)</f>
        <v>0</v>
      </c>
      <c r="K405" s="183" t="s">
        <v>1</v>
      </c>
      <c r="L405" s="39"/>
      <c r="M405" s="248" t="s">
        <v>1</v>
      </c>
      <c r="N405" s="249" t="s">
        <v>41</v>
      </c>
      <c r="O405" s="250"/>
      <c r="P405" s="251">
        <f>O405*H405</f>
        <v>0</v>
      </c>
      <c r="Q405" s="251">
        <v>0</v>
      </c>
      <c r="R405" s="251">
        <f>Q405*H405</f>
        <v>0</v>
      </c>
      <c r="S405" s="251">
        <v>0</v>
      </c>
      <c r="T405" s="252">
        <f>S405*H405</f>
        <v>0</v>
      </c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R405" s="192" t="s">
        <v>782</v>
      </c>
      <c r="AT405" s="192" t="s">
        <v>133</v>
      </c>
      <c r="AU405" s="192" t="s">
        <v>83</v>
      </c>
      <c r="AY405" s="17" t="s">
        <v>131</v>
      </c>
      <c r="BE405" s="193">
        <f>IF(N405="základní",J405,0)</f>
        <v>0</v>
      </c>
      <c r="BF405" s="193">
        <f>IF(N405="snížená",J405,0)</f>
        <v>0</v>
      </c>
      <c r="BG405" s="193">
        <f>IF(N405="zákl. přenesená",J405,0)</f>
        <v>0</v>
      </c>
      <c r="BH405" s="193">
        <f>IF(N405="sníž. přenesená",J405,0)</f>
        <v>0</v>
      </c>
      <c r="BI405" s="193">
        <f>IF(N405="nulová",J405,0)</f>
        <v>0</v>
      </c>
      <c r="BJ405" s="17" t="s">
        <v>81</v>
      </c>
      <c r="BK405" s="193">
        <f>ROUND(I405*H405,2)</f>
        <v>0</v>
      </c>
      <c r="BL405" s="17" t="s">
        <v>782</v>
      </c>
      <c r="BM405" s="192" t="s">
        <v>795</v>
      </c>
    </row>
    <row r="406" spans="1:31" s="1" customFormat="1" ht="6.75" customHeight="1">
      <c r="A406" s="34"/>
      <c r="B406" s="54"/>
      <c r="C406" s="55"/>
      <c r="D406" s="55"/>
      <c r="E406" s="55"/>
      <c r="F406" s="55"/>
      <c r="G406" s="55"/>
      <c r="H406" s="55"/>
      <c r="I406" s="55"/>
      <c r="J406" s="55"/>
      <c r="K406" s="55"/>
      <c r="L406" s="39"/>
      <c r="M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</row>
  </sheetData>
  <sheetProtection sheet="1" objects="1" scenarios="1" formatColumns="0" formatRows="0" autoFilter="0"/>
  <autoFilter ref="C137:K405"/>
  <mergeCells count="6">
    <mergeCell ref="E85:H85"/>
    <mergeCell ref="E130:H130"/>
    <mergeCell ref="L2:V2"/>
    <mergeCell ref="E7:H7"/>
    <mergeCell ref="E16:H16"/>
    <mergeCell ref="E25:H2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Vlastouvka\Eva</dc:creator>
  <cp:keywords/>
  <dc:description/>
  <cp:lastModifiedBy>MiksikovaEva</cp:lastModifiedBy>
  <dcterms:created xsi:type="dcterms:W3CDTF">2020-08-19T07:26:55Z</dcterms:created>
  <dcterms:modified xsi:type="dcterms:W3CDTF">2020-11-30T11:05:22Z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