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55" windowWidth="18855" windowHeight="6600" firstSheet="1" activeTab="1"/>
  </bookViews>
  <sheets>
    <sheet name="Rekapitulace stavby" sheetId="1" state="veryHidden" r:id="rId1"/>
    <sheet name="2108 - Výměna střešní kry..." sheetId="2" r:id="rId2"/>
  </sheets>
  <definedNames>
    <definedName name="_xlnm._FilterDatabase" localSheetId="1" hidden="1">'2108 - Výměna střešní kry...'!$C$93:$K$355</definedName>
    <definedName name="_xlnm.Print_Titles" localSheetId="1">'2108 - Výměna střešní kry...'!$93:$93</definedName>
    <definedName name="_xlnm.Print_Titles" localSheetId="0">'Rekapitulace stavby'!$52:$52</definedName>
    <definedName name="_xlnm.Print_Area" localSheetId="1">'2108 - Výměna střešní kry...'!$C$4:$J$37,'2108 - Výměna střešní kry...'!$C$43:$J$77,'2108 - Výměna střešní kry...'!$C$83:$K$355</definedName>
    <definedName name="_xlnm.Print_Area" localSheetId="0">'Rekapitulace stavby'!$D$4:$AO$36,'Rekapitulace stavby'!$C$42:$AQ$56</definedName>
  </definedNames>
  <calcPr calcId="125725"/>
</workbook>
</file>

<file path=xl/calcChain.xml><?xml version="1.0" encoding="utf-8"?>
<calcChain xmlns="http://schemas.openxmlformats.org/spreadsheetml/2006/main">
  <c r="J35" i="2"/>
  <c r="J34"/>
  <c r="AY55" i="1" s="1"/>
  <c r="J33" i="2"/>
  <c r="AX55" i="1" s="1"/>
  <c r="BI355" i="2"/>
  <c r="BH355"/>
  <c r="BG355"/>
  <c r="BE355"/>
  <c r="T355"/>
  <c r="T354" s="1"/>
  <c r="R355"/>
  <c r="R354" s="1"/>
  <c r="P355"/>
  <c r="P354" s="1"/>
  <c r="BI353"/>
  <c r="BH353"/>
  <c r="BG353"/>
  <c r="BE353"/>
  <c r="T353"/>
  <c r="T352" s="1"/>
  <c r="R353"/>
  <c r="R352" s="1"/>
  <c r="P353"/>
  <c r="P352" s="1"/>
  <c r="BI351"/>
  <c r="BH351"/>
  <c r="BG351"/>
  <c r="BE351"/>
  <c r="T351"/>
  <c r="T350"/>
  <c r="R351"/>
  <c r="R350"/>
  <c r="P351"/>
  <c r="P350" s="1"/>
  <c r="P349" s="1"/>
  <c r="BI348"/>
  <c r="BH348"/>
  <c r="BG348"/>
  <c r="BE348"/>
  <c r="T348"/>
  <c r="R348"/>
  <c r="P348"/>
  <c r="BI347"/>
  <c r="BH347"/>
  <c r="BG347"/>
  <c r="BE347"/>
  <c r="T347"/>
  <c r="R347"/>
  <c r="P347"/>
  <c r="BI346"/>
  <c r="BH346"/>
  <c r="BG346"/>
  <c r="BE346"/>
  <c r="T346"/>
  <c r="R346"/>
  <c r="P346"/>
  <c r="BI344"/>
  <c r="BH344"/>
  <c r="BG344"/>
  <c r="BE344"/>
  <c r="T344"/>
  <c r="R344"/>
  <c r="P344"/>
  <c r="BI338"/>
  <c r="BH338"/>
  <c r="BG338"/>
  <c r="BE338"/>
  <c r="T338"/>
  <c r="T337"/>
  <c r="R338"/>
  <c r="R337"/>
  <c r="P338"/>
  <c r="P337"/>
  <c r="BI336"/>
  <c r="BH336"/>
  <c r="BG336"/>
  <c r="BE336"/>
  <c r="T336"/>
  <c r="R336"/>
  <c r="P336"/>
  <c r="BI334"/>
  <c r="BH334"/>
  <c r="BG334"/>
  <c r="BE334"/>
  <c r="T334"/>
  <c r="R334"/>
  <c r="P334"/>
  <c r="BI332"/>
  <c r="BH332"/>
  <c r="BG332"/>
  <c r="BE332"/>
  <c r="T332"/>
  <c r="R332"/>
  <c r="P332"/>
  <c r="BI330"/>
  <c r="BH330"/>
  <c r="BG330"/>
  <c r="BE330"/>
  <c r="T330"/>
  <c r="T329" s="1"/>
  <c r="R330"/>
  <c r="R329" s="1"/>
  <c r="P330"/>
  <c r="P329" s="1"/>
  <c r="BI328"/>
  <c r="BH328"/>
  <c r="BG328"/>
  <c r="BE328"/>
  <c r="T328"/>
  <c r="R328"/>
  <c r="P328"/>
  <c r="BI327"/>
  <c r="BH327"/>
  <c r="BG327"/>
  <c r="BE327"/>
  <c r="T327"/>
  <c r="R327"/>
  <c r="P327"/>
  <c r="BI325"/>
  <c r="BH325"/>
  <c r="BG325"/>
  <c r="BE325"/>
  <c r="T325"/>
  <c r="R325"/>
  <c r="P325"/>
  <c r="BI323"/>
  <c r="BH323"/>
  <c r="BG323"/>
  <c r="BE323"/>
  <c r="T323"/>
  <c r="R323"/>
  <c r="P323"/>
  <c r="BI318"/>
  <c r="BH318"/>
  <c r="BG318"/>
  <c r="BE318"/>
  <c r="T318"/>
  <c r="R318"/>
  <c r="P318"/>
  <c r="BI317"/>
  <c r="BH317"/>
  <c r="BG317"/>
  <c r="BE317"/>
  <c r="T317"/>
  <c r="R317"/>
  <c r="P317"/>
  <c r="BI316"/>
  <c r="BH316"/>
  <c r="BG316"/>
  <c r="BE316"/>
  <c r="T316"/>
  <c r="R316"/>
  <c r="P316"/>
  <c r="BI315"/>
  <c r="BH315"/>
  <c r="BG315"/>
  <c r="BE315"/>
  <c r="T315"/>
  <c r="R315"/>
  <c r="P315"/>
  <c r="BI313"/>
  <c r="BH313"/>
  <c r="BG313"/>
  <c r="BE313"/>
  <c r="T313"/>
  <c r="R313"/>
  <c r="P313"/>
  <c r="BI310"/>
  <c r="BH310"/>
  <c r="BG310"/>
  <c r="BE310"/>
  <c r="T310"/>
  <c r="R310"/>
  <c r="P310"/>
  <c r="BI307"/>
  <c r="BH307"/>
  <c r="BG307"/>
  <c r="BE307"/>
  <c r="T307"/>
  <c r="R307"/>
  <c r="P307"/>
  <c r="BI305"/>
  <c r="BH305"/>
  <c r="BG305"/>
  <c r="BE305"/>
  <c r="T305"/>
  <c r="R305"/>
  <c r="P305"/>
  <c r="BI304"/>
  <c r="BH304"/>
  <c r="BG304"/>
  <c r="BE304"/>
  <c r="T304"/>
  <c r="R304"/>
  <c r="P304"/>
  <c r="BI303"/>
  <c r="BH303"/>
  <c r="BG303"/>
  <c r="BE303"/>
  <c r="T303"/>
  <c r="R303"/>
  <c r="P303"/>
  <c r="BI302"/>
  <c r="BH302"/>
  <c r="BG302"/>
  <c r="BE302"/>
  <c r="T302"/>
  <c r="R302"/>
  <c r="P302"/>
  <c r="BI301"/>
  <c r="BH301"/>
  <c r="BG301"/>
  <c r="BE301"/>
  <c r="T301"/>
  <c r="R301"/>
  <c r="P301"/>
  <c r="BI299"/>
  <c r="BH299"/>
  <c r="BG299"/>
  <c r="BE299"/>
  <c r="T299"/>
  <c r="R299"/>
  <c r="P299"/>
  <c r="BI297"/>
  <c r="BH297"/>
  <c r="BG297"/>
  <c r="BE297"/>
  <c r="T297"/>
  <c r="R297"/>
  <c r="P297"/>
  <c r="BI296"/>
  <c r="BH296"/>
  <c r="BG296"/>
  <c r="BE296"/>
  <c r="T296"/>
  <c r="R296"/>
  <c r="P296"/>
  <c r="BI295"/>
  <c r="BH295"/>
  <c r="BG295"/>
  <c r="BE295"/>
  <c r="T295"/>
  <c r="R295"/>
  <c r="P295"/>
  <c r="BI292"/>
  <c r="BH292"/>
  <c r="BG292"/>
  <c r="BE292"/>
  <c r="T292"/>
  <c r="R292"/>
  <c r="P292"/>
  <c r="BI291"/>
  <c r="BH291"/>
  <c r="BG291"/>
  <c r="BE291"/>
  <c r="T291"/>
  <c r="R291"/>
  <c r="P291"/>
  <c r="BI289"/>
  <c r="BH289"/>
  <c r="BG289"/>
  <c r="BE289"/>
  <c r="T289"/>
  <c r="R289"/>
  <c r="P289"/>
  <c r="BI287"/>
  <c r="BH287"/>
  <c r="BG287"/>
  <c r="BE287"/>
  <c r="T287"/>
  <c r="R287"/>
  <c r="P287"/>
  <c r="BI286"/>
  <c r="BH286"/>
  <c r="BG286"/>
  <c r="BE286"/>
  <c r="T286"/>
  <c r="R286"/>
  <c r="P286"/>
  <c r="BI283"/>
  <c r="BH283"/>
  <c r="BG283"/>
  <c r="BE283"/>
  <c r="T283"/>
  <c r="R283"/>
  <c r="P283"/>
  <c r="BI282"/>
  <c r="BH282"/>
  <c r="BG282"/>
  <c r="BE282"/>
  <c r="T282"/>
  <c r="R282"/>
  <c r="P282"/>
  <c r="BI280"/>
  <c r="BH280"/>
  <c r="BG280"/>
  <c r="BE280"/>
  <c r="T280"/>
  <c r="R280"/>
  <c r="P280"/>
  <c r="BI275"/>
  <c r="BH275"/>
  <c r="BG275"/>
  <c r="BE275"/>
  <c r="T275"/>
  <c r="R275"/>
  <c r="P275"/>
  <c r="BI274"/>
  <c r="BH274"/>
  <c r="BG274"/>
  <c r="BE274"/>
  <c r="T274"/>
  <c r="R274"/>
  <c r="P274"/>
  <c r="BI272"/>
  <c r="BH272"/>
  <c r="BG272"/>
  <c r="BE272"/>
  <c r="T272"/>
  <c r="R272"/>
  <c r="P272"/>
  <c r="BI268"/>
  <c r="BH268"/>
  <c r="BG268"/>
  <c r="BE268"/>
  <c r="T268"/>
  <c r="R268"/>
  <c r="P268"/>
  <c r="BI265"/>
  <c r="BH265"/>
  <c r="BG265"/>
  <c r="BE265"/>
  <c r="T265"/>
  <c r="R265"/>
  <c r="P265"/>
  <c r="BI261"/>
  <c r="BH261"/>
  <c r="BG261"/>
  <c r="BE261"/>
  <c r="T261"/>
  <c r="R261"/>
  <c r="P261"/>
  <c r="BI259"/>
  <c r="BH259"/>
  <c r="BG259"/>
  <c r="BE259"/>
  <c r="T259"/>
  <c r="R259"/>
  <c r="P259"/>
  <c r="BI257"/>
  <c r="BH257"/>
  <c r="BG257"/>
  <c r="BE257"/>
  <c r="T257"/>
  <c r="R257"/>
  <c r="P257"/>
  <c r="BI255"/>
  <c r="BH255"/>
  <c r="BG255"/>
  <c r="BE255"/>
  <c r="T255"/>
  <c r="R255"/>
  <c r="P255"/>
  <c r="BI249"/>
  <c r="BH249"/>
  <c r="BG249"/>
  <c r="BE249"/>
  <c r="T249"/>
  <c r="R249"/>
  <c r="P249"/>
  <c r="BI242"/>
  <c r="BH242"/>
  <c r="BG242"/>
  <c r="BE242"/>
  <c r="T242"/>
  <c r="R242"/>
  <c r="P242"/>
  <c r="BI240"/>
  <c r="BH240"/>
  <c r="BG240"/>
  <c r="BE240"/>
  <c r="T240"/>
  <c r="R240"/>
  <c r="P240"/>
  <c r="BI239"/>
  <c r="BH239"/>
  <c r="BG239"/>
  <c r="BE239"/>
  <c r="T239"/>
  <c r="R239"/>
  <c r="P239"/>
  <c r="BI237"/>
  <c r="BH237"/>
  <c r="BG237"/>
  <c r="BE237"/>
  <c r="T237"/>
  <c r="R237"/>
  <c r="P237"/>
  <c r="BI235"/>
  <c r="BH235"/>
  <c r="BG235"/>
  <c r="BE235"/>
  <c r="T235"/>
  <c r="R235"/>
  <c r="P235"/>
  <c r="BI233"/>
  <c r="BH233"/>
  <c r="BG233"/>
  <c r="BE233"/>
  <c r="T233"/>
  <c r="R233"/>
  <c r="P233"/>
  <c r="BI231"/>
  <c r="BH231"/>
  <c r="BG231"/>
  <c r="BE231"/>
  <c r="T231"/>
  <c r="R231"/>
  <c r="P231"/>
  <c r="BI230"/>
  <c r="BH230"/>
  <c r="BG230"/>
  <c r="BE230"/>
  <c r="T230"/>
  <c r="R230"/>
  <c r="P230"/>
  <c r="BI229"/>
  <c r="BH229"/>
  <c r="BG229"/>
  <c r="BE229"/>
  <c r="T229"/>
  <c r="R229"/>
  <c r="P229"/>
  <c r="BI228"/>
  <c r="BH228"/>
  <c r="BG228"/>
  <c r="BE228"/>
  <c r="T228"/>
  <c r="R228"/>
  <c r="P228"/>
  <c r="BI227"/>
  <c r="BH227"/>
  <c r="BG227"/>
  <c r="BE227"/>
  <c r="T227"/>
  <c r="R227"/>
  <c r="P227"/>
  <c r="BI226"/>
  <c r="BH226"/>
  <c r="BG226"/>
  <c r="BE226"/>
  <c r="T226"/>
  <c r="R226"/>
  <c r="P226"/>
  <c r="BI224"/>
  <c r="BH224"/>
  <c r="BG224"/>
  <c r="BE224"/>
  <c r="T224"/>
  <c r="R224"/>
  <c r="P224"/>
  <c r="BI223"/>
  <c r="BH223"/>
  <c r="BG223"/>
  <c r="BE223"/>
  <c r="T223"/>
  <c r="R223"/>
  <c r="P223"/>
  <c r="BI221"/>
  <c r="BH221"/>
  <c r="BG221"/>
  <c r="BE221"/>
  <c r="T221"/>
  <c r="R221"/>
  <c r="P221"/>
  <c r="BI219"/>
  <c r="BH219"/>
  <c r="BG219"/>
  <c r="BE219"/>
  <c r="T219"/>
  <c r="R219"/>
  <c r="P219"/>
  <c r="BI218"/>
  <c r="BH218"/>
  <c r="BG218"/>
  <c r="BE218"/>
  <c r="T218"/>
  <c r="R218"/>
  <c r="P218"/>
  <c r="BI217"/>
  <c r="BH217"/>
  <c r="BG217"/>
  <c r="BE217"/>
  <c r="T217"/>
  <c r="R217"/>
  <c r="P217"/>
  <c r="BI215"/>
  <c r="BH215"/>
  <c r="BG215"/>
  <c r="BE215"/>
  <c r="T215"/>
  <c r="R215"/>
  <c r="P215"/>
  <c r="BI213"/>
  <c r="BH213"/>
  <c r="BG213"/>
  <c r="BE213"/>
  <c r="T213"/>
  <c r="R213"/>
  <c r="P213"/>
  <c r="BI210"/>
  <c r="BH210"/>
  <c r="BG210"/>
  <c r="BE210"/>
  <c r="T210"/>
  <c r="R210"/>
  <c r="P210"/>
  <c r="BI206"/>
  <c r="BH206"/>
  <c r="BG206"/>
  <c r="BE206"/>
  <c r="T206"/>
  <c r="R206"/>
  <c r="P206"/>
  <c r="BI204"/>
  <c r="BH204"/>
  <c r="BG204"/>
  <c r="BE204"/>
  <c r="T204"/>
  <c r="R204"/>
  <c r="P204"/>
  <c r="BI202"/>
  <c r="BH202"/>
  <c r="BG202"/>
  <c r="BE202"/>
  <c r="T202"/>
  <c r="R202"/>
  <c r="P202"/>
  <c r="BI200"/>
  <c r="BH200"/>
  <c r="BG200"/>
  <c r="BE200"/>
  <c r="T200"/>
  <c r="R200"/>
  <c r="P200"/>
  <c r="BI198"/>
  <c r="BH198"/>
  <c r="BG198"/>
  <c r="BE198"/>
  <c r="T198"/>
  <c r="R198"/>
  <c r="P198"/>
  <c r="BI195"/>
  <c r="BH195"/>
  <c r="BG195"/>
  <c r="BE195"/>
  <c r="T195"/>
  <c r="R195"/>
  <c r="P195"/>
  <c r="BI193"/>
  <c r="BH193"/>
  <c r="BG193"/>
  <c r="BE193"/>
  <c r="T193"/>
  <c r="R193"/>
  <c r="P193"/>
  <c r="BI191"/>
  <c r="BH191"/>
  <c r="BG191"/>
  <c r="BE191"/>
  <c r="T191"/>
  <c r="R191"/>
  <c r="P191"/>
  <c r="BI189"/>
  <c r="BH189"/>
  <c r="BG189"/>
  <c r="BE189"/>
  <c r="T189"/>
  <c r="R189"/>
  <c r="P189"/>
  <c r="BI188"/>
  <c r="BH188"/>
  <c r="BG188"/>
  <c r="BE188"/>
  <c r="T188"/>
  <c r="R188"/>
  <c r="P188"/>
  <c r="BI186"/>
  <c r="BH186"/>
  <c r="BG186"/>
  <c r="BE186"/>
  <c r="T186"/>
  <c r="R186"/>
  <c r="P186"/>
  <c r="BI184"/>
  <c r="BH184"/>
  <c r="BG184"/>
  <c r="BE184"/>
  <c r="T184"/>
  <c r="R184"/>
  <c r="P184"/>
  <c r="BI183"/>
  <c r="BH183"/>
  <c r="BG183"/>
  <c r="BE183"/>
  <c r="T183"/>
  <c r="R183"/>
  <c r="P183"/>
  <c r="BI181"/>
  <c r="BH181"/>
  <c r="BG181"/>
  <c r="BE181"/>
  <c r="T181"/>
  <c r="R181"/>
  <c r="P181"/>
  <c r="BI180"/>
  <c r="BH180"/>
  <c r="BG180"/>
  <c r="BE180"/>
  <c r="T180"/>
  <c r="R180"/>
  <c r="P180"/>
  <c r="BI178"/>
  <c r="BH178"/>
  <c r="BG178"/>
  <c r="BE178"/>
  <c r="T178"/>
  <c r="R178"/>
  <c r="P178"/>
  <c r="BI176"/>
  <c r="BH176"/>
  <c r="BG176"/>
  <c r="BE176"/>
  <c r="T176"/>
  <c r="R176"/>
  <c r="P176"/>
  <c r="BI175"/>
  <c r="BH175"/>
  <c r="BG175"/>
  <c r="BE175"/>
  <c r="T175"/>
  <c r="R175"/>
  <c r="P175"/>
  <c r="BI173"/>
  <c r="BH173"/>
  <c r="BG173"/>
  <c r="BE173"/>
  <c r="T173"/>
  <c r="R173"/>
  <c r="P173"/>
  <c r="BI171"/>
  <c r="BH171"/>
  <c r="BG171"/>
  <c r="BE171"/>
  <c r="T171"/>
  <c r="R171"/>
  <c r="P171"/>
  <c r="BI169"/>
  <c r="BH169"/>
  <c r="BG169"/>
  <c r="BE169"/>
  <c r="T169"/>
  <c r="R169"/>
  <c r="P169"/>
  <c r="BI167"/>
  <c r="BH167"/>
  <c r="BG167"/>
  <c r="BE167"/>
  <c r="T167"/>
  <c r="R167"/>
  <c r="P167"/>
  <c r="BI161"/>
  <c r="BH161"/>
  <c r="BG161"/>
  <c r="BE161"/>
  <c r="T161"/>
  <c r="R161"/>
  <c r="P161"/>
  <c r="BI159"/>
  <c r="BH159"/>
  <c r="BG159"/>
  <c r="BE159"/>
  <c r="T159"/>
  <c r="R159"/>
  <c r="P159"/>
  <c r="BI158"/>
  <c r="BH158"/>
  <c r="BG158"/>
  <c r="BE158"/>
  <c r="T158"/>
  <c r="R158"/>
  <c r="P158"/>
  <c r="BI156"/>
  <c r="BH156"/>
  <c r="BG156"/>
  <c r="BE156"/>
  <c r="T156"/>
  <c r="R156"/>
  <c r="P156"/>
  <c r="BI148"/>
  <c r="BH148"/>
  <c r="BG148"/>
  <c r="BE148"/>
  <c r="T148"/>
  <c r="R148"/>
  <c r="P148"/>
  <c r="BI146"/>
  <c r="BH146"/>
  <c r="BG146"/>
  <c r="BE146"/>
  <c r="T146"/>
  <c r="R146"/>
  <c r="P146"/>
  <c r="BI143"/>
  <c r="BH143"/>
  <c r="BG143"/>
  <c r="BE143"/>
  <c r="T143"/>
  <c r="T142" s="1"/>
  <c r="R143"/>
  <c r="R142" s="1"/>
  <c r="P143"/>
  <c r="P142" s="1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2"/>
  <c r="BH132"/>
  <c r="BG132"/>
  <c r="BE132"/>
  <c r="T132"/>
  <c r="R132"/>
  <c r="P132"/>
  <c r="BI131"/>
  <c r="BH131"/>
  <c r="BG131"/>
  <c r="BE131"/>
  <c r="T131"/>
  <c r="R131"/>
  <c r="P131"/>
  <c r="BI129"/>
  <c r="BH129"/>
  <c r="BG129"/>
  <c r="BE129"/>
  <c r="T129"/>
  <c r="R129"/>
  <c r="P129"/>
  <c r="BI127"/>
  <c r="BH127"/>
  <c r="BG127"/>
  <c r="BE127"/>
  <c r="T127"/>
  <c r="R127"/>
  <c r="P127"/>
  <c r="BI125"/>
  <c r="BH125"/>
  <c r="BG125"/>
  <c r="BE125"/>
  <c r="T125"/>
  <c r="R125"/>
  <c r="P125"/>
  <c r="BI123"/>
  <c r="BH123"/>
  <c r="BG123"/>
  <c r="BE123"/>
  <c r="T123"/>
  <c r="R123"/>
  <c r="P123"/>
  <c r="BI119"/>
  <c r="BH119"/>
  <c r="BG119"/>
  <c r="BE119"/>
  <c r="T119"/>
  <c r="R119"/>
  <c r="P119"/>
  <c r="BI117"/>
  <c r="BH117"/>
  <c r="BG117"/>
  <c r="BE117"/>
  <c r="T117"/>
  <c r="R117"/>
  <c r="P117"/>
  <c r="BI115"/>
  <c r="BH115"/>
  <c r="BG115"/>
  <c r="BE115"/>
  <c r="T115"/>
  <c r="R115"/>
  <c r="P115"/>
  <c r="BI114"/>
  <c r="BH114"/>
  <c r="BG114"/>
  <c r="BE114"/>
  <c r="T114"/>
  <c r="R114"/>
  <c r="P114"/>
  <c r="BI113"/>
  <c r="BH113"/>
  <c r="BG113"/>
  <c r="BE113"/>
  <c r="T113"/>
  <c r="R113"/>
  <c r="P113"/>
  <c r="BI112"/>
  <c r="BH112"/>
  <c r="BG112"/>
  <c r="BE112"/>
  <c r="T112"/>
  <c r="R112"/>
  <c r="P112"/>
  <c r="BI111"/>
  <c r="BH111"/>
  <c r="BG111"/>
  <c r="BE111"/>
  <c r="T111"/>
  <c r="R111"/>
  <c r="P111"/>
  <c r="BI110"/>
  <c r="BH110"/>
  <c r="BG110"/>
  <c r="BE110"/>
  <c r="T110"/>
  <c r="R110"/>
  <c r="P110"/>
  <c r="BI108"/>
  <c r="BH108"/>
  <c r="BG108"/>
  <c r="BE108"/>
  <c r="T108"/>
  <c r="R108"/>
  <c r="P108"/>
  <c r="BI107"/>
  <c r="BH107"/>
  <c r="BG107"/>
  <c r="BE107"/>
  <c r="T107"/>
  <c r="R107"/>
  <c r="P107"/>
  <c r="BI106"/>
  <c r="BH106"/>
  <c r="BG106"/>
  <c r="BE106"/>
  <c r="T106"/>
  <c r="R106"/>
  <c r="P106"/>
  <c r="BI104"/>
  <c r="BH104"/>
  <c r="BG104"/>
  <c r="BE104"/>
  <c r="T104"/>
  <c r="R104"/>
  <c r="P104"/>
  <c r="BI103"/>
  <c r="BH103"/>
  <c r="BG103"/>
  <c r="BE103"/>
  <c r="T103"/>
  <c r="R103"/>
  <c r="P103"/>
  <c r="BI101"/>
  <c r="BH101"/>
  <c r="BG101"/>
  <c r="BE101"/>
  <c r="T101"/>
  <c r="R101"/>
  <c r="P101"/>
  <c r="BI100"/>
  <c r="BH100"/>
  <c r="BG100"/>
  <c r="BE100"/>
  <c r="T100"/>
  <c r="R100"/>
  <c r="P100"/>
  <c r="BI97"/>
  <c r="BH97"/>
  <c r="BG97"/>
  <c r="BE97"/>
  <c r="T97"/>
  <c r="R97"/>
  <c r="P97"/>
  <c r="J91"/>
  <c r="J90"/>
  <c r="F90"/>
  <c r="F88"/>
  <c r="E86"/>
  <c r="J51"/>
  <c r="J50"/>
  <c r="F50"/>
  <c r="F48"/>
  <c r="E46"/>
  <c r="J16"/>
  <c r="E16"/>
  <c r="F91"/>
  <c r="J15"/>
  <c r="J10"/>
  <c r="J88" s="1"/>
  <c r="L50" i="1"/>
  <c r="AM50"/>
  <c r="AM49"/>
  <c r="L49"/>
  <c r="AM47"/>
  <c r="L47"/>
  <c r="L45"/>
  <c r="L44"/>
  <c r="BK355" i="2"/>
  <c r="J355"/>
  <c r="BK353"/>
  <c r="J351"/>
  <c r="J348"/>
  <c r="BK347"/>
  <c r="J346"/>
  <c r="J344"/>
  <c r="BK338"/>
  <c r="J336"/>
  <c r="BK334"/>
  <c r="BK332"/>
  <c r="J330"/>
  <c r="BK328"/>
  <c r="BK327"/>
  <c r="J325"/>
  <c r="BK323"/>
  <c r="BK318"/>
  <c r="BK317"/>
  <c r="BK316"/>
  <c r="BK315"/>
  <c r="BK313"/>
  <c r="BK310"/>
  <c r="BK307"/>
  <c r="BK305"/>
  <c r="J304"/>
  <c r="J303"/>
  <c r="BK302"/>
  <c r="J301"/>
  <c r="J299"/>
  <c r="BK297"/>
  <c r="BK296"/>
  <c r="J295"/>
  <c r="BK292"/>
  <c r="J291"/>
  <c r="BK289"/>
  <c r="J287"/>
  <c r="J286"/>
  <c r="J283"/>
  <c r="J282"/>
  <c r="J280"/>
  <c r="J275"/>
  <c r="J274"/>
  <c r="J272"/>
  <c r="J268"/>
  <c r="BK265"/>
  <c r="J261"/>
  <c r="J259"/>
  <c r="BK257"/>
  <c r="BK255"/>
  <c r="J249"/>
  <c r="J242"/>
  <c r="J240"/>
  <c r="BK239"/>
  <c r="J237"/>
  <c r="BK235"/>
  <c r="BK233"/>
  <c r="BK231"/>
  <c r="J231"/>
  <c r="BK230"/>
  <c r="J230"/>
  <c r="BK229"/>
  <c r="J229"/>
  <c r="BK228"/>
  <c r="J228"/>
  <c r="BK227"/>
  <c r="J227"/>
  <c r="BK226"/>
  <c r="J226"/>
  <c r="BK224"/>
  <c r="J224"/>
  <c r="BK223"/>
  <c r="J223"/>
  <c r="BK221"/>
  <c r="J221"/>
  <c r="BK219"/>
  <c r="J219"/>
  <c r="BK218"/>
  <c r="J218"/>
  <c r="BK217"/>
  <c r="J217"/>
  <c r="BK215"/>
  <c r="J215"/>
  <c r="BK213"/>
  <c r="J213"/>
  <c r="BK210"/>
  <c r="J210"/>
  <c r="BK206"/>
  <c r="J206"/>
  <c r="BK204"/>
  <c r="J204"/>
  <c r="BK202"/>
  <c r="J202"/>
  <c r="BK200"/>
  <c r="J200"/>
  <c r="BK198"/>
  <c r="J198"/>
  <c r="BK195"/>
  <c r="J195"/>
  <c r="BK193"/>
  <c r="J193"/>
  <c r="BK191"/>
  <c r="J191"/>
  <c r="BK189"/>
  <c r="J189"/>
  <c r="BK188"/>
  <c r="J188"/>
  <c r="BK186"/>
  <c r="J186"/>
  <c r="BK184"/>
  <c r="J184"/>
  <c r="BK183"/>
  <c r="J183"/>
  <c r="BK181"/>
  <c r="J181"/>
  <c r="BK180"/>
  <c r="J180"/>
  <c r="BK178"/>
  <c r="J178"/>
  <c r="BK176"/>
  <c r="J176"/>
  <c r="BK175"/>
  <c r="J175"/>
  <c r="BK173"/>
  <c r="J173"/>
  <c r="BK171"/>
  <c r="J171"/>
  <c r="BK169"/>
  <c r="J169"/>
  <c r="BK167"/>
  <c r="J167"/>
  <c r="BK161"/>
  <c r="J161"/>
  <c r="BK159"/>
  <c r="J159"/>
  <c r="BK158"/>
  <c r="J158"/>
  <c r="BK156"/>
  <c r="J156"/>
  <c r="BK148"/>
  <c r="J148"/>
  <c r="BK146"/>
  <c r="J146"/>
  <c r="BK143"/>
  <c r="J143"/>
  <c r="BK141"/>
  <c r="J141"/>
  <c r="BK140"/>
  <c r="J140"/>
  <c r="BK139"/>
  <c r="J139"/>
  <c r="BK137"/>
  <c r="J137"/>
  <c r="BK136"/>
  <c r="J136"/>
  <c r="BK135"/>
  <c r="J135"/>
  <c r="BK134"/>
  <c r="J134"/>
  <c r="BK132"/>
  <c r="J132"/>
  <c r="BK131"/>
  <c r="J131"/>
  <c r="BK129"/>
  <c r="J129"/>
  <c r="BK127"/>
  <c r="J127"/>
  <c r="BK125"/>
  <c r="J125"/>
  <c r="BK123"/>
  <c r="J123"/>
  <c r="BK119"/>
  <c r="J119"/>
  <c r="BK117"/>
  <c r="J117"/>
  <c r="BK115"/>
  <c r="J115"/>
  <c r="BK114"/>
  <c r="J114"/>
  <c r="BK113"/>
  <c r="J113"/>
  <c r="BK112"/>
  <c r="J112"/>
  <c r="BK111"/>
  <c r="J111"/>
  <c r="BK110"/>
  <c r="J110"/>
  <c r="BK108"/>
  <c r="J108"/>
  <c r="BK107"/>
  <c r="J107"/>
  <c r="BK106"/>
  <c r="J106"/>
  <c r="BK104"/>
  <c r="J104"/>
  <c r="BK103"/>
  <c r="J103"/>
  <c r="BK101"/>
  <c r="J101"/>
  <c r="BK100"/>
  <c r="J100"/>
  <c r="BK97"/>
  <c r="J97"/>
  <c r="AS54" i="1"/>
  <c r="J353" i="2"/>
  <c r="BK351"/>
  <c r="BK348"/>
  <c r="J347"/>
  <c r="BK346"/>
  <c r="BK344"/>
  <c r="J338"/>
  <c r="BK336"/>
  <c r="J334"/>
  <c r="J332"/>
  <c r="BK330"/>
  <c r="J328"/>
  <c r="J327"/>
  <c r="BK325"/>
  <c r="J323"/>
  <c r="J318"/>
  <c r="J317"/>
  <c r="J316"/>
  <c r="J315"/>
  <c r="J313"/>
  <c r="J310"/>
  <c r="J307"/>
  <c r="J305"/>
  <c r="BK304"/>
  <c r="BK303"/>
  <c r="J302"/>
  <c r="BK301"/>
  <c r="BK299"/>
  <c r="J297"/>
  <c r="J296"/>
  <c r="BK295"/>
  <c r="J292"/>
  <c r="BK291"/>
  <c r="J289"/>
  <c r="BK287"/>
  <c r="BK286"/>
  <c r="BK283"/>
  <c r="BK282"/>
  <c r="BK280"/>
  <c r="BK275"/>
  <c r="BK274"/>
  <c r="BK272"/>
  <c r="BK268"/>
  <c r="J265"/>
  <c r="BK261"/>
  <c r="BK259"/>
  <c r="J257"/>
  <c r="J255"/>
  <c r="BK249"/>
  <c r="BK242"/>
  <c r="BK240"/>
  <c r="J239"/>
  <c r="BK237"/>
  <c r="J235"/>
  <c r="J233"/>
  <c r="R349" l="1"/>
  <c r="T349"/>
  <c r="BK96"/>
  <c r="J96" s="1"/>
  <c r="J57" s="1"/>
  <c r="P96"/>
  <c r="BK102"/>
  <c r="J102" s="1"/>
  <c r="J58" s="1"/>
  <c r="R102"/>
  <c r="BK130"/>
  <c r="J130" s="1"/>
  <c r="J59" s="1"/>
  <c r="R130"/>
  <c r="P145"/>
  <c r="BK160"/>
  <c r="J160"/>
  <c r="J63" s="1"/>
  <c r="R160"/>
  <c r="BK182"/>
  <c r="J182"/>
  <c r="J64" s="1"/>
  <c r="R182"/>
  <c r="T182"/>
  <c r="P185"/>
  <c r="R185"/>
  <c r="T185"/>
  <c r="P220"/>
  <c r="P343"/>
  <c r="P342" s="1"/>
  <c r="R96"/>
  <c r="R95" s="1"/>
  <c r="T96"/>
  <c r="P102"/>
  <c r="T102"/>
  <c r="P130"/>
  <c r="T130"/>
  <c r="BK145"/>
  <c r="J145"/>
  <c r="J62" s="1"/>
  <c r="R145"/>
  <c r="T145"/>
  <c r="P160"/>
  <c r="T160"/>
  <c r="P182"/>
  <c r="BK185"/>
  <c r="J185"/>
  <c r="J65" s="1"/>
  <c r="BK220"/>
  <c r="J220" s="1"/>
  <c r="J66" s="1"/>
  <c r="R220"/>
  <c r="T220"/>
  <c r="BK306"/>
  <c r="J306"/>
  <c r="J67" s="1"/>
  <c r="P306"/>
  <c r="R306"/>
  <c r="T306"/>
  <c r="BK331"/>
  <c r="J331"/>
  <c r="J69" s="1"/>
  <c r="P331"/>
  <c r="R331"/>
  <c r="T331"/>
  <c r="BK343"/>
  <c r="J343"/>
  <c r="J72" s="1"/>
  <c r="R343"/>
  <c r="R342" s="1"/>
  <c r="T343"/>
  <c r="T342" s="1"/>
  <c r="BF233"/>
  <c r="BF249"/>
  <c r="BF255"/>
  <c r="BF259"/>
  <c r="BF261"/>
  <c r="BF268"/>
  <c r="BF280"/>
  <c r="BF282"/>
  <c r="BF283"/>
  <c r="BF287"/>
  <c r="BF295"/>
  <c r="BF297"/>
  <c r="BF299"/>
  <c r="BF301"/>
  <c r="BF303"/>
  <c r="BF304"/>
  <c r="BF307"/>
  <c r="BF310"/>
  <c r="BF316"/>
  <c r="BF317"/>
  <c r="BF318"/>
  <c r="BF325"/>
  <c r="BF327"/>
  <c r="BF332"/>
  <c r="BF346"/>
  <c r="BF353"/>
  <c r="BK142"/>
  <c r="J142" s="1"/>
  <c r="J60" s="1"/>
  <c r="J48"/>
  <c r="F51"/>
  <c r="BF97"/>
  <c r="BF100"/>
  <c r="BF101"/>
  <c r="BF103"/>
  <c r="BF104"/>
  <c r="BF106"/>
  <c r="BF107"/>
  <c r="BF108"/>
  <c r="BF110"/>
  <c r="BF111"/>
  <c r="BF112"/>
  <c r="BF113"/>
  <c r="BF114"/>
  <c r="BF115"/>
  <c r="BF117"/>
  <c r="BF119"/>
  <c r="BF123"/>
  <c r="BF125"/>
  <c r="BF127"/>
  <c r="BF129"/>
  <c r="BF131"/>
  <c r="BF132"/>
  <c r="BF134"/>
  <c r="BF135"/>
  <c r="BF136"/>
  <c r="BF137"/>
  <c r="BF139"/>
  <c r="BF140"/>
  <c r="BF141"/>
  <c r="BF143"/>
  <c r="BF146"/>
  <c r="BF148"/>
  <c r="BF156"/>
  <c r="BF158"/>
  <c r="BF159"/>
  <c r="BF161"/>
  <c r="BF167"/>
  <c r="BF169"/>
  <c r="BF171"/>
  <c r="BF173"/>
  <c r="BF175"/>
  <c r="BF176"/>
  <c r="BF178"/>
  <c r="BF180"/>
  <c r="BF181"/>
  <c r="BF183"/>
  <c r="BF184"/>
  <c r="BF186"/>
  <c r="BF188"/>
  <c r="BF189"/>
  <c r="BF191"/>
  <c r="BF193"/>
  <c r="BF195"/>
  <c r="BF198"/>
  <c r="BF200"/>
  <c r="BF202"/>
  <c r="BF204"/>
  <c r="BF206"/>
  <c r="BF210"/>
  <c r="BF213"/>
  <c r="BF215"/>
  <c r="BF217"/>
  <c r="BF218"/>
  <c r="BF219"/>
  <c r="BF221"/>
  <c r="BF223"/>
  <c r="BF224"/>
  <c r="BF226"/>
  <c r="BF227"/>
  <c r="BF228"/>
  <c r="BF229"/>
  <c r="BF230"/>
  <c r="BF231"/>
  <c r="BF235"/>
  <c r="BF237"/>
  <c r="BF239"/>
  <c r="BF240"/>
  <c r="BF242"/>
  <c r="BF257"/>
  <c r="BF265"/>
  <c r="BF272"/>
  <c r="BF274"/>
  <c r="BF275"/>
  <c r="BF286"/>
  <c r="BF289"/>
  <c r="BF291"/>
  <c r="BF292"/>
  <c r="BF296"/>
  <c r="BF302"/>
  <c r="BF305"/>
  <c r="BF313"/>
  <c r="BF315"/>
  <c r="BF323"/>
  <c r="BF328"/>
  <c r="BF330"/>
  <c r="BF334"/>
  <c r="BF336"/>
  <c r="BF338"/>
  <c r="BF344"/>
  <c r="BF347"/>
  <c r="BF348"/>
  <c r="BF351"/>
  <c r="BF355"/>
  <c r="BK329"/>
  <c r="J329" s="1"/>
  <c r="J68" s="1"/>
  <c r="BK337"/>
  <c r="J337"/>
  <c r="J70" s="1"/>
  <c r="BK350"/>
  <c r="J350" s="1"/>
  <c r="J74" s="1"/>
  <c r="BK352"/>
  <c r="J352"/>
  <c r="J75" s="1"/>
  <c r="BK354"/>
  <c r="J354" s="1"/>
  <c r="J76" s="1"/>
  <c r="F31"/>
  <c r="AZ55" i="1"/>
  <c r="AZ54" s="1"/>
  <c r="W29" s="1"/>
  <c r="J31" i="2"/>
  <c r="AV55" i="1"/>
  <c r="F34" i="2"/>
  <c r="BC55" i="1"/>
  <c r="BC54" s="1"/>
  <c r="W32" s="1"/>
  <c r="F33" i="2"/>
  <c r="BB55" i="1"/>
  <c r="BB54" s="1"/>
  <c r="W31" s="1"/>
  <c r="F35" i="2"/>
  <c r="BD55" i="1"/>
  <c r="BD54" s="1"/>
  <c r="W33" s="1"/>
  <c r="R144" i="2" l="1"/>
  <c r="T95"/>
  <c r="R94"/>
  <c r="P144"/>
  <c r="T144"/>
  <c r="P95"/>
  <c r="P94"/>
  <c r="AU55" i="1" s="1"/>
  <c r="AU54" s="1"/>
  <c r="BK95" i="2"/>
  <c r="J95" s="1"/>
  <c r="J56" s="1"/>
  <c r="BK144"/>
  <c r="J144"/>
  <c r="J61" s="1"/>
  <c r="BK342"/>
  <c r="J342" s="1"/>
  <c r="J71" s="1"/>
  <c r="BK349"/>
  <c r="J349"/>
  <c r="J73" s="1"/>
  <c r="AV54" i="1"/>
  <c r="AK29"/>
  <c r="AX54"/>
  <c r="AY54"/>
  <c r="J32" i="2"/>
  <c r="AW55" i="1"/>
  <c r="AT55" s="1"/>
  <c r="F32" i="2"/>
  <c r="BA55" i="1" s="1"/>
  <c r="BA54" s="1"/>
  <c r="W30" s="1"/>
  <c r="T94" i="2" l="1"/>
  <c r="BK94"/>
  <c r="J94"/>
  <c r="J55" s="1"/>
  <c r="AW54" i="1"/>
  <c r="AK30" s="1"/>
  <c r="J28" i="2" l="1"/>
  <c r="AG55" i="1" s="1"/>
  <c r="AG54" s="1"/>
  <c r="AK26" s="1"/>
  <c r="AK35" s="1"/>
  <c r="AT54"/>
  <c r="AN54" l="1"/>
  <c r="AN55"/>
  <c r="J37" i="2"/>
</calcChain>
</file>

<file path=xl/sharedStrings.xml><?xml version="1.0" encoding="utf-8"?>
<sst xmlns="http://schemas.openxmlformats.org/spreadsheetml/2006/main" count="3364" uniqueCount="784">
  <si>
    <t>Export Komplet</t>
  </si>
  <si>
    <t>VZ</t>
  </si>
  <si>
    <t>2.0</t>
  </si>
  <si>
    <t>ZAMOK</t>
  </si>
  <si>
    <t>False</t>
  </si>
  <si>
    <t>{5c3f2f65-b337-4cbd-afc3-5a493bb2829b}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</si>
  <si>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</si>
  <si>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</si>
  <si>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</si>
  <si>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</si>
  <si>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</si>
  <si>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</si>
  <si>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</si>
  <si>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</si>
  <si>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2108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</si>
  <si>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</si>
  <si>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</si>
  <si>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Výměna střešní krytiny bytových domů  čp.872,873 a 874, ul.Fugnerova, Vrchlabí</t>
  </si>
  <si>
    <t>KSO:</t>
  </si>
  <si>
    <t/>
  </si>
  <si>
    <t>CC-CZ:</t>
  </si>
  <si>
    <t>Místo:</t>
  </si>
  <si>
    <t xml:space="preserve"> </t>
  </si>
  <si>
    <t>Datum:</t>
  </si>
  <si>
    <t>2. 4. 2021</t>
  </si>
  <si>
    <t>Zadavatel:</t>
  </si>
  <si>
    <t>IČ:</t>
  </si>
  <si>
    <t>Město Vrchlabí</t>
  </si>
  <si>
    <t>DIČ:</t>
  </si>
  <si>
    <t>Uchazeč:</t>
  </si>
  <si>
    <t>Vyplň údaj</t>
  </si>
  <si>
    <t>Projektant:</t>
  </si>
  <si>
    <t>Ing.P.Starý, Vrchlabí</t>
  </si>
  <si>
    <t>True</t>
  </si>
  <si>
    <t>Zpracovatel:</t>
  </si>
  <si>
    <t>Ing. Jiřičková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</si>
  <si>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</si>
  <si>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https://podminky.urs.cz.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</si>
  <si>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</si>
  <si>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</si>
  <si>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</si>
  <si>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</si>
  <si>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</si>
  <si>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</si>
  <si>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</si>
  <si>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</si>
  <si>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</si>
  <si>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</si>
  <si>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</si>
  <si>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</si>
  <si>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</si>
  <si>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</si>
  <si>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</si>
  <si>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</si>
  <si>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</si>
  <si>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</si>
  <si>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</si>
  <si>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</si>
  <si>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</si>
  <si>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</si>
  <si>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</si>
  <si>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</si>
  <si>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</si>
  <si>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</si>
  <si>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</si>
  <si>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</si>
  <si>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</si>
  <si>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</si>
  <si>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</si>
  <si>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</si>
  <si>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</si>
  <si>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</si>
  <si>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</si>
  <si>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</si>
  <si>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</si>
  <si>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</si>
  <si>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</si>
  <si>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</si>
  <si>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</si>
  <si>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folDif</t>
  </si>
  <si>
    <t>307,149</t>
  </si>
  <si>
    <t>2</t>
  </si>
  <si>
    <t>krFal</t>
  </si>
  <si>
    <t>316,856</t>
  </si>
  <si>
    <t>KRYCÍ LIST SOUPISU PRACÍ</t>
  </si>
  <si>
    <t>plstřC</t>
  </si>
  <si>
    <t>921,379</t>
  </si>
  <si>
    <t>plšab</t>
  </si>
  <si>
    <t>642,36</t>
  </si>
  <si>
    <t>rpodlP</t>
  </si>
  <si>
    <t>5,985</t>
  </si>
  <si>
    <t>rpodlR1</t>
  </si>
  <si>
    <t>2,076</t>
  </si>
  <si>
    <t>plIzTep</t>
  </si>
  <si>
    <t>533,851</t>
  </si>
  <si>
    <t>rpodlR2</t>
  </si>
  <si>
    <t>12,454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</si>
  <si>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</si>
  <si>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</si>
  <si>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</si>
  <si>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</si>
  <si>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</si>
  <si>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</si>
  <si>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3 - Svislé a kompletní konstrukce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</si>
  <si>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</si>
  <si>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</si>
  <si>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</si>
  <si>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</si>
  <si>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</si>
  <si>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</si>
  <si>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</si>
  <si>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762 - Konstrukce tesařské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</si>
  <si>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</si>
  <si>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</si>
  <si>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</si>
  <si>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783 - Dokončovací práce - nátěry</t>
  </si>
  <si>
    <t xml:space="preserve">    787 - Dokončovací práce - zasklívání</t>
  </si>
  <si>
    <t>M - Práce a dodávky M</t>
  </si>
  <si>
    <t xml:space="preserve">    21-M - Elektromontáže</t>
  </si>
  <si>
    <t>VRN - Vedlejší rozpočtové náklady</t>
  </si>
  <si>
    <t xml:space="preserve">    VRN3 - Zařízení staveniště</t>
  </si>
  <si>
    <t xml:space="preserve">    VRN4 - Inženýrská činnost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</si>
  <si>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</si>
  <si>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</si>
  <si>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</si>
  <si>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</si>
  <si>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</si>
  <si>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</si>
  <si>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</si>
  <si>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</si>
  <si>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</si>
  <si>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</si>
  <si>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</si>
  <si>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</si>
  <si>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</si>
  <si>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</si>
  <si>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</si>
  <si>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</si>
  <si>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</si>
  <si>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</si>
  <si>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</si>
  <si>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</si>
  <si>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314231164</t>
  </si>
  <si>
    <t>Zdivo komínů a ventilací volně stojících z cihel pálených lícových včetně spárování, pevnosti P 60, na maltu MVC dl. 290 mm (český formát 290x140x65 mm) plných</t>
  </si>
  <si>
    <t>m3</t>
  </si>
  <si>
    <t>CS ÚRS 2021 01</t>
  </si>
  <si>
    <t>4</t>
  </si>
  <si>
    <t>1592632940</t>
  </si>
  <si>
    <t>VV</t>
  </si>
  <si>
    <t>"střední komíny :" 0,45*1,25*1,05*4</t>
  </si>
  <si>
    <t>Součet</t>
  </si>
  <si>
    <t>31638111R1</t>
  </si>
  <si>
    <t>Komínové krycí desky z mrazuvzdorného betonu, s konstrukční výztuží včetně bednění, s potěrem nebo s povrchem vyhlazeným ve spádu k okrajům, s přesahem do 70 mm sešikmeným v podhledu proti zatékání, tl. přes 80 do 100 mm - pro komín vel. 0,45x2m</t>
  </si>
  <si>
    <t>kus</t>
  </si>
  <si>
    <t>1610753836</t>
  </si>
  <si>
    <t>31638111R2</t>
  </si>
  <si>
    <t>Komínové krycí desky z mrazuvzdorného betonu, s konstrukční výztuží včetně bednění, s potěrem nebo s povrchem vyhlazeným ve spádu k okrajům, s přesahem do 70 mm sešikmeným v podhledu proti zatékání, tl. přes 80 do 100 mm - pro komín vel. 0,45x1,25m</t>
  </si>
  <si>
    <t>951012506</t>
  </si>
  <si>
    <t>9</t>
  </si>
  <si>
    <t>Ostatní konstrukce a práce, bourání</t>
  </si>
  <si>
    <t>94111113R4</t>
  </si>
  <si>
    <t xml:space="preserve"> Průchod pod lešením vč.bezpečnostních prvků</t>
  </si>
  <si>
    <t>1377551902</t>
  </si>
  <si>
    <t>5</t>
  </si>
  <si>
    <t>941112122</t>
  </si>
  <si>
    <t>Montáž lešení řadového trubkového lehkého pracovního bez podlah s provozním zatížením tř. 3 do 200 kg/m2 šířky tř. W09 přes 0,9 do 1,2 m, výšky přes 10 do 25 m</t>
  </si>
  <si>
    <t>m2</t>
  </si>
  <si>
    <t>447350779</t>
  </si>
  <si>
    <t>14*(57,375*2+12,335*2-4,8+1,2*8)</t>
  </si>
  <si>
    <t>6</t>
  </si>
  <si>
    <t>94111223R3</t>
  </si>
  <si>
    <t>Příplatek k lešení řadovému trubkovému lehkému bez podlah š 1,5 m v 25m za použití po dobu realizace</t>
  </si>
  <si>
    <t>-1181379197</t>
  </si>
  <si>
    <t>7</t>
  </si>
  <si>
    <t>941112822</t>
  </si>
  <si>
    <t>Demontáž lešení řadového trubkového lehkého pracovního bez podlah s provozním zatížením tř. 3 do 200 kg/m2 šířky W09 přes 0,9 do 1,2 m, výšky přes 10 do 25 m</t>
  </si>
  <si>
    <t>727696740</t>
  </si>
  <si>
    <t>8</t>
  </si>
  <si>
    <t>94441111R5</t>
  </si>
  <si>
    <t>Záchytná síť - zabezpečení proti případnému padání materiálů a nářadí (zřízení, pronájem,demontáž)</t>
  </si>
  <si>
    <t>m</t>
  </si>
  <si>
    <t>-94435927</t>
  </si>
  <si>
    <t>57,375*2+12,335*2-4,8+1,2*8</t>
  </si>
  <si>
    <t>94910111R6</t>
  </si>
  <si>
    <t>Pomocná pracovní plošina/lešení pro přezdívání komínu vč. zajištění přístupu pro střední komíny (vel.0,45x1,25m)</t>
  </si>
  <si>
    <t>soub</t>
  </si>
  <si>
    <t>-820442778</t>
  </si>
  <si>
    <t>10</t>
  </si>
  <si>
    <t>94910111R7</t>
  </si>
  <si>
    <t>Pomocná pracovní plošina/lešení pro přezdívání komínu vč. zajištění přístupu pro krajní komíny (vel.0,45x2m)</t>
  </si>
  <si>
    <t>-1468929277</t>
  </si>
  <si>
    <t>11</t>
  </si>
  <si>
    <t>949211112</t>
  </si>
  <si>
    <t>Montáž lešeňové podlahy pro trubková lešení z fošen, prken nebo dřevěných sbíjených lešeňových dílců s příčníky nebo podélníky, ve výšce přes 10 do 25 m</t>
  </si>
  <si>
    <t>1398069007</t>
  </si>
  <si>
    <t>12</t>
  </si>
  <si>
    <t>94921121R1</t>
  </si>
  <si>
    <t>Příplatek k lešeňové podlaze s příčníky pro trubková lešení za použití po dobu výstavby</t>
  </si>
  <si>
    <t>808478296</t>
  </si>
  <si>
    <t>13</t>
  </si>
  <si>
    <t>949211812</t>
  </si>
  <si>
    <t>Demontáž lešeňové podlahy pro trubková lešení z fošen, prken nebo dřevěných sbíjených lešeňových dílců s příčníky nebo podélníky, ve výšce přes 10 do 25 m</t>
  </si>
  <si>
    <t>-932796641</t>
  </si>
  <si>
    <t>14</t>
  </si>
  <si>
    <t>952902611</t>
  </si>
  <si>
    <t>Čištění budov při provádění oprav a udržovacích prací vysátím prachu z ostatních ploch</t>
  </si>
  <si>
    <t>-587406083</t>
  </si>
  <si>
    <t>"po dmtž izolace:" plIzTep</t>
  </si>
  <si>
    <t>952903112</t>
  </si>
  <si>
    <t>Vyčištění objektů čistíren odpadních vod, nádrží, žlabů nebo kanálů světlé výšky prostoru do 3,5 m</t>
  </si>
  <si>
    <t>2135265266</t>
  </si>
  <si>
    <t>"vyčištění prostoru římsy:" 0,4*(57,375*2+12,335*2-4,8)</t>
  </si>
  <si>
    <t>16</t>
  </si>
  <si>
    <t>962032631</t>
  </si>
  <si>
    <t>Bourání zdiva nadzákladového z cihel nebo tvárnic komínového z cihel pálených, šamotových nebo vápenopískových nad střechou na maltu vápennou nebo vápenocementovou</t>
  </si>
  <si>
    <t>-990310136</t>
  </si>
  <si>
    <t>"střední komíny :" 0,45*1,25*1,5*4</t>
  </si>
  <si>
    <t>"krajní komíny:" 0,45*1,9*0,45*2</t>
  </si>
  <si>
    <t>17</t>
  </si>
  <si>
    <t>9750780R1</t>
  </si>
  <si>
    <t>Stabilizace osinkocementových trub při odbourání komínového zdiva a zpětné vyzdívce</t>
  </si>
  <si>
    <t>1526262275</t>
  </si>
  <si>
    <t>1,25*4+1,9*2</t>
  </si>
  <si>
    <t>18</t>
  </si>
  <si>
    <t>9750790R1</t>
  </si>
  <si>
    <t xml:space="preserve">Krácení osinkocementových trub </t>
  </si>
  <si>
    <t>-146662226</t>
  </si>
  <si>
    <t>4*4+6*2</t>
  </si>
  <si>
    <t>19</t>
  </si>
  <si>
    <t>976047331</t>
  </si>
  <si>
    <t>Vybourání betonových nebo železobetonových dvířek, ventilací, obrub, krycích desek krycích desek, ukončujících horní plochu zdiva, tl. přes 100 mm</t>
  </si>
  <si>
    <t>1076576563</t>
  </si>
  <si>
    <t>1,5*4+2,1*2</t>
  </si>
  <si>
    <t>20</t>
  </si>
  <si>
    <t>990101R10</t>
  </si>
  <si>
    <t>D+M Box pro hnízdění rorýse obecného umístěný ve volném prostoru za čelem římsy (vč.upevňovacího materiálu)</t>
  </si>
  <si>
    <t>1904299713</t>
  </si>
  <si>
    <t>997</t>
  </si>
  <si>
    <t>Přesun sutě</t>
  </si>
  <si>
    <t>997013157</t>
  </si>
  <si>
    <t>Vnitrostaveništní doprava suti a vybouraných hmot vodorovně do 50 m svisle s omezením mechanizace pro budovy a haly výšky přes 21 do 24 m</t>
  </si>
  <si>
    <t>t</t>
  </si>
  <si>
    <t>-1313915450</t>
  </si>
  <si>
    <t>22</t>
  </si>
  <si>
    <t>997013501</t>
  </si>
  <si>
    <t>Odvoz suti a vybouraných hmot na skládku nebo meziskládku se složením, na vzdálenost do 1 km</t>
  </si>
  <si>
    <t>2094094867</t>
  </si>
  <si>
    <t>33,605-11,764-3,327-5,528</t>
  </si>
  <si>
    <t>23</t>
  </si>
  <si>
    <t>9970135R0</t>
  </si>
  <si>
    <t xml:space="preserve"> Příplatek k odvozu suti a vybouraných hmot za dopravu na místo skládky</t>
  </si>
  <si>
    <t>-836668034</t>
  </si>
  <si>
    <t>24</t>
  </si>
  <si>
    <t>997013811</t>
  </si>
  <si>
    <t>Poplatek za uložení stavebního odpadu na skládce (skládkovné) dřevěného zatříděného do Katalogu odpadů pod kódem 17 02 01</t>
  </si>
  <si>
    <t>208276258</t>
  </si>
  <si>
    <t>25</t>
  </si>
  <si>
    <t>997013603</t>
  </si>
  <si>
    <t>Poplatek za uložení stavebního odpadu na skládce (skládkovné) cihelného zatříděného do Katalogu odpadů pod kódem 17 01 02</t>
  </si>
  <si>
    <t>-1916621278</t>
  </si>
  <si>
    <t>26</t>
  </si>
  <si>
    <t>997013631</t>
  </si>
  <si>
    <t>Poplatek za uložení stavebního odpadu na skládce (skládkovné) směsného stavebního a demoličního zatříděného do Katalogu odpadů pod kódem 17 09 04</t>
  </si>
  <si>
    <t>-349874037</t>
  </si>
  <si>
    <t>12,986-6,607-3,012</t>
  </si>
  <si>
    <t>27</t>
  </si>
  <si>
    <t>997014R16</t>
  </si>
  <si>
    <t>Třídění,nakládka,odvoz na řízenou skládku vč.poplatu za uložení - asfaltové pásy</t>
  </si>
  <si>
    <t>2104988973</t>
  </si>
  <si>
    <t>28</t>
  </si>
  <si>
    <t>997014R18</t>
  </si>
  <si>
    <t>Třídění,nakládka,odvoz na řízenou skládku vč.poplatu za uložení - klemp.prvky</t>
  </si>
  <si>
    <t>-2017928055</t>
  </si>
  <si>
    <t>29</t>
  </si>
  <si>
    <t>997014R20</t>
  </si>
  <si>
    <t>Pytlování,nakládka,odvoz na řízenou skládku vč.poplatu za uložení - azbestocementová krytina</t>
  </si>
  <si>
    <t>-877928280</t>
  </si>
  <si>
    <t>998</t>
  </si>
  <si>
    <t>Přesun hmot</t>
  </si>
  <si>
    <t>30</t>
  </si>
  <si>
    <t>998018003</t>
  </si>
  <si>
    <t>Přesun hmot pro budovy občanské výstavby, bydlení, výrobu a služby ruční - bez užití mechanizace vodorovná dopravní vzdálenost do 100 m pro budovy s jakoukoliv nosnou konstrukcí výšky přes 12 do 24 m</t>
  </si>
  <si>
    <t>-2052172280</t>
  </si>
  <si>
    <t>PSV</t>
  </si>
  <si>
    <t>Práce a dodávky PSV</t>
  </si>
  <si>
    <t>712</t>
  </si>
  <si>
    <t>Povlakové krytiny</t>
  </si>
  <si>
    <t>31</t>
  </si>
  <si>
    <t>712600831</t>
  </si>
  <si>
    <t>Odstranění ze střech šikmých přes 30° do 45° krytiny povlakové jednovrstvé</t>
  </si>
  <si>
    <t>843693833</t>
  </si>
  <si>
    <t>32</t>
  </si>
  <si>
    <t>712631111</t>
  </si>
  <si>
    <t>Provedení povlakové krytiny střech šikmých přes 30° pásy na sucho na dřevěném podkladě s lištami podkladní samolepící asfaltový pás</t>
  </si>
  <si>
    <t>933542302</t>
  </si>
  <si>
    <t>(57,375+45)/2*8,04</t>
  </si>
  <si>
    <t>(12,335*8,04/2)*2</t>
  </si>
  <si>
    <t>(57,375+45)/2*8,04-(4,7*3/2)</t>
  </si>
  <si>
    <t>"+vikýř:" -(1,25*1,92/2)*5+(1,4*1/2*2)*5</t>
  </si>
  <si>
    <t>"překrytí v navázání střech:" 0,6*4,3*2</t>
  </si>
  <si>
    <t>Mezisoučet</t>
  </si>
  <si>
    <t>33</t>
  </si>
  <si>
    <t>M</t>
  </si>
  <si>
    <t>628550011</t>
  </si>
  <si>
    <t>pás asfaltový nedifúzní samolepicí modifikovaný SBS tl 1,5mm s vložkou z netkané textilie, určený k pokládce na dřevěné bednění, jako podklad falcované krytiny</t>
  </si>
  <si>
    <t>1731519035</t>
  </si>
  <si>
    <t>plstřC*1,15</t>
  </si>
  <si>
    <t>34</t>
  </si>
  <si>
    <t>998712103</t>
  </si>
  <si>
    <t>Přesun hmot pro povlakové krytiny stanovený z hmotnosti přesunovaného materiálu vodorovná dopravní vzdálenost do 50 m v objektech výšky přes 12 do 24 m</t>
  </si>
  <si>
    <t>1185368509</t>
  </si>
  <si>
    <t>35</t>
  </si>
  <si>
    <t>998712181</t>
  </si>
  <si>
    <t>Přesun hmot pro povlakové krytiny stanovený z hmotnosti přesunovaného materiálu Příplatek k cenám za přesun prováděný bez použití mechanizace pro jakoukoliv výšku objektu</t>
  </si>
  <si>
    <t>-2131727038</t>
  </si>
  <si>
    <t>713</t>
  </si>
  <si>
    <t>Izolace tepelné</t>
  </si>
  <si>
    <t>36</t>
  </si>
  <si>
    <t>71312081R3</t>
  </si>
  <si>
    <t xml:space="preserve">Odstranění tepelné izolace podlah z rohoží, pásů, dílců, desek, bloků podlah volně kladených nebo mezi trámy z vláknitých materiálů suchých, tloušťka izolace přes 100 mm _x000D_
</t>
  </si>
  <si>
    <t>-1922973423</t>
  </si>
  <si>
    <t>"odstranění izolace po vrstvách - pro další použití:"</t>
  </si>
  <si>
    <t>10,44*55,48</t>
  </si>
  <si>
    <t>"odpočet lávek:" -0,5*(48,5+0,85*2+1,2*3+3,1*2+6,8*3+0,8*3)</t>
  </si>
  <si>
    <t>"odpočet komínů:" -0,45*1,9*2-0,45*1,25*4</t>
  </si>
  <si>
    <t>37</t>
  </si>
  <si>
    <t>713121112</t>
  </si>
  <si>
    <t>Montáž tepelné izolace podlah rohožemi, pásy, deskami, dílci, bloky (izolační materiál ve specifikaci) kladenými volně jednovrstvá mezi trámy</t>
  </si>
  <si>
    <t>-333468412</t>
  </si>
  <si>
    <t>plIzTep*2</t>
  </si>
  <si>
    <t>38</t>
  </si>
  <si>
    <t>ISV.8592248000772</t>
  </si>
  <si>
    <t>Isover UNI 80mm, λD = 0,035 (W·m-1·K-1),1200x600x80mm, univerzální izolace z čedičových vláken, vhodná zejména mezi a pod krokve.</t>
  </si>
  <si>
    <t>278375219</t>
  </si>
  <si>
    <t>plIzTep*1,02</t>
  </si>
  <si>
    <t>39</t>
  </si>
  <si>
    <t>ISV.8592248000833</t>
  </si>
  <si>
    <t>Isover UNI 120mm, λD = 0,035 (W·m-1·K-1),1200x600x120mm, univerzální izolace z čedičových vláken, vhodná zejména mezi a pod krokve.</t>
  </si>
  <si>
    <t>226161310</t>
  </si>
  <si>
    <t>"náhrada poškozené demontované izolace:" plIzTep*0,15</t>
  </si>
  <si>
    <t>40</t>
  </si>
  <si>
    <t>63148108R5</t>
  </si>
  <si>
    <t xml:space="preserve">tepelná izolace  minerální - demontovaná -přesuny mimo pracovní prostor a zpět </t>
  </si>
  <si>
    <t>-1701304030</t>
  </si>
  <si>
    <t>"předpoklad využití :"plIzTep-plIzTep*0,15</t>
  </si>
  <si>
    <t>41</t>
  </si>
  <si>
    <t>713900R01</t>
  </si>
  <si>
    <t>Izolace v římse - komplet dle detailu římsy výkr. č.D112/10 (vyčištění+výplň římsy cca 400x175mm lepeným polystyrénem+pásek u věnce,potažení perlinkou do tmelu)</t>
  </si>
  <si>
    <t>611250865</t>
  </si>
  <si>
    <t>42</t>
  </si>
  <si>
    <t>713900R11</t>
  </si>
  <si>
    <t>Zateplení u betonových krokví - komplet dle detailu římsy výkr. č.D112/10 (úprava stávající izolace z minerální plsti s ocelovým pletivem vložením klínů tepelné izolace )</t>
  </si>
  <si>
    <t>29609030</t>
  </si>
  <si>
    <t>43,3*2</t>
  </si>
  <si>
    <t>43</t>
  </si>
  <si>
    <t>713900R12</t>
  </si>
  <si>
    <t>Zateplení u dřevěných krokví - komplet dle detailu římsy výkr. č.D112/10 (úprava stávající izolace z minerální plsti s ocelovým pletivem vložením klínů tepelné izolace )</t>
  </si>
  <si>
    <t>-401597451</t>
  </si>
  <si>
    <t>135,42-86,6</t>
  </si>
  <si>
    <t>44</t>
  </si>
  <si>
    <t>998713103</t>
  </si>
  <si>
    <t>Přesun hmot pro izolace tepelné stanovený z hmotnosti přesunovaného materiálu vodorovná dopravní vzdálenost do 50 m v objektech výšky přes 12 m do 24 m</t>
  </si>
  <si>
    <t>-759883849</t>
  </si>
  <si>
    <t>45</t>
  </si>
  <si>
    <t>998713181</t>
  </si>
  <si>
    <t>Přesun hmot pro izolace tepelné stanovený z hmotnosti přesunovaného materiálu Příplatek k cenám za přesun prováděný bez použití mechanizace pro jakoukoliv výšku objektu</t>
  </si>
  <si>
    <t>-1874348195</t>
  </si>
  <si>
    <t>721</t>
  </si>
  <si>
    <t>Zdravotechnika - vnitřní kanalizace</t>
  </si>
  <si>
    <t>46</t>
  </si>
  <si>
    <t>7211733R2</t>
  </si>
  <si>
    <t>přechod na PVC +redukce DN 150/125</t>
  </si>
  <si>
    <t>-66679</t>
  </si>
  <si>
    <t>47</t>
  </si>
  <si>
    <t>7211733R3</t>
  </si>
  <si>
    <t>flexi hadice DN 125 (pro napojení k odvětrání střechy)</t>
  </si>
  <si>
    <t>169257032</t>
  </si>
  <si>
    <t>762</t>
  </si>
  <si>
    <t>Konstrukce tesařské</t>
  </si>
  <si>
    <t>48</t>
  </si>
  <si>
    <t>762331923</t>
  </si>
  <si>
    <t>Vyřezání části střešní vazby vázané konstrukce krovů průřezové plochy řeziva přes 120 do 224 cm2, délky vyřezané části krovového prvku přes 5 do 8 m</t>
  </si>
  <si>
    <t>450544958</t>
  </si>
  <si>
    <t>"upravit dle skutečné výměry - předběžně:" 10</t>
  </si>
  <si>
    <t>49</t>
  </si>
  <si>
    <t>762332923</t>
  </si>
  <si>
    <t>Doplnění střešní vazby řezivem (materiál v ceně) průřezové plochy přes 224 do 288 cm2</t>
  </si>
  <si>
    <t>801285841</t>
  </si>
  <si>
    <t>50</t>
  </si>
  <si>
    <t>762341932</t>
  </si>
  <si>
    <t>Vyřezání otvorů v bednění střech bez rozebrání krytiny z prken tl. do 32 mm, otvoru plochy jednotlivě přes 1 do 4 m2</t>
  </si>
  <si>
    <t>-2129910411</t>
  </si>
  <si>
    <t>"výměna bednění u poškozených latí - odhad - upřesnit při odkrytí:" 20</t>
  </si>
  <si>
    <t>51</t>
  </si>
  <si>
    <t>762341933</t>
  </si>
  <si>
    <t>Vyřezání otvorů v bednění střech bez rozebrání krytiny z prken tl. do 32 mm, otvoru plochy jednotlivě přes 4 m2</t>
  </si>
  <si>
    <t>1979210497</t>
  </si>
  <si>
    <t>"rozebrání pro zateplení římsy:" 12,335*2+57,375*2</t>
  </si>
  <si>
    <t>52</t>
  </si>
  <si>
    <t>76234199R1</t>
  </si>
  <si>
    <t>Očištění povrchu stávajícího bednění od zbytků izolace a hřebíků</t>
  </si>
  <si>
    <t>1620654688</t>
  </si>
  <si>
    <t>plstřC-139,42</t>
  </si>
  <si>
    <t>53</t>
  </si>
  <si>
    <t>76234244R1</t>
  </si>
  <si>
    <t>Montáž roštu tepelné izolace</t>
  </si>
  <si>
    <t>-1526235745</t>
  </si>
  <si>
    <t>plIzTep*1+plIzTep*3</t>
  </si>
  <si>
    <t>54</t>
  </si>
  <si>
    <t>605141062</t>
  </si>
  <si>
    <t>řezivo jehličnaté lať pevnostní třída S10-13 průřez 60x60mm</t>
  </si>
  <si>
    <t>1056247046</t>
  </si>
  <si>
    <t>0,06*0,06*plIzTep*1*1,08</t>
  </si>
  <si>
    <t>55</t>
  </si>
  <si>
    <t>60514106R3</t>
  </si>
  <si>
    <t>řezivo jehličnaté pevnostní třída S10-13 průřez 60x120mm</t>
  </si>
  <si>
    <t>-1256611397</t>
  </si>
  <si>
    <t>0,06*0,12*plIzTep*3*1,08</t>
  </si>
  <si>
    <t>56</t>
  </si>
  <si>
    <t>762343912</t>
  </si>
  <si>
    <t>Zabednění otvorů ve střeše prkny (materiál v ceně) tl. do 32 mm, otvoru plochy jednotlivě přes 1 do 4 m2</t>
  </si>
  <si>
    <t>1171224784</t>
  </si>
  <si>
    <t>57</t>
  </si>
  <si>
    <t>762343913</t>
  </si>
  <si>
    <t>Zabednění otvorů ve střeše prkny (materiál v ceně) tl. do 32 mm, otvoru plochy jednotlivě přes 4 do 8 m2</t>
  </si>
  <si>
    <t>2012963444</t>
  </si>
  <si>
    <t>"rozebrání pro zateplení římsy:" 139,42*1</t>
  </si>
  <si>
    <t>58</t>
  </si>
  <si>
    <t>762521104</t>
  </si>
  <si>
    <t>Položení podlah nehoblovaných na sraz z prken hrubých</t>
  </si>
  <si>
    <t>-486507361</t>
  </si>
  <si>
    <t>"dif.folie:"-folDif</t>
  </si>
  <si>
    <t>59</t>
  </si>
  <si>
    <t>60511081</t>
  </si>
  <si>
    <t>řezivo jehličnaté středové smrk tl 18-32mm dl 4-5m</t>
  </si>
  <si>
    <t>-1616580317</t>
  </si>
  <si>
    <t>226,702*0,024*1,1</t>
  </si>
  <si>
    <t>60</t>
  </si>
  <si>
    <t>762895000</t>
  </si>
  <si>
    <t>Spojovací prostředky záklopu stropů, stropnic, podbíjení hřebíky, svory</t>
  </si>
  <si>
    <t>1892655303</t>
  </si>
  <si>
    <t>rpodlR1+rpodlR2+rpodlP</t>
  </si>
  <si>
    <t>61</t>
  </si>
  <si>
    <t>762900R01</t>
  </si>
  <si>
    <t>Výměna poškozeních latí osazených v železobetonových krokvích (výměna bednění viz samostatná položka)</t>
  </si>
  <si>
    <t>366042297</t>
  </si>
  <si>
    <t>"odhad - upřesnit po odkrytí:" 10</t>
  </si>
  <si>
    <t>62</t>
  </si>
  <si>
    <t>762910R01</t>
  </si>
  <si>
    <t>Montážní otvory (počet a rozměr dle technologie zhotovitele) - zřízení, zakrývání, zabednění</t>
  </si>
  <si>
    <t>-264841983</t>
  </si>
  <si>
    <t>63</t>
  </si>
  <si>
    <t>998762103</t>
  </si>
  <si>
    <t>Přesun hmot pro konstrukce tesařské stanovený z hmotnosti přesunovaného materiálu vodorovná dopravní vzdálenost do 50 m v objektech výšky přes 12 do 24 m</t>
  </si>
  <si>
    <t>2006353381</t>
  </si>
  <si>
    <t>64</t>
  </si>
  <si>
    <t>998762104</t>
  </si>
  <si>
    <t>Přesun hmot pro konstrukce tesařské stanovený z hmotnosti přesunovaného materiálu vodorovná dopravní vzdálenost do 50 m v objektech výšky přes 24 do 36 m</t>
  </si>
  <si>
    <t>-930106588</t>
  </si>
  <si>
    <t>764</t>
  </si>
  <si>
    <t>Konstrukce klempířské</t>
  </si>
  <si>
    <t>65</t>
  </si>
  <si>
    <t>764001821</t>
  </si>
  <si>
    <t>Demontáž klempířských konstrukcí krytiny ze svitků nebo tabulí do suti</t>
  </si>
  <si>
    <t>-1070069559</t>
  </si>
  <si>
    <t>66</t>
  </si>
  <si>
    <t>764001891</t>
  </si>
  <si>
    <t>Demontáž klempířských konstrukcí oplechování úžlabí do suti</t>
  </si>
  <si>
    <t>1716928423</t>
  </si>
  <si>
    <t>67</t>
  </si>
  <si>
    <t>764001915</t>
  </si>
  <si>
    <t>Napojení nástřešního žlabu na falcovanou krytinu těsněnou drážkou</t>
  </si>
  <si>
    <t>419736027</t>
  </si>
  <si>
    <t>10,4*2+55,8*2</t>
  </si>
  <si>
    <t>68</t>
  </si>
  <si>
    <t>76400193R1</t>
  </si>
  <si>
    <t>Rozpojení a zpětné napojení stávajícího oplechování a nástřešního žlabu (celková dl cca 2,7m)</t>
  </si>
  <si>
    <t>1474899590</t>
  </si>
  <si>
    <t>69</t>
  </si>
  <si>
    <t>764002821</t>
  </si>
  <si>
    <t>Demontáž klempířských konstrukcí střešního výlezu do suti</t>
  </si>
  <si>
    <t>1812866676</t>
  </si>
  <si>
    <t>70</t>
  </si>
  <si>
    <t>764002881</t>
  </si>
  <si>
    <t>Demontáž klempířských konstrukcí lemování střešních prostupů do suti</t>
  </si>
  <si>
    <t>-1259327375</t>
  </si>
  <si>
    <t>71</t>
  </si>
  <si>
    <t>764004821</t>
  </si>
  <si>
    <t>Demontáž klempířských konstrukcí žlabu nástřešního do suti</t>
  </si>
  <si>
    <t>-794500457</t>
  </si>
  <si>
    <t>72</t>
  </si>
  <si>
    <t>764004861</t>
  </si>
  <si>
    <t>Demontáž klempířských konstrukcí svodu do suti</t>
  </si>
  <si>
    <t>-2065460700</t>
  </si>
  <si>
    <t>73</t>
  </si>
  <si>
    <t>764021401</t>
  </si>
  <si>
    <t>Podkladní plech z hliníkového plechu rš 150 mm</t>
  </si>
  <si>
    <t>-398375969</t>
  </si>
  <si>
    <t>"pro přichycení u vikýřů:" (1,4*2+1,1)*5</t>
  </si>
  <si>
    <t>74</t>
  </si>
  <si>
    <t>764021403</t>
  </si>
  <si>
    <t>Podkladní plech z hliníkového plechu rš 250 mm</t>
  </si>
  <si>
    <t>-1809358489</t>
  </si>
  <si>
    <t>"okap:" 135,42</t>
  </si>
  <si>
    <t>75</t>
  </si>
  <si>
    <t>76402140R4</t>
  </si>
  <si>
    <t>Zakládací plech šablon - systém PREFA+ těsnící pásek ( dle detailů PREFA )</t>
  </si>
  <si>
    <t>-27691604</t>
  </si>
  <si>
    <t>54,15*2+9,11*2</t>
  </si>
  <si>
    <t>76</t>
  </si>
  <si>
    <t>764021421</t>
  </si>
  <si>
    <t>Dilatační lišta z hliníkového plechu připojovací, včetně tmelení rš 100 mm</t>
  </si>
  <si>
    <t>914287610</t>
  </si>
  <si>
    <t>"komín:" (0,45*2+1,65*2)*4+(1,9*2+0,6*2)*2</t>
  </si>
  <si>
    <t>77</t>
  </si>
  <si>
    <t>7640214R10</t>
  </si>
  <si>
    <t xml:space="preserve">Ochranná mřížka větrací mezery z Al děrovaného plechu </t>
  </si>
  <si>
    <t>724487036</t>
  </si>
  <si>
    <t>78</t>
  </si>
  <si>
    <t>764021R30</t>
  </si>
  <si>
    <t>Plech s falcem a oboustrannou okapní drážkou z hliníkového plechu (pro ukotvení bleskosvodu) rš 330 mm</t>
  </si>
  <si>
    <t>1529403643</t>
  </si>
  <si>
    <t>8,04*3</t>
  </si>
  <si>
    <t>79</t>
  </si>
  <si>
    <t>764121413</t>
  </si>
  <si>
    <t>Krytina z hliníkového plechu s úpravou u okapů, prostupů a výčnělků střechy rovné drážkováním ze svitků rš 670 mm, sklon střechy přes 30 do 60°</t>
  </si>
  <si>
    <t>-47070726</t>
  </si>
  <si>
    <t>2,3*(57,375*2+12,335*2-4,7)</t>
  </si>
  <si>
    <t>"vikýře:" (1,4*1/2*2)*5</t>
  </si>
  <si>
    <t>"přesahy - závětrná lišta vikýřů:"0,1*2,8*5</t>
  </si>
  <si>
    <t>"přesahy okap:" 0,1*135,42</t>
  </si>
  <si>
    <t>80</t>
  </si>
  <si>
    <t>764121463</t>
  </si>
  <si>
    <t>Krytina z hliníkového plechu s úpravou u okapů, prostupů a výčnělků ze šablon, počet kusů přes 10 ks/m2 přes 30 do 60°</t>
  </si>
  <si>
    <t>1953517037</t>
  </si>
  <si>
    <t>(54,15+45)/2*6</t>
  </si>
  <si>
    <t>(9,11*6/2)*2</t>
  </si>
  <si>
    <t>(54,15+45)/2*6-(1,25*1,92/2)</t>
  </si>
  <si>
    <t>"vikýř:" -(1,25*1,92/2)*5</t>
  </si>
  <si>
    <t>81</t>
  </si>
  <si>
    <t>764121491</t>
  </si>
  <si>
    <t>Krytina z hliníkového plechu s úpravou u okapů, prostupů a výčnělků Příplatek k cenám za těsnění drážek ve sklonu do 10°</t>
  </si>
  <si>
    <t>1069959998</t>
  </si>
  <si>
    <t>82</t>
  </si>
  <si>
    <t>76422140R8</t>
  </si>
  <si>
    <t>Atypycký větraný hřeben z hliníkového plechu, včetně větrací mřížky a dřevěné pomocné konstrukce, vyříznutí větrací mezery - komplet dle výkresu detailu hřebene (viz.v.č.D112/09)</t>
  </si>
  <si>
    <t>1966503363</t>
  </si>
  <si>
    <t>5,1+7,1+5,1</t>
  </si>
  <si>
    <t>83</t>
  </si>
  <si>
    <t>764221417</t>
  </si>
  <si>
    <t>Oplechování střešních prvků z hliníkového plechu hřebene nevětraného z hřebenáčů</t>
  </si>
  <si>
    <t>-1218838401</t>
  </si>
  <si>
    <t>45-17,3</t>
  </si>
  <si>
    <t>84</t>
  </si>
  <si>
    <t>764221441</t>
  </si>
  <si>
    <t>Oplechování střešních prvků z hliníkového plechu nároží nevětraného spojením na dvojitou stojatou drážku</t>
  </si>
  <si>
    <t>-1810776871</t>
  </si>
  <si>
    <t>"rohy:"2,55*4</t>
  </si>
  <si>
    <t>"hřeben vikýře:" 1,2*5</t>
  </si>
  <si>
    <t>85</t>
  </si>
  <si>
    <t>764221447</t>
  </si>
  <si>
    <t>Oplechování střešních prvků z hliníkového plechu nároží nevětraného z hřebenáčů</t>
  </si>
  <si>
    <t>-1004015644</t>
  </si>
  <si>
    <t>6*4</t>
  </si>
  <si>
    <t>86</t>
  </si>
  <si>
    <t>76422146R7</t>
  </si>
  <si>
    <t>Oplechování střešních prvků z hliníkového plechu úžlabí PREFA bezpečnostní</t>
  </si>
  <si>
    <t>-217197680</t>
  </si>
  <si>
    <t>"vikýře:" (1,75*2)*5</t>
  </si>
  <si>
    <t>"navazující střecha:" 4,3*2</t>
  </si>
  <si>
    <t>87</t>
  </si>
  <si>
    <t>764221476</t>
  </si>
  <si>
    <t>Oplechování střešních prvků z hliníkového plechu Příplatek k cenám za provedení úžlabí v plechové krytině</t>
  </si>
  <si>
    <t>1001013993</t>
  </si>
  <si>
    <t>2,82*2</t>
  </si>
  <si>
    <t>88</t>
  </si>
  <si>
    <t>764223451</t>
  </si>
  <si>
    <t>Oplechování střešních prvků z hliníkového plechu střešní výlez rozměru 600 x 600 mm, střechy s krytinou skládanou ze šablon</t>
  </si>
  <si>
    <t>-247036614</t>
  </si>
  <si>
    <t>89</t>
  </si>
  <si>
    <t>764223458</t>
  </si>
  <si>
    <t>Oplechování střešních prvků z hliníkového plechu sněhový hák pro falcované tašky, šindele nebo šablony</t>
  </si>
  <si>
    <t>1643733714</t>
  </si>
  <si>
    <t>plšab*3</t>
  </si>
  <si>
    <t>(57,375*2+12,335*2)*4</t>
  </si>
  <si>
    <t>2490</t>
  </si>
  <si>
    <t>90</t>
  </si>
  <si>
    <t>764226400</t>
  </si>
  <si>
    <t>Oplechování parapetů z hliníkového plechu rovných mechanicky kotvené, bez rohů rš 100 mm</t>
  </si>
  <si>
    <t>-1426372924</t>
  </si>
  <si>
    <t>"okno vikýře:" 1,9*5</t>
  </si>
  <si>
    <t>91</t>
  </si>
  <si>
    <t>764226465</t>
  </si>
  <si>
    <t>Oplechování parapetů z hliníkového plechu rovných celoplošně lepené, bez rohů Příplatek k cenám za zvýšenou pracnost při provedení rohu nebo koutu do rš 400 mm</t>
  </si>
  <si>
    <t>289537063</t>
  </si>
  <si>
    <t>92</t>
  </si>
  <si>
    <t>764324412</t>
  </si>
  <si>
    <t>Lemování prostupů z hliníkového plechu bez lišty, střech s krytinou skládanou nebo z plechu</t>
  </si>
  <si>
    <t>793223862</t>
  </si>
  <si>
    <t>"komíny:" 26,8*0,4+0,3*0,3*4*6</t>
  </si>
  <si>
    <t>93</t>
  </si>
  <si>
    <t>76435640R2</t>
  </si>
  <si>
    <t>Stávající anténní stožár - opracování prostupu v nové krytině</t>
  </si>
  <si>
    <t>-880083708</t>
  </si>
  <si>
    <t>94</t>
  </si>
  <si>
    <t>76435640R3</t>
  </si>
  <si>
    <t xml:space="preserve">Nástavec z nerezového plechu výšky do 500 mm, se stříškou střech, průměru 150 mm, vč.zabudování do komínu </t>
  </si>
  <si>
    <t>941237986</t>
  </si>
  <si>
    <t>95</t>
  </si>
  <si>
    <t>764503106</t>
  </si>
  <si>
    <t>Montáž žlabu nadokapního (nástřešního) oblého tvaru háku</t>
  </si>
  <si>
    <t>642725543</t>
  </si>
  <si>
    <t>"háky nad výměru v URS položce (háky á 50cm):"135+4</t>
  </si>
  <si>
    <t>96</t>
  </si>
  <si>
    <t>55344829</t>
  </si>
  <si>
    <t>hák žlabový pro nástřešní žlab Al s povrchovou úpravou</t>
  </si>
  <si>
    <t>-507089329</t>
  </si>
  <si>
    <t>97</t>
  </si>
  <si>
    <t>764523407</t>
  </si>
  <si>
    <t>Žlab nadokapní (nástřešní) z hliníkového plechu oblého tvaru, včetně háků, čel a hrdel rš 670 mm</t>
  </si>
  <si>
    <t>-1760698710</t>
  </si>
  <si>
    <t>57,375*2+12,335*2-4</t>
  </si>
  <si>
    <t>98</t>
  </si>
  <si>
    <t>76452342R7</t>
  </si>
  <si>
    <t>Žlab nadokapní (nástřešní) z hliníkového plechu - at.tovární prvek - roh nebo kout rš 670 mm</t>
  </si>
  <si>
    <t>1889629070</t>
  </si>
  <si>
    <t>99</t>
  </si>
  <si>
    <t>764523441</t>
  </si>
  <si>
    <t>Vyústění nástřešního žlabu z Al plechu DN 120</t>
  </si>
  <si>
    <t>156114312</t>
  </si>
  <si>
    <t>100</t>
  </si>
  <si>
    <t>764527408</t>
  </si>
  <si>
    <t>Dilatace žlabů z hliníkového plechu vložením dilatačního pásu s pryžovou vložkou rš 700 mm</t>
  </si>
  <si>
    <t>-646716286</t>
  </si>
  <si>
    <t>0,7*24</t>
  </si>
  <si>
    <t>101</t>
  </si>
  <si>
    <t>764528423</t>
  </si>
  <si>
    <t>Svod z hliníkového plechu včetně objímek, kolen a odskoků kruhový, průměru 120 mm</t>
  </si>
  <si>
    <t>2137261820</t>
  </si>
  <si>
    <t>16*7</t>
  </si>
  <si>
    <t>102</t>
  </si>
  <si>
    <t>764529R05</t>
  </si>
  <si>
    <t>D+M Nástavec odvětrání PREFA DN 120+podložka k utěsnění nástavce</t>
  </si>
  <si>
    <t>-361150713</t>
  </si>
  <si>
    <t>103</t>
  </si>
  <si>
    <t>764529R12</t>
  </si>
  <si>
    <t>D+M Prostup PREFA DN 80 -125 pro falcované šablony 29x29cm</t>
  </si>
  <si>
    <t>-190629908</t>
  </si>
  <si>
    <t>104</t>
  </si>
  <si>
    <t>764900R01</t>
  </si>
  <si>
    <t>Rozebrání hřebenáče na vedlejší střeše z PREFA hřebenáčů a zpětná montáž s napojením na nově instalovaný hřebenáč</t>
  </si>
  <si>
    <t>1611921997</t>
  </si>
  <si>
    <t>105</t>
  </si>
  <si>
    <t>998764103</t>
  </si>
  <si>
    <t>Přesun hmot pro konstrukce klempířské stanovený z hmotnosti přesunovaného materiálu vodorovná dopravní vzdálenost do 50 m v objektech výšky přes 12 do 24 m</t>
  </si>
  <si>
    <t>-1801532216</t>
  </si>
  <si>
    <t>106</t>
  </si>
  <si>
    <t>998764181</t>
  </si>
  <si>
    <t>Přesun hmot pro konstrukce klempířské stanovený z hmotnosti přesunovaného materiálu Příplatek k cenám za přesun prováděný bez použití mechanizace pro jakoukoliv výšku objektu</t>
  </si>
  <si>
    <t>1944432498</t>
  </si>
  <si>
    <t>765</t>
  </si>
  <si>
    <t>Krytina skládaná</t>
  </si>
  <si>
    <t>107</t>
  </si>
  <si>
    <t>765131803</t>
  </si>
  <si>
    <t>Demontáž azbestocementové krytiny skládané sklonu do 30° do suti</t>
  </si>
  <si>
    <t>-870146424</t>
  </si>
  <si>
    <t>"obsahem ceny URS i bezpečnostní opatření práce s AZC:"</t>
  </si>
  <si>
    <t>108</t>
  </si>
  <si>
    <t>765131823</t>
  </si>
  <si>
    <t>Demontáž azbestocementové krytiny skládané sklonu do 30° hřebene nebo nároží z hřebenáčů do suti</t>
  </si>
  <si>
    <t>-853026916</t>
  </si>
  <si>
    <t>45+6*4</t>
  </si>
  <si>
    <t>109</t>
  </si>
  <si>
    <t>765131843</t>
  </si>
  <si>
    <t>Demontáž azbestocementové krytiny skládané Příplatek k cenám za sklon přes 30° demontáže krytiny</t>
  </si>
  <si>
    <t>934775504</t>
  </si>
  <si>
    <t>110</t>
  </si>
  <si>
    <t>765131853</t>
  </si>
  <si>
    <t>Demontáž azbestocementové krytiny skládané Příplatek k cenám za sklon přes 30° demontáže hřebene nebo nároží</t>
  </si>
  <si>
    <t>-678402481</t>
  </si>
  <si>
    <t>111</t>
  </si>
  <si>
    <t>76515180R1</t>
  </si>
  <si>
    <t>Rozebrání krytiny bitumenové ze šindelů sklonu do 60° - rozkrytí pro nové úžlabí</t>
  </si>
  <si>
    <t>-857817524</t>
  </si>
  <si>
    <t>112</t>
  </si>
  <si>
    <t>76515302R3</t>
  </si>
  <si>
    <t>Krytina bitumenová ze šindelů - zpětné zakrytí u úžlabí (vč. doplnění poškozené krytiny)</t>
  </si>
  <si>
    <t>-961072289</t>
  </si>
  <si>
    <t>113</t>
  </si>
  <si>
    <t>765191011</t>
  </si>
  <si>
    <t>Montáž pojistné hydroizolační nebo parotěsné fólie kladené ve sklonu přes 20° volně na krokve</t>
  </si>
  <si>
    <t>-1292491917</t>
  </si>
  <si>
    <t>"překrytí tepelné izolace:"</t>
  </si>
  <si>
    <t>(4,07*4,635+4,07*1,74+1,74*3,85+2,52*14,6)*2</t>
  </si>
  <si>
    <t>2,52*18+(4,07*15,1)*2</t>
  </si>
  <si>
    <t>114</t>
  </si>
  <si>
    <t>2832904R1</t>
  </si>
  <si>
    <t>fólie Dorken Delta Pentaxx bez integrované pásky</t>
  </si>
  <si>
    <t>1855825007</t>
  </si>
  <si>
    <t>folDif*1,1</t>
  </si>
  <si>
    <t>115</t>
  </si>
  <si>
    <t>765192001</t>
  </si>
  <si>
    <t>Nouzové zakrytí střechy plachtou</t>
  </si>
  <si>
    <t>1337228898</t>
  </si>
  <si>
    <t>"předpoklad okamžitého zakrývání pojistnou izolací:" plstřC</t>
  </si>
  <si>
    <t>116</t>
  </si>
  <si>
    <t>998765103</t>
  </si>
  <si>
    <t>Přesun hmot pro krytiny skládané stanovený z hmotnosti přesunovaného materiálu vodorovná dopravní vzdálenost do 50 m na objektech výšky přes 12 do 24 m</t>
  </si>
  <si>
    <t>555890162</t>
  </si>
  <si>
    <t>117</t>
  </si>
  <si>
    <t>998765181</t>
  </si>
  <si>
    <t>Přesun hmot pro krytiny skládané stanovený z hmotnosti přesunovaného materiálu Příplatek k cenám za přesun prováděný bez použití mechanizace pro jakoukoliv výšku objektu</t>
  </si>
  <si>
    <t>-30611191</t>
  </si>
  <si>
    <t>766</t>
  </si>
  <si>
    <t>Konstrukce truhlářské</t>
  </si>
  <si>
    <t>118</t>
  </si>
  <si>
    <t>766900R01</t>
  </si>
  <si>
    <t>Oprava stávajících trojúhelníkových oken stšešních vikýřů vel.900x600mm - přesklení, oprava a nátěr křídel a rámů, manipulace</t>
  </si>
  <si>
    <t>1527636915</t>
  </si>
  <si>
    <t>783</t>
  </si>
  <si>
    <t>Dokončovací práce - nátěry</t>
  </si>
  <si>
    <t>119</t>
  </si>
  <si>
    <t>78382220R8</t>
  </si>
  <si>
    <t>Oprava podkladu omítky čela římsy před provedením nátěru lokální, tloušťky do 3 mm disperzním tmelem akrylátovým nebo latexovým</t>
  </si>
  <si>
    <t>43649173</t>
  </si>
  <si>
    <t>0,25*(57,375*2+12,335*2)</t>
  </si>
  <si>
    <t>120</t>
  </si>
  <si>
    <t>783826675</t>
  </si>
  <si>
    <t>Hydrofobizační nátěr omítek silikonový, transparentní, povrchů hrubých betonových povrchů nebo omítek hrubých, rýhovaných tenkovrstvých nebo škrábaných (břízolitových)</t>
  </si>
  <si>
    <t>-1640426517</t>
  </si>
  <si>
    <t>"komínová hlava:" 1,55*0,6*4+2,1*0,6*2</t>
  </si>
  <si>
    <t>121</t>
  </si>
  <si>
    <t>7838274R5</t>
  </si>
  <si>
    <t>Krycí (ochranný ) nátěr omítek dvojnásobný hladkých omítek hladkých vč.penetrace - čelo římsy</t>
  </si>
  <si>
    <t>-884771424</t>
  </si>
  <si>
    <t>787</t>
  </si>
  <si>
    <t>Dokončovací práce - zasklívání</t>
  </si>
  <si>
    <t>122</t>
  </si>
  <si>
    <t>787900R01</t>
  </si>
  <si>
    <t>Okenní folie proti prostupu UV záření - dodávka a montáž</t>
  </si>
  <si>
    <t>1411049787</t>
  </si>
  <si>
    <t>"výlezy:" 0,6*0,6*2</t>
  </si>
  <si>
    <t>"vikýře:" 0,6*5</t>
  </si>
  <si>
    <t>Práce a dodávky M</t>
  </si>
  <si>
    <t>21-M</t>
  </si>
  <si>
    <t>Elektromontáže</t>
  </si>
  <si>
    <t>123</t>
  </si>
  <si>
    <t>210200110</t>
  </si>
  <si>
    <t>Demontáž stávajícího střešního vedení bleskosvodu (z AlMgSi d=8mm) vč.jímacích tyčí spojovacího a upevňovacího materiálu , přesuny a zabezpečení - pro zpětné použití</t>
  </si>
  <si>
    <t>-678756360</t>
  </si>
  <si>
    <t>45+10*3+5*2</t>
  </si>
  <si>
    <t>124</t>
  </si>
  <si>
    <t>210200120</t>
  </si>
  <si>
    <t xml:space="preserve">Zpětná montáž střešního vedení bleskosvodu v plném rozsahu v provedení pro krytinu z Al.plechu (vč.jímacích tyčí ,doplnění podužného a spojovacího certifikovaného sp.materiálu,podložek, přesuny) viz text v TZ_x000D_
 </t>
  </si>
  <si>
    <t>-2096066825</t>
  </si>
  <si>
    <t>125</t>
  </si>
  <si>
    <t>210200131</t>
  </si>
  <si>
    <t xml:space="preserve">D+M Jímací tyč z AlMgSi d=8mm + propojení se stávající soustavou </t>
  </si>
  <si>
    <t>332391465</t>
  </si>
  <si>
    <t>126</t>
  </si>
  <si>
    <t>210200910</t>
  </si>
  <si>
    <t>Revize po opravě, protokoly, dokumentace skutečného provedení</t>
  </si>
  <si>
    <t>1571607400</t>
  </si>
  <si>
    <t>VRN</t>
  </si>
  <si>
    <t>Vedlejší rozpočtové náklady</t>
  </si>
  <si>
    <t>VRN3</t>
  </si>
  <si>
    <t>Zařízení staveniště</t>
  </si>
  <si>
    <t>127</t>
  </si>
  <si>
    <t>0300010R11</t>
  </si>
  <si>
    <t>Zařízení staveniště -vč. jeho oplocení a zabezpečení (zřízení, pronájem, odstranění)</t>
  </si>
  <si>
    <t>1024</t>
  </si>
  <si>
    <t>904960232</t>
  </si>
  <si>
    <t>VRN4</t>
  </si>
  <si>
    <t>Inženýrská činnost</t>
  </si>
  <si>
    <t>128</t>
  </si>
  <si>
    <t>040001010</t>
  </si>
  <si>
    <t>Základní rozdělení průvodních činností a nákladů kompletační činnost</t>
  </si>
  <si>
    <t>-1611043608</t>
  </si>
  <si>
    <t>VRN9</t>
  </si>
  <si>
    <t>Ostatní náklady</t>
  </si>
  <si>
    <t>129</t>
  </si>
  <si>
    <t>090001002</t>
  </si>
  <si>
    <t>Ostatní náklady zhotovitele (např.doprava/ubytování pracovníků, dopravné subdodavatelů, přeprava strojů .. a jiné...)</t>
  </si>
  <si>
    <t>853013388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</si>
</sst>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8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3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57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281"/>
      <c r="AS2" s="281"/>
      <c r="AT2" s="281"/>
      <c r="AU2" s="281"/>
      <c r="AV2" s="281"/>
      <c r="AW2" s="281"/>
      <c r="AX2" s="281"/>
      <c r="AY2" s="281"/>
      <c r="AZ2" s="281"/>
      <c r="BA2" s="281"/>
      <c r="BB2" s="281"/>
      <c r="BC2" s="281"/>
      <c r="BD2" s="281"/>
      <c r="BE2" s="281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45" t="s">
        <v>14</v>
      </c>
      <c r="L5" s="246"/>
      <c r="M5" s="246"/>
      <c r="N5" s="246"/>
      <c r="O5" s="246"/>
      <c r="P5" s="246"/>
      <c r="Q5" s="246"/>
      <c r="R5" s="246"/>
      <c r="S5" s="246"/>
      <c r="T5" s="246"/>
      <c r="U5" s="246"/>
      <c r="V5" s="246"/>
      <c r="W5" s="246"/>
      <c r="X5" s="246"/>
      <c r="Y5" s="246"/>
      <c r="Z5" s="246"/>
      <c r="AA5" s="246"/>
      <c r="AB5" s="246"/>
      <c r="AC5" s="246"/>
      <c r="AD5" s="246"/>
      <c r="AE5" s="246"/>
      <c r="AF5" s="246"/>
      <c r="AG5" s="246"/>
      <c r="AH5" s="246"/>
      <c r="AI5" s="246"/>
      <c r="AJ5" s="246"/>
      <c r="AK5" s="246"/>
      <c r="AL5" s="246"/>
      <c r="AM5" s="246"/>
      <c r="AN5" s="246"/>
      <c r="AO5" s="246"/>
      <c r="AP5" s="23"/>
      <c r="AQ5" s="23"/>
      <c r="AR5" s="21"/>
      <c r="BE5" s="242" t="s">
        <v>15</v>
      </c>
      <c r="BS5" s="18" t="s">
        <v>6</v>
      </c>
    </row>
    <row r="6" spans="1:74" s="1" customFormat="1" ht="36.950000000000003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247" t="s">
        <v>17</v>
      </c>
      <c r="L6" s="246"/>
      <c r="M6" s="246"/>
      <c r="N6" s="246"/>
      <c r="O6" s="246"/>
      <c r="P6" s="246"/>
      <c r="Q6" s="246"/>
      <c r="R6" s="246"/>
      <c r="S6" s="246"/>
      <c r="T6" s="246"/>
      <c r="U6" s="246"/>
      <c r="V6" s="246"/>
      <c r="W6" s="246"/>
      <c r="X6" s="246"/>
      <c r="Y6" s="246"/>
      <c r="Z6" s="246"/>
      <c r="AA6" s="246"/>
      <c r="AB6" s="246"/>
      <c r="AC6" s="246"/>
      <c r="AD6" s="246"/>
      <c r="AE6" s="246"/>
      <c r="AF6" s="246"/>
      <c r="AG6" s="246"/>
      <c r="AH6" s="246"/>
      <c r="AI6" s="246"/>
      <c r="AJ6" s="246"/>
      <c r="AK6" s="246"/>
      <c r="AL6" s="246"/>
      <c r="AM6" s="246"/>
      <c r="AN6" s="246"/>
      <c r="AO6" s="246"/>
      <c r="AP6" s="23"/>
      <c r="AQ6" s="23"/>
      <c r="AR6" s="21"/>
      <c r="BE6" s="243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20</v>
      </c>
      <c r="AL7" s="23"/>
      <c r="AM7" s="23"/>
      <c r="AN7" s="28" t="s">
        <v>19</v>
      </c>
      <c r="AO7" s="23"/>
      <c r="AP7" s="23"/>
      <c r="AQ7" s="23"/>
      <c r="AR7" s="21"/>
      <c r="BE7" s="243"/>
      <c r="BS7" s="18" t="s">
        <v>6</v>
      </c>
    </row>
    <row r="8" spans="1:74" s="1" customFormat="1" ht="12" customHeight="1">
      <c r="B8" s="22"/>
      <c r="C8" s="23"/>
      <c r="D8" s="30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23</v>
      </c>
      <c r="AL8" s="23"/>
      <c r="AM8" s="23"/>
      <c r="AN8" s="31" t="s">
        <v>24</v>
      </c>
      <c r="AO8" s="23"/>
      <c r="AP8" s="23"/>
      <c r="AQ8" s="23"/>
      <c r="AR8" s="21"/>
      <c r="BE8" s="243"/>
      <c r="BS8" s="18" t="s">
        <v>6</v>
      </c>
    </row>
    <row r="9" spans="1:74" s="1" customFormat="1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243"/>
      <c r="BS9" s="18" t="s">
        <v>6</v>
      </c>
    </row>
    <row r="10" spans="1:74" s="1" customFormat="1" ht="12" customHeight="1">
      <c r="B10" s="22"/>
      <c r="C10" s="23"/>
      <c r="D10" s="30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26</v>
      </c>
      <c r="AL10" s="23"/>
      <c r="AM10" s="23"/>
      <c r="AN10" s="28" t="s">
        <v>19</v>
      </c>
      <c r="AO10" s="23"/>
      <c r="AP10" s="23"/>
      <c r="AQ10" s="23"/>
      <c r="AR10" s="21"/>
      <c r="BE10" s="243"/>
      <c r="BS10" s="18" t="s">
        <v>6</v>
      </c>
    </row>
    <row r="11" spans="1:74" s="1" customFormat="1" ht="18.399999999999999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28</v>
      </c>
      <c r="AL11" s="23"/>
      <c r="AM11" s="23"/>
      <c r="AN11" s="28" t="s">
        <v>19</v>
      </c>
      <c r="AO11" s="23"/>
      <c r="AP11" s="23"/>
      <c r="AQ11" s="23"/>
      <c r="AR11" s="21"/>
      <c r="BE11" s="243"/>
      <c r="BS11" s="18" t="s">
        <v>6</v>
      </c>
    </row>
    <row r="12" spans="1:74" s="1" customFormat="1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243"/>
      <c r="BS12" s="18" t="s">
        <v>6</v>
      </c>
    </row>
    <row r="13" spans="1:74" s="1" customFormat="1" ht="12" customHeight="1">
      <c r="B13" s="22"/>
      <c r="C13" s="23"/>
      <c r="D13" s="30" t="s">
        <v>29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26</v>
      </c>
      <c r="AL13" s="23"/>
      <c r="AM13" s="23"/>
      <c r="AN13" s="32" t="s">
        <v>30</v>
      </c>
      <c r="AO13" s="23"/>
      <c r="AP13" s="23"/>
      <c r="AQ13" s="23"/>
      <c r="AR13" s="21"/>
      <c r="BE13" s="243"/>
      <c r="BS13" s="18" t="s">
        <v>6</v>
      </c>
    </row>
    <row r="14" spans="1:74" ht="12.75">
      <c r="B14" s="22"/>
      <c r="C14" s="23"/>
      <c r="D14" s="23"/>
      <c r="E14" s="248" t="s">
        <v>30</v>
      </c>
      <c r="F14" s="249"/>
      <c r="G14" s="249"/>
      <c r="H14" s="249"/>
      <c r="I14" s="249"/>
      <c r="J14" s="249"/>
      <c r="K14" s="249"/>
      <c r="L14" s="249"/>
      <c r="M14" s="249"/>
      <c r="N14" s="249"/>
      <c r="O14" s="249"/>
      <c r="P14" s="249"/>
      <c r="Q14" s="249"/>
      <c r="R14" s="249"/>
      <c r="S14" s="249"/>
      <c r="T14" s="249"/>
      <c r="U14" s="249"/>
      <c r="V14" s="249"/>
      <c r="W14" s="249"/>
      <c r="X14" s="249"/>
      <c r="Y14" s="249"/>
      <c r="Z14" s="249"/>
      <c r="AA14" s="249"/>
      <c r="AB14" s="249"/>
      <c r="AC14" s="249"/>
      <c r="AD14" s="249"/>
      <c r="AE14" s="249"/>
      <c r="AF14" s="249"/>
      <c r="AG14" s="249"/>
      <c r="AH14" s="249"/>
      <c r="AI14" s="249"/>
      <c r="AJ14" s="249"/>
      <c r="AK14" s="30" t="s">
        <v>28</v>
      </c>
      <c r="AL14" s="23"/>
      <c r="AM14" s="23"/>
      <c r="AN14" s="32" t="s">
        <v>30</v>
      </c>
      <c r="AO14" s="23"/>
      <c r="AP14" s="23"/>
      <c r="AQ14" s="23"/>
      <c r="AR14" s="21"/>
      <c r="BE14" s="243"/>
      <c r="BS14" s="18" t="s">
        <v>6</v>
      </c>
    </row>
    <row r="15" spans="1:74" s="1" customFormat="1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243"/>
      <c r="BS15" s="18" t="s">
        <v>4</v>
      </c>
    </row>
    <row r="16" spans="1:74" s="1" customFormat="1" ht="12" customHeight="1">
      <c r="B16" s="22"/>
      <c r="C16" s="23"/>
      <c r="D16" s="30" t="s">
        <v>31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26</v>
      </c>
      <c r="AL16" s="23"/>
      <c r="AM16" s="23"/>
      <c r="AN16" s="28" t="s">
        <v>19</v>
      </c>
      <c r="AO16" s="23"/>
      <c r="AP16" s="23"/>
      <c r="AQ16" s="23"/>
      <c r="AR16" s="21"/>
      <c r="BE16" s="243"/>
      <c r="BS16" s="18" t="s">
        <v>4</v>
      </c>
    </row>
    <row r="17" spans="1:71" s="1" customFormat="1" ht="18.399999999999999" customHeight="1">
      <c r="B17" s="22"/>
      <c r="C17" s="23"/>
      <c r="D17" s="23"/>
      <c r="E17" s="28" t="s">
        <v>32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28</v>
      </c>
      <c r="AL17" s="23"/>
      <c r="AM17" s="23"/>
      <c r="AN17" s="28" t="s">
        <v>19</v>
      </c>
      <c r="AO17" s="23"/>
      <c r="AP17" s="23"/>
      <c r="AQ17" s="23"/>
      <c r="AR17" s="21"/>
      <c r="BE17" s="243"/>
      <c r="BS17" s="18" t="s">
        <v>33</v>
      </c>
    </row>
    <row r="18" spans="1:71" s="1" customFormat="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243"/>
      <c r="BS18" s="18" t="s">
        <v>6</v>
      </c>
    </row>
    <row r="19" spans="1:71" s="1" customFormat="1" ht="12" customHeight="1">
      <c r="B19" s="22"/>
      <c r="C19" s="23"/>
      <c r="D19" s="30" t="s">
        <v>34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243"/>
      <c r="BS19" s="18" t="s">
        <v>6</v>
      </c>
    </row>
    <row r="20" spans="1:71" s="1" customFormat="1" ht="18.399999999999999" customHeight="1">
      <c r="B20" s="22"/>
      <c r="C20" s="23"/>
      <c r="D20" s="23"/>
      <c r="E20" s="28" t="s">
        <v>35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28</v>
      </c>
      <c r="AL20" s="23"/>
      <c r="AM20" s="23"/>
      <c r="AN20" s="28" t="s">
        <v>19</v>
      </c>
      <c r="AO20" s="23"/>
      <c r="AP20" s="23"/>
      <c r="AQ20" s="23"/>
      <c r="AR20" s="21"/>
      <c r="BE20" s="243"/>
      <c r="BS20" s="18" t="s">
        <v>4</v>
      </c>
    </row>
    <row r="21" spans="1:71" s="1" customFormat="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243"/>
    </row>
    <row r="22" spans="1:71" s="1" customFormat="1" ht="12" customHeight="1">
      <c r="B22" s="22"/>
      <c r="C22" s="23"/>
      <c r="D22" s="30" t="s">
        <v>36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243"/>
    </row>
    <row r="23" spans="1:71" s="1" customFormat="1" ht="47.25" customHeight="1">
      <c r="B23" s="22"/>
      <c r="C23" s="23"/>
      <c r="D23" s="23"/>
      <c r="E23" s="250" t="s">
        <v>37</v>
      </c>
      <c r="F23" s="250"/>
      <c r="G23" s="250"/>
      <c r="H23" s="250"/>
      <c r="I23" s="250"/>
      <c r="J23" s="250"/>
      <c r="K23" s="250"/>
      <c r="L23" s="250"/>
      <c r="M23" s="250"/>
      <c r="N23" s="250"/>
      <c r="O23" s="250"/>
      <c r="P23" s="250"/>
      <c r="Q23" s="250"/>
      <c r="R23" s="250"/>
      <c r="S23" s="250"/>
      <c r="T23" s="250"/>
      <c r="U23" s="250"/>
      <c r="V23" s="250"/>
      <c r="W23" s="250"/>
      <c r="X23" s="250"/>
      <c r="Y23" s="250"/>
      <c r="Z23" s="250"/>
      <c r="AA23" s="250"/>
      <c r="AB23" s="250"/>
      <c r="AC23" s="250"/>
      <c r="AD23" s="250"/>
      <c r="AE23" s="250"/>
      <c r="AF23" s="250"/>
      <c r="AG23" s="250"/>
      <c r="AH23" s="250"/>
      <c r="AI23" s="250"/>
      <c r="AJ23" s="250"/>
      <c r="AK23" s="250"/>
      <c r="AL23" s="250"/>
      <c r="AM23" s="250"/>
      <c r="AN23" s="250"/>
      <c r="AO23" s="23"/>
      <c r="AP23" s="23"/>
      <c r="AQ23" s="23"/>
      <c r="AR23" s="21"/>
      <c r="BE23" s="243"/>
    </row>
    <row r="24" spans="1:71" s="1" customFormat="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243"/>
    </row>
    <row r="25" spans="1:71" s="1" customFormat="1" ht="6.95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243"/>
    </row>
    <row r="26" spans="1:71" s="2" customFormat="1" ht="25.9" customHeight="1">
      <c r="A26" s="35"/>
      <c r="B26" s="36"/>
      <c r="C26" s="37"/>
      <c r="D26" s="38" t="s">
        <v>38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251">
        <f>ROUND(AG54,2)</f>
        <v>0</v>
      </c>
      <c r="AL26" s="252"/>
      <c r="AM26" s="252"/>
      <c r="AN26" s="252"/>
      <c r="AO26" s="252"/>
      <c r="AP26" s="37"/>
      <c r="AQ26" s="37"/>
      <c r="AR26" s="40"/>
      <c r="BE26" s="243"/>
    </row>
    <row r="27" spans="1:71" s="2" customFormat="1" ht="6.95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243"/>
    </row>
    <row r="28" spans="1:71" s="2" customFormat="1" ht="12.75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253" t="s">
        <v>39</v>
      </c>
      <c r="M28" s="253"/>
      <c r="N28" s="253"/>
      <c r="O28" s="253"/>
      <c r="P28" s="253"/>
      <c r="Q28" s="37"/>
      <c r="R28" s="37"/>
      <c r="S28" s="37"/>
      <c r="T28" s="37"/>
      <c r="U28" s="37"/>
      <c r="V28" s="37"/>
      <c r="W28" s="253" t="s">
        <v>40</v>
      </c>
      <c r="X28" s="253"/>
      <c r="Y28" s="253"/>
      <c r="Z28" s="253"/>
      <c r="AA28" s="253"/>
      <c r="AB28" s="253"/>
      <c r="AC28" s="253"/>
      <c r="AD28" s="253"/>
      <c r="AE28" s="253"/>
      <c r="AF28" s="37"/>
      <c r="AG28" s="37"/>
      <c r="AH28" s="37"/>
      <c r="AI28" s="37"/>
      <c r="AJ28" s="37"/>
      <c r="AK28" s="253" t="s">
        <v>41</v>
      </c>
      <c r="AL28" s="253"/>
      <c r="AM28" s="253"/>
      <c r="AN28" s="253"/>
      <c r="AO28" s="253"/>
      <c r="AP28" s="37"/>
      <c r="AQ28" s="37"/>
      <c r="AR28" s="40"/>
      <c r="BE28" s="243"/>
    </row>
    <row r="29" spans="1:71" s="3" customFormat="1" ht="14.45" customHeight="1">
      <c r="B29" s="41"/>
      <c r="C29" s="42"/>
      <c r="D29" s="30" t="s">
        <v>42</v>
      </c>
      <c r="E29" s="42"/>
      <c r="F29" s="30" t="s">
        <v>43</v>
      </c>
      <c r="G29" s="42"/>
      <c r="H29" s="42"/>
      <c r="I29" s="42"/>
      <c r="J29" s="42"/>
      <c r="K29" s="42"/>
      <c r="L29" s="256">
        <v>0.21</v>
      </c>
      <c r="M29" s="255"/>
      <c r="N29" s="255"/>
      <c r="O29" s="255"/>
      <c r="P29" s="255"/>
      <c r="Q29" s="42"/>
      <c r="R29" s="42"/>
      <c r="S29" s="42"/>
      <c r="T29" s="42"/>
      <c r="U29" s="42"/>
      <c r="V29" s="42"/>
      <c r="W29" s="254">
        <f>ROUND(AZ54, 2)</f>
        <v>0</v>
      </c>
      <c r="X29" s="255"/>
      <c r="Y29" s="255"/>
      <c r="Z29" s="255"/>
      <c r="AA29" s="255"/>
      <c r="AB29" s="255"/>
      <c r="AC29" s="255"/>
      <c r="AD29" s="255"/>
      <c r="AE29" s="255"/>
      <c r="AF29" s="42"/>
      <c r="AG29" s="42"/>
      <c r="AH29" s="42"/>
      <c r="AI29" s="42"/>
      <c r="AJ29" s="42"/>
      <c r="AK29" s="254">
        <f>ROUND(AV54, 2)</f>
        <v>0</v>
      </c>
      <c r="AL29" s="255"/>
      <c r="AM29" s="255"/>
      <c r="AN29" s="255"/>
      <c r="AO29" s="255"/>
      <c r="AP29" s="42"/>
      <c r="AQ29" s="42"/>
      <c r="AR29" s="43"/>
      <c r="BE29" s="244"/>
    </row>
    <row r="30" spans="1:71" s="3" customFormat="1" ht="14.45" customHeight="1">
      <c r="B30" s="41"/>
      <c r="C30" s="42"/>
      <c r="D30" s="42"/>
      <c r="E30" s="42"/>
      <c r="F30" s="30" t="s">
        <v>44</v>
      </c>
      <c r="G30" s="42"/>
      <c r="H30" s="42"/>
      <c r="I30" s="42"/>
      <c r="J30" s="42"/>
      <c r="K30" s="42"/>
      <c r="L30" s="256">
        <v>0.15</v>
      </c>
      <c r="M30" s="255"/>
      <c r="N30" s="255"/>
      <c r="O30" s="255"/>
      <c r="P30" s="255"/>
      <c r="Q30" s="42"/>
      <c r="R30" s="42"/>
      <c r="S30" s="42"/>
      <c r="T30" s="42"/>
      <c r="U30" s="42"/>
      <c r="V30" s="42"/>
      <c r="W30" s="254">
        <f>ROUND(BA54, 2)</f>
        <v>0</v>
      </c>
      <c r="X30" s="255"/>
      <c r="Y30" s="255"/>
      <c r="Z30" s="255"/>
      <c r="AA30" s="255"/>
      <c r="AB30" s="255"/>
      <c r="AC30" s="255"/>
      <c r="AD30" s="255"/>
      <c r="AE30" s="255"/>
      <c r="AF30" s="42"/>
      <c r="AG30" s="42"/>
      <c r="AH30" s="42"/>
      <c r="AI30" s="42"/>
      <c r="AJ30" s="42"/>
      <c r="AK30" s="254">
        <f>ROUND(AW54, 2)</f>
        <v>0</v>
      </c>
      <c r="AL30" s="255"/>
      <c r="AM30" s="255"/>
      <c r="AN30" s="255"/>
      <c r="AO30" s="255"/>
      <c r="AP30" s="42"/>
      <c r="AQ30" s="42"/>
      <c r="AR30" s="43"/>
      <c r="BE30" s="244"/>
    </row>
    <row r="31" spans="1:71" s="3" customFormat="1" ht="14.45" hidden="1" customHeight="1">
      <c r="B31" s="41"/>
      <c r="C31" s="42"/>
      <c r="D31" s="42"/>
      <c r="E31" s="42"/>
      <c r="F31" s="30" t="s">
        <v>45</v>
      </c>
      <c r="G31" s="42"/>
      <c r="H31" s="42"/>
      <c r="I31" s="42"/>
      <c r="J31" s="42"/>
      <c r="K31" s="42"/>
      <c r="L31" s="256">
        <v>0.21</v>
      </c>
      <c r="M31" s="255"/>
      <c r="N31" s="255"/>
      <c r="O31" s="255"/>
      <c r="P31" s="255"/>
      <c r="Q31" s="42"/>
      <c r="R31" s="42"/>
      <c r="S31" s="42"/>
      <c r="T31" s="42"/>
      <c r="U31" s="42"/>
      <c r="V31" s="42"/>
      <c r="W31" s="254">
        <f>ROUND(BB54, 2)</f>
        <v>0</v>
      </c>
      <c r="X31" s="255"/>
      <c r="Y31" s="255"/>
      <c r="Z31" s="255"/>
      <c r="AA31" s="255"/>
      <c r="AB31" s="255"/>
      <c r="AC31" s="255"/>
      <c r="AD31" s="255"/>
      <c r="AE31" s="255"/>
      <c r="AF31" s="42"/>
      <c r="AG31" s="42"/>
      <c r="AH31" s="42"/>
      <c r="AI31" s="42"/>
      <c r="AJ31" s="42"/>
      <c r="AK31" s="254">
        <v>0</v>
      </c>
      <c r="AL31" s="255"/>
      <c r="AM31" s="255"/>
      <c r="AN31" s="255"/>
      <c r="AO31" s="255"/>
      <c r="AP31" s="42"/>
      <c r="AQ31" s="42"/>
      <c r="AR31" s="43"/>
      <c r="BE31" s="244"/>
    </row>
    <row r="32" spans="1:71" s="3" customFormat="1" ht="14.45" hidden="1" customHeight="1">
      <c r="B32" s="41"/>
      <c r="C32" s="42"/>
      <c r="D32" s="42"/>
      <c r="E32" s="42"/>
      <c r="F32" s="30" t="s">
        <v>46</v>
      </c>
      <c r="G32" s="42"/>
      <c r="H32" s="42"/>
      <c r="I32" s="42"/>
      <c r="J32" s="42"/>
      <c r="K32" s="42"/>
      <c r="L32" s="256">
        <v>0.15</v>
      </c>
      <c r="M32" s="255"/>
      <c r="N32" s="255"/>
      <c r="O32" s="255"/>
      <c r="P32" s="255"/>
      <c r="Q32" s="42"/>
      <c r="R32" s="42"/>
      <c r="S32" s="42"/>
      <c r="T32" s="42"/>
      <c r="U32" s="42"/>
      <c r="V32" s="42"/>
      <c r="W32" s="254">
        <f>ROUND(BC54, 2)</f>
        <v>0</v>
      </c>
      <c r="X32" s="255"/>
      <c r="Y32" s="255"/>
      <c r="Z32" s="255"/>
      <c r="AA32" s="255"/>
      <c r="AB32" s="255"/>
      <c r="AC32" s="255"/>
      <c r="AD32" s="255"/>
      <c r="AE32" s="255"/>
      <c r="AF32" s="42"/>
      <c r="AG32" s="42"/>
      <c r="AH32" s="42"/>
      <c r="AI32" s="42"/>
      <c r="AJ32" s="42"/>
      <c r="AK32" s="254">
        <v>0</v>
      </c>
      <c r="AL32" s="255"/>
      <c r="AM32" s="255"/>
      <c r="AN32" s="255"/>
      <c r="AO32" s="255"/>
      <c r="AP32" s="42"/>
      <c r="AQ32" s="42"/>
      <c r="AR32" s="43"/>
      <c r="BE32" s="244"/>
    </row>
    <row r="33" spans="1:57" s="3" customFormat="1" ht="14.45" hidden="1" customHeight="1">
      <c r="B33" s="41"/>
      <c r="C33" s="42"/>
      <c r="D33" s="42"/>
      <c r="E33" s="42"/>
      <c r="F33" s="30" t="s">
        <v>47</v>
      </c>
      <c r="G33" s="42"/>
      <c r="H33" s="42"/>
      <c r="I33" s="42"/>
      <c r="J33" s="42"/>
      <c r="K33" s="42"/>
      <c r="L33" s="256">
        <v>0</v>
      </c>
      <c r="M33" s="255"/>
      <c r="N33" s="255"/>
      <c r="O33" s="255"/>
      <c r="P33" s="255"/>
      <c r="Q33" s="42"/>
      <c r="R33" s="42"/>
      <c r="S33" s="42"/>
      <c r="T33" s="42"/>
      <c r="U33" s="42"/>
      <c r="V33" s="42"/>
      <c r="W33" s="254">
        <f>ROUND(BD54, 2)</f>
        <v>0</v>
      </c>
      <c r="X33" s="255"/>
      <c r="Y33" s="255"/>
      <c r="Z33" s="255"/>
      <c r="AA33" s="255"/>
      <c r="AB33" s="255"/>
      <c r="AC33" s="255"/>
      <c r="AD33" s="255"/>
      <c r="AE33" s="255"/>
      <c r="AF33" s="42"/>
      <c r="AG33" s="42"/>
      <c r="AH33" s="42"/>
      <c r="AI33" s="42"/>
      <c r="AJ33" s="42"/>
      <c r="AK33" s="254">
        <v>0</v>
      </c>
      <c r="AL33" s="255"/>
      <c r="AM33" s="255"/>
      <c r="AN33" s="255"/>
      <c r="AO33" s="255"/>
      <c r="AP33" s="42"/>
      <c r="AQ33" s="42"/>
      <c r="AR33" s="43"/>
    </row>
    <row r="34" spans="1:57" s="2" customFormat="1" ht="6.95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35"/>
    </row>
    <row r="35" spans="1:57" s="2" customFormat="1" ht="25.9" customHeight="1">
      <c r="A35" s="35"/>
      <c r="B35" s="36"/>
      <c r="C35" s="44"/>
      <c r="D35" s="45" t="s">
        <v>48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49</v>
      </c>
      <c r="U35" s="46"/>
      <c r="V35" s="46"/>
      <c r="W35" s="46"/>
      <c r="X35" s="257" t="s">
        <v>50</v>
      </c>
      <c r="Y35" s="258"/>
      <c r="Z35" s="258"/>
      <c r="AA35" s="258"/>
      <c r="AB35" s="258"/>
      <c r="AC35" s="46"/>
      <c r="AD35" s="46"/>
      <c r="AE35" s="46"/>
      <c r="AF35" s="46"/>
      <c r="AG35" s="46"/>
      <c r="AH35" s="46"/>
      <c r="AI35" s="46"/>
      <c r="AJ35" s="46"/>
      <c r="AK35" s="259">
        <f>SUM(AK26:AK33)</f>
        <v>0</v>
      </c>
      <c r="AL35" s="258"/>
      <c r="AM35" s="258"/>
      <c r="AN35" s="258"/>
      <c r="AO35" s="260"/>
      <c r="AP35" s="44"/>
      <c r="AQ35" s="44"/>
      <c r="AR35" s="40"/>
      <c r="BE35" s="35"/>
    </row>
    <row r="36" spans="1:57" s="2" customFormat="1" ht="6.95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6.95" customHeight="1">
      <c r="A37" s="35"/>
      <c r="B37" s="48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0"/>
      <c r="BE37" s="35"/>
    </row>
    <row r="41" spans="1:57" s="2" customFormat="1" ht="6.95" customHeight="1">
      <c r="A41" s="35"/>
      <c r="B41" s="50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40"/>
      <c r="BE41" s="35"/>
    </row>
    <row r="42" spans="1:57" s="2" customFormat="1" ht="24.95" customHeight="1">
      <c r="A42" s="35"/>
      <c r="B42" s="36"/>
      <c r="C42" s="24" t="s">
        <v>51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40"/>
      <c r="BE42" s="35"/>
    </row>
    <row r="43" spans="1:57" s="2" customFormat="1" ht="6.95" customHeight="1">
      <c r="A43" s="35"/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40"/>
      <c r="BE43" s="35"/>
    </row>
    <row r="44" spans="1:57" s="4" customFormat="1" ht="12" customHeight="1">
      <c r="B44" s="52"/>
      <c r="C44" s="30" t="s">
        <v>13</v>
      </c>
      <c r="D44" s="53"/>
      <c r="E44" s="53"/>
      <c r="F44" s="53"/>
      <c r="G44" s="53"/>
      <c r="H44" s="53"/>
      <c r="I44" s="53"/>
      <c r="J44" s="53"/>
      <c r="K44" s="53"/>
      <c r="L44" s="53" t="str">
        <f>K5</f>
        <v>2108</v>
      </c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4"/>
    </row>
    <row r="45" spans="1:57" s="5" customFormat="1" ht="36.950000000000003" customHeight="1">
      <c r="B45" s="55"/>
      <c r="C45" s="56" t="s">
        <v>16</v>
      </c>
      <c r="D45" s="57"/>
      <c r="E45" s="57"/>
      <c r="F45" s="57"/>
      <c r="G45" s="57"/>
      <c r="H45" s="57"/>
      <c r="I45" s="57"/>
      <c r="J45" s="57"/>
      <c r="K45" s="57"/>
      <c r="L45" s="261" t="str">
        <f>K6</f>
        <v>Výměna střešní krytiny bytových domů  čp.872,873 a 874, ul.Fugnerova, Vrchlabí</v>
      </c>
      <c r="M45" s="262"/>
      <c r="N45" s="262"/>
      <c r="O45" s="262"/>
      <c r="P45" s="262"/>
      <c r="Q45" s="262"/>
      <c r="R45" s="262"/>
      <c r="S45" s="262"/>
      <c r="T45" s="262"/>
      <c r="U45" s="262"/>
      <c r="V45" s="262"/>
      <c r="W45" s="262"/>
      <c r="X45" s="262"/>
      <c r="Y45" s="262"/>
      <c r="Z45" s="262"/>
      <c r="AA45" s="262"/>
      <c r="AB45" s="262"/>
      <c r="AC45" s="262"/>
      <c r="AD45" s="262"/>
      <c r="AE45" s="262"/>
      <c r="AF45" s="262"/>
      <c r="AG45" s="262"/>
      <c r="AH45" s="262"/>
      <c r="AI45" s="262"/>
      <c r="AJ45" s="262"/>
      <c r="AK45" s="262"/>
      <c r="AL45" s="262"/>
      <c r="AM45" s="262"/>
      <c r="AN45" s="262"/>
      <c r="AO45" s="262"/>
      <c r="AP45" s="57"/>
      <c r="AQ45" s="57"/>
      <c r="AR45" s="58"/>
    </row>
    <row r="46" spans="1:57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40"/>
      <c r="BE46" s="35"/>
    </row>
    <row r="47" spans="1:57" s="2" customFormat="1" ht="12" customHeight="1">
      <c r="A47" s="35"/>
      <c r="B47" s="36"/>
      <c r="C47" s="30" t="s">
        <v>21</v>
      </c>
      <c r="D47" s="37"/>
      <c r="E47" s="37"/>
      <c r="F47" s="37"/>
      <c r="G47" s="37"/>
      <c r="H47" s="37"/>
      <c r="I47" s="37"/>
      <c r="J47" s="37"/>
      <c r="K47" s="37"/>
      <c r="L47" s="59" t="str">
        <f>IF(K8="","",K8)</f>
        <v xml:space="preserve"> 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0" t="s">
        <v>23</v>
      </c>
      <c r="AJ47" s="37"/>
      <c r="AK47" s="37"/>
      <c r="AL47" s="37"/>
      <c r="AM47" s="263" t="str">
        <f>IF(AN8= "","",AN8)</f>
        <v>2. 4. 2021</v>
      </c>
      <c r="AN47" s="263"/>
      <c r="AO47" s="37"/>
      <c r="AP47" s="37"/>
      <c r="AQ47" s="37"/>
      <c r="AR47" s="40"/>
      <c r="BE47" s="35"/>
    </row>
    <row r="48" spans="1:57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40"/>
      <c r="BE48" s="35"/>
    </row>
    <row r="49" spans="1:90" s="2" customFormat="1" ht="15.2" customHeight="1">
      <c r="A49" s="35"/>
      <c r="B49" s="36"/>
      <c r="C49" s="30" t="s">
        <v>25</v>
      </c>
      <c r="D49" s="37"/>
      <c r="E49" s="37"/>
      <c r="F49" s="37"/>
      <c r="G49" s="37"/>
      <c r="H49" s="37"/>
      <c r="I49" s="37"/>
      <c r="J49" s="37"/>
      <c r="K49" s="37"/>
      <c r="L49" s="53" t="str">
        <f>IF(E11= "","",E11)</f>
        <v>Město Vrchlabí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0" t="s">
        <v>31</v>
      </c>
      <c r="AJ49" s="37"/>
      <c r="AK49" s="37"/>
      <c r="AL49" s="37"/>
      <c r="AM49" s="264" t="str">
        <f>IF(E17="","",E17)</f>
        <v>Ing.P.Starý, Vrchlabí</v>
      </c>
      <c r="AN49" s="265"/>
      <c r="AO49" s="265"/>
      <c r="AP49" s="265"/>
      <c r="AQ49" s="37"/>
      <c r="AR49" s="40"/>
      <c r="AS49" s="266" t="s">
        <v>52</v>
      </c>
      <c r="AT49" s="267"/>
      <c r="AU49" s="61"/>
      <c r="AV49" s="61"/>
      <c r="AW49" s="61"/>
      <c r="AX49" s="61"/>
      <c r="AY49" s="61"/>
      <c r="AZ49" s="61"/>
      <c r="BA49" s="61"/>
      <c r="BB49" s="61"/>
      <c r="BC49" s="61"/>
      <c r="BD49" s="62"/>
      <c r="BE49" s="35"/>
    </row>
    <row r="50" spans="1:90" s="2" customFormat="1" ht="15.2" customHeight="1">
      <c r="A50" s="35"/>
      <c r="B50" s="36"/>
      <c r="C50" s="30" t="s">
        <v>29</v>
      </c>
      <c r="D50" s="37"/>
      <c r="E50" s="37"/>
      <c r="F50" s="37"/>
      <c r="G50" s="37"/>
      <c r="H50" s="37"/>
      <c r="I50" s="37"/>
      <c r="J50" s="37"/>
      <c r="K50" s="37"/>
      <c r="L50" s="53" t="str">
        <f>IF(E14= "Vyplň údaj","",E14)</f>
        <v/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0" t="s">
        <v>34</v>
      </c>
      <c r="AJ50" s="37"/>
      <c r="AK50" s="37"/>
      <c r="AL50" s="37"/>
      <c r="AM50" s="264" t="str">
        <f>IF(E20="","",E20)</f>
        <v>Ing. Jiřičková</v>
      </c>
      <c r="AN50" s="265"/>
      <c r="AO50" s="265"/>
      <c r="AP50" s="265"/>
      <c r="AQ50" s="37"/>
      <c r="AR50" s="40"/>
      <c r="AS50" s="268"/>
      <c r="AT50" s="269"/>
      <c r="AU50" s="63"/>
      <c r="AV50" s="63"/>
      <c r="AW50" s="63"/>
      <c r="AX50" s="63"/>
      <c r="AY50" s="63"/>
      <c r="AZ50" s="63"/>
      <c r="BA50" s="63"/>
      <c r="BB50" s="63"/>
      <c r="BC50" s="63"/>
      <c r="BD50" s="64"/>
      <c r="BE50" s="35"/>
    </row>
    <row r="51" spans="1:90" s="2" customFormat="1" ht="10.9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40"/>
      <c r="AS51" s="270"/>
      <c r="AT51" s="271"/>
      <c r="AU51" s="65"/>
      <c r="AV51" s="65"/>
      <c r="AW51" s="65"/>
      <c r="AX51" s="65"/>
      <c r="AY51" s="65"/>
      <c r="AZ51" s="65"/>
      <c r="BA51" s="65"/>
      <c r="BB51" s="65"/>
      <c r="BC51" s="65"/>
      <c r="BD51" s="66"/>
      <c r="BE51" s="35"/>
    </row>
    <row r="52" spans="1:90" s="2" customFormat="1" ht="29.25" customHeight="1">
      <c r="A52" s="35"/>
      <c r="B52" s="36"/>
      <c r="C52" s="272" t="s">
        <v>53</v>
      </c>
      <c r="D52" s="273"/>
      <c r="E52" s="273"/>
      <c r="F52" s="273"/>
      <c r="G52" s="273"/>
      <c r="H52" s="67"/>
      <c r="I52" s="274" t="s">
        <v>54</v>
      </c>
      <c r="J52" s="273"/>
      <c r="K52" s="273"/>
      <c r="L52" s="273"/>
      <c r="M52" s="273"/>
      <c r="N52" s="273"/>
      <c r="O52" s="273"/>
      <c r="P52" s="273"/>
      <c r="Q52" s="273"/>
      <c r="R52" s="273"/>
      <c r="S52" s="273"/>
      <c r="T52" s="273"/>
      <c r="U52" s="273"/>
      <c r="V52" s="273"/>
      <c r="W52" s="273"/>
      <c r="X52" s="273"/>
      <c r="Y52" s="273"/>
      <c r="Z52" s="273"/>
      <c r="AA52" s="273"/>
      <c r="AB52" s="273"/>
      <c r="AC52" s="273"/>
      <c r="AD52" s="273"/>
      <c r="AE52" s="273"/>
      <c r="AF52" s="273"/>
      <c r="AG52" s="275" t="s">
        <v>55</v>
      </c>
      <c r="AH52" s="273"/>
      <c r="AI52" s="273"/>
      <c r="AJ52" s="273"/>
      <c r="AK52" s="273"/>
      <c r="AL52" s="273"/>
      <c r="AM52" s="273"/>
      <c r="AN52" s="274" t="s">
        <v>56</v>
      </c>
      <c r="AO52" s="273"/>
      <c r="AP52" s="273"/>
      <c r="AQ52" s="68" t="s">
        <v>57</v>
      </c>
      <c r="AR52" s="40"/>
      <c r="AS52" s="69" t="s">
        <v>58</v>
      </c>
      <c r="AT52" s="70" t="s">
        <v>59</v>
      </c>
      <c r="AU52" s="70" t="s">
        <v>60</v>
      </c>
      <c r="AV52" s="70" t="s">
        <v>61</v>
      </c>
      <c r="AW52" s="70" t="s">
        <v>62</v>
      </c>
      <c r="AX52" s="70" t="s">
        <v>63</v>
      </c>
      <c r="AY52" s="70" t="s">
        <v>64</v>
      </c>
      <c r="AZ52" s="70" t="s">
        <v>65</v>
      </c>
      <c r="BA52" s="70" t="s">
        <v>66</v>
      </c>
      <c r="BB52" s="70" t="s">
        <v>67</v>
      </c>
      <c r="BC52" s="70" t="s">
        <v>68</v>
      </c>
      <c r="BD52" s="71" t="s">
        <v>69</v>
      </c>
      <c r="BE52" s="35"/>
    </row>
    <row r="53" spans="1:90" s="2" customFormat="1" ht="10.9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40"/>
      <c r="AS53" s="72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4"/>
      <c r="BE53" s="35"/>
    </row>
    <row r="54" spans="1:90" s="6" customFormat="1" ht="32.450000000000003" customHeight="1">
      <c r="B54" s="75"/>
      <c r="C54" s="76" t="s">
        <v>70</v>
      </c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279">
        <f>ROUND(AG55,2)</f>
        <v>0</v>
      </c>
      <c r="AH54" s="279"/>
      <c r="AI54" s="279"/>
      <c r="AJ54" s="279"/>
      <c r="AK54" s="279"/>
      <c r="AL54" s="279"/>
      <c r="AM54" s="279"/>
      <c r="AN54" s="280">
        <f>SUM(AG54,AT54)</f>
        <v>0</v>
      </c>
      <c r="AO54" s="280"/>
      <c r="AP54" s="280"/>
      <c r="AQ54" s="79" t="s">
        <v>19</v>
      </c>
      <c r="AR54" s="80"/>
      <c r="AS54" s="81">
        <f>ROUND(AS55,2)</f>
        <v>0</v>
      </c>
      <c r="AT54" s="82">
        <f>ROUND(SUM(AV54:AW54),2)</f>
        <v>0</v>
      </c>
      <c r="AU54" s="83">
        <f>ROUND(AU55,5)</f>
        <v>0</v>
      </c>
      <c r="AV54" s="82">
        <f>ROUND(AZ54*L29,2)</f>
        <v>0</v>
      </c>
      <c r="AW54" s="82">
        <f>ROUND(BA54*L30,2)</f>
        <v>0</v>
      </c>
      <c r="AX54" s="82">
        <f>ROUND(BB54*L29,2)</f>
        <v>0</v>
      </c>
      <c r="AY54" s="82">
        <f>ROUND(BC54*L30,2)</f>
        <v>0</v>
      </c>
      <c r="AZ54" s="82">
        <f>ROUND(AZ55,2)</f>
        <v>0</v>
      </c>
      <c r="BA54" s="82">
        <f>ROUND(BA55,2)</f>
        <v>0</v>
      </c>
      <c r="BB54" s="82">
        <f>ROUND(BB55,2)</f>
        <v>0</v>
      </c>
      <c r="BC54" s="82">
        <f>ROUND(BC55,2)</f>
        <v>0</v>
      </c>
      <c r="BD54" s="84">
        <f>ROUND(BD55,2)</f>
        <v>0</v>
      </c>
      <c r="BS54" s="85" t="s">
        <v>71</v>
      </c>
      <c r="BT54" s="85" t="s">
        <v>72</v>
      </c>
      <c r="BV54" s="85" t="s">
        <v>73</v>
      </c>
      <c r="BW54" s="85" t="s">
        <v>5</v>
      </c>
      <c r="BX54" s="85" t="s">
        <v>74</v>
      </c>
      <c r="CL54" s="85" t="s">
        <v>19</v>
      </c>
    </row>
    <row r="55" spans="1:90" s="7" customFormat="1" ht="37.5" customHeight="1">
      <c r="A55" s="86" t="s">
        <v>75</v>
      </c>
      <c r="B55" s="87"/>
      <c r="C55" s="88"/>
      <c r="D55" s="278" t="s">
        <v>14</v>
      </c>
      <c r="E55" s="278"/>
      <c r="F55" s="278"/>
      <c r="G55" s="278"/>
      <c r="H55" s="278"/>
      <c r="I55" s="89"/>
      <c r="J55" s="278" t="s">
        <v>17</v>
      </c>
      <c r="K55" s="278"/>
      <c r="L55" s="278"/>
      <c r="M55" s="278"/>
      <c r="N55" s="278"/>
      <c r="O55" s="278"/>
      <c r="P55" s="278"/>
      <c r="Q55" s="278"/>
      <c r="R55" s="278"/>
      <c r="S55" s="278"/>
      <c r="T55" s="278"/>
      <c r="U55" s="278"/>
      <c r="V55" s="278"/>
      <c r="W55" s="278"/>
      <c r="X55" s="278"/>
      <c r="Y55" s="278"/>
      <c r="Z55" s="278"/>
      <c r="AA55" s="278"/>
      <c r="AB55" s="278"/>
      <c r="AC55" s="278"/>
      <c r="AD55" s="278"/>
      <c r="AE55" s="278"/>
      <c r="AF55" s="278"/>
      <c r="AG55" s="276">
        <f>'2108 - Výměna střešní kry...'!J28</f>
        <v>0</v>
      </c>
      <c r="AH55" s="277"/>
      <c r="AI55" s="277"/>
      <c r="AJ55" s="277"/>
      <c r="AK55" s="277"/>
      <c r="AL55" s="277"/>
      <c r="AM55" s="277"/>
      <c r="AN55" s="276">
        <f>SUM(AG55,AT55)</f>
        <v>0</v>
      </c>
      <c r="AO55" s="277"/>
      <c r="AP55" s="277"/>
      <c r="AQ55" s="90" t="s">
        <v>76</v>
      </c>
      <c r="AR55" s="91"/>
      <c r="AS55" s="92">
        <v>0</v>
      </c>
      <c r="AT55" s="93">
        <f>ROUND(SUM(AV55:AW55),2)</f>
        <v>0</v>
      </c>
      <c r="AU55" s="94">
        <f>'2108 - Výměna střešní kry...'!P94</f>
        <v>0</v>
      </c>
      <c r="AV55" s="93">
        <f>'2108 - Výměna střešní kry...'!J31</f>
        <v>0</v>
      </c>
      <c r="AW55" s="93">
        <f>'2108 - Výměna střešní kry...'!J32</f>
        <v>0</v>
      </c>
      <c r="AX55" s="93">
        <f>'2108 - Výměna střešní kry...'!J33</f>
        <v>0</v>
      </c>
      <c r="AY55" s="93">
        <f>'2108 - Výměna střešní kry...'!J34</f>
        <v>0</v>
      </c>
      <c r="AZ55" s="93">
        <f>'2108 - Výměna střešní kry...'!F31</f>
        <v>0</v>
      </c>
      <c r="BA55" s="93">
        <f>'2108 - Výměna střešní kry...'!F32</f>
        <v>0</v>
      </c>
      <c r="BB55" s="93">
        <f>'2108 - Výměna střešní kry...'!F33</f>
        <v>0</v>
      </c>
      <c r="BC55" s="93">
        <f>'2108 - Výměna střešní kry...'!F34</f>
        <v>0</v>
      </c>
      <c r="BD55" s="95">
        <f>'2108 - Výměna střešní kry...'!F35</f>
        <v>0</v>
      </c>
      <c r="BT55" s="96" t="s">
        <v>77</v>
      </c>
      <c r="BU55" s="96" t="s">
        <v>78</v>
      </c>
      <c r="BV55" s="96" t="s">
        <v>73</v>
      </c>
      <c r="BW55" s="96" t="s">
        <v>5</v>
      </c>
      <c r="BX55" s="96" t="s">
        <v>74</v>
      </c>
      <c r="CL55" s="96" t="s">
        <v>19</v>
      </c>
    </row>
    <row r="56" spans="1:90" s="2" customFormat="1" ht="30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40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</row>
    <row r="57" spans="1:90" s="2" customFormat="1" ht="6.95" customHeight="1">
      <c r="A57" s="35"/>
      <c r="B57" s="48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0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</row>
  </sheetData>
  <sheetProtection algorithmName="SHA-512" hashValue="hP+RqdrQ8WohG9H/asoMC2PE5LJypxP4CtgeoJIEU0WScNqo6Z8AhMV0uCoiGa5rvkD7nn6WAxg1AYybdZ8BjA==" saltValue="YC10rlgax2qPlA7JXHfTObrJgEi6HD4R63wfy91Ayy86S61031TTObdtjKEJ30WckZsSctgP9q5/atwFxL8tIQ==" spinCount="100000" sheet="1" objects="1" scenarios="1" formatColumns="0" formatRows="0"/>
  <mergeCells count="42">
    <mergeCell ref="AR2:BE2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2108 - Výměna střešní kry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356"/>
  <sheetViews>
    <sheetView showGridLines="0" tabSelected="1" topLeftCell="A348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281"/>
      <c r="M2" s="281"/>
      <c r="N2" s="281"/>
      <c r="O2" s="281"/>
      <c r="P2" s="281"/>
      <c r="Q2" s="281"/>
      <c r="R2" s="281"/>
      <c r="S2" s="281"/>
      <c r="T2" s="281"/>
      <c r="U2" s="281"/>
      <c r="V2" s="281"/>
      <c r="AT2" s="18" t="s">
        <v>5</v>
      </c>
      <c r="AZ2" s="97" t="s">
        <v>79</v>
      </c>
      <c r="BA2" s="97" t="s">
        <v>19</v>
      </c>
      <c r="BB2" s="97" t="s">
        <v>19</v>
      </c>
      <c r="BC2" s="97" t="s">
        <v>80</v>
      </c>
      <c r="BD2" s="97" t="s">
        <v>81</v>
      </c>
    </row>
    <row r="3" spans="1:56" s="1" customFormat="1" ht="6.95" customHeight="1">
      <c r="B3" s="98"/>
      <c r="C3" s="99"/>
      <c r="D3" s="99"/>
      <c r="E3" s="99"/>
      <c r="F3" s="99"/>
      <c r="G3" s="99"/>
      <c r="H3" s="99"/>
      <c r="I3" s="99"/>
      <c r="J3" s="99"/>
      <c r="K3" s="99"/>
      <c r="L3" s="21"/>
      <c r="AT3" s="18" t="s">
        <v>77</v>
      </c>
      <c r="AZ3" s="97" t="s">
        <v>82</v>
      </c>
      <c r="BA3" s="97" t="s">
        <v>19</v>
      </c>
      <c r="BB3" s="97" t="s">
        <v>19</v>
      </c>
      <c r="BC3" s="97" t="s">
        <v>83</v>
      </c>
      <c r="BD3" s="97" t="s">
        <v>81</v>
      </c>
    </row>
    <row r="4" spans="1:56" s="1" customFormat="1" ht="24.95" customHeight="1">
      <c r="B4" s="21"/>
      <c r="D4" s="100" t="s">
        <v>84</v>
      </c>
      <c r="L4" s="21"/>
      <c r="M4" s="101" t="s">
        <v>10</v>
      </c>
      <c r="AT4" s="18" t="s">
        <v>4</v>
      </c>
      <c r="AZ4" s="97" t="s">
        <v>85</v>
      </c>
      <c r="BA4" s="97" t="s">
        <v>19</v>
      </c>
      <c r="BB4" s="97" t="s">
        <v>19</v>
      </c>
      <c r="BC4" s="97" t="s">
        <v>86</v>
      </c>
      <c r="BD4" s="97" t="s">
        <v>81</v>
      </c>
    </row>
    <row r="5" spans="1:56" s="1" customFormat="1" ht="6.95" customHeight="1">
      <c r="B5" s="21"/>
      <c r="L5" s="21"/>
      <c r="AZ5" s="97" t="s">
        <v>87</v>
      </c>
      <c r="BA5" s="97" t="s">
        <v>19</v>
      </c>
      <c r="BB5" s="97" t="s">
        <v>19</v>
      </c>
      <c r="BC5" s="97" t="s">
        <v>88</v>
      </c>
      <c r="BD5" s="97" t="s">
        <v>81</v>
      </c>
    </row>
    <row r="6" spans="1:56" s="2" customFormat="1" ht="12" customHeight="1">
      <c r="A6" s="35"/>
      <c r="B6" s="40"/>
      <c r="C6" s="35"/>
      <c r="D6" s="102" t="s">
        <v>16</v>
      </c>
      <c r="E6" s="35"/>
      <c r="F6" s="35"/>
      <c r="G6" s="35"/>
      <c r="H6" s="35"/>
      <c r="I6" s="35"/>
      <c r="J6" s="35"/>
      <c r="K6" s="35"/>
      <c r="L6" s="103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Z6" s="97" t="s">
        <v>89</v>
      </c>
      <c r="BA6" s="97" t="s">
        <v>19</v>
      </c>
      <c r="BB6" s="97" t="s">
        <v>19</v>
      </c>
      <c r="BC6" s="97" t="s">
        <v>90</v>
      </c>
      <c r="BD6" s="97" t="s">
        <v>81</v>
      </c>
    </row>
    <row r="7" spans="1:56" s="2" customFormat="1" ht="30" customHeight="1">
      <c r="A7" s="35"/>
      <c r="B7" s="40"/>
      <c r="C7" s="35"/>
      <c r="D7" s="35"/>
      <c r="E7" s="282" t="s">
        <v>17</v>
      </c>
      <c r="F7" s="283"/>
      <c r="G7" s="283"/>
      <c r="H7" s="283"/>
      <c r="I7" s="35"/>
      <c r="J7" s="35"/>
      <c r="K7" s="35"/>
      <c r="L7" s="103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Z7" s="97" t="s">
        <v>91</v>
      </c>
      <c r="BA7" s="97" t="s">
        <v>19</v>
      </c>
      <c r="BB7" s="97" t="s">
        <v>19</v>
      </c>
      <c r="BC7" s="97" t="s">
        <v>92</v>
      </c>
      <c r="BD7" s="97" t="s">
        <v>81</v>
      </c>
    </row>
    <row r="8" spans="1:56" s="2" customFormat="1" ht="11.25">
      <c r="A8" s="35"/>
      <c r="B8" s="40"/>
      <c r="C8" s="35"/>
      <c r="D8" s="35"/>
      <c r="E8" s="35"/>
      <c r="F8" s="35"/>
      <c r="G8" s="35"/>
      <c r="H8" s="35"/>
      <c r="I8" s="35"/>
      <c r="J8" s="35"/>
      <c r="K8" s="35"/>
      <c r="L8" s="103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Z8" s="97" t="s">
        <v>93</v>
      </c>
      <c r="BA8" s="97" t="s">
        <v>19</v>
      </c>
      <c r="BB8" s="97" t="s">
        <v>19</v>
      </c>
      <c r="BC8" s="97" t="s">
        <v>94</v>
      </c>
      <c r="BD8" s="97" t="s">
        <v>81</v>
      </c>
    </row>
    <row r="9" spans="1:56" s="2" customFormat="1" ht="12" customHeight="1">
      <c r="A9" s="35"/>
      <c r="B9" s="40"/>
      <c r="C9" s="35"/>
      <c r="D9" s="102" t="s">
        <v>18</v>
      </c>
      <c r="E9" s="35"/>
      <c r="F9" s="104" t="s">
        <v>19</v>
      </c>
      <c r="G9" s="35"/>
      <c r="H9" s="35"/>
      <c r="I9" s="102" t="s">
        <v>20</v>
      </c>
      <c r="J9" s="104" t="s">
        <v>19</v>
      </c>
      <c r="K9" s="35"/>
      <c r="L9" s="103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Z9" s="97" t="s">
        <v>95</v>
      </c>
      <c r="BA9" s="97" t="s">
        <v>19</v>
      </c>
      <c r="BB9" s="97" t="s">
        <v>19</v>
      </c>
      <c r="BC9" s="97" t="s">
        <v>96</v>
      </c>
      <c r="BD9" s="97" t="s">
        <v>81</v>
      </c>
    </row>
    <row r="10" spans="1:56" s="2" customFormat="1" ht="12" customHeight="1">
      <c r="A10" s="35"/>
      <c r="B10" s="40"/>
      <c r="C10" s="35"/>
      <c r="D10" s="102" t="s">
        <v>21</v>
      </c>
      <c r="E10" s="35"/>
      <c r="F10" s="104" t="s">
        <v>22</v>
      </c>
      <c r="G10" s="35"/>
      <c r="H10" s="35"/>
      <c r="I10" s="102" t="s">
        <v>23</v>
      </c>
      <c r="J10" s="105" t="str">
        <f>'Rekapitulace stavby'!AN8</f>
        <v>2. 4. 2021</v>
      </c>
      <c r="K10" s="35"/>
      <c r="L10" s="103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56" s="2" customFormat="1" ht="10.9" customHeight="1">
      <c r="A11" s="35"/>
      <c r="B11" s="40"/>
      <c r="C11" s="35"/>
      <c r="D11" s="35"/>
      <c r="E11" s="35"/>
      <c r="F11" s="35"/>
      <c r="G11" s="35"/>
      <c r="H11" s="35"/>
      <c r="I11" s="35"/>
      <c r="J11" s="35"/>
      <c r="K11" s="35"/>
      <c r="L11" s="103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56" s="2" customFormat="1" ht="12" customHeight="1">
      <c r="A12" s="35"/>
      <c r="B12" s="40"/>
      <c r="C12" s="35"/>
      <c r="D12" s="102" t="s">
        <v>25</v>
      </c>
      <c r="E12" s="35"/>
      <c r="F12" s="35"/>
      <c r="G12" s="35"/>
      <c r="H12" s="35"/>
      <c r="I12" s="102" t="s">
        <v>26</v>
      </c>
      <c r="J12" s="104" t="s">
        <v>19</v>
      </c>
      <c r="K12" s="35"/>
      <c r="L12" s="103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56" s="2" customFormat="1" ht="18" customHeight="1">
      <c r="A13" s="35"/>
      <c r="B13" s="40"/>
      <c r="C13" s="35"/>
      <c r="D13" s="35"/>
      <c r="E13" s="104" t="s">
        <v>27</v>
      </c>
      <c r="F13" s="35"/>
      <c r="G13" s="35"/>
      <c r="H13" s="35"/>
      <c r="I13" s="102" t="s">
        <v>28</v>
      </c>
      <c r="J13" s="104" t="s">
        <v>19</v>
      </c>
      <c r="K13" s="35"/>
      <c r="L13" s="103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56" s="2" customFormat="1" ht="6.95" customHeight="1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103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56" s="2" customFormat="1" ht="12" customHeight="1">
      <c r="A15" s="35"/>
      <c r="B15" s="40"/>
      <c r="C15" s="35"/>
      <c r="D15" s="102" t="s">
        <v>29</v>
      </c>
      <c r="E15" s="35"/>
      <c r="F15" s="35"/>
      <c r="G15" s="35"/>
      <c r="H15" s="35"/>
      <c r="I15" s="102" t="s">
        <v>26</v>
      </c>
      <c r="J15" s="31" t="str">
        <f>'Rekapitulace stavby'!AN13</f>
        <v>Vyplň údaj</v>
      </c>
      <c r="K15" s="35"/>
      <c r="L15" s="103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56" s="2" customFormat="1" ht="18" customHeight="1">
      <c r="A16" s="35"/>
      <c r="B16" s="40"/>
      <c r="C16" s="35"/>
      <c r="D16" s="35"/>
      <c r="E16" s="284" t="str">
        <f>'Rekapitulace stavby'!E14</f>
        <v>Vyplň údaj</v>
      </c>
      <c r="F16" s="285"/>
      <c r="G16" s="285"/>
      <c r="H16" s="285"/>
      <c r="I16" s="102" t="s">
        <v>28</v>
      </c>
      <c r="J16" s="31" t="str">
        <f>'Rekapitulace stavby'!AN14</f>
        <v>Vyplň údaj</v>
      </c>
      <c r="K16" s="35"/>
      <c r="L16" s="103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6.95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103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02" t="s">
        <v>31</v>
      </c>
      <c r="E18" s="35"/>
      <c r="F18" s="35"/>
      <c r="G18" s="35"/>
      <c r="H18" s="35"/>
      <c r="I18" s="102" t="s">
        <v>26</v>
      </c>
      <c r="J18" s="104" t="s">
        <v>19</v>
      </c>
      <c r="K18" s="35"/>
      <c r="L18" s="103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04" t="s">
        <v>32</v>
      </c>
      <c r="F19" s="35"/>
      <c r="G19" s="35"/>
      <c r="H19" s="35"/>
      <c r="I19" s="102" t="s">
        <v>28</v>
      </c>
      <c r="J19" s="104" t="s">
        <v>19</v>
      </c>
      <c r="K19" s="35"/>
      <c r="L19" s="103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103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02" t="s">
        <v>34</v>
      </c>
      <c r="E21" s="35"/>
      <c r="F21" s="35"/>
      <c r="G21" s="35"/>
      <c r="H21" s="35"/>
      <c r="I21" s="102" t="s">
        <v>26</v>
      </c>
      <c r="J21" s="104" t="s">
        <v>19</v>
      </c>
      <c r="K21" s="35"/>
      <c r="L21" s="103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104" t="s">
        <v>35</v>
      </c>
      <c r="F22" s="35"/>
      <c r="G22" s="35"/>
      <c r="H22" s="35"/>
      <c r="I22" s="102" t="s">
        <v>28</v>
      </c>
      <c r="J22" s="104" t="s">
        <v>19</v>
      </c>
      <c r="K22" s="35"/>
      <c r="L22" s="103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103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02" t="s">
        <v>36</v>
      </c>
      <c r="E24" s="35"/>
      <c r="F24" s="35"/>
      <c r="G24" s="35"/>
      <c r="H24" s="35"/>
      <c r="I24" s="35"/>
      <c r="J24" s="35"/>
      <c r="K24" s="35"/>
      <c r="L24" s="103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8" customFormat="1" ht="71.25" customHeight="1">
      <c r="A25" s="106"/>
      <c r="B25" s="107"/>
      <c r="C25" s="106"/>
      <c r="D25" s="106"/>
      <c r="E25" s="286" t="s">
        <v>97</v>
      </c>
      <c r="F25" s="286"/>
      <c r="G25" s="286"/>
      <c r="H25" s="286"/>
      <c r="I25" s="106"/>
      <c r="J25" s="106"/>
      <c r="K25" s="106"/>
      <c r="L25" s="108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103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109"/>
      <c r="E27" s="109"/>
      <c r="F27" s="109"/>
      <c r="G27" s="109"/>
      <c r="H27" s="109"/>
      <c r="I27" s="109"/>
      <c r="J27" s="109"/>
      <c r="K27" s="109"/>
      <c r="L27" s="103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25.35" customHeight="1">
      <c r="A28" s="35"/>
      <c r="B28" s="40"/>
      <c r="C28" s="35"/>
      <c r="D28" s="110" t="s">
        <v>38</v>
      </c>
      <c r="E28" s="35"/>
      <c r="F28" s="35"/>
      <c r="G28" s="35"/>
      <c r="H28" s="35"/>
      <c r="I28" s="35"/>
      <c r="J28" s="111">
        <f>ROUND(J94, 2)</f>
        <v>0</v>
      </c>
      <c r="K28" s="35"/>
      <c r="L28" s="103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09"/>
      <c r="E29" s="109"/>
      <c r="F29" s="109"/>
      <c r="G29" s="109"/>
      <c r="H29" s="109"/>
      <c r="I29" s="109"/>
      <c r="J29" s="109"/>
      <c r="K29" s="109"/>
      <c r="L29" s="103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4.45" customHeight="1">
      <c r="A30" s="35"/>
      <c r="B30" s="40"/>
      <c r="C30" s="35"/>
      <c r="D30" s="35"/>
      <c r="E30" s="35"/>
      <c r="F30" s="112" t="s">
        <v>40</v>
      </c>
      <c r="G30" s="35"/>
      <c r="H30" s="35"/>
      <c r="I30" s="112" t="s">
        <v>39</v>
      </c>
      <c r="J30" s="112" t="s">
        <v>41</v>
      </c>
      <c r="K30" s="35"/>
      <c r="L30" s="103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14.45" customHeight="1">
      <c r="A31" s="35"/>
      <c r="B31" s="40"/>
      <c r="C31" s="35"/>
      <c r="D31" s="113" t="s">
        <v>42</v>
      </c>
      <c r="E31" s="102" t="s">
        <v>43</v>
      </c>
      <c r="F31" s="114">
        <f>ROUND((SUM(BE94:BE355)),  2)</f>
        <v>0</v>
      </c>
      <c r="G31" s="35"/>
      <c r="H31" s="35"/>
      <c r="I31" s="115">
        <v>0.21</v>
      </c>
      <c r="J31" s="114">
        <f>ROUND(((SUM(BE94:BE355))*I31),  2)</f>
        <v>0</v>
      </c>
      <c r="K31" s="35"/>
      <c r="L31" s="103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102" t="s">
        <v>44</v>
      </c>
      <c r="F32" s="114">
        <f>ROUND((SUM(BF94:BF355)),  2)</f>
        <v>0</v>
      </c>
      <c r="G32" s="35"/>
      <c r="H32" s="35"/>
      <c r="I32" s="115">
        <v>0.15</v>
      </c>
      <c r="J32" s="114">
        <f>ROUND(((SUM(BF94:BF355))*I32),  2)</f>
        <v>0</v>
      </c>
      <c r="K32" s="35"/>
      <c r="L32" s="103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hidden="1" customHeight="1">
      <c r="A33" s="35"/>
      <c r="B33" s="40"/>
      <c r="C33" s="35"/>
      <c r="D33" s="35"/>
      <c r="E33" s="102" t="s">
        <v>45</v>
      </c>
      <c r="F33" s="114">
        <f>ROUND((SUM(BG94:BG355)),  2)</f>
        <v>0</v>
      </c>
      <c r="G33" s="35"/>
      <c r="H33" s="35"/>
      <c r="I33" s="115">
        <v>0.21</v>
      </c>
      <c r="J33" s="114">
        <f>0</f>
        <v>0</v>
      </c>
      <c r="K33" s="35"/>
      <c r="L33" s="103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hidden="1" customHeight="1">
      <c r="A34" s="35"/>
      <c r="B34" s="40"/>
      <c r="C34" s="35"/>
      <c r="D34" s="35"/>
      <c r="E34" s="102" t="s">
        <v>46</v>
      </c>
      <c r="F34" s="114">
        <f>ROUND((SUM(BH94:BH355)),  2)</f>
        <v>0</v>
      </c>
      <c r="G34" s="35"/>
      <c r="H34" s="35"/>
      <c r="I34" s="115">
        <v>0.15</v>
      </c>
      <c r="J34" s="114">
        <f>0</f>
        <v>0</v>
      </c>
      <c r="K34" s="35"/>
      <c r="L34" s="103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2" t="s">
        <v>47</v>
      </c>
      <c r="F35" s="114">
        <f>ROUND((SUM(BI94:BI355)),  2)</f>
        <v>0</v>
      </c>
      <c r="G35" s="35"/>
      <c r="H35" s="35"/>
      <c r="I35" s="115">
        <v>0</v>
      </c>
      <c r="J35" s="114">
        <f>0</f>
        <v>0</v>
      </c>
      <c r="K35" s="35"/>
      <c r="L35" s="103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6.95" customHeight="1">
      <c r="A36" s="35"/>
      <c r="B36" s="40"/>
      <c r="C36" s="35"/>
      <c r="D36" s="35"/>
      <c r="E36" s="35"/>
      <c r="F36" s="35"/>
      <c r="G36" s="35"/>
      <c r="H36" s="35"/>
      <c r="I36" s="35"/>
      <c r="J36" s="35"/>
      <c r="K36" s="35"/>
      <c r="L36" s="103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25.35" customHeight="1">
      <c r="A37" s="35"/>
      <c r="B37" s="40"/>
      <c r="C37" s="116"/>
      <c r="D37" s="117" t="s">
        <v>48</v>
      </c>
      <c r="E37" s="118"/>
      <c r="F37" s="118"/>
      <c r="G37" s="119" t="s">
        <v>49</v>
      </c>
      <c r="H37" s="120" t="s">
        <v>50</v>
      </c>
      <c r="I37" s="118"/>
      <c r="J37" s="121">
        <f>SUM(J28:J35)</f>
        <v>0</v>
      </c>
      <c r="K37" s="122"/>
      <c r="L37" s="103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123"/>
      <c r="C38" s="124"/>
      <c r="D38" s="124"/>
      <c r="E38" s="124"/>
      <c r="F38" s="124"/>
      <c r="G38" s="124"/>
      <c r="H38" s="124"/>
      <c r="I38" s="124"/>
      <c r="J38" s="124"/>
      <c r="K38" s="124"/>
      <c r="L38" s="103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42" spans="1:31" s="2" customFormat="1" ht="6.95" customHeight="1">
      <c r="A42" s="35"/>
      <c r="B42" s="125"/>
      <c r="C42" s="126"/>
      <c r="D42" s="126"/>
      <c r="E42" s="126"/>
      <c r="F42" s="126"/>
      <c r="G42" s="126"/>
      <c r="H42" s="126"/>
      <c r="I42" s="126"/>
      <c r="J42" s="126"/>
      <c r="K42" s="126"/>
      <c r="L42" s="103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4.95" customHeight="1">
      <c r="A43" s="35"/>
      <c r="B43" s="36"/>
      <c r="C43" s="24" t="s">
        <v>98</v>
      </c>
      <c r="D43" s="37"/>
      <c r="E43" s="37"/>
      <c r="F43" s="37"/>
      <c r="G43" s="37"/>
      <c r="H43" s="37"/>
      <c r="I43" s="37"/>
      <c r="J43" s="37"/>
      <c r="K43" s="37"/>
      <c r="L43" s="103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6.95" customHeight="1">
      <c r="A44" s="35"/>
      <c r="B44" s="36"/>
      <c r="C44" s="37"/>
      <c r="D44" s="37"/>
      <c r="E44" s="37"/>
      <c r="F44" s="37"/>
      <c r="G44" s="37"/>
      <c r="H44" s="37"/>
      <c r="I44" s="37"/>
      <c r="J44" s="37"/>
      <c r="K44" s="37"/>
      <c r="L44" s="103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12" customHeight="1">
      <c r="A45" s="35"/>
      <c r="B45" s="36"/>
      <c r="C45" s="30" t="s">
        <v>16</v>
      </c>
      <c r="D45" s="37"/>
      <c r="E45" s="37"/>
      <c r="F45" s="37"/>
      <c r="G45" s="37"/>
      <c r="H45" s="37"/>
      <c r="I45" s="37"/>
      <c r="J45" s="37"/>
      <c r="K45" s="37"/>
      <c r="L45" s="103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30" customHeight="1">
      <c r="A46" s="35"/>
      <c r="B46" s="36"/>
      <c r="C46" s="37"/>
      <c r="D46" s="37"/>
      <c r="E46" s="261" t="str">
        <f>E7</f>
        <v>Výměna střešní krytiny bytových domů  čp.872,873 a 874, ul.Fugnerova, Vrchlabí</v>
      </c>
      <c r="F46" s="287"/>
      <c r="G46" s="287"/>
      <c r="H46" s="287"/>
      <c r="I46" s="37"/>
      <c r="J46" s="37"/>
      <c r="K46" s="37"/>
      <c r="L46" s="103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6.95" customHeight="1">
      <c r="A47" s="35"/>
      <c r="B47" s="36"/>
      <c r="C47" s="37"/>
      <c r="D47" s="37"/>
      <c r="E47" s="37"/>
      <c r="F47" s="37"/>
      <c r="G47" s="37"/>
      <c r="H47" s="37"/>
      <c r="I47" s="37"/>
      <c r="J47" s="37"/>
      <c r="K47" s="37"/>
      <c r="L47" s="103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2" customHeight="1">
      <c r="A48" s="35"/>
      <c r="B48" s="36"/>
      <c r="C48" s="30" t="s">
        <v>21</v>
      </c>
      <c r="D48" s="37"/>
      <c r="E48" s="37"/>
      <c r="F48" s="28" t="str">
        <f>F10</f>
        <v xml:space="preserve"> </v>
      </c>
      <c r="G48" s="37"/>
      <c r="H48" s="37"/>
      <c r="I48" s="30" t="s">
        <v>23</v>
      </c>
      <c r="J48" s="60" t="str">
        <f>IF(J10="","",J10)</f>
        <v>2. 4. 2021</v>
      </c>
      <c r="K48" s="37"/>
      <c r="L48" s="103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6.95" customHeight="1">
      <c r="A49" s="35"/>
      <c r="B49" s="36"/>
      <c r="C49" s="37"/>
      <c r="D49" s="37"/>
      <c r="E49" s="37"/>
      <c r="F49" s="37"/>
      <c r="G49" s="37"/>
      <c r="H49" s="37"/>
      <c r="I49" s="37"/>
      <c r="J49" s="37"/>
      <c r="K49" s="37"/>
      <c r="L49" s="103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5.2" customHeight="1">
      <c r="A50" s="35"/>
      <c r="B50" s="36"/>
      <c r="C50" s="30" t="s">
        <v>25</v>
      </c>
      <c r="D50" s="37"/>
      <c r="E50" s="37"/>
      <c r="F50" s="28" t="str">
        <f>E13</f>
        <v>Město Vrchlabí</v>
      </c>
      <c r="G50" s="37"/>
      <c r="H50" s="37"/>
      <c r="I50" s="30" t="s">
        <v>31</v>
      </c>
      <c r="J50" s="33" t="str">
        <f>E19</f>
        <v>Ing.P.Starý, Vrchlabí</v>
      </c>
      <c r="K50" s="37"/>
      <c r="L50" s="103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15.2" customHeight="1">
      <c r="A51" s="35"/>
      <c r="B51" s="36"/>
      <c r="C51" s="30" t="s">
        <v>29</v>
      </c>
      <c r="D51" s="37"/>
      <c r="E51" s="37"/>
      <c r="F51" s="28" t="str">
        <f>IF(E16="","",E16)</f>
        <v>Vyplň údaj</v>
      </c>
      <c r="G51" s="37"/>
      <c r="H51" s="37"/>
      <c r="I51" s="30" t="s">
        <v>34</v>
      </c>
      <c r="J51" s="33" t="str">
        <f>E22</f>
        <v>Ing. Jiřičková</v>
      </c>
      <c r="K51" s="37"/>
      <c r="L51" s="103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0.35" customHeight="1">
      <c r="A52" s="35"/>
      <c r="B52" s="36"/>
      <c r="C52" s="37"/>
      <c r="D52" s="37"/>
      <c r="E52" s="37"/>
      <c r="F52" s="37"/>
      <c r="G52" s="37"/>
      <c r="H52" s="37"/>
      <c r="I52" s="37"/>
      <c r="J52" s="37"/>
      <c r="K52" s="37"/>
      <c r="L52" s="103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29.25" customHeight="1">
      <c r="A53" s="35"/>
      <c r="B53" s="36"/>
      <c r="C53" s="127" t="s">
        <v>99</v>
      </c>
      <c r="D53" s="128"/>
      <c r="E53" s="128"/>
      <c r="F53" s="128"/>
      <c r="G53" s="128"/>
      <c r="H53" s="128"/>
      <c r="I53" s="128"/>
      <c r="J53" s="129" t="s">
        <v>100</v>
      </c>
      <c r="K53" s="128"/>
      <c r="L53" s="103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0.35" customHeight="1">
      <c r="A54" s="35"/>
      <c r="B54" s="36"/>
      <c r="C54" s="37"/>
      <c r="D54" s="37"/>
      <c r="E54" s="37"/>
      <c r="F54" s="37"/>
      <c r="G54" s="37"/>
      <c r="H54" s="37"/>
      <c r="I54" s="37"/>
      <c r="J54" s="37"/>
      <c r="K54" s="37"/>
      <c r="L54" s="103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22.9" customHeight="1">
      <c r="A55" s="35"/>
      <c r="B55" s="36"/>
      <c r="C55" s="130" t="s">
        <v>70</v>
      </c>
      <c r="D55" s="37"/>
      <c r="E55" s="37"/>
      <c r="F55" s="37"/>
      <c r="G55" s="37"/>
      <c r="H55" s="37"/>
      <c r="I55" s="37"/>
      <c r="J55" s="78">
        <f>J94</f>
        <v>0</v>
      </c>
      <c r="K55" s="37"/>
      <c r="L55" s="103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U55" s="18" t="s">
        <v>101</v>
      </c>
    </row>
    <row r="56" spans="1:47" s="9" customFormat="1" ht="24.95" customHeight="1">
      <c r="B56" s="131"/>
      <c r="C56" s="132"/>
      <c r="D56" s="133" t="s">
        <v>102</v>
      </c>
      <c r="E56" s="134"/>
      <c r="F56" s="134"/>
      <c r="G56" s="134"/>
      <c r="H56" s="134"/>
      <c r="I56" s="134"/>
      <c r="J56" s="135">
        <f>J95</f>
        <v>0</v>
      </c>
      <c r="K56" s="132"/>
      <c r="L56" s="136"/>
    </row>
    <row r="57" spans="1:47" s="10" customFormat="1" ht="19.899999999999999" customHeight="1">
      <c r="B57" s="137"/>
      <c r="C57" s="138"/>
      <c r="D57" s="139" t="s">
        <v>103</v>
      </c>
      <c r="E57" s="140"/>
      <c r="F57" s="140"/>
      <c r="G57" s="140"/>
      <c r="H57" s="140"/>
      <c r="I57" s="140"/>
      <c r="J57" s="141">
        <f>J96</f>
        <v>0</v>
      </c>
      <c r="K57" s="138"/>
      <c r="L57" s="142"/>
    </row>
    <row r="58" spans="1:47" s="10" customFormat="1" ht="19.899999999999999" customHeight="1">
      <c r="B58" s="137"/>
      <c r="C58" s="138"/>
      <c r="D58" s="139" t="s">
        <v>104</v>
      </c>
      <c r="E58" s="140"/>
      <c r="F58" s="140"/>
      <c r="G58" s="140"/>
      <c r="H58" s="140"/>
      <c r="I58" s="140"/>
      <c r="J58" s="141">
        <f>J102</f>
        <v>0</v>
      </c>
      <c r="K58" s="138"/>
      <c r="L58" s="142"/>
    </row>
    <row r="59" spans="1:47" s="10" customFormat="1" ht="19.899999999999999" customHeight="1">
      <c r="B59" s="137"/>
      <c r="C59" s="138"/>
      <c r="D59" s="139" t="s">
        <v>105</v>
      </c>
      <c r="E59" s="140"/>
      <c r="F59" s="140"/>
      <c r="G59" s="140"/>
      <c r="H59" s="140"/>
      <c r="I59" s="140"/>
      <c r="J59" s="141">
        <f>J130</f>
        <v>0</v>
      </c>
      <c r="K59" s="138"/>
      <c r="L59" s="142"/>
    </row>
    <row r="60" spans="1:47" s="10" customFormat="1" ht="19.899999999999999" customHeight="1">
      <c r="B60" s="137"/>
      <c r="C60" s="138"/>
      <c r="D60" s="139" t="s">
        <v>106</v>
      </c>
      <c r="E60" s="140"/>
      <c r="F60" s="140"/>
      <c r="G60" s="140"/>
      <c r="H60" s="140"/>
      <c r="I60" s="140"/>
      <c r="J60" s="141">
        <f>J142</f>
        <v>0</v>
      </c>
      <c r="K60" s="138"/>
      <c r="L60" s="142"/>
    </row>
    <row r="61" spans="1:47" s="9" customFormat="1" ht="24.95" customHeight="1">
      <c r="B61" s="131"/>
      <c r="C61" s="132"/>
      <c r="D61" s="133" t="s">
        <v>107</v>
      </c>
      <c r="E61" s="134"/>
      <c r="F61" s="134"/>
      <c r="G61" s="134"/>
      <c r="H61" s="134"/>
      <c r="I61" s="134"/>
      <c r="J61" s="135">
        <f>J144</f>
        <v>0</v>
      </c>
      <c r="K61" s="132"/>
      <c r="L61" s="136"/>
    </row>
    <row r="62" spans="1:47" s="10" customFormat="1" ht="19.899999999999999" customHeight="1">
      <c r="B62" s="137"/>
      <c r="C62" s="138"/>
      <c r="D62" s="139" t="s">
        <v>108</v>
      </c>
      <c r="E62" s="140"/>
      <c r="F62" s="140"/>
      <c r="G62" s="140"/>
      <c r="H62" s="140"/>
      <c r="I62" s="140"/>
      <c r="J62" s="141">
        <f>J145</f>
        <v>0</v>
      </c>
      <c r="K62" s="138"/>
      <c r="L62" s="142"/>
    </row>
    <row r="63" spans="1:47" s="10" customFormat="1" ht="19.899999999999999" customHeight="1">
      <c r="B63" s="137"/>
      <c r="C63" s="138"/>
      <c r="D63" s="139" t="s">
        <v>109</v>
      </c>
      <c r="E63" s="140"/>
      <c r="F63" s="140"/>
      <c r="G63" s="140"/>
      <c r="H63" s="140"/>
      <c r="I63" s="140"/>
      <c r="J63" s="141">
        <f>J160</f>
        <v>0</v>
      </c>
      <c r="K63" s="138"/>
      <c r="L63" s="142"/>
    </row>
    <row r="64" spans="1:47" s="10" customFormat="1" ht="19.899999999999999" customHeight="1">
      <c r="B64" s="137"/>
      <c r="C64" s="138"/>
      <c r="D64" s="139" t="s">
        <v>110</v>
      </c>
      <c r="E64" s="140"/>
      <c r="F64" s="140"/>
      <c r="G64" s="140"/>
      <c r="H64" s="140"/>
      <c r="I64" s="140"/>
      <c r="J64" s="141">
        <f>J182</f>
        <v>0</v>
      </c>
      <c r="K64" s="138"/>
      <c r="L64" s="142"/>
    </row>
    <row r="65" spans="1:31" s="10" customFormat="1" ht="19.899999999999999" customHeight="1">
      <c r="B65" s="137"/>
      <c r="C65" s="138"/>
      <c r="D65" s="139" t="s">
        <v>111</v>
      </c>
      <c r="E65" s="140"/>
      <c r="F65" s="140"/>
      <c r="G65" s="140"/>
      <c r="H65" s="140"/>
      <c r="I65" s="140"/>
      <c r="J65" s="141">
        <f>J185</f>
        <v>0</v>
      </c>
      <c r="K65" s="138"/>
      <c r="L65" s="142"/>
    </row>
    <row r="66" spans="1:31" s="10" customFormat="1" ht="19.899999999999999" customHeight="1">
      <c r="B66" s="137"/>
      <c r="C66" s="138"/>
      <c r="D66" s="139" t="s">
        <v>112</v>
      </c>
      <c r="E66" s="140"/>
      <c r="F66" s="140"/>
      <c r="G66" s="140"/>
      <c r="H66" s="140"/>
      <c r="I66" s="140"/>
      <c r="J66" s="141">
        <f>J220</f>
        <v>0</v>
      </c>
      <c r="K66" s="138"/>
      <c r="L66" s="142"/>
    </row>
    <row r="67" spans="1:31" s="10" customFormat="1" ht="19.899999999999999" customHeight="1">
      <c r="B67" s="137"/>
      <c r="C67" s="138"/>
      <c r="D67" s="139" t="s">
        <v>113</v>
      </c>
      <c r="E67" s="140"/>
      <c r="F67" s="140"/>
      <c r="G67" s="140"/>
      <c r="H67" s="140"/>
      <c r="I67" s="140"/>
      <c r="J67" s="141">
        <f>J306</f>
        <v>0</v>
      </c>
      <c r="K67" s="138"/>
      <c r="L67" s="142"/>
    </row>
    <row r="68" spans="1:31" s="10" customFormat="1" ht="19.899999999999999" customHeight="1">
      <c r="B68" s="137"/>
      <c r="C68" s="138"/>
      <c r="D68" s="139" t="s">
        <v>114</v>
      </c>
      <c r="E68" s="140"/>
      <c r="F68" s="140"/>
      <c r="G68" s="140"/>
      <c r="H68" s="140"/>
      <c r="I68" s="140"/>
      <c r="J68" s="141">
        <f>J329</f>
        <v>0</v>
      </c>
      <c r="K68" s="138"/>
      <c r="L68" s="142"/>
    </row>
    <row r="69" spans="1:31" s="10" customFormat="1" ht="19.899999999999999" customHeight="1">
      <c r="B69" s="137"/>
      <c r="C69" s="138"/>
      <c r="D69" s="139" t="s">
        <v>115</v>
      </c>
      <c r="E69" s="140"/>
      <c r="F69" s="140"/>
      <c r="G69" s="140"/>
      <c r="H69" s="140"/>
      <c r="I69" s="140"/>
      <c r="J69" s="141">
        <f>J331</f>
        <v>0</v>
      </c>
      <c r="K69" s="138"/>
      <c r="L69" s="142"/>
    </row>
    <row r="70" spans="1:31" s="10" customFormat="1" ht="19.899999999999999" customHeight="1">
      <c r="B70" s="137"/>
      <c r="C70" s="138"/>
      <c r="D70" s="139" t="s">
        <v>116</v>
      </c>
      <c r="E70" s="140"/>
      <c r="F70" s="140"/>
      <c r="G70" s="140"/>
      <c r="H70" s="140"/>
      <c r="I70" s="140"/>
      <c r="J70" s="141">
        <f>J337</f>
        <v>0</v>
      </c>
      <c r="K70" s="138"/>
      <c r="L70" s="142"/>
    </row>
    <row r="71" spans="1:31" s="9" customFormat="1" ht="24.95" customHeight="1">
      <c r="B71" s="131"/>
      <c r="C71" s="132"/>
      <c r="D71" s="133" t="s">
        <v>117</v>
      </c>
      <c r="E71" s="134"/>
      <c r="F71" s="134"/>
      <c r="G71" s="134"/>
      <c r="H71" s="134"/>
      <c r="I71" s="134"/>
      <c r="J71" s="135">
        <f>J342</f>
        <v>0</v>
      </c>
      <c r="K71" s="132"/>
      <c r="L71" s="136"/>
    </row>
    <row r="72" spans="1:31" s="10" customFormat="1" ht="19.899999999999999" customHeight="1">
      <c r="B72" s="137"/>
      <c r="C72" s="138"/>
      <c r="D72" s="139" t="s">
        <v>118</v>
      </c>
      <c r="E72" s="140"/>
      <c r="F72" s="140"/>
      <c r="G72" s="140"/>
      <c r="H72" s="140"/>
      <c r="I72" s="140"/>
      <c r="J72" s="141">
        <f>J343</f>
        <v>0</v>
      </c>
      <c r="K72" s="138"/>
      <c r="L72" s="142"/>
    </row>
    <row r="73" spans="1:31" s="9" customFormat="1" ht="24.95" customHeight="1">
      <c r="B73" s="131"/>
      <c r="C73" s="132"/>
      <c r="D73" s="133" t="s">
        <v>119</v>
      </c>
      <c r="E73" s="134"/>
      <c r="F73" s="134"/>
      <c r="G73" s="134"/>
      <c r="H73" s="134"/>
      <c r="I73" s="134"/>
      <c r="J73" s="135">
        <f>J349</f>
        <v>0</v>
      </c>
      <c r="K73" s="132"/>
      <c r="L73" s="136"/>
    </row>
    <row r="74" spans="1:31" s="10" customFormat="1" ht="19.899999999999999" customHeight="1">
      <c r="B74" s="137"/>
      <c r="C74" s="138"/>
      <c r="D74" s="139" t="s">
        <v>120</v>
      </c>
      <c r="E74" s="140"/>
      <c r="F74" s="140"/>
      <c r="G74" s="140"/>
      <c r="H74" s="140"/>
      <c r="I74" s="140"/>
      <c r="J74" s="141">
        <f>J350</f>
        <v>0</v>
      </c>
      <c r="K74" s="138"/>
      <c r="L74" s="142"/>
    </row>
    <row r="75" spans="1:31" s="10" customFormat="1" ht="19.899999999999999" customHeight="1">
      <c r="B75" s="137"/>
      <c r="C75" s="138"/>
      <c r="D75" s="139" t="s">
        <v>121</v>
      </c>
      <c r="E75" s="140"/>
      <c r="F75" s="140"/>
      <c r="G75" s="140"/>
      <c r="H75" s="140"/>
      <c r="I75" s="140"/>
      <c r="J75" s="141">
        <f>J352</f>
        <v>0</v>
      </c>
      <c r="K75" s="138"/>
      <c r="L75" s="142"/>
    </row>
    <row r="76" spans="1:31" s="10" customFormat="1" ht="19.899999999999999" customHeight="1">
      <c r="B76" s="137"/>
      <c r="C76" s="138"/>
      <c r="D76" s="139" t="s">
        <v>122</v>
      </c>
      <c r="E76" s="140"/>
      <c r="F76" s="140"/>
      <c r="G76" s="140"/>
      <c r="H76" s="140"/>
      <c r="I76" s="140"/>
      <c r="J76" s="141">
        <f>J354</f>
        <v>0</v>
      </c>
      <c r="K76" s="138"/>
      <c r="L76" s="142"/>
    </row>
    <row r="77" spans="1:31" s="2" customFormat="1" ht="21.75" customHeight="1">
      <c r="A77" s="35"/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103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6.95" customHeight="1">
      <c r="A78" s="35"/>
      <c r="B78" s="48"/>
      <c r="C78" s="49"/>
      <c r="D78" s="49"/>
      <c r="E78" s="49"/>
      <c r="F78" s="49"/>
      <c r="G78" s="49"/>
      <c r="H78" s="49"/>
      <c r="I78" s="49"/>
      <c r="J78" s="49"/>
      <c r="K78" s="49"/>
      <c r="L78" s="103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82" spans="1:63" s="2" customFormat="1" ht="6.95" customHeight="1">
      <c r="A82" s="35"/>
      <c r="B82" s="50"/>
      <c r="C82" s="51"/>
      <c r="D82" s="51"/>
      <c r="E82" s="51"/>
      <c r="F82" s="51"/>
      <c r="G82" s="51"/>
      <c r="H82" s="51"/>
      <c r="I82" s="51"/>
      <c r="J82" s="51"/>
      <c r="K82" s="51"/>
      <c r="L82" s="103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3" s="2" customFormat="1" ht="24.95" customHeight="1">
      <c r="A83" s="35"/>
      <c r="B83" s="36"/>
      <c r="C83" s="24" t="s">
        <v>123</v>
      </c>
      <c r="D83" s="37"/>
      <c r="E83" s="37"/>
      <c r="F83" s="37"/>
      <c r="G83" s="37"/>
      <c r="H83" s="37"/>
      <c r="I83" s="37"/>
      <c r="J83" s="37"/>
      <c r="K83" s="37"/>
      <c r="L83" s="103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3" s="2" customFormat="1" ht="6.95" customHeight="1">
      <c r="A84" s="35"/>
      <c r="B84" s="36"/>
      <c r="C84" s="37"/>
      <c r="D84" s="37"/>
      <c r="E84" s="37"/>
      <c r="F84" s="37"/>
      <c r="G84" s="37"/>
      <c r="H84" s="37"/>
      <c r="I84" s="37"/>
      <c r="J84" s="37"/>
      <c r="K84" s="37"/>
      <c r="L84" s="103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3" s="2" customFormat="1" ht="12" customHeight="1">
      <c r="A85" s="35"/>
      <c r="B85" s="36"/>
      <c r="C85" s="30" t="s">
        <v>16</v>
      </c>
      <c r="D85" s="37"/>
      <c r="E85" s="37"/>
      <c r="F85" s="37"/>
      <c r="G85" s="37"/>
      <c r="H85" s="37"/>
      <c r="I85" s="37"/>
      <c r="J85" s="37"/>
      <c r="K85" s="37"/>
      <c r="L85" s="103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3" s="2" customFormat="1" ht="30" customHeight="1">
      <c r="A86" s="35"/>
      <c r="B86" s="36"/>
      <c r="C86" s="37"/>
      <c r="D86" s="37"/>
      <c r="E86" s="261" t="str">
        <f>E7</f>
        <v>Výměna střešní krytiny bytových domů  čp.872,873 a 874, ul.Fugnerova, Vrchlabí</v>
      </c>
      <c r="F86" s="287"/>
      <c r="G86" s="287"/>
      <c r="H86" s="287"/>
      <c r="I86" s="37"/>
      <c r="J86" s="37"/>
      <c r="K86" s="37"/>
      <c r="L86" s="103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3" s="2" customFormat="1" ht="6.95" customHeight="1">
      <c r="A87" s="35"/>
      <c r="B87" s="36"/>
      <c r="C87" s="37"/>
      <c r="D87" s="37"/>
      <c r="E87" s="37"/>
      <c r="F87" s="37"/>
      <c r="G87" s="37"/>
      <c r="H87" s="37"/>
      <c r="I87" s="37"/>
      <c r="J87" s="37"/>
      <c r="K87" s="37"/>
      <c r="L87" s="103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63" s="2" customFormat="1" ht="12" customHeight="1">
      <c r="A88" s="35"/>
      <c r="B88" s="36"/>
      <c r="C88" s="30" t="s">
        <v>21</v>
      </c>
      <c r="D88" s="37"/>
      <c r="E88" s="37"/>
      <c r="F88" s="28" t="str">
        <f>F10</f>
        <v xml:space="preserve"> </v>
      </c>
      <c r="G88" s="37"/>
      <c r="H88" s="37"/>
      <c r="I88" s="30" t="s">
        <v>23</v>
      </c>
      <c r="J88" s="60" t="str">
        <f>IF(J10="","",J10)</f>
        <v>2. 4. 2021</v>
      </c>
      <c r="K88" s="37"/>
      <c r="L88" s="103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63" s="2" customFormat="1" ht="6.95" customHeight="1">
      <c r="A89" s="35"/>
      <c r="B89" s="36"/>
      <c r="C89" s="37"/>
      <c r="D89" s="37"/>
      <c r="E89" s="37"/>
      <c r="F89" s="37"/>
      <c r="G89" s="37"/>
      <c r="H89" s="37"/>
      <c r="I89" s="37"/>
      <c r="J89" s="37"/>
      <c r="K89" s="37"/>
      <c r="L89" s="103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63" s="2" customFormat="1" ht="15.2" customHeight="1">
      <c r="A90" s="35"/>
      <c r="B90" s="36"/>
      <c r="C90" s="30" t="s">
        <v>25</v>
      </c>
      <c r="D90" s="37"/>
      <c r="E90" s="37"/>
      <c r="F90" s="28" t="str">
        <f>E13</f>
        <v>Město Vrchlabí</v>
      </c>
      <c r="G90" s="37"/>
      <c r="H90" s="37"/>
      <c r="I90" s="30" t="s">
        <v>31</v>
      </c>
      <c r="J90" s="33" t="str">
        <f>E19</f>
        <v>Ing.P.Starý, Vrchlabí</v>
      </c>
      <c r="K90" s="37"/>
      <c r="L90" s="103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63" s="2" customFormat="1" ht="15.2" customHeight="1">
      <c r="A91" s="35"/>
      <c r="B91" s="36"/>
      <c r="C91" s="30" t="s">
        <v>29</v>
      </c>
      <c r="D91" s="37"/>
      <c r="E91" s="37"/>
      <c r="F91" s="28" t="str">
        <f>IF(E16="","",E16)</f>
        <v>Vyplň údaj</v>
      </c>
      <c r="G91" s="37"/>
      <c r="H91" s="37"/>
      <c r="I91" s="30" t="s">
        <v>34</v>
      </c>
      <c r="J91" s="33" t="str">
        <f>E22</f>
        <v>Ing. Jiřičková</v>
      </c>
      <c r="K91" s="37"/>
      <c r="L91" s="103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63" s="2" customFormat="1" ht="10.3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103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63" s="11" customFormat="1" ht="29.25" customHeight="1">
      <c r="A93" s="143"/>
      <c r="B93" s="144"/>
      <c r="C93" s="145" t="s">
        <v>124</v>
      </c>
      <c r="D93" s="146" t="s">
        <v>57</v>
      </c>
      <c r="E93" s="146" t="s">
        <v>53</v>
      </c>
      <c r="F93" s="146" t="s">
        <v>54</v>
      </c>
      <c r="G93" s="146" t="s">
        <v>125</v>
      </c>
      <c r="H93" s="146" t="s">
        <v>126</v>
      </c>
      <c r="I93" s="146" t="s">
        <v>127</v>
      </c>
      <c r="J93" s="146" t="s">
        <v>100</v>
      </c>
      <c r="K93" s="147" t="s">
        <v>128</v>
      </c>
      <c r="L93" s="148"/>
      <c r="M93" s="69" t="s">
        <v>19</v>
      </c>
      <c r="N93" s="70" t="s">
        <v>42</v>
      </c>
      <c r="O93" s="70" t="s">
        <v>129</v>
      </c>
      <c r="P93" s="70" t="s">
        <v>130</v>
      </c>
      <c r="Q93" s="70" t="s">
        <v>131</v>
      </c>
      <c r="R93" s="70" t="s">
        <v>132</v>
      </c>
      <c r="S93" s="70" t="s">
        <v>133</v>
      </c>
      <c r="T93" s="71" t="s">
        <v>134</v>
      </c>
      <c r="U93" s="143"/>
      <c r="V93" s="143"/>
      <c r="W93" s="143"/>
      <c r="X93" s="143"/>
      <c r="Y93" s="143"/>
      <c r="Z93" s="143"/>
      <c r="AA93" s="143"/>
      <c r="AB93" s="143"/>
      <c r="AC93" s="143"/>
      <c r="AD93" s="143"/>
      <c r="AE93" s="143"/>
    </row>
    <row r="94" spans="1:63" s="2" customFormat="1" ht="22.9" customHeight="1">
      <c r="A94" s="35"/>
      <c r="B94" s="36"/>
      <c r="C94" s="76" t="s">
        <v>135</v>
      </c>
      <c r="D94" s="37"/>
      <c r="E94" s="37"/>
      <c r="F94" s="37"/>
      <c r="G94" s="37"/>
      <c r="H94" s="37"/>
      <c r="I94" s="37"/>
      <c r="J94" s="149">
        <f>BK94</f>
        <v>0</v>
      </c>
      <c r="K94" s="37"/>
      <c r="L94" s="40"/>
      <c r="M94" s="72"/>
      <c r="N94" s="150"/>
      <c r="O94" s="73"/>
      <c r="P94" s="151">
        <f>P95+P144+P342+P349</f>
        <v>0</v>
      </c>
      <c r="Q94" s="73"/>
      <c r="R94" s="151">
        <f>R95+R144+R342+R349</f>
        <v>30.307474380000002</v>
      </c>
      <c r="S94" s="73"/>
      <c r="T94" s="152">
        <f>T95+T144+T342+T349</f>
        <v>33.604960840000004</v>
      </c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T94" s="18" t="s">
        <v>71</v>
      </c>
      <c r="AU94" s="18" t="s">
        <v>101</v>
      </c>
      <c r="BK94" s="153">
        <f>BK95+BK144+BK342+BK349</f>
        <v>0</v>
      </c>
    </row>
    <row r="95" spans="1:63" s="12" customFormat="1" ht="25.9" customHeight="1">
      <c r="B95" s="154"/>
      <c r="C95" s="155"/>
      <c r="D95" s="156" t="s">
        <v>71</v>
      </c>
      <c r="E95" s="157" t="s">
        <v>136</v>
      </c>
      <c r="F95" s="157" t="s">
        <v>137</v>
      </c>
      <c r="G95" s="155"/>
      <c r="H95" s="155"/>
      <c r="I95" s="158"/>
      <c r="J95" s="159">
        <f>BK95</f>
        <v>0</v>
      </c>
      <c r="K95" s="155"/>
      <c r="L95" s="160"/>
      <c r="M95" s="161"/>
      <c r="N95" s="162"/>
      <c r="O95" s="162"/>
      <c r="P95" s="163">
        <f>P96+P102+P130+P142</f>
        <v>0</v>
      </c>
      <c r="Q95" s="162"/>
      <c r="R95" s="163">
        <f>R96+R102+R130+R142</f>
        <v>6.9494836800000002</v>
      </c>
      <c r="S95" s="162"/>
      <c r="T95" s="164">
        <f>T96+T102+T130+T142</f>
        <v>9.9731299999999994</v>
      </c>
      <c r="AR95" s="165" t="s">
        <v>77</v>
      </c>
      <c r="AT95" s="166" t="s">
        <v>71</v>
      </c>
      <c r="AU95" s="166" t="s">
        <v>72</v>
      </c>
      <c r="AY95" s="165" t="s">
        <v>138</v>
      </c>
      <c r="BK95" s="167">
        <f>BK96+BK102+BK130+BK142</f>
        <v>0</v>
      </c>
    </row>
    <row r="96" spans="1:63" s="12" customFormat="1" ht="22.9" customHeight="1">
      <c r="B96" s="154"/>
      <c r="C96" s="155"/>
      <c r="D96" s="156" t="s">
        <v>71</v>
      </c>
      <c r="E96" s="168" t="s">
        <v>139</v>
      </c>
      <c r="F96" s="168" t="s">
        <v>140</v>
      </c>
      <c r="G96" s="155"/>
      <c r="H96" s="155"/>
      <c r="I96" s="158"/>
      <c r="J96" s="169">
        <f>BK96</f>
        <v>0</v>
      </c>
      <c r="K96" s="155"/>
      <c r="L96" s="160"/>
      <c r="M96" s="161"/>
      <c r="N96" s="162"/>
      <c r="O96" s="162"/>
      <c r="P96" s="163">
        <f>SUM(P97:P101)</f>
        <v>0</v>
      </c>
      <c r="Q96" s="162"/>
      <c r="R96" s="163">
        <f>SUM(R97:R101)</f>
        <v>6.9057092000000004</v>
      </c>
      <c r="S96" s="162"/>
      <c r="T96" s="164">
        <f>SUM(T97:T101)</f>
        <v>0</v>
      </c>
      <c r="AR96" s="165" t="s">
        <v>77</v>
      </c>
      <c r="AT96" s="166" t="s">
        <v>71</v>
      </c>
      <c r="AU96" s="166" t="s">
        <v>77</v>
      </c>
      <c r="AY96" s="165" t="s">
        <v>138</v>
      </c>
      <c r="BK96" s="167">
        <f>SUM(BK97:BK101)</f>
        <v>0</v>
      </c>
    </row>
    <row r="97" spans="1:65" s="2" customFormat="1" ht="48">
      <c r="A97" s="35"/>
      <c r="B97" s="36"/>
      <c r="C97" s="170" t="s">
        <v>77</v>
      </c>
      <c r="D97" s="170" t="s">
        <v>141</v>
      </c>
      <c r="E97" s="171" t="s">
        <v>142</v>
      </c>
      <c r="F97" s="172" t="s">
        <v>143</v>
      </c>
      <c r="G97" s="173" t="s">
        <v>144</v>
      </c>
      <c r="H97" s="174">
        <v>2.363</v>
      </c>
      <c r="I97" s="175"/>
      <c r="J97" s="176">
        <f>ROUND(I97*H97,2)</f>
        <v>0</v>
      </c>
      <c r="K97" s="172" t="s">
        <v>145</v>
      </c>
      <c r="L97" s="40"/>
      <c r="M97" s="177" t="s">
        <v>19</v>
      </c>
      <c r="N97" s="178" t="s">
        <v>44</v>
      </c>
      <c r="O97" s="65"/>
      <c r="P97" s="179">
        <f>O97*H97</f>
        <v>0</v>
      </c>
      <c r="Q97" s="179">
        <v>2.2284000000000002</v>
      </c>
      <c r="R97" s="179">
        <f>Q97*H97</f>
        <v>5.2657092000000008</v>
      </c>
      <c r="S97" s="179">
        <v>0</v>
      </c>
      <c r="T97" s="180">
        <f>S97*H97</f>
        <v>0</v>
      </c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R97" s="181" t="s">
        <v>146</v>
      </c>
      <c r="AT97" s="181" t="s">
        <v>141</v>
      </c>
      <c r="AU97" s="181" t="s">
        <v>81</v>
      </c>
      <c r="AY97" s="18" t="s">
        <v>138</v>
      </c>
      <c r="BE97" s="182">
        <f>IF(N97="základní",J97,0)</f>
        <v>0</v>
      </c>
      <c r="BF97" s="182">
        <f>IF(N97="snížená",J97,0)</f>
        <v>0</v>
      </c>
      <c r="BG97" s="182">
        <f>IF(N97="zákl. přenesená",J97,0)</f>
        <v>0</v>
      </c>
      <c r="BH97" s="182">
        <f>IF(N97="sníž. přenesená",J97,0)</f>
        <v>0</v>
      </c>
      <c r="BI97" s="182">
        <f>IF(N97="nulová",J97,0)</f>
        <v>0</v>
      </c>
      <c r="BJ97" s="18" t="s">
        <v>81</v>
      </c>
      <c r="BK97" s="182">
        <f>ROUND(I97*H97,2)</f>
        <v>0</v>
      </c>
      <c r="BL97" s="18" t="s">
        <v>146</v>
      </c>
      <c r="BM97" s="181" t="s">
        <v>147</v>
      </c>
    </row>
    <row r="98" spans="1:65" s="13" customFormat="1" ht="11.25">
      <c r="B98" s="183"/>
      <c r="C98" s="184"/>
      <c r="D98" s="185" t="s">
        <v>148</v>
      </c>
      <c r="E98" s="186" t="s">
        <v>19</v>
      </c>
      <c r="F98" s="187" t="s">
        <v>149</v>
      </c>
      <c r="G98" s="184"/>
      <c r="H98" s="188">
        <v>2.363</v>
      </c>
      <c r="I98" s="189"/>
      <c r="J98" s="184"/>
      <c r="K98" s="184"/>
      <c r="L98" s="190"/>
      <c r="M98" s="191"/>
      <c r="N98" s="192"/>
      <c r="O98" s="192"/>
      <c r="P98" s="192"/>
      <c r="Q98" s="192"/>
      <c r="R98" s="192"/>
      <c r="S98" s="192"/>
      <c r="T98" s="193"/>
      <c r="AT98" s="194" t="s">
        <v>148</v>
      </c>
      <c r="AU98" s="194" t="s">
        <v>81</v>
      </c>
      <c r="AV98" s="13" t="s">
        <v>81</v>
      </c>
      <c r="AW98" s="13" t="s">
        <v>33</v>
      </c>
      <c r="AX98" s="13" t="s">
        <v>72</v>
      </c>
      <c r="AY98" s="194" t="s">
        <v>138</v>
      </c>
    </row>
    <row r="99" spans="1:65" s="14" customFormat="1" ht="11.25">
      <c r="B99" s="195"/>
      <c r="C99" s="196"/>
      <c r="D99" s="185" t="s">
        <v>148</v>
      </c>
      <c r="E99" s="197" t="s">
        <v>19</v>
      </c>
      <c r="F99" s="198" t="s">
        <v>150</v>
      </c>
      <c r="G99" s="196"/>
      <c r="H99" s="199">
        <v>2.363</v>
      </c>
      <c r="I99" s="200"/>
      <c r="J99" s="196"/>
      <c r="K99" s="196"/>
      <c r="L99" s="201"/>
      <c r="M99" s="202"/>
      <c r="N99" s="203"/>
      <c r="O99" s="203"/>
      <c r="P99" s="203"/>
      <c r="Q99" s="203"/>
      <c r="R99" s="203"/>
      <c r="S99" s="203"/>
      <c r="T99" s="204"/>
      <c r="AT99" s="205" t="s">
        <v>148</v>
      </c>
      <c r="AU99" s="205" t="s">
        <v>81</v>
      </c>
      <c r="AV99" s="14" t="s">
        <v>146</v>
      </c>
      <c r="AW99" s="14" t="s">
        <v>33</v>
      </c>
      <c r="AX99" s="14" t="s">
        <v>77</v>
      </c>
      <c r="AY99" s="205" t="s">
        <v>138</v>
      </c>
    </row>
    <row r="100" spans="1:65" s="2" customFormat="1" ht="79.5" customHeight="1">
      <c r="A100" s="35"/>
      <c r="B100" s="36"/>
      <c r="C100" s="170" t="s">
        <v>81</v>
      </c>
      <c r="D100" s="170" t="s">
        <v>141</v>
      </c>
      <c r="E100" s="171" t="s">
        <v>151</v>
      </c>
      <c r="F100" s="172" t="s">
        <v>152</v>
      </c>
      <c r="G100" s="173" t="s">
        <v>153</v>
      </c>
      <c r="H100" s="174">
        <v>2</v>
      </c>
      <c r="I100" s="175"/>
      <c r="J100" s="176">
        <f>ROUND(I100*H100,2)</f>
        <v>0</v>
      </c>
      <c r="K100" s="172" t="s">
        <v>19</v>
      </c>
      <c r="L100" s="40"/>
      <c r="M100" s="177" t="s">
        <v>19</v>
      </c>
      <c r="N100" s="178" t="s">
        <v>44</v>
      </c>
      <c r="O100" s="65"/>
      <c r="P100" s="179">
        <f>O100*H100</f>
        <v>0</v>
      </c>
      <c r="Q100" s="179">
        <v>0.32</v>
      </c>
      <c r="R100" s="179">
        <f>Q100*H100</f>
        <v>0.64</v>
      </c>
      <c r="S100" s="179">
        <v>0</v>
      </c>
      <c r="T100" s="180">
        <f>S100*H100</f>
        <v>0</v>
      </c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R100" s="181" t="s">
        <v>146</v>
      </c>
      <c r="AT100" s="181" t="s">
        <v>141</v>
      </c>
      <c r="AU100" s="181" t="s">
        <v>81</v>
      </c>
      <c r="AY100" s="18" t="s">
        <v>138</v>
      </c>
      <c r="BE100" s="182">
        <f>IF(N100="základní",J100,0)</f>
        <v>0</v>
      </c>
      <c r="BF100" s="182">
        <f>IF(N100="snížená",J100,0)</f>
        <v>0</v>
      </c>
      <c r="BG100" s="182">
        <f>IF(N100="zákl. přenesená",J100,0)</f>
        <v>0</v>
      </c>
      <c r="BH100" s="182">
        <f>IF(N100="sníž. přenesená",J100,0)</f>
        <v>0</v>
      </c>
      <c r="BI100" s="182">
        <f>IF(N100="nulová",J100,0)</f>
        <v>0</v>
      </c>
      <c r="BJ100" s="18" t="s">
        <v>81</v>
      </c>
      <c r="BK100" s="182">
        <f>ROUND(I100*H100,2)</f>
        <v>0</v>
      </c>
      <c r="BL100" s="18" t="s">
        <v>146</v>
      </c>
      <c r="BM100" s="181" t="s">
        <v>154</v>
      </c>
    </row>
    <row r="101" spans="1:65" s="2" customFormat="1" ht="79.5" customHeight="1">
      <c r="A101" s="35"/>
      <c r="B101" s="36"/>
      <c r="C101" s="170" t="s">
        <v>139</v>
      </c>
      <c r="D101" s="170" t="s">
        <v>141</v>
      </c>
      <c r="E101" s="171" t="s">
        <v>155</v>
      </c>
      <c r="F101" s="172" t="s">
        <v>156</v>
      </c>
      <c r="G101" s="173" t="s">
        <v>153</v>
      </c>
      <c r="H101" s="174">
        <v>4</v>
      </c>
      <c r="I101" s="175"/>
      <c r="J101" s="176">
        <f>ROUND(I101*H101,2)</f>
        <v>0</v>
      </c>
      <c r="K101" s="172" t="s">
        <v>19</v>
      </c>
      <c r="L101" s="40"/>
      <c r="M101" s="177" t="s">
        <v>19</v>
      </c>
      <c r="N101" s="178" t="s">
        <v>44</v>
      </c>
      <c r="O101" s="65"/>
      <c r="P101" s="179">
        <f>O101*H101</f>
        <v>0</v>
      </c>
      <c r="Q101" s="179">
        <v>0.25</v>
      </c>
      <c r="R101" s="179">
        <f>Q101*H101</f>
        <v>1</v>
      </c>
      <c r="S101" s="179">
        <v>0</v>
      </c>
      <c r="T101" s="180">
        <f>S101*H101</f>
        <v>0</v>
      </c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R101" s="181" t="s">
        <v>146</v>
      </c>
      <c r="AT101" s="181" t="s">
        <v>141</v>
      </c>
      <c r="AU101" s="181" t="s">
        <v>81</v>
      </c>
      <c r="AY101" s="18" t="s">
        <v>138</v>
      </c>
      <c r="BE101" s="182">
        <f>IF(N101="základní",J101,0)</f>
        <v>0</v>
      </c>
      <c r="BF101" s="182">
        <f>IF(N101="snížená",J101,0)</f>
        <v>0</v>
      </c>
      <c r="BG101" s="182">
        <f>IF(N101="zákl. přenesená",J101,0)</f>
        <v>0</v>
      </c>
      <c r="BH101" s="182">
        <f>IF(N101="sníž. přenesená",J101,0)</f>
        <v>0</v>
      </c>
      <c r="BI101" s="182">
        <f>IF(N101="nulová",J101,0)</f>
        <v>0</v>
      </c>
      <c r="BJ101" s="18" t="s">
        <v>81</v>
      </c>
      <c r="BK101" s="182">
        <f>ROUND(I101*H101,2)</f>
        <v>0</v>
      </c>
      <c r="BL101" s="18" t="s">
        <v>146</v>
      </c>
      <c r="BM101" s="181" t="s">
        <v>157</v>
      </c>
    </row>
    <row r="102" spans="1:65" s="12" customFormat="1" ht="22.9" customHeight="1">
      <c r="B102" s="154"/>
      <c r="C102" s="155"/>
      <c r="D102" s="156" t="s">
        <v>71</v>
      </c>
      <c r="E102" s="168" t="s">
        <v>158</v>
      </c>
      <c r="F102" s="168" t="s">
        <v>159</v>
      </c>
      <c r="G102" s="155"/>
      <c r="H102" s="155"/>
      <c r="I102" s="158"/>
      <c r="J102" s="169">
        <f>BK102</f>
        <v>0</v>
      </c>
      <c r="K102" s="155"/>
      <c r="L102" s="160"/>
      <c r="M102" s="161"/>
      <c r="N102" s="162"/>
      <c r="O102" s="162"/>
      <c r="P102" s="163">
        <f>SUM(P103:P129)</f>
        <v>0</v>
      </c>
      <c r="Q102" s="162"/>
      <c r="R102" s="163">
        <f>SUM(R103:R129)</f>
        <v>4.3774479999999998E-2</v>
      </c>
      <c r="S102" s="162"/>
      <c r="T102" s="164">
        <f>SUM(T103:T129)</f>
        <v>9.9731299999999994</v>
      </c>
      <c r="AR102" s="165" t="s">
        <v>77</v>
      </c>
      <c r="AT102" s="166" t="s">
        <v>71</v>
      </c>
      <c r="AU102" s="166" t="s">
        <v>77</v>
      </c>
      <c r="AY102" s="165" t="s">
        <v>138</v>
      </c>
      <c r="BK102" s="167">
        <f>SUM(BK103:BK129)</f>
        <v>0</v>
      </c>
    </row>
    <row r="103" spans="1:65" s="2" customFormat="1" ht="16.5" customHeight="1">
      <c r="A103" s="35"/>
      <c r="B103" s="36"/>
      <c r="C103" s="170" t="s">
        <v>146</v>
      </c>
      <c r="D103" s="170" t="s">
        <v>141</v>
      </c>
      <c r="E103" s="171" t="s">
        <v>160</v>
      </c>
      <c r="F103" s="172" t="s">
        <v>161</v>
      </c>
      <c r="G103" s="173" t="s">
        <v>153</v>
      </c>
      <c r="H103" s="174">
        <v>5</v>
      </c>
      <c r="I103" s="175"/>
      <c r="J103" s="176">
        <f>ROUND(I103*H103,2)</f>
        <v>0</v>
      </c>
      <c r="K103" s="172" t="s">
        <v>19</v>
      </c>
      <c r="L103" s="40"/>
      <c r="M103" s="177" t="s">
        <v>19</v>
      </c>
      <c r="N103" s="178" t="s">
        <v>44</v>
      </c>
      <c r="O103" s="65"/>
      <c r="P103" s="179">
        <f>O103*H103</f>
        <v>0</v>
      </c>
      <c r="Q103" s="179">
        <v>0</v>
      </c>
      <c r="R103" s="179">
        <f>Q103*H103</f>
        <v>0</v>
      </c>
      <c r="S103" s="179">
        <v>0</v>
      </c>
      <c r="T103" s="180">
        <f>S103*H103</f>
        <v>0</v>
      </c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181" t="s">
        <v>146</v>
      </c>
      <c r="AT103" s="181" t="s">
        <v>141</v>
      </c>
      <c r="AU103" s="181" t="s">
        <v>81</v>
      </c>
      <c r="AY103" s="18" t="s">
        <v>138</v>
      </c>
      <c r="BE103" s="182">
        <f>IF(N103="základní",J103,0)</f>
        <v>0</v>
      </c>
      <c r="BF103" s="182">
        <f>IF(N103="snížená",J103,0)</f>
        <v>0</v>
      </c>
      <c r="BG103" s="182">
        <f>IF(N103="zákl. přenesená",J103,0)</f>
        <v>0</v>
      </c>
      <c r="BH103" s="182">
        <f>IF(N103="sníž. přenesená",J103,0)</f>
        <v>0</v>
      </c>
      <c r="BI103" s="182">
        <f>IF(N103="nulová",J103,0)</f>
        <v>0</v>
      </c>
      <c r="BJ103" s="18" t="s">
        <v>81</v>
      </c>
      <c r="BK103" s="182">
        <f>ROUND(I103*H103,2)</f>
        <v>0</v>
      </c>
      <c r="BL103" s="18" t="s">
        <v>146</v>
      </c>
      <c r="BM103" s="181" t="s">
        <v>162</v>
      </c>
    </row>
    <row r="104" spans="1:65" s="2" customFormat="1" ht="48">
      <c r="A104" s="35"/>
      <c r="B104" s="36"/>
      <c r="C104" s="170" t="s">
        <v>163</v>
      </c>
      <c r="D104" s="170" t="s">
        <v>141</v>
      </c>
      <c r="E104" s="171" t="s">
        <v>164</v>
      </c>
      <c r="F104" s="172" t="s">
        <v>165</v>
      </c>
      <c r="G104" s="173" t="s">
        <v>166</v>
      </c>
      <c r="H104" s="174">
        <v>2019.08</v>
      </c>
      <c r="I104" s="175"/>
      <c r="J104" s="176">
        <f>ROUND(I104*H104,2)</f>
        <v>0</v>
      </c>
      <c r="K104" s="172" t="s">
        <v>145</v>
      </c>
      <c r="L104" s="40"/>
      <c r="M104" s="177" t="s">
        <v>19</v>
      </c>
      <c r="N104" s="178" t="s">
        <v>44</v>
      </c>
      <c r="O104" s="65"/>
      <c r="P104" s="179">
        <f>O104*H104</f>
        <v>0</v>
      </c>
      <c r="Q104" s="179">
        <v>0</v>
      </c>
      <c r="R104" s="179">
        <f>Q104*H104</f>
        <v>0</v>
      </c>
      <c r="S104" s="179">
        <v>0</v>
      </c>
      <c r="T104" s="180">
        <f>S104*H104</f>
        <v>0</v>
      </c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R104" s="181" t="s">
        <v>146</v>
      </c>
      <c r="AT104" s="181" t="s">
        <v>141</v>
      </c>
      <c r="AU104" s="181" t="s">
        <v>81</v>
      </c>
      <c r="AY104" s="18" t="s">
        <v>138</v>
      </c>
      <c r="BE104" s="182">
        <f>IF(N104="základní",J104,0)</f>
        <v>0</v>
      </c>
      <c r="BF104" s="182">
        <f>IF(N104="snížená",J104,0)</f>
        <v>0</v>
      </c>
      <c r="BG104" s="182">
        <f>IF(N104="zákl. přenesená",J104,0)</f>
        <v>0</v>
      </c>
      <c r="BH104" s="182">
        <f>IF(N104="sníž. přenesená",J104,0)</f>
        <v>0</v>
      </c>
      <c r="BI104" s="182">
        <f>IF(N104="nulová",J104,0)</f>
        <v>0</v>
      </c>
      <c r="BJ104" s="18" t="s">
        <v>81</v>
      </c>
      <c r="BK104" s="182">
        <f>ROUND(I104*H104,2)</f>
        <v>0</v>
      </c>
      <c r="BL104" s="18" t="s">
        <v>146</v>
      </c>
      <c r="BM104" s="181" t="s">
        <v>167</v>
      </c>
    </row>
    <row r="105" spans="1:65" s="13" customFormat="1" ht="11.25">
      <c r="B105" s="183"/>
      <c r="C105" s="184"/>
      <c r="D105" s="185" t="s">
        <v>148</v>
      </c>
      <c r="E105" s="186" t="s">
        <v>19</v>
      </c>
      <c r="F105" s="187" t="s">
        <v>168</v>
      </c>
      <c r="G105" s="184"/>
      <c r="H105" s="188">
        <v>2019.08</v>
      </c>
      <c r="I105" s="189"/>
      <c r="J105" s="184"/>
      <c r="K105" s="184"/>
      <c r="L105" s="190"/>
      <c r="M105" s="191"/>
      <c r="N105" s="192"/>
      <c r="O105" s="192"/>
      <c r="P105" s="192"/>
      <c r="Q105" s="192"/>
      <c r="R105" s="192"/>
      <c r="S105" s="192"/>
      <c r="T105" s="193"/>
      <c r="AT105" s="194" t="s">
        <v>148</v>
      </c>
      <c r="AU105" s="194" t="s">
        <v>81</v>
      </c>
      <c r="AV105" s="13" t="s">
        <v>81</v>
      </c>
      <c r="AW105" s="13" t="s">
        <v>33</v>
      </c>
      <c r="AX105" s="13" t="s">
        <v>77</v>
      </c>
      <c r="AY105" s="194" t="s">
        <v>138</v>
      </c>
    </row>
    <row r="106" spans="1:65" s="2" customFormat="1" ht="33" customHeight="1">
      <c r="A106" s="35"/>
      <c r="B106" s="36"/>
      <c r="C106" s="170" t="s">
        <v>169</v>
      </c>
      <c r="D106" s="170" t="s">
        <v>141</v>
      </c>
      <c r="E106" s="171" t="s">
        <v>170</v>
      </c>
      <c r="F106" s="172" t="s">
        <v>171</v>
      </c>
      <c r="G106" s="173" t="s">
        <v>166</v>
      </c>
      <c r="H106" s="174">
        <v>2019.08</v>
      </c>
      <c r="I106" s="175"/>
      <c r="J106" s="176">
        <f>ROUND(I106*H106,2)</f>
        <v>0</v>
      </c>
      <c r="K106" s="172" t="s">
        <v>19</v>
      </c>
      <c r="L106" s="40"/>
      <c r="M106" s="177" t="s">
        <v>19</v>
      </c>
      <c r="N106" s="178" t="s">
        <v>44</v>
      </c>
      <c r="O106" s="65"/>
      <c r="P106" s="179">
        <f>O106*H106</f>
        <v>0</v>
      </c>
      <c r="Q106" s="179">
        <v>0</v>
      </c>
      <c r="R106" s="179">
        <f>Q106*H106</f>
        <v>0</v>
      </c>
      <c r="S106" s="179">
        <v>0</v>
      </c>
      <c r="T106" s="180">
        <f>S106*H106</f>
        <v>0</v>
      </c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181" t="s">
        <v>146</v>
      </c>
      <c r="AT106" s="181" t="s">
        <v>141</v>
      </c>
      <c r="AU106" s="181" t="s">
        <v>81</v>
      </c>
      <c r="AY106" s="18" t="s">
        <v>138</v>
      </c>
      <c r="BE106" s="182">
        <f>IF(N106="základní",J106,0)</f>
        <v>0</v>
      </c>
      <c r="BF106" s="182">
        <f>IF(N106="snížená",J106,0)</f>
        <v>0</v>
      </c>
      <c r="BG106" s="182">
        <f>IF(N106="zákl. přenesená",J106,0)</f>
        <v>0</v>
      </c>
      <c r="BH106" s="182">
        <f>IF(N106="sníž. přenesená",J106,0)</f>
        <v>0</v>
      </c>
      <c r="BI106" s="182">
        <f>IF(N106="nulová",J106,0)</f>
        <v>0</v>
      </c>
      <c r="BJ106" s="18" t="s">
        <v>81</v>
      </c>
      <c r="BK106" s="182">
        <f>ROUND(I106*H106,2)</f>
        <v>0</v>
      </c>
      <c r="BL106" s="18" t="s">
        <v>146</v>
      </c>
      <c r="BM106" s="181" t="s">
        <v>172</v>
      </c>
    </row>
    <row r="107" spans="1:65" s="2" customFormat="1" ht="48">
      <c r="A107" s="35"/>
      <c r="B107" s="36"/>
      <c r="C107" s="170" t="s">
        <v>173</v>
      </c>
      <c r="D107" s="170" t="s">
        <v>141</v>
      </c>
      <c r="E107" s="171" t="s">
        <v>174</v>
      </c>
      <c r="F107" s="172" t="s">
        <v>175</v>
      </c>
      <c r="G107" s="173" t="s">
        <v>166</v>
      </c>
      <c r="H107" s="174">
        <v>2019.08</v>
      </c>
      <c r="I107" s="175"/>
      <c r="J107" s="176">
        <f>ROUND(I107*H107,2)</f>
        <v>0</v>
      </c>
      <c r="K107" s="172" t="s">
        <v>145</v>
      </c>
      <c r="L107" s="40"/>
      <c r="M107" s="177" t="s">
        <v>19</v>
      </c>
      <c r="N107" s="178" t="s">
        <v>44</v>
      </c>
      <c r="O107" s="65"/>
      <c r="P107" s="179">
        <f>O107*H107</f>
        <v>0</v>
      </c>
      <c r="Q107" s="179">
        <v>0</v>
      </c>
      <c r="R107" s="179">
        <f>Q107*H107</f>
        <v>0</v>
      </c>
      <c r="S107" s="179">
        <v>0</v>
      </c>
      <c r="T107" s="180">
        <f>S107*H107</f>
        <v>0</v>
      </c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R107" s="181" t="s">
        <v>146</v>
      </c>
      <c r="AT107" s="181" t="s">
        <v>141</v>
      </c>
      <c r="AU107" s="181" t="s">
        <v>81</v>
      </c>
      <c r="AY107" s="18" t="s">
        <v>138</v>
      </c>
      <c r="BE107" s="182">
        <f>IF(N107="základní",J107,0)</f>
        <v>0</v>
      </c>
      <c r="BF107" s="182">
        <f>IF(N107="snížená",J107,0)</f>
        <v>0</v>
      </c>
      <c r="BG107" s="182">
        <f>IF(N107="zákl. přenesená",J107,0)</f>
        <v>0</v>
      </c>
      <c r="BH107" s="182">
        <f>IF(N107="sníž. přenesená",J107,0)</f>
        <v>0</v>
      </c>
      <c r="BI107" s="182">
        <f>IF(N107="nulová",J107,0)</f>
        <v>0</v>
      </c>
      <c r="BJ107" s="18" t="s">
        <v>81</v>
      </c>
      <c r="BK107" s="182">
        <f>ROUND(I107*H107,2)</f>
        <v>0</v>
      </c>
      <c r="BL107" s="18" t="s">
        <v>146</v>
      </c>
      <c r="BM107" s="181" t="s">
        <v>176</v>
      </c>
    </row>
    <row r="108" spans="1:65" s="2" customFormat="1" ht="33" customHeight="1">
      <c r="A108" s="35"/>
      <c r="B108" s="36"/>
      <c r="C108" s="170" t="s">
        <v>177</v>
      </c>
      <c r="D108" s="170" t="s">
        <v>141</v>
      </c>
      <c r="E108" s="171" t="s">
        <v>178</v>
      </c>
      <c r="F108" s="172" t="s">
        <v>179</v>
      </c>
      <c r="G108" s="173" t="s">
        <v>180</v>
      </c>
      <c r="H108" s="174">
        <v>144.22</v>
      </c>
      <c r="I108" s="175"/>
      <c r="J108" s="176">
        <f>ROUND(I108*H108,2)</f>
        <v>0</v>
      </c>
      <c r="K108" s="172" t="s">
        <v>19</v>
      </c>
      <c r="L108" s="40"/>
      <c r="M108" s="177" t="s">
        <v>19</v>
      </c>
      <c r="N108" s="178" t="s">
        <v>44</v>
      </c>
      <c r="O108" s="65"/>
      <c r="P108" s="179">
        <f>O108*H108</f>
        <v>0</v>
      </c>
      <c r="Q108" s="179">
        <v>0</v>
      </c>
      <c r="R108" s="179">
        <f>Q108*H108</f>
        <v>0</v>
      </c>
      <c r="S108" s="179">
        <v>0</v>
      </c>
      <c r="T108" s="180">
        <f>S108*H108</f>
        <v>0</v>
      </c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R108" s="181" t="s">
        <v>146</v>
      </c>
      <c r="AT108" s="181" t="s">
        <v>141</v>
      </c>
      <c r="AU108" s="181" t="s">
        <v>81</v>
      </c>
      <c r="AY108" s="18" t="s">
        <v>138</v>
      </c>
      <c r="BE108" s="182">
        <f>IF(N108="základní",J108,0)</f>
        <v>0</v>
      </c>
      <c r="BF108" s="182">
        <f>IF(N108="snížená",J108,0)</f>
        <v>0</v>
      </c>
      <c r="BG108" s="182">
        <f>IF(N108="zákl. přenesená",J108,0)</f>
        <v>0</v>
      </c>
      <c r="BH108" s="182">
        <f>IF(N108="sníž. přenesená",J108,0)</f>
        <v>0</v>
      </c>
      <c r="BI108" s="182">
        <f>IF(N108="nulová",J108,0)</f>
        <v>0</v>
      </c>
      <c r="BJ108" s="18" t="s">
        <v>81</v>
      </c>
      <c r="BK108" s="182">
        <f>ROUND(I108*H108,2)</f>
        <v>0</v>
      </c>
      <c r="BL108" s="18" t="s">
        <v>146</v>
      </c>
      <c r="BM108" s="181" t="s">
        <v>181</v>
      </c>
    </row>
    <row r="109" spans="1:65" s="13" customFormat="1" ht="11.25">
      <c r="B109" s="183"/>
      <c r="C109" s="184"/>
      <c r="D109" s="185" t="s">
        <v>148</v>
      </c>
      <c r="E109" s="186" t="s">
        <v>19</v>
      </c>
      <c r="F109" s="187" t="s">
        <v>182</v>
      </c>
      <c r="G109" s="184"/>
      <c r="H109" s="188">
        <v>144.22</v>
      </c>
      <c r="I109" s="189"/>
      <c r="J109" s="184"/>
      <c r="K109" s="184"/>
      <c r="L109" s="190"/>
      <c r="M109" s="191"/>
      <c r="N109" s="192"/>
      <c r="O109" s="192"/>
      <c r="P109" s="192"/>
      <c r="Q109" s="192"/>
      <c r="R109" s="192"/>
      <c r="S109" s="192"/>
      <c r="T109" s="193"/>
      <c r="AT109" s="194" t="s">
        <v>148</v>
      </c>
      <c r="AU109" s="194" t="s">
        <v>81</v>
      </c>
      <c r="AV109" s="13" t="s">
        <v>81</v>
      </c>
      <c r="AW109" s="13" t="s">
        <v>33</v>
      </c>
      <c r="AX109" s="13" t="s">
        <v>77</v>
      </c>
      <c r="AY109" s="194" t="s">
        <v>138</v>
      </c>
    </row>
    <row r="110" spans="1:65" s="2" customFormat="1" ht="36">
      <c r="A110" s="35"/>
      <c r="B110" s="36"/>
      <c r="C110" s="170" t="s">
        <v>158</v>
      </c>
      <c r="D110" s="170" t="s">
        <v>141</v>
      </c>
      <c r="E110" s="171" t="s">
        <v>183</v>
      </c>
      <c r="F110" s="172" t="s">
        <v>184</v>
      </c>
      <c r="G110" s="173" t="s">
        <v>185</v>
      </c>
      <c r="H110" s="174">
        <v>4</v>
      </c>
      <c r="I110" s="175"/>
      <c r="J110" s="176">
        <f t="shared" ref="J110:J115" si="0">ROUND(I110*H110,2)</f>
        <v>0</v>
      </c>
      <c r="K110" s="172" t="s">
        <v>19</v>
      </c>
      <c r="L110" s="40"/>
      <c r="M110" s="177" t="s">
        <v>19</v>
      </c>
      <c r="N110" s="178" t="s">
        <v>44</v>
      </c>
      <c r="O110" s="65"/>
      <c r="P110" s="179">
        <f t="shared" ref="P110:P115" si="1">O110*H110</f>
        <v>0</v>
      </c>
      <c r="Q110" s="179">
        <v>2.1000000000000001E-4</v>
      </c>
      <c r="R110" s="179">
        <f t="shared" ref="R110:R115" si="2">Q110*H110</f>
        <v>8.4000000000000003E-4</v>
      </c>
      <c r="S110" s="179">
        <v>0</v>
      </c>
      <c r="T110" s="180">
        <f t="shared" ref="T110:T115" si="3">S110*H110</f>
        <v>0</v>
      </c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R110" s="181" t="s">
        <v>146</v>
      </c>
      <c r="AT110" s="181" t="s">
        <v>141</v>
      </c>
      <c r="AU110" s="181" t="s">
        <v>81</v>
      </c>
      <c r="AY110" s="18" t="s">
        <v>138</v>
      </c>
      <c r="BE110" s="182">
        <f t="shared" ref="BE110:BE115" si="4">IF(N110="základní",J110,0)</f>
        <v>0</v>
      </c>
      <c r="BF110" s="182">
        <f t="shared" ref="BF110:BF115" si="5">IF(N110="snížená",J110,0)</f>
        <v>0</v>
      </c>
      <c r="BG110" s="182">
        <f t="shared" ref="BG110:BG115" si="6">IF(N110="zákl. přenesená",J110,0)</f>
        <v>0</v>
      </c>
      <c r="BH110" s="182">
        <f t="shared" ref="BH110:BH115" si="7">IF(N110="sníž. přenesená",J110,0)</f>
        <v>0</v>
      </c>
      <c r="BI110" s="182">
        <f t="shared" ref="BI110:BI115" si="8">IF(N110="nulová",J110,0)</f>
        <v>0</v>
      </c>
      <c r="BJ110" s="18" t="s">
        <v>81</v>
      </c>
      <c r="BK110" s="182">
        <f t="shared" ref="BK110:BK115" si="9">ROUND(I110*H110,2)</f>
        <v>0</v>
      </c>
      <c r="BL110" s="18" t="s">
        <v>146</v>
      </c>
      <c r="BM110" s="181" t="s">
        <v>186</v>
      </c>
    </row>
    <row r="111" spans="1:65" s="2" customFormat="1" ht="36">
      <c r="A111" s="35"/>
      <c r="B111" s="36"/>
      <c r="C111" s="170" t="s">
        <v>187</v>
      </c>
      <c r="D111" s="170" t="s">
        <v>141</v>
      </c>
      <c r="E111" s="171" t="s">
        <v>188</v>
      </c>
      <c r="F111" s="172" t="s">
        <v>189</v>
      </c>
      <c r="G111" s="173" t="s">
        <v>185</v>
      </c>
      <c r="H111" s="174">
        <v>2</v>
      </c>
      <c r="I111" s="175"/>
      <c r="J111" s="176">
        <f t="shared" si="0"/>
        <v>0</v>
      </c>
      <c r="K111" s="172" t="s">
        <v>19</v>
      </c>
      <c r="L111" s="40"/>
      <c r="M111" s="177" t="s">
        <v>19</v>
      </c>
      <c r="N111" s="178" t="s">
        <v>44</v>
      </c>
      <c r="O111" s="65"/>
      <c r="P111" s="179">
        <f t="shared" si="1"/>
        <v>0</v>
      </c>
      <c r="Q111" s="179">
        <v>2.1000000000000001E-4</v>
      </c>
      <c r="R111" s="179">
        <f t="shared" si="2"/>
        <v>4.2000000000000002E-4</v>
      </c>
      <c r="S111" s="179">
        <v>0</v>
      </c>
      <c r="T111" s="180">
        <f t="shared" si="3"/>
        <v>0</v>
      </c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R111" s="181" t="s">
        <v>146</v>
      </c>
      <c r="AT111" s="181" t="s">
        <v>141</v>
      </c>
      <c r="AU111" s="181" t="s">
        <v>81</v>
      </c>
      <c r="AY111" s="18" t="s">
        <v>138</v>
      </c>
      <c r="BE111" s="182">
        <f t="shared" si="4"/>
        <v>0</v>
      </c>
      <c r="BF111" s="182">
        <f t="shared" si="5"/>
        <v>0</v>
      </c>
      <c r="BG111" s="182">
        <f t="shared" si="6"/>
        <v>0</v>
      </c>
      <c r="BH111" s="182">
        <f t="shared" si="7"/>
        <v>0</v>
      </c>
      <c r="BI111" s="182">
        <f t="shared" si="8"/>
        <v>0</v>
      </c>
      <c r="BJ111" s="18" t="s">
        <v>81</v>
      </c>
      <c r="BK111" s="182">
        <f t="shared" si="9"/>
        <v>0</v>
      </c>
      <c r="BL111" s="18" t="s">
        <v>146</v>
      </c>
      <c r="BM111" s="181" t="s">
        <v>190</v>
      </c>
    </row>
    <row r="112" spans="1:65" s="2" customFormat="1" ht="44.25" customHeight="1">
      <c r="A112" s="35"/>
      <c r="B112" s="36"/>
      <c r="C112" s="170" t="s">
        <v>191</v>
      </c>
      <c r="D112" s="170" t="s">
        <v>141</v>
      </c>
      <c r="E112" s="171" t="s">
        <v>192</v>
      </c>
      <c r="F112" s="172" t="s">
        <v>193</v>
      </c>
      <c r="G112" s="173" t="s">
        <v>166</v>
      </c>
      <c r="H112" s="174">
        <v>200</v>
      </c>
      <c r="I112" s="175"/>
      <c r="J112" s="176">
        <f t="shared" si="0"/>
        <v>0</v>
      </c>
      <c r="K112" s="172" t="s">
        <v>145</v>
      </c>
      <c r="L112" s="40"/>
      <c r="M112" s="177" t="s">
        <v>19</v>
      </c>
      <c r="N112" s="178" t="s">
        <v>44</v>
      </c>
      <c r="O112" s="65"/>
      <c r="P112" s="179">
        <f t="shared" si="1"/>
        <v>0</v>
      </c>
      <c r="Q112" s="179">
        <v>0</v>
      </c>
      <c r="R112" s="179">
        <f t="shared" si="2"/>
        <v>0</v>
      </c>
      <c r="S112" s="179">
        <v>0</v>
      </c>
      <c r="T112" s="180">
        <f t="shared" si="3"/>
        <v>0</v>
      </c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R112" s="181" t="s">
        <v>146</v>
      </c>
      <c r="AT112" s="181" t="s">
        <v>141</v>
      </c>
      <c r="AU112" s="181" t="s">
        <v>81</v>
      </c>
      <c r="AY112" s="18" t="s">
        <v>138</v>
      </c>
      <c r="BE112" s="182">
        <f t="shared" si="4"/>
        <v>0</v>
      </c>
      <c r="BF112" s="182">
        <f t="shared" si="5"/>
        <v>0</v>
      </c>
      <c r="BG112" s="182">
        <f t="shared" si="6"/>
        <v>0</v>
      </c>
      <c r="BH112" s="182">
        <f t="shared" si="7"/>
        <v>0</v>
      </c>
      <c r="BI112" s="182">
        <f t="shared" si="8"/>
        <v>0</v>
      </c>
      <c r="BJ112" s="18" t="s">
        <v>81</v>
      </c>
      <c r="BK112" s="182">
        <f t="shared" si="9"/>
        <v>0</v>
      </c>
      <c r="BL112" s="18" t="s">
        <v>146</v>
      </c>
      <c r="BM112" s="181" t="s">
        <v>194</v>
      </c>
    </row>
    <row r="113" spans="1:65" s="2" customFormat="1" ht="24">
      <c r="A113" s="35"/>
      <c r="B113" s="36"/>
      <c r="C113" s="170" t="s">
        <v>195</v>
      </c>
      <c r="D113" s="170" t="s">
        <v>141</v>
      </c>
      <c r="E113" s="171" t="s">
        <v>196</v>
      </c>
      <c r="F113" s="172" t="s">
        <v>197</v>
      </c>
      <c r="G113" s="173" t="s">
        <v>166</v>
      </c>
      <c r="H113" s="174">
        <v>200</v>
      </c>
      <c r="I113" s="175"/>
      <c r="J113" s="176">
        <f t="shared" si="0"/>
        <v>0</v>
      </c>
      <c r="K113" s="172" t="s">
        <v>19</v>
      </c>
      <c r="L113" s="40"/>
      <c r="M113" s="177" t="s">
        <v>19</v>
      </c>
      <c r="N113" s="178" t="s">
        <v>44</v>
      </c>
      <c r="O113" s="65"/>
      <c r="P113" s="179">
        <f t="shared" si="1"/>
        <v>0</v>
      </c>
      <c r="Q113" s="179">
        <v>0</v>
      </c>
      <c r="R113" s="179">
        <f t="shared" si="2"/>
        <v>0</v>
      </c>
      <c r="S113" s="179">
        <v>0</v>
      </c>
      <c r="T113" s="180">
        <f t="shared" si="3"/>
        <v>0</v>
      </c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R113" s="181" t="s">
        <v>146</v>
      </c>
      <c r="AT113" s="181" t="s">
        <v>141</v>
      </c>
      <c r="AU113" s="181" t="s">
        <v>81</v>
      </c>
      <c r="AY113" s="18" t="s">
        <v>138</v>
      </c>
      <c r="BE113" s="182">
        <f t="shared" si="4"/>
        <v>0</v>
      </c>
      <c r="BF113" s="182">
        <f t="shared" si="5"/>
        <v>0</v>
      </c>
      <c r="BG113" s="182">
        <f t="shared" si="6"/>
        <v>0</v>
      </c>
      <c r="BH113" s="182">
        <f t="shared" si="7"/>
        <v>0</v>
      </c>
      <c r="BI113" s="182">
        <f t="shared" si="8"/>
        <v>0</v>
      </c>
      <c r="BJ113" s="18" t="s">
        <v>81</v>
      </c>
      <c r="BK113" s="182">
        <f t="shared" si="9"/>
        <v>0</v>
      </c>
      <c r="BL113" s="18" t="s">
        <v>146</v>
      </c>
      <c r="BM113" s="181" t="s">
        <v>198</v>
      </c>
    </row>
    <row r="114" spans="1:65" s="2" customFormat="1" ht="48">
      <c r="A114" s="35"/>
      <c r="B114" s="36"/>
      <c r="C114" s="170" t="s">
        <v>199</v>
      </c>
      <c r="D114" s="170" t="s">
        <v>141</v>
      </c>
      <c r="E114" s="171" t="s">
        <v>200</v>
      </c>
      <c r="F114" s="172" t="s">
        <v>201</v>
      </c>
      <c r="G114" s="173" t="s">
        <v>166</v>
      </c>
      <c r="H114" s="174">
        <v>200</v>
      </c>
      <c r="I114" s="175"/>
      <c r="J114" s="176">
        <f t="shared" si="0"/>
        <v>0</v>
      </c>
      <c r="K114" s="172" t="s">
        <v>145</v>
      </c>
      <c r="L114" s="40"/>
      <c r="M114" s="177" t="s">
        <v>19</v>
      </c>
      <c r="N114" s="178" t="s">
        <v>44</v>
      </c>
      <c r="O114" s="65"/>
      <c r="P114" s="179">
        <f t="shared" si="1"/>
        <v>0</v>
      </c>
      <c r="Q114" s="179">
        <v>0</v>
      </c>
      <c r="R114" s="179">
        <f t="shared" si="2"/>
        <v>0</v>
      </c>
      <c r="S114" s="179">
        <v>0</v>
      </c>
      <c r="T114" s="180">
        <f t="shared" si="3"/>
        <v>0</v>
      </c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R114" s="181" t="s">
        <v>146</v>
      </c>
      <c r="AT114" s="181" t="s">
        <v>141</v>
      </c>
      <c r="AU114" s="181" t="s">
        <v>81</v>
      </c>
      <c r="AY114" s="18" t="s">
        <v>138</v>
      </c>
      <c r="BE114" s="182">
        <f t="shared" si="4"/>
        <v>0</v>
      </c>
      <c r="BF114" s="182">
        <f t="shared" si="5"/>
        <v>0</v>
      </c>
      <c r="BG114" s="182">
        <f t="shared" si="6"/>
        <v>0</v>
      </c>
      <c r="BH114" s="182">
        <f t="shared" si="7"/>
        <v>0</v>
      </c>
      <c r="BI114" s="182">
        <f t="shared" si="8"/>
        <v>0</v>
      </c>
      <c r="BJ114" s="18" t="s">
        <v>81</v>
      </c>
      <c r="BK114" s="182">
        <f t="shared" si="9"/>
        <v>0</v>
      </c>
      <c r="BL114" s="18" t="s">
        <v>146</v>
      </c>
      <c r="BM114" s="181" t="s">
        <v>202</v>
      </c>
    </row>
    <row r="115" spans="1:65" s="2" customFormat="1" ht="24">
      <c r="A115" s="35"/>
      <c r="B115" s="36"/>
      <c r="C115" s="170" t="s">
        <v>203</v>
      </c>
      <c r="D115" s="170" t="s">
        <v>141</v>
      </c>
      <c r="E115" s="171" t="s">
        <v>204</v>
      </c>
      <c r="F115" s="172" t="s">
        <v>205</v>
      </c>
      <c r="G115" s="173" t="s">
        <v>166</v>
      </c>
      <c r="H115" s="174">
        <v>533.851</v>
      </c>
      <c r="I115" s="175"/>
      <c r="J115" s="176">
        <f t="shared" si="0"/>
        <v>0</v>
      </c>
      <c r="K115" s="172" t="s">
        <v>145</v>
      </c>
      <c r="L115" s="40"/>
      <c r="M115" s="177" t="s">
        <v>19</v>
      </c>
      <c r="N115" s="178" t="s">
        <v>44</v>
      </c>
      <c r="O115" s="65"/>
      <c r="P115" s="179">
        <f t="shared" si="1"/>
        <v>0</v>
      </c>
      <c r="Q115" s="179">
        <v>0</v>
      </c>
      <c r="R115" s="179">
        <f t="shared" si="2"/>
        <v>0</v>
      </c>
      <c r="S115" s="179">
        <v>0</v>
      </c>
      <c r="T115" s="180">
        <f t="shared" si="3"/>
        <v>0</v>
      </c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R115" s="181" t="s">
        <v>146</v>
      </c>
      <c r="AT115" s="181" t="s">
        <v>141</v>
      </c>
      <c r="AU115" s="181" t="s">
        <v>81</v>
      </c>
      <c r="AY115" s="18" t="s">
        <v>138</v>
      </c>
      <c r="BE115" s="182">
        <f t="shared" si="4"/>
        <v>0</v>
      </c>
      <c r="BF115" s="182">
        <f t="shared" si="5"/>
        <v>0</v>
      </c>
      <c r="BG115" s="182">
        <f t="shared" si="6"/>
        <v>0</v>
      </c>
      <c r="BH115" s="182">
        <f t="shared" si="7"/>
        <v>0</v>
      </c>
      <c r="BI115" s="182">
        <f t="shared" si="8"/>
        <v>0</v>
      </c>
      <c r="BJ115" s="18" t="s">
        <v>81</v>
      </c>
      <c r="BK115" s="182">
        <f t="shared" si="9"/>
        <v>0</v>
      </c>
      <c r="BL115" s="18" t="s">
        <v>146</v>
      </c>
      <c r="BM115" s="181" t="s">
        <v>206</v>
      </c>
    </row>
    <row r="116" spans="1:65" s="13" customFormat="1" ht="11.25">
      <c r="B116" s="183"/>
      <c r="C116" s="184"/>
      <c r="D116" s="185" t="s">
        <v>148</v>
      </c>
      <c r="E116" s="186" t="s">
        <v>19</v>
      </c>
      <c r="F116" s="187" t="s">
        <v>207</v>
      </c>
      <c r="G116" s="184"/>
      <c r="H116" s="188">
        <v>533.851</v>
      </c>
      <c r="I116" s="189"/>
      <c r="J116" s="184"/>
      <c r="K116" s="184"/>
      <c r="L116" s="190"/>
      <c r="M116" s="191"/>
      <c r="N116" s="192"/>
      <c r="O116" s="192"/>
      <c r="P116" s="192"/>
      <c r="Q116" s="192"/>
      <c r="R116" s="192"/>
      <c r="S116" s="192"/>
      <c r="T116" s="193"/>
      <c r="AT116" s="194" t="s">
        <v>148</v>
      </c>
      <c r="AU116" s="194" t="s">
        <v>81</v>
      </c>
      <c r="AV116" s="13" t="s">
        <v>81</v>
      </c>
      <c r="AW116" s="13" t="s">
        <v>33</v>
      </c>
      <c r="AX116" s="13" t="s">
        <v>77</v>
      </c>
      <c r="AY116" s="194" t="s">
        <v>138</v>
      </c>
    </row>
    <row r="117" spans="1:65" s="2" customFormat="1" ht="33" customHeight="1">
      <c r="A117" s="35"/>
      <c r="B117" s="36"/>
      <c r="C117" s="170" t="s">
        <v>8</v>
      </c>
      <c r="D117" s="170" t="s">
        <v>141</v>
      </c>
      <c r="E117" s="171" t="s">
        <v>208</v>
      </c>
      <c r="F117" s="172" t="s">
        <v>209</v>
      </c>
      <c r="G117" s="173" t="s">
        <v>166</v>
      </c>
      <c r="H117" s="174">
        <v>53.847999999999999</v>
      </c>
      <c r="I117" s="175"/>
      <c r="J117" s="176">
        <f>ROUND(I117*H117,2)</f>
        <v>0</v>
      </c>
      <c r="K117" s="172" t="s">
        <v>145</v>
      </c>
      <c r="L117" s="40"/>
      <c r="M117" s="177" t="s">
        <v>19</v>
      </c>
      <c r="N117" s="178" t="s">
        <v>44</v>
      </c>
      <c r="O117" s="65"/>
      <c r="P117" s="179">
        <f>O117*H117</f>
        <v>0</v>
      </c>
      <c r="Q117" s="179">
        <v>1.0000000000000001E-5</v>
      </c>
      <c r="R117" s="179">
        <f>Q117*H117</f>
        <v>5.3848000000000004E-4</v>
      </c>
      <c r="S117" s="179">
        <v>0</v>
      </c>
      <c r="T117" s="180">
        <f>S117*H117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R117" s="181" t="s">
        <v>146</v>
      </c>
      <c r="AT117" s="181" t="s">
        <v>141</v>
      </c>
      <c r="AU117" s="181" t="s">
        <v>81</v>
      </c>
      <c r="AY117" s="18" t="s">
        <v>138</v>
      </c>
      <c r="BE117" s="182">
        <f>IF(N117="základní",J117,0)</f>
        <v>0</v>
      </c>
      <c r="BF117" s="182">
        <f>IF(N117="snížená",J117,0)</f>
        <v>0</v>
      </c>
      <c r="BG117" s="182">
        <f>IF(N117="zákl. přenesená",J117,0)</f>
        <v>0</v>
      </c>
      <c r="BH117" s="182">
        <f>IF(N117="sníž. přenesená",J117,0)</f>
        <v>0</v>
      </c>
      <c r="BI117" s="182">
        <f>IF(N117="nulová",J117,0)</f>
        <v>0</v>
      </c>
      <c r="BJ117" s="18" t="s">
        <v>81</v>
      </c>
      <c r="BK117" s="182">
        <f>ROUND(I117*H117,2)</f>
        <v>0</v>
      </c>
      <c r="BL117" s="18" t="s">
        <v>146</v>
      </c>
      <c r="BM117" s="181" t="s">
        <v>210</v>
      </c>
    </row>
    <row r="118" spans="1:65" s="13" customFormat="1" ht="11.25">
      <c r="B118" s="183"/>
      <c r="C118" s="184"/>
      <c r="D118" s="185" t="s">
        <v>148</v>
      </c>
      <c r="E118" s="186" t="s">
        <v>19</v>
      </c>
      <c r="F118" s="187" t="s">
        <v>211</v>
      </c>
      <c r="G118" s="184"/>
      <c r="H118" s="188">
        <v>53.847999999999999</v>
      </c>
      <c r="I118" s="189"/>
      <c r="J118" s="184"/>
      <c r="K118" s="184"/>
      <c r="L118" s="190"/>
      <c r="M118" s="191"/>
      <c r="N118" s="192"/>
      <c r="O118" s="192"/>
      <c r="P118" s="192"/>
      <c r="Q118" s="192"/>
      <c r="R118" s="192"/>
      <c r="S118" s="192"/>
      <c r="T118" s="193"/>
      <c r="AT118" s="194" t="s">
        <v>148</v>
      </c>
      <c r="AU118" s="194" t="s">
        <v>81</v>
      </c>
      <c r="AV118" s="13" t="s">
        <v>81</v>
      </c>
      <c r="AW118" s="13" t="s">
        <v>33</v>
      </c>
      <c r="AX118" s="13" t="s">
        <v>77</v>
      </c>
      <c r="AY118" s="194" t="s">
        <v>138</v>
      </c>
    </row>
    <row r="119" spans="1:65" s="2" customFormat="1" ht="48">
      <c r="A119" s="35"/>
      <c r="B119" s="36"/>
      <c r="C119" s="170" t="s">
        <v>212</v>
      </c>
      <c r="D119" s="170" t="s">
        <v>141</v>
      </c>
      <c r="E119" s="171" t="s">
        <v>213</v>
      </c>
      <c r="F119" s="172" t="s">
        <v>214</v>
      </c>
      <c r="G119" s="173" t="s">
        <v>144</v>
      </c>
      <c r="H119" s="174">
        <v>4.1449999999999996</v>
      </c>
      <c r="I119" s="175"/>
      <c r="J119" s="176">
        <f>ROUND(I119*H119,2)</f>
        <v>0</v>
      </c>
      <c r="K119" s="172" t="s">
        <v>145</v>
      </c>
      <c r="L119" s="40"/>
      <c r="M119" s="177" t="s">
        <v>19</v>
      </c>
      <c r="N119" s="178" t="s">
        <v>44</v>
      </c>
      <c r="O119" s="65"/>
      <c r="P119" s="179">
        <f>O119*H119</f>
        <v>0</v>
      </c>
      <c r="Q119" s="179">
        <v>0</v>
      </c>
      <c r="R119" s="179">
        <f>Q119*H119</f>
        <v>0</v>
      </c>
      <c r="S119" s="179">
        <v>1.5940000000000001</v>
      </c>
      <c r="T119" s="180">
        <f>S119*H119</f>
        <v>6.6071299999999997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181" t="s">
        <v>146</v>
      </c>
      <c r="AT119" s="181" t="s">
        <v>141</v>
      </c>
      <c r="AU119" s="181" t="s">
        <v>81</v>
      </c>
      <c r="AY119" s="18" t="s">
        <v>138</v>
      </c>
      <c r="BE119" s="182">
        <f>IF(N119="základní",J119,0)</f>
        <v>0</v>
      </c>
      <c r="BF119" s="182">
        <f>IF(N119="snížená",J119,0)</f>
        <v>0</v>
      </c>
      <c r="BG119" s="182">
        <f>IF(N119="zákl. přenesená",J119,0)</f>
        <v>0</v>
      </c>
      <c r="BH119" s="182">
        <f>IF(N119="sníž. přenesená",J119,0)</f>
        <v>0</v>
      </c>
      <c r="BI119" s="182">
        <f>IF(N119="nulová",J119,0)</f>
        <v>0</v>
      </c>
      <c r="BJ119" s="18" t="s">
        <v>81</v>
      </c>
      <c r="BK119" s="182">
        <f>ROUND(I119*H119,2)</f>
        <v>0</v>
      </c>
      <c r="BL119" s="18" t="s">
        <v>146</v>
      </c>
      <c r="BM119" s="181" t="s">
        <v>215</v>
      </c>
    </row>
    <row r="120" spans="1:65" s="13" customFormat="1" ht="11.25">
      <c r="B120" s="183"/>
      <c r="C120" s="184"/>
      <c r="D120" s="185" t="s">
        <v>148</v>
      </c>
      <c r="E120" s="186" t="s">
        <v>19</v>
      </c>
      <c r="F120" s="187" t="s">
        <v>216</v>
      </c>
      <c r="G120" s="184"/>
      <c r="H120" s="188">
        <v>3.375</v>
      </c>
      <c r="I120" s="189"/>
      <c r="J120" s="184"/>
      <c r="K120" s="184"/>
      <c r="L120" s="190"/>
      <c r="M120" s="191"/>
      <c r="N120" s="192"/>
      <c r="O120" s="192"/>
      <c r="P120" s="192"/>
      <c r="Q120" s="192"/>
      <c r="R120" s="192"/>
      <c r="S120" s="192"/>
      <c r="T120" s="193"/>
      <c r="AT120" s="194" t="s">
        <v>148</v>
      </c>
      <c r="AU120" s="194" t="s">
        <v>81</v>
      </c>
      <c r="AV120" s="13" t="s">
        <v>81</v>
      </c>
      <c r="AW120" s="13" t="s">
        <v>33</v>
      </c>
      <c r="AX120" s="13" t="s">
        <v>72</v>
      </c>
      <c r="AY120" s="194" t="s">
        <v>138</v>
      </c>
    </row>
    <row r="121" spans="1:65" s="13" customFormat="1" ht="11.25">
      <c r="B121" s="183"/>
      <c r="C121" s="184"/>
      <c r="D121" s="185" t="s">
        <v>148</v>
      </c>
      <c r="E121" s="186" t="s">
        <v>19</v>
      </c>
      <c r="F121" s="187" t="s">
        <v>217</v>
      </c>
      <c r="G121" s="184"/>
      <c r="H121" s="188">
        <v>0.77</v>
      </c>
      <c r="I121" s="189"/>
      <c r="J121" s="184"/>
      <c r="K121" s="184"/>
      <c r="L121" s="190"/>
      <c r="M121" s="191"/>
      <c r="N121" s="192"/>
      <c r="O121" s="192"/>
      <c r="P121" s="192"/>
      <c r="Q121" s="192"/>
      <c r="R121" s="192"/>
      <c r="S121" s="192"/>
      <c r="T121" s="193"/>
      <c r="AT121" s="194" t="s">
        <v>148</v>
      </c>
      <c r="AU121" s="194" t="s">
        <v>81</v>
      </c>
      <c r="AV121" s="13" t="s">
        <v>81</v>
      </c>
      <c r="AW121" s="13" t="s">
        <v>33</v>
      </c>
      <c r="AX121" s="13" t="s">
        <v>72</v>
      </c>
      <c r="AY121" s="194" t="s">
        <v>138</v>
      </c>
    </row>
    <row r="122" spans="1:65" s="14" customFormat="1" ht="11.25">
      <c r="B122" s="195"/>
      <c r="C122" s="196"/>
      <c r="D122" s="185" t="s">
        <v>148</v>
      </c>
      <c r="E122" s="197" t="s">
        <v>19</v>
      </c>
      <c r="F122" s="198" t="s">
        <v>150</v>
      </c>
      <c r="G122" s="196"/>
      <c r="H122" s="199">
        <v>4.1449999999999996</v>
      </c>
      <c r="I122" s="200"/>
      <c r="J122" s="196"/>
      <c r="K122" s="196"/>
      <c r="L122" s="201"/>
      <c r="M122" s="202"/>
      <c r="N122" s="203"/>
      <c r="O122" s="203"/>
      <c r="P122" s="203"/>
      <c r="Q122" s="203"/>
      <c r="R122" s="203"/>
      <c r="S122" s="203"/>
      <c r="T122" s="204"/>
      <c r="AT122" s="205" t="s">
        <v>148</v>
      </c>
      <c r="AU122" s="205" t="s">
        <v>81</v>
      </c>
      <c r="AV122" s="14" t="s">
        <v>146</v>
      </c>
      <c r="AW122" s="14" t="s">
        <v>33</v>
      </c>
      <c r="AX122" s="14" t="s">
        <v>77</v>
      </c>
      <c r="AY122" s="205" t="s">
        <v>138</v>
      </c>
    </row>
    <row r="123" spans="1:65" s="2" customFormat="1" ht="24">
      <c r="A123" s="35"/>
      <c r="B123" s="36"/>
      <c r="C123" s="170" t="s">
        <v>218</v>
      </c>
      <c r="D123" s="170" t="s">
        <v>141</v>
      </c>
      <c r="E123" s="171" t="s">
        <v>219</v>
      </c>
      <c r="F123" s="172" t="s">
        <v>220</v>
      </c>
      <c r="G123" s="173" t="s">
        <v>180</v>
      </c>
      <c r="H123" s="174">
        <v>8.8000000000000007</v>
      </c>
      <c r="I123" s="175"/>
      <c r="J123" s="176">
        <f>ROUND(I123*H123,2)</f>
        <v>0</v>
      </c>
      <c r="K123" s="172" t="s">
        <v>19</v>
      </c>
      <c r="L123" s="40"/>
      <c r="M123" s="177" t="s">
        <v>19</v>
      </c>
      <c r="N123" s="178" t="s">
        <v>44</v>
      </c>
      <c r="O123" s="65"/>
      <c r="P123" s="179">
        <f>O123*H123</f>
        <v>0</v>
      </c>
      <c r="Q123" s="179">
        <v>4.7699999999999999E-3</v>
      </c>
      <c r="R123" s="179">
        <f>Q123*H123</f>
        <v>4.1975999999999999E-2</v>
      </c>
      <c r="S123" s="179">
        <v>0</v>
      </c>
      <c r="T123" s="180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181" t="s">
        <v>146</v>
      </c>
      <c r="AT123" s="181" t="s">
        <v>141</v>
      </c>
      <c r="AU123" s="181" t="s">
        <v>81</v>
      </c>
      <c r="AY123" s="18" t="s">
        <v>138</v>
      </c>
      <c r="BE123" s="182">
        <f>IF(N123="základní",J123,0)</f>
        <v>0</v>
      </c>
      <c r="BF123" s="182">
        <f>IF(N123="snížená",J123,0)</f>
        <v>0</v>
      </c>
      <c r="BG123" s="182">
        <f>IF(N123="zákl. přenesená",J123,0)</f>
        <v>0</v>
      </c>
      <c r="BH123" s="182">
        <f>IF(N123="sníž. přenesená",J123,0)</f>
        <v>0</v>
      </c>
      <c r="BI123" s="182">
        <f>IF(N123="nulová",J123,0)</f>
        <v>0</v>
      </c>
      <c r="BJ123" s="18" t="s">
        <v>81</v>
      </c>
      <c r="BK123" s="182">
        <f>ROUND(I123*H123,2)</f>
        <v>0</v>
      </c>
      <c r="BL123" s="18" t="s">
        <v>146</v>
      </c>
      <c r="BM123" s="181" t="s">
        <v>221</v>
      </c>
    </row>
    <row r="124" spans="1:65" s="13" customFormat="1" ht="11.25">
      <c r="B124" s="183"/>
      <c r="C124" s="184"/>
      <c r="D124" s="185" t="s">
        <v>148</v>
      </c>
      <c r="E124" s="186" t="s">
        <v>19</v>
      </c>
      <c r="F124" s="187" t="s">
        <v>222</v>
      </c>
      <c r="G124" s="184"/>
      <c r="H124" s="188">
        <v>8.8000000000000007</v>
      </c>
      <c r="I124" s="189"/>
      <c r="J124" s="184"/>
      <c r="K124" s="184"/>
      <c r="L124" s="190"/>
      <c r="M124" s="191"/>
      <c r="N124" s="192"/>
      <c r="O124" s="192"/>
      <c r="P124" s="192"/>
      <c r="Q124" s="192"/>
      <c r="R124" s="192"/>
      <c r="S124" s="192"/>
      <c r="T124" s="193"/>
      <c r="AT124" s="194" t="s">
        <v>148</v>
      </c>
      <c r="AU124" s="194" t="s">
        <v>81</v>
      </c>
      <c r="AV124" s="13" t="s">
        <v>81</v>
      </c>
      <c r="AW124" s="13" t="s">
        <v>33</v>
      </c>
      <c r="AX124" s="13" t="s">
        <v>77</v>
      </c>
      <c r="AY124" s="194" t="s">
        <v>138</v>
      </c>
    </row>
    <row r="125" spans="1:65" s="2" customFormat="1" ht="16.5" customHeight="1">
      <c r="A125" s="35"/>
      <c r="B125" s="36"/>
      <c r="C125" s="170" t="s">
        <v>223</v>
      </c>
      <c r="D125" s="170" t="s">
        <v>141</v>
      </c>
      <c r="E125" s="171" t="s">
        <v>224</v>
      </c>
      <c r="F125" s="172" t="s">
        <v>225</v>
      </c>
      <c r="G125" s="173" t="s">
        <v>153</v>
      </c>
      <c r="H125" s="174">
        <v>28</v>
      </c>
      <c r="I125" s="175"/>
      <c r="J125" s="176">
        <f>ROUND(I125*H125,2)</f>
        <v>0</v>
      </c>
      <c r="K125" s="172" t="s">
        <v>19</v>
      </c>
      <c r="L125" s="40"/>
      <c r="M125" s="177" t="s">
        <v>19</v>
      </c>
      <c r="N125" s="178" t="s">
        <v>44</v>
      </c>
      <c r="O125" s="65"/>
      <c r="P125" s="179">
        <f>O125*H125</f>
        <v>0</v>
      </c>
      <c r="Q125" s="179">
        <v>0</v>
      </c>
      <c r="R125" s="179">
        <f>Q125*H125</f>
        <v>0</v>
      </c>
      <c r="S125" s="179">
        <v>0</v>
      </c>
      <c r="T125" s="180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181" t="s">
        <v>146</v>
      </c>
      <c r="AT125" s="181" t="s">
        <v>141</v>
      </c>
      <c r="AU125" s="181" t="s">
        <v>81</v>
      </c>
      <c r="AY125" s="18" t="s">
        <v>138</v>
      </c>
      <c r="BE125" s="182">
        <f>IF(N125="základní",J125,0)</f>
        <v>0</v>
      </c>
      <c r="BF125" s="182">
        <f>IF(N125="snížená",J125,0)</f>
        <v>0</v>
      </c>
      <c r="BG125" s="182">
        <f>IF(N125="zákl. přenesená",J125,0)</f>
        <v>0</v>
      </c>
      <c r="BH125" s="182">
        <f>IF(N125="sníž. přenesená",J125,0)</f>
        <v>0</v>
      </c>
      <c r="BI125" s="182">
        <f>IF(N125="nulová",J125,0)</f>
        <v>0</v>
      </c>
      <c r="BJ125" s="18" t="s">
        <v>81</v>
      </c>
      <c r="BK125" s="182">
        <f>ROUND(I125*H125,2)</f>
        <v>0</v>
      </c>
      <c r="BL125" s="18" t="s">
        <v>146</v>
      </c>
      <c r="BM125" s="181" t="s">
        <v>226</v>
      </c>
    </row>
    <row r="126" spans="1:65" s="13" customFormat="1" ht="11.25">
      <c r="B126" s="183"/>
      <c r="C126" s="184"/>
      <c r="D126" s="185" t="s">
        <v>148</v>
      </c>
      <c r="E126" s="186" t="s">
        <v>19</v>
      </c>
      <c r="F126" s="187" t="s">
        <v>227</v>
      </c>
      <c r="G126" s="184"/>
      <c r="H126" s="188">
        <v>28</v>
      </c>
      <c r="I126" s="189"/>
      <c r="J126" s="184"/>
      <c r="K126" s="184"/>
      <c r="L126" s="190"/>
      <c r="M126" s="191"/>
      <c r="N126" s="192"/>
      <c r="O126" s="192"/>
      <c r="P126" s="192"/>
      <c r="Q126" s="192"/>
      <c r="R126" s="192"/>
      <c r="S126" s="192"/>
      <c r="T126" s="193"/>
      <c r="AT126" s="194" t="s">
        <v>148</v>
      </c>
      <c r="AU126" s="194" t="s">
        <v>81</v>
      </c>
      <c r="AV126" s="13" t="s">
        <v>81</v>
      </c>
      <c r="AW126" s="13" t="s">
        <v>33</v>
      </c>
      <c r="AX126" s="13" t="s">
        <v>77</v>
      </c>
      <c r="AY126" s="194" t="s">
        <v>138</v>
      </c>
    </row>
    <row r="127" spans="1:65" s="2" customFormat="1" ht="44.25" customHeight="1">
      <c r="A127" s="35"/>
      <c r="B127" s="36"/>
      <c r="C127" s="170" t="s">
        <v>228</v>
      </c>
      <c r="D127" s="170" t="s">
        <v>141</v>
      </c>
      <c r="E127" s="171" t="s">
        <v>229</v>
      </c>
      <c r="F127" s="172" t="s">
        <v>230</v>
      </c>
      <c r="G127" s="173" t="s">
        <v>180</v>
      </c>
      <c r="H127" s="174">
        <v>10.199999999999999</v>
      </c>
      <c r="I127" s="175"/>
      <c r="J127" s="176">
        <f>ROUND(I127*H127,2)</f>
        <v>0</v>
      </c>
      <c r="K127" s="172" t="s">
        <v>145</v>
      </c>
      <c r="L127" s="40"/>
      <c r="M127" s="177" t="s">
        <v>19</v>
      </c>
      <c r="N127" s="178" t="s">
        <v>44</v>
      </c>
      <c r="O127" s="65"/>
      <c r="P127" s="179">
        <f>O127*H127</f>
        <v>0</v>
      </c>
      <c r="Q127" s="179">
        <v>0</v>
      </c>
      <c r="R127" s="179">
        <f>Q127*H127</f>
        <v>0</v>
      </c>
      <c r="S127" s="179">
        <v>0.33</v>
      </c>
      <c r="T127" s="180">
        <f>S127*H127</f>
        <v>3.3660000000000001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81" t="s">
        <v>146</v>
      </c>
      <c r="AT127" s="181" t="s">
        <v>141</v>
      </c>
      <c r="AU127" s="181" t="s">
        <v>81</v>
      </c>
      <c r="AY127" s="18" t="s">
        <v>138</v>
      </c>
      <c r="BE127" s="182">
        <f>IF(N127="základní",J127,0)</f>
        <v>0</v>
      </c>
      <c r="BF127" s="182">
        <f>IF(N127="snížená",J127,0)</f>
        <v>0</v>
      </c>
      <c r="BG127" s="182">
        <f>IF(N127="zákl. přenesená",J127,0)</f>
        <v>0</v>
      </c>
      <c r="BH127" s="182">
        <f>IF(N127="sníž. přenesená",J127,0)</f>
        <v>0</v>
      </c>
      <c r="BI127" s="182">
        <f>IF(N127="nulová",J127,0)</f>
        <v>0</v>
      </c>
      <c r="BJ127" s="18" t="s">
        <v>81</v>
      </c>
      <c r="BK127" s="182">
        <f>ROUND(I127*H127,2)</f>
        <v>0</v>
      </c>
      <c r="BL127" s="18" t="s">
        <v>146</v>
      </c>
      <c r="BM127" s="181" t="s">
        <v>231</v>
      </c>
    </row>
    <row r="128" spans="1:65" s="13" customFormat="1" ht="11.25">
      <c r="B128" s="183"/>
      <c r="C128" s="184"/>
      <c r="D128" s="185" t="s">
        <v>148</v>
      </c>
      <c r="E128" s="186" t="s">
        <v>19</v>
      </c>
      <c r="F128" s="187" t="s">
        <v>232</v>
      </c>
      <c r="G128" s="184"/>
      <c r="H128" s="188">
        <v>10.199999999999999</v>
      </c>
      <c r="I128" s="189"/>
      <c r="J128" s="184"/>
      <c r="K128" s="184"/>
      <c r="L128" s="190"/>
      <c r="M128" s="191"/>
      <c r="N128" s="192"/>
      <c r="O128" s="192"/>
      <c r="P128" s="192"/>
      <c r="Q128" s="192"/>
      <c r="R128" s="192"/>
      <c r="S128" s="192"/>
      <c r="T128" s="193"/>
      <c r="AT128" s="194" t="s">
        <v>148</v>
      </c>
      <c r="AU128" s="194" t="s">
        <v>81</v>
      </c>
      <c r="AV128" s="13" t="s">
        <v>81</v>
      </c>
      <c r="AW128" s="13" t="s">
        <v>33</v>
      </c>
      <c r="AX128" s="13" t="s">
        <v>77</v>
      </c>
      <c r="AY128" s="194" t="s">
        <v>138</v>
      </c>
    </row>
    <row r="129" spans="1:65" s="2" customFormat="1" ht="36">
      <c r="A129" s="35"/>
      <c r="B129" s="36"/>
      <c r="C129" s="170" t="s">
        <v>233</v>
      </c>
      <c r="D129" s="170" t="s">
        <v>141</v>
      </c>
      <c r="E129" s="171" t="s">
        <v>234</v>
      </c>
      <c r="F129" s="172" t="s">
        <v>235</v>
      </c>
      <c r="G129" s="173" t="s">
        <v>153</v>
      </c>
      <c r="H129" s="174">
        <v>6</v>
      </c>
      <c r="I129" s="175"/>
      <c r="J129" s="176">
        <f>ROUND(I129*H129,2)</f>
        <v>0</v>
      </c>
      <c r="K129" s="172" t="s">
        <v>19</v>
      </c>
      <c r="L129" s="40"/>
      <c r="M129" s="177" t="s">
        <v>19</v>
      </c>
      <c r="N129" s="178" t="s">
        <v>44</v>
      </c>
      <c r="O129" s="65"/>
      <c r="P129" s="179">
        <f>O129*H129</f>
        <v>0</v>
      </c>
      <c r="Q129" s="179">
        <v>0</v>
      </c>
      <c r="R129" s="179">
        <f>Q129*H129</f>
        <v>0</v>
      </c>
      <c r="S129" s="179">
        <v>0</v>
      </c>
      <c r="T129" s="180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81" t="s">
        <v>146</v>
      </c>
      <c r="AT129" s="181" t="s">
        <v>141</v>
      </c>
      <c r="AU129" s="181" t="s">
        <v>81</v>
      </c>
      <c r="AY129" s="18" t="s">
        <v>138</v>
      </c>
      <c r="BE129" s="182">
        <f>IF(N129="základní",J129,0)</f>
        <v>0</v>
      </c>
      <c r="BF129" s="182">
        <f>IF(N129="snížená",J129,0)</f>
        <v>0</v>
      </c>
      <c r="BG129" s="182">
        <f>IF(N129="zákl. přenesená",J129,0)</f>
        <v>0</v>
      </c>
      <c r="BH129" s="182">
        <f>IF(N129="sníž. přenesená",J129,0)</f>
        <v>0</v>
      </c>
      <c r="BI129" s="182">
        <f>IF(N129="nulová",J129,0)</f>
        <v>0</v>
      </c>
      <c r="BJ129" s="18" t="s">
        <v>81</v>
      </c>
      <c r="BK129" s="182">
        <f>ROUND(I129*H129,2)</f>
        <v>0</v>
      </c>
      <c r="BL129" s="18" t="s">
        <v>146</v>
      </c>
      <c r="BM129" s="181" t="s">
        <v>236</v>
      </c>
    </row>
    <row r="130" spans="1:65" s="12" customFormat="1" ht="22.9" customHeight="1">
      <c r="B130" s="154"/>
      <c r="C130" s="155"/>
      <c r="D130" s="156" t="s">
        <v>71</v>
      </c>
      <c r="E130" s="168" t="s">
        <v>237</v>
      </c>
      <c r="F130" s="168" t="s">
        <v>238</v>
      </c>
      <c r="G130" s="155"/>
      <c r="H130" s="155"/>
      <c r="I130" s="158"/>
      <c r="J130" s="169">
        <f>BK130</f>
        <v>0</v>
      </c>
      <c r="K130" s="155"/>
      <c r="L130" s="160"/>
      <c r="M130" s="161"/>
      <c r="N130" s="162"/>
      <c r="O130" s="162"/>
      <c r="P130" s="163">
        <f>SUM(P131:P141)</f>
        <v>0</v>
      </c>
      <c r="Q130" s="162"/>
      <c r="R130" s="163">
        <f>SUM(R131:R141)</f>
        <v>0</v>
      </c>
      <c r="S130" s="162"/>
      <c r="T130" s="164">
        <f>SUM(T131:T141)</f>
        <v>0</v>
      </c>
      <c r="AR130" s="165" t="s">
        <v>77</v>
      </c>
      <c r="AT130" s="166" t="s">
        <v>71</v>
      </c>
      <c r="AU130" s="166" t="s">
        <v>77</v>
      </c>
      <c r="AY130" s="165" t="s">
        <v>138</v>
      </c>
      <c r="BK130" s="167">
        <f>SUM(BK131:BK141)</f>
        <v>0</v>
      </c>
    </row>
    <row r="131" spans="1:65" s="2" customFormat="1" ht="44.25" customHeight="1">
      <c r="A131" s="35"/>
      <c r="B131" s="36"/>
      <c r="C131" s="170" t="s">
        <v>7</v>
      </c>
      <c r="D131" s="170" t="s">
        <v>141</v>
      </c>
      <c r="E131" s="171" t="s">
        <v>239</v>
      </c>
      <c r="F131" s="172" t="s">
        <v>240</v>
      </c>
      <c r="G131" s="173" t="s">
        <v>241</v>
      </c>
      <c r="H131" s="174">
        <v>33.604999999999997</v>
      </c>
      <c r="I131" s="175"/>
      <c r="J131" s="176">
        <f>ROUND(I131*H131,2)</f>
        <v>0</v>
      </c>
      <c r="K131" s="172" t="s">
        <v>145</v>
      </c>
      <c r="L131" s="40"/>
      <c r="M131" s="177" t="s">
        <v>19</v>
      </c>
      <c r="N131" s="178" t="s">
        <v>44</v>
      </c>
      <c r="O131" s="65"/>
      <c r="P131" s="179">
        <f>O131*H131</f>
        <v>0</v>
      </c>
      <c r="Q131" s="179">
        <v>0</v>
      </c>
      <c r="R131" s="179">
        <f>Q131*H131</f>
        <v>0</v>
      </c>
      <c r="S131" s="179">
        <v>0</v>
      </c>
      <c r="T131" s="180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81" t="s">
        <v>146</v>
      </c>
      <c r="AT131" s="181" t="s">
        <v>141</v>
      </c>
      <c r="AU131" s="181" t="s">
        <v>81</v>
      </c>
      <c r="AY131" s="18" t="s">
        <v>138</v>
      </c>
      <c r="BE131" s="182">
        <f>IF(N131="základní",J131,0)</f>
        <v>0</v>
      </c>
      <c r="BF131" s="182">
        <f>IF(N131="snížená",J131,0)</f>
        <v>0</v>
      </c>
      <c r="BG131" s="182">
        <f>IF(N131="zákl. přenesená",J131,0)</f>
        <v>0</v>
      </c>
      <c r="BH131" s="182">
        <f>IF(N131="sníž. přenesená",J131,0)</f>
        <v>0</v>
      </c>
      <c r="BI131" s="182">
        <f>IF(N131="nulová",J131,0)</f>
        <v>0</v>
      </c>
      <c r="BJ131" s="18" t="s">
        <v>81</v>
      </c>
      <c r="BK131" s="182">
        <f>ROUND(I131*H131,2)</f>
        <v>0</v>
      </c>
      <c r="BL131" s="18" t="s">
        <v>146</v>
      </c>
      <c r="BM131" s="181" t="s">
        <v>242</v>
      </c>
    </row>
    <row r="132" spans="1:65" s="2" customFormat="1" ht="33" customHeight="1">
      <c r="A132" s="35"/>
      <c r="B132" s="36"/>
      <c r="C132" s="170" t="s">
        <v>243</v>
      </c>
      <c r="D132" s="170" t="s">
        <v>141</v>
      </c>
      <c r="E132" s="171" t="s">
        <v>244</v>
      </c>
      <c r="F132" s="172" t="s">
        <v>245</v>
      </c>
      <c r="G132" s="173" t="s">
        <v>241</v>
      </c>
      <c r="H132" s="174">
        <v>12.986000000000001</v>
      </c>
      <c r="I132" s="175"/>
      <c r="J132" s="176">
        <f>ROUND(I132*H132,2)</f>
        <v>0</v>
      </c>
      <c r="K132" s="172" t="s">
        <v>145</v>
      </c>
      <c r="L132" s="40"/>
      <c r="M132" s="177" t="s">
        <v>19</v>
      </c>
      <c r="N132" s="178" t="s">
        <v>44</v>
      </c>
      <c r="O132" s="65"/>
      <c r="P132" s="179">
        <f>O132*H132</f>
        <v>0</v>
      </c>
      <c r="Q132" s="179">
        <v>0</v>
      </c>
      <c r="R132" s="179">
        <f>Q132*H132</f>
        <v>0</v>
      </c>
      <c r="S132" s="179">
        <v>0</v>
      </c>
      <c r="T132" s="180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81" t="s">
        <v>146</v>
      </c>
      <c r="AT132" s="181" t="s">
        <v>141</v>
      </c>
      <c r="AU132" s="181" t="s">
        <v>81</v>
      </c>
      <c r="AY132" s="18" t="s">
        <v>138</v>
      </c>
      <c r="BE132" s="182">
        <f>IF(N132="základní",J132,0)</f>
        <v>0</v>
      </c>
      <c r="BF132" s="182">
        <f>IF(N132="snížená",J132,0)</f>
        <v>0</v>
      </c>
      <c r="BG132" s="182">
        <f>IF(N132="zákl. přenesená",J132,0)</f>
        <v>0</v>
      </c>
      <c r="BH132" s="182">
        <f>IF(N132="sníž. přenesená",J132,0)</f>
        <v>0</v>
      </c>
      <c r="BI132" s="182">
        <f>IF(N132="nulová",J132,0)</f>
        <v>0</v>
      </c>
      <c r="BJ132" s="18" t="s">
        <v>81</v>
      </c>
      <c r="BK132" s="182">
        <f>ROUND(I132*H132,2)</f>
        <v>0</v>
      </c>
      <c r="BL132" s="18" t="s">
        <v>146</v>
      </c>
      <c r="BM132" s="181" t="s">
        <v>246</v>
      </c>
    </row>
    <row r="133" spans="1:65" s="13" customFormat="1" ht="11.25">
      <c r="B133" s="183"/>
      <c r="C133" s="184"/>
      <c r="D133" s="185" t="s">
        <v>148</v>
      </c>
      <c r="E133" s="186" t="s">
        <v>19</v>
      </c>
      <c r="F133" s="187" t="s">
        <v>247</v>
      </c>
      <c r="G133" s="184"/>
      <c r="H133" s="188">
        <v>12.986000000000001</v>
      </c>
      <c r="I133" s="189"/>
      <c r="J133" s="184"/>
      <c r="K133" s="184"/>
      <c r="L133" s="190"/>
      <c r="M133" s="191"/>
      <c r="N133" s="192"/>
      <c r="O133" s="192"/>
      <c r="P133" s="192"/>
      <c r="Q133" s="192"/>
      <c r="R133" s="192"/>
      <c r="S133" s="192"/>
      <c r="T133" s="193"/>
      <c r="AT133" s="194" t="s">
        <v>148</v>
      </c>
      <c r="AU133" s="194" t="s">
        <v>81</v>
      </c>
      <c r="AV133" s="13" t="s">
        <v>81</v>
      </c>
      <c r="AW133" s="13" t="s">
        <v>33</v>
      </c>
      <c r="AX133" s="13" t="s">
        <v>77</v>
      </c>
      <c r="AY133" s="194" t="s">
        <v>138</v>
      </c>
    </row>
    <row r="134" spans="1:65" s="2" customFormat="1" ht="24">
      <c r="A134" s="35"/>
      <c r="B134" s="36"/>
      <c r="C134" s="170" t="s">
        <v>248</v>
      </c>
      <c r="D134" s="170" t="s">
        <v>141</v>
      </c>
      <c r="E134" s="171" t="s">
        <v>249</v>
      </c>
      <c r="F134" s="172" t="s">
        <v>250</v>
      </c>
      <c r="G134" s="173" t="s">
        <v>241</v>
      </c>
      <c r="H134" s="174">
        <v>12.986000000000001</v>
      </c>
      <c r="I134" s="175"/>
      <c r="J134" s="176">
        <f>ROUND(I134*H134,2)</f>
        <v>0</v>
      </c>
      <c r="K134" s="172" t="s">
        <v>19</v>
      </c>
      <c r="L134" s="40"/>
      <c r="M134" s="177" t="s">
        <v>19</v>
      </c>
      <c r="N134" s="178" t="s">
        <v>44</v>
      </c>
      <c r="O134" s="65"/>
      <c r="P134" s="179">
        <f>O134*H134</f>
        <v>0</v>
      </c>
      <c r="Q134" s="179">
        <v>0</v>
      </c>
      <c r="R134" s="179">
        <f>Q134*H134</f>
        <v>0</v>
      </c>
      <c r="S134" s="179">
        <v>0</v>
      </c>
      <c r="T134" s="180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81" t="s">
        <v>146</v>
      </c>
      <c r="AT134" s="181" t="s">
        <v>141</v>
      </c>
      <c r="AU134" s="181" t="s">
        <v>81</v>
      </c>
      <c r="AY134" s="18" t="s">
        <v>138</v>
      </c>
      <c r="BE134" s="182">
        <f>IF(N134="základní",J134,0)</f>
        <v>0</v>
      </c>
      <c r="BF134" s="182">
        <f>IF(N134="snížená",J134,0)</f>
        <v>0</v>
      </c>
      <c r="BG134" s="182">
        <f>IF(N134="zákl. přenesená",J134,0)</f>
        <v>0</v>
      </c>
      <c r="BH134" s="182">
        <f>IF(N134="sníž. přenesená",J134,0)</f>
        <v>0</v>
      </c>
      <c r="BI134" s="182">
        <f>IF(N134="nulová",J134,0)</f>
        <v>0</v>
      </c>
      <c r="BJ134" s="18" t="s">
        <v>81</v>
      </c>
      <c r="BK134" s="182">
        <f>ROUND(I134*H134,2)</f>
        <v>0</v>
      </c>
      <c r="BL134" s="18" t="s">
        <v>146</v>
      </c>
      <c r="BM134" s="181" t="s">
        <v>251</v>
      </c>
    </row>
    <row r="135" spans="1:65" s="2" customFormat="1" ht="36">
      <c r="A135" s="35"/>
      <c r="B135" s="36"/>
      <c r="C135" s="170" t="s">
        <v>252</v>
      </c>
      <c r="D135" s="170" t="s">
        <v>141</v>
      </c>
      <c r="E135" s="171" t="s">
        <v>253</v>
      </c>
      <c r="F135" s="172" t="s">
        <v>254</v>
      </c>
      <c r="G135" s="173" t="s">
        <v>241</v>
      </c>
      <c r="H135" s="174">
        <v>3.012</v>
      </c>
      <c r="I135" s="175"/>
      <c r="J135" s="176">
        <f>ROUND(I135*H135,2)</f>
        <v>0</v>
      </c>
      <c r="K135" s="172" t="s">
        <v>145</v>
      </c>
      <c r="L135" s="40"/>
      <c r="M135" s="177" t="s">
        <v>19</v>
      </c>
      <c r="N135" s="178" t="s">
        <v>44</v>
      </c>
      <c r="O135" s="65"/>
      <c r="P135" s="179">
        <f>O135*H135</f>
        <v>0</v>
      </c>
      <c r="Q135" s="179">
        <v>0</v>
      </c>
      <c r="R135" s="179">
        <f>Q135*H135</f>
        <v>0</v>
      </c>
      <c r="S135" s="179">
        <v>0</v>
      </c>
      <c r="T135" s="180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81" t="s">
        <v>146</v>
      </c>
      <c r="AT135" s="181" t="s">
        <v>141</v>
      </c>
      <c r="AU135" s="181" t="s">
        <v>81</v>
      </c>
      <c r="AY135" s="18" t="s">
        <v>138</v>
      </c>
      <c r="BE135" s="182">
        <f>IF(N135="základní",J135,0)</f>
        <v>0</v>
      </c>
      <c r="BF135" s="182">
        <f>IF(N135="snížená",J135,0)</f>
        <v>0</v>
      </c>
      <c r="BG135" s="182">
        <f>IF(N135="zákl. přenesená",J135,0)</f>
        <v>0</v>
      </c>
      <c r="BH135" s="182">
        <f>IF(N135="sníž. přenesená",J135,0)</f>
        <v>0</v>
      </c>
      <c r="BI135" s="182">
        <f>IF(N135="nulová",J135,0)</f>
        <v>0</v>
      </c>
      <c r="BJ135" s="18" t="s">
        <v>81</v>
      </c>
      <c r="BK135" s="182">
        <f>ROUND(I135*H135,2)</f>
        <v>0</v>
      </c>
      <c r="BL135" s="18" t="s">
        <v>146</v>
      </c>
      <c r="BM135" s="181" t="s">
        <v>255</v>
      </c>
    </row>
    <row r="136" spans="1:65" s="2" customFormat="1" ht="36">
      <c r="A136" s="35"/>
      <c r="B136" s="36"/>
      <c r="C136" s="170" t="s">
        <v>256</v>
      </c>
      <c r="D136" s="170" t="s">
        <v>141</v>
      </c>
      <c r="E136" s="171" t="s">
        <v>257</v>
      </c>
      <c r="F136" s="172" t="s">
        <v>258</v>
      </c>
      <c r="G136" s="173" t="s">
        <v>241</v>
      </c>
      <c r="H136" s="174">
        <v>6.6070000000000002</v>
      </c>
      <c r="I136" s="175"/>
      <c r="J136" s="176">
        <f>ROUND(I136*H136,2)</f>
        <v>0</v>
      </c>
      <c r="K136" s="172" t="s">
        <v>145</v>
      </c>
      <c r="L136" s="40"/>
      <c r="M136" s="177" t="s">
        <v>19</v>
      </c>
      <c r="N136" s="178" t="s">
        <v>44</v>
      </c>
      <c r="O136" s="65"/>
      <c r="P136" s="179">
        <f>O136*H136</f>
        <v>0</v>
      </c>
      <c r="Q136" s="179">
        <v>0</v>
      </c>
      <c r="R136" s="179">
        <f>Q136*H136</f>
        <v>0</v>
      </c>
      <c r="S136" s="179">
        <v>0</v>
      </c>
      <c r="T136" s="180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81" t="s">
        <v>146</v>
      </c>
      <c r="AT136" s="181" t="s">
        <v>141</v>
      </c>
      <c r="AU136" s="181" t="s">
        <v>81</v>
      </c>
      <c r="AY136" s="18" t="s">
        <v>138</v>
      </c>
      <c r="BE136" s="182">
        <f>IF(N136="základní",J136,0)</f>
        <v>0</v>
      </c>
      <c r="BF136" s="182">
        <f>IF(N136="snížená",J136,0)</f>
        <v>0</v>
      </c>
      <c r="BG136" s="182">
        <f>IF(N136="zákl. přenesená",J136,0)</f>
        <v>0</v>
      </c>
      <c r="BH136" s="182">
        <f>IF(N136="sníž. přenesená",J136,0)</f>
        <v>0</v>
      </c>
      <c r="BI136" s="182">
        <f>IF(N136="nulová",J136,0)</f>
        <v>0</v>
      </c>
      <c r="BJ136" s="18" t="s">
        <v>81</v>
      </c>
      <c r="BK136" s="182">
        <f>ROUND(I136*H136,2)</f>
        <v>0</v>
      </c>
      <c r="BL136" s="18" t="s">
        <v>146</v>
      </c>
      <c r="BM136" s="181" t="s">
        <v>259</v>
      </c>
    </row>
    <row r="137" spans="1:65" s="2" customFormat="1" ht="44.25" customHeight="1">
      <c r="A137" s="35"/>
      <c r="B137" s="36"/>
      <c r="C137" s="170" t="s">
        <v>260</v>
      </c>
      <c r="D137" s="170" t="s">
        <v>141</v>
      </c>
      <c r="E137" s="171" t="s">
        <v>261</v>
      </c>
      <c r="F137" s="172" t="s">
        <v>262</v>
      </c>
      <c r="G137" s="173" t="s">
        <v>241</v>
      </c>
      <c r="H137" s="174">
        <v>3.367</v>
      </c>
      <c r="I137" s="175"/>
      <c r="J137" s="176">
        <f>ROUND(I137*H137,2)</f>
        <v>0</v>
      </c>
      <c r="K137" s="172" t="s">
        <v>145</v>
      </c>
      <c r="L137" s="40"/>
      <c r="M137" s="177" t="s">
        <v>19</v>
      </c>
      <c r="N137" s="178" t="s">
        <v>44</v>
      </c>
      <c r="O137" s="65"/>
      <c r="P137" s="179">
        <f>O137*H137</f>
        <v>0</v>
      </c>
      <c r="Q137" s="179">
        <v>0</v>
      </c>
      <c r="R137" s="179">
        <f>Q137*H137</f>
        <v>0</v>
      </c>
      <c r="S137" s="179">
        <v>0</v>
      </c>
      <c r="T137" s="180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81" t="s">
        <v>146</v>
      </c>
      <c r="AT137" s="181" t="s">
        <v>141</v>
      </c>
      <c r="AU137" s="181" t="s">
        <v>81</v>
      </c>
      <c r="AY137" s="18" t="s">
        <v>138</v>
      </c>
      <c r="BE137" s="182">
        <f>IF(N137="základní",J137,0)</f>
        <v>0</v>
      </c>
      <c r="BF137" s="182">
        <f>IF(N137="snížená",J137,0)</f>
        <v>0</v>
      </c>
      <c r="BG137" s="182">
        <f>IF(N137="zákl. přenesená",J137,0)</f>
        <v>0</v>
      </c>
      <c r="BH137" s="182">
        <f>IF(N137="sníž. přenesená",J137,0)</f>
        <v>0</v>
      </c>
      <c r="BI137" s="182">
        <f>IF(N137="nulová",J137,0)</f>
        <v>0</v>
      </c>
      <c r="BJ137" s="18" t="s">
        <v>81</v>
      </c>
      <c r="BK137" s="182">
        <f>ROUND(I137*H137,2)</f>
        <v>0</v>
      </c>
      <c r="BL137" s="18" t="s">
        <v>146</v>
      </c>
      <c r="BM137" s="181" t="s">
        <v>263</v>
      </c>
    </row>
    <row r="138" spans="1:65" s="13" customFormat="1" ht="11.25">
      <c r="B138" s="183"/>
      <c r="C138" s="184"/>
      <c r="D138" s="185" t="s">
        <v>148</v>
      </c>
      <c r="E138" s="186" t="s">
        <v>19</v>
      </c>
      <c r="F138" s="187" t="s">
        <v>264</v>
      </c>
      <c r="G138" s="184"/>
      <c r="H138" s="188">
        <v>3.367</v>
      </c>
      <c r="I138" s="189"/>
      <c r="J138" s="184"/>
      <c r="K138" s="184"/>
      <c r="L138" s="190"/>
      <c r="M138" s="191"/>
      <c r="N138" s="192"/>
      <c r="O138" s="192"/>
      <c r="P138" s="192"/>
      <c r="Q138" s="192"/>
      <c r="R138" s="192"/>
      <c r="S138" s="192"/>
      <c r="T138" s="193"/>
      <c r="AT138" s="194" t="s">
        <v>148</v>
      </c>
      <c r="AU138" s="194" t="s">
        <v>81</v>
      </c>
      <c r="AV138" s="13" t="s">
        <v>81</v>
      </c>
      <c r="AW138" s="13" t="s">
        <v>33</v>
      </c>
      <c r="AX138" s="13" t="s">
        <v>77</v>
      </c>
      <c r="AY138" s="194" t="s">
        <v>138</v>
      </c>
    </row>
    <row r="139" spans="1:65" s="2" customFormat="1" ht="24">
      <c r="A139" s="35"/>
      <c r="B139" s="36"/>
      <c r="C139" s="170" t="s">
        <v>265</v>
      </c>
      <c r="D139" s="170" t="s">
        <v>141</v>
      </c>
      <c r="E139" s="171" t="s">
        <v>266</v>
      </c>
      <c r="F139" s="172" t="s">
        <v>267</v>
      </c>
      <c r="G139" s="173" t="s">
        <v>241</v>
      </c>
      <c r="H139" s="174">
        <v>5.5279999999999996</v>
      </c>
      <c r="I139" s="175"/>
      <c r="J139" s="176">
        <f>ROUND(I139*H139,2)</f>
        <v>0</v>
      </c>
      <c r="K139" s="172" t="s">
        <v>19</v>
      </c>
      <c r="L139" s="40"/>
      <c r="M139" s="177" t="s">
        <v>19</v>
      </c>
      <c r="N139" s="178" t="s">
        <v>44</v>
      </c>
      <c r="O139" s="65"/>
      <c r="P139" s="179">
        <f>O139*H139</f>
        <v>0</v>
      </c>
      <c r="Q139" s="179">
        <v>0</v>
      </c>
      <c r="R139" s="179">
        <f>Q139*H139</f>
        <v>0</v>
      </c>
      <c r="S139" s="179">
        <v>0</v>
      </c>
      <c r="T139" s="180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81" t="s">
        <v>146</v>
      </c>
      <c r="AT139" s="181" t="s">
        <v>141</v>
      </c>
      <c r="AU139" s="181" t="s">
        <v>81</v>
      </c>
      <c r="AY139" s="18" t="s">
        <v>138</v>
      </c>
      <c r="BE139" s="182">
        <f>IF(N139="základní",J139,0)</f>
        <v>0</v>
      </c>
      <c r="BF139" s="182">
        <f>IF(N139="snížená",J139,0)</f>
        <v>0</v>
      </c>
      <c r="BG139" s="182">
        <f>IF(N139="zákl. přenesená",J139,0)</f>
        <v>0</v>
      </c>
      <c r="BH139" s="182">
        <f>IF(N139="sníž. přenesená",J139,0)</f>
        <v>0</v>
      </c>
      <c r="BI139" s="182">
        <f>IF(N139="nulová",J139,0)</f>
        <v>0</v>
      </c>
      <c r="BJ139" s="18" t="s">
        <v>81</v>
      </c>
      <c r="BK139" s="182">
        <f>ROUND(I139*H139,2)</f>
        <v>0</v>
      </c>
      <c r="BL139" s="18" t="s">
        <v>146</v>
      </c>
      <c r="BM139" s="181" t="s">
        <v>268</v>
      </c>
    </row>
    <row r="140" spans="1:65" s="2" customFormat="1" ht="24">
      <c r="A140" s="35"/>
      <c r="B140" s="36"/>
      <c r="C140" s="170" t="s">
        <v>269</v>
      </c>
      <c r="D140" s="170" t="s">
        <v>141</v>
      </c>
      <c r="E140" s="171" t="s">
        <v>270</v>
      </c>
      <c r="F140" s="172" t="s">
        <v>271</v>
      </c>
      <c r="G140" s="173" t="s">
        <v>241</v>
      </c>
      <c r="H140" s="174">
        <v>3.327</v>
      </c>
      <c r="I140" s="175"/>
      <c r="J140" s="176">
        <f>ROUND(I140*H140,2)</f>
        <v>0</v>
      </c>
      <c r="K140" s="172" t="s">
        <v>19</v>
      </c>
      <c r="L140" s="40"/>
      <c r="M140" s="177" t="s">
        <v>19</v>
      </c>
      <c r="N140" s="178" t="s">
        <v>44</v>
      </c>
      <c r="O140" s="65"/>
      <c r="P140" s="179">
        <f>O140*H140</f>
        <v>0</v>
      </c>
      <c r="Q140" s="179">
        <v>0</v>
      </c>
      <c r="R140" s="179">
        <f>Q140*H140</f>
        <v>0</v>
      </c>
      <c r="S140" s="179">
        <v>0</v>
      </c>
      <c r="T140" s="180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81" t="s">
        <v>146</v>
      </c>
      <c r="AT140" s="181" t="s">
        <v>141</v>
      </c>
      <c r="AU140" s="181" t="s">
        <v>81</v>
      </c>
      <c r="AY140" s="18" t="s">
        <v>138</v>
      </c>
      <c r="BE140" s="182">
        <f>IF(N140="základní",J140,0)</f>
        <v>0</v>
      </c>
      <c r="BF140" s="182">
        <f>IF(N140="snížená",J140,0)</f>
        <v>0</v>
      </c>
      <c r="BG140" s="182">
        <f>IF(N140="zákl. přenesená",J140,0)</f>
        <v>0</v>
      </c>
      <c r="BH140" s="182">
        <f>IF(N140="sníž. přenesená",J140,0)</f>
        <v>0</v>
      </c>
      <c r="BI140" s="182">
        <f>IF(N140="nulová",J140,0)</f>
        <v>0</v>
      </c>
      <c r="BJ140" s="18" t="s">
        <v>81</v>
      </c>
      <c r="BK140" s="182">
        <f>ROUND(I140*H140,2)</f>
        <v>0</v>
      </c>
      <c r="BL140" s="18" t="s">
        <v>146</v>
      </c>
      <c r="BM140" s="181" t="s">
        <v>272</v>
      </c>
    </row>
    <row r="141" spans="1:65" s="2" customFormat="1" ht="24">
      <c r="A141" s="35"/>
      <c r="B141" s="36"/>
      <c r="C141" s="170" t="s">
        <v>273</v>
      </c>
      <c r="D141" s="170" t="s">
        <v>141</v>
      </c>
      <c r="E141" s="171" t="s">
        <v>274</v>
      </c>
      <c r="F141" s="172" t="s">
        <v>275</v>
      </c>
      <c r="G141" s="173" t="s">
        <v>241</v>
      </c>
      <c r="H141" s="174">
        <v>11.763999999999999</v>
      </c>
      <c r="I141" s="175"/>
      <c r="J141" s="176">
        <f>ROUND(I141*H141,2)</f>
        <v>0</v>
      </c>
      <c r="K141" s="172" t="s">
        <v>19</v>
      </c>
      <c r="L141" s="40"/>
      <c r="M141" s="177" t="s">
        <v>19</v>
      </c>
      <c r="N141" s="178" t="s">
        <v>44</v>
      </c>
      <c r="O141" s="65"/>
      <c r="P141" s="179">
        <f>O141*H141</f>
        <v>0</v>
      </c>
      <c r="Q141" s="179">
        <v>0</v>
      </c>
      <c r="R141" s="179">
        <f>Q141*H141</f>
        <v>0</v>
      </c>
      <c r="S141" s="179">
        <v>0</v>
      </c>
      <c r="T141" s="180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81" t="s">
        <v>146</v>
      </c>
      <c r="AT141" s="181" t="s">
        <v>141</v>
      </c>
      <c r="AU141" s="181" t="s">
        <v>81</v>
      </c>
      <c r="AY141" s="18" t="s">
        <v>138</v>
      </c>
      <c r="BE141" s="182">
        <f>IF(N141="základní",J141,0)</f>
        <v>0</v>
      </c>
      <c r="BF141" s="182">
        <f>IF(N141="snížená",J141,0)</f>
        <v>0</v>
      </c>
      <c r="BG141" s="182">
        <f>IF(N141="zákl. přenesená",J141,0)</f>
        <v>0</v>
      </c>
      <c r="BH141" s="182">
        <f>IF(N141="sníž. přenesená",J141,0)</f>
        <v>0</v>
      </c>
      <c r="BI141" s="182">
        <f>IF(N141="nulová",J141,0)</f>
        <v>0</v>
      </c>
      <c r="BJ141" s="18" t="s">
        <v>81</v>
      </c>
      <c r="BK141" s="182">
        <f>ROUND(I141*H141,2)</f>
        <v>0</v>
      </c>
      <c r="BL141" s="18" t="s">
        <v>146</v>
      </c>
      <c r="BM141" s="181" t="s">
        <v>276</v>
      </c>
    </row>
    <row r="142" spans="1:65" s="12" customFormat="1" ht="22.9" customHeight="1">
      <c r="B142" s="154"/>
      <c r="C142" s="155"/>
      <c r="D142" s="156" t="s">
        <v>71</v>
      </c>
      <c r="E142" s="168" t="s">
        <v>277</v>
      </c>
      <c r="F142" s="168" t="s">
        <v>278</v>
      </c>
      <c r="G142" s="155"/>
      <c r="H142" s="155"/>
      <c r="I142" s="158"/>
      <c r="J142" s="169">
        <f>BK142</f>
        <v>0</v>
      </c>
      <c r="K142" s="155"/>
      <c r="L142" s="160"/>
      <c r="M142" s="161"/>
      <c r="N142" s="162"/>
      <c r="O142" s="162"/>
      <c r="P142" s="163">
        <f>P143</f>
        <v>0</v>
      </c>
      <c r="Q142" s="162"/>
      <c r="R142" s="163">
        <f>R143</f>
        <v>0</v>
      </c>
      <c r="S142" s="162"/>
      <c r="T142" s="164">
        <f>T143</f>
        <v>0</v>
      </c>
      <c r="AR142" s="165" t="s">
        <v>77</v>
      </c>
      <c r="AT142" s="166" t="s">
        <v>71</v>
      </c>
      <c r="AU142" s="166" t="s">
        <v>77</v>
      </c>
      <c r="AY142" s="165" t="s">
        <v>138</v>
      </c>
      <c r="BK142" s="167">
        <f>BK143</f>
        <v>0</v>
      </c>
    </row>
    <row r="143" spans="1:65" s="2" customFormat="1" ht="55.5" customHeight="1">
      <c r="A143" s="35"/>
      <c r="B143" s="36"/>
      <c r="C143" s="170" t="s">
        <v>279</v>
      </c>
      <c r="D143" s="170" t="s">
        <v>141</v>
      </c>
      <c r="E143" s="171" t="s">
        <v>280</v>
      </c>
      <c r="F143" s="172" t="s">
        <v>281</v>
      </c>
      <c r="G143" s="173" t="s">
        <v>241</v>
      </c>
      <c r="H143" s="174">
        <v>6.9489999999999998</v>
      </c>
      <c r="I143" s="175"/>
      <c r="J143" s="176">
        <f>ROUND(I143*H143,2)</f>
        <v>0</v>
      </c>
      <c r="K143" s="172" t="s">
        <v>145</v>
      </c>
      <c r="L143" s="40"/>
      <c r="M143" s="177" t="s">
        <v>19</v>
      </c>
      <c r="N143" s="178" t="s">
        <v>44</v>
      </c>
      <c r="O143" s="65"/>
      <c r="P143" s="179">
        <f>O143*H143</f>
        <v>0</v>
      </c>
      <c r="Q143" s="179">
        <v>0</v>
      </c>
      <c r="R143" s="179">
        <f>Q143*H143</f>
        <v>0</v>
      </c>
      <c r="S143" s="179">
        <v>0</v>
      </c>
      <c r="T143" s="180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81" t="s">
        <v>146</v>
      </c>
      <c r="AT143" s="181" t="s">
        <v>141</v>
      </c>
      <c r="AU143" s="181" t="s">
        <v>81</v>
      </c>
      <c r="AY143" s="18" t="s">
        <v>138</v>
      </c>
      <c r="BE143" s="182">
        <f>IF(N143="základní",J143,0)</f>
        <v>0</v>
      </c>
      <c r="BF143" s="182">
        <f>IF(N143="snížená",J143,0)</f>
        <v>0</v>
      </c>
      <c r="BG143" s="182">
        <f>IF(N143="zákl. přenesená",J143,0)</f>
        <v>0</v>
      </c>
      <c r="BH143" s="182">
        <f>IF(N143="sníž. přenesená",J143,0)</f>
        <v>0</v>
      </c>
      <c r="BI143" s="182">
        <f>IF(N143="nulová",J143,0)</f>
        <v>0</v>
      </c>
      <c r="BJ143" s="18" t="s">
        <v>81</v>
      </c>
      <c r="BK143" s="182">
        <f>ROUND(I143*H143,2)</f>
        <v>0</v>
      </c>
      <c r="BL143" s="18" t="s">
        <v>146</v>
      </c>
      <c r="BM143" s="181" t="s">
        <v>282</v>
      </c>
    </row>
    <row r="144" spans="1:65" s="12" customFormat="1" ht="25.9" customHeight="1">
      <c r="B144" s="154"/>
      <c r="C144" s="155"/>
      <c r="D144" s="156" t="s">
        <v>71</v>
      </c>
      <c r="E144" s="157" t="s">
        <v>283</v>
      </c>
      <c r="F144" s="157" t="s">
        <v>284</v>
      </c>
      <c r="G144" s="155"/>
      <c r="H144" s="155"/>
      <c r="I144" s="158"/>
      <c r="J144" s="159">
        <f>BK144</f>
        <v>0</v>
      </c>
      <c r="K144" s="155"/>
      <c r="L144" s="160"/>
      <c r="M144" s="161"/>
      <c r="N144" s="162"/>
      <c r="O144" s="162"/>
      <c r="P144" s="163">
        <f>P145+P160+P182+P185+P220+P306+P329+P331+P337</f>
        <v>0</v>
      </c>
      <c r="Q144" s="162"/>
      <c r="R144" s="163">
        <f>R145+R160+R182+R185+R220+R306+R329+R331+R337</f>
        <v>23.357990700000002</v>
      </c>
      <c r="S144" s="162"/>
      <c r="T144" s="164">
        <f>T145+T160+T182+T185+T220+T306+T329+T331+T337</f>
        <v>23.631830840000003</v>
      </c>
      <c r="AR144" s="165" t="s">
        <v>81</v>
      </c>
      <c r="AT144" s="166" t="s">
        <v>71</v>
      </c>
      <c r="AU144" s="166" t="s">
        <v>72</v>
      </c>
      <c r="AY144" s="165" t="s">
        <v>138</v>
      </c>
      <c r="BK144" s="167">
        <f>BK145+BK160+BK182+BK185+BK220+BK306+BK329+BK331+BK337</f>
        <v>0</v>
      </c>
    </row>
    <row r="145" spans="1:65" s="12" customFormat="1" ht="22.9" customHeight="1">
      <c r="B145" s="154"/>
      <c r="C145" s="155"/>
      <c r="D145" s="156" t="s">
        <v>71</v>
      </c>
      <c r="E145" s="168" t="s">
        <v>285</v>
      </c>
      <c r="F145" s="168" t="s">
        <v>286</v>
      </c>
      <c r="G145" s="155"/>
      <c r="H145" s="155"/>
      <c r="I145" s="158"/>
      <c r="J145" s="169">
        <f>BK145</f>
        <v>0</v>
      </c>
      <c r="K145" s="155"/>
      <c r="L145" s="160"/>
      <c r="M145" s="161"/>
      <c r="N145" s="162"/>
      <c r="O145" s="162"/>
      <c r="P145" s="163">
        <f>SUM(P146:P159)</f>
        <v>0</v>
      </c>
      <c r="Q145" s="162"/>
      <c r="R145" s="163">
        <f>SUM(R146:R159)</f>
        <v>1.0595860000000001</v>
      </c>
      <c r="S145" s="162"/>
      <c r="T145" s="164">
        <f>SUM(T146:T159)</f>
        <v>5.5282740000000006</v>
      </c>
      <c r="AR145" s="165" t="s">
        <v>81</v>
      </c>
      <c r="AT145" s="166" t="s">
        <v>71</v>
      </c>
      <c r="AU145" s="166" t="s">
        <v>77</v>
      </c>
      <c r="AY145" s="165" t="s">
        <v>138</v>
      </c>
      <c r="BK145" s="167">
        <f>SUM(BK146:BK159)</f>
        <v>0</v>
      </c>
    </row>
    <row r="146" spans="1:65" s="2" customFormat="1" ht="24">
      <c r="A146" s="35"/>
      <c r="B146" s="36"/>
      <c r="C146" s="170" t="s">
        <v>287</v>
      </c>
      <c r="D146" s="170" t="s">
        <v>141</v>
      </c>
      <c r="E146" s="171" t="s">
        <v>288</v>
      </c>
      <c r="F146" s="172" t="s">
        <v>289</v>
      </c>
      <c r="G146" s="173" t="s">
        <v>166</v>
      </c>
      <c r="H146" s="174">
        <v>921.37900000000002</v>
      </c>
      <c r="I146" s="175"/>
      <c r="J146" s="176">
        <f>ROUND(I146*H146,2)</f>
        <v>0</v>
      </c>
      <c r="K146" s="172" t="s">
        <v>145</v>
      </c>
      <c r="L146" s="40"/>
      <c r="M146" s="177" t="s">
        <v>19</v>
      </c>
      <c r="N146" s="178" t="s">
        <v>44</v>
      </c>
      <c r="O146" s="65"/>
      <c r="P146" s="179">
        <f>O146*H146</f>
        <v>0</v>
      </c>
      <c r="Q146" s="179">
        <v>0</v>
      </c>
      <c r="R146" s="179">
        <f>Q146*H146</f>
        <v>0</v>
      </c>
      <c r="S146" s="179">
        <v>6.0000000000000001E-3</v>
      </c>
      <c r="T146" s="180">
        <f>S146*H146</f>
        <v>5.5282740000000006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81" t="s">
        <v>212</v>
      </c>
      <c r="AT146" s="181" t="s">
        <v>141</v>
      </c>
      <c r="AU146" s="181" t="s">
        <v>81</v>
      </c>
      <c r="AY146" s="18" t="s">
        <v>138</v>
      </c>
      <c r="BE146" s="182">
        <f>IF(N146="základní",J146,0)</f>
        <v>0</v>
      </c>
      <c r="BF146" s="182">
        <f>IF(N146="snížená",J146,0)</f>
        <v>0</v>
      </c>
      <c r="BG146" s="182">
        <f>IF(N146="zákl. přenesená",J146,0)</f>
        <v>0</v>
      </c>
      <c r="BH146" s="182">
        <f>IF(N146="sníž. přenesená",J146,0)</f>
        <v>0</v>
      </c>
      <c r="BI146" s="182">
        <f>IF(N146="nulová",J146,0)</f>
        <v>0</v>
      </c>
      <c r="BJ146" s="18" t="s">
        <v>81</v>
      </c>
      <c r="BK146" s="182">
        <f>ROUND(I146*H146,2)</f>
        <v>0</v>
      </c>
      <c r="BL146" s="18" t="s">
        <v>212</v>
      </c>
      <c r="BM146" s="181" t="s">
        <v>290</v>
      </c>
    </row>
    <row r="147" spans="1:65" s="13" customFormat="1" ht="11.25">
      <c r="B147" s="183"/>
      <c r="C147" s="184"/>
      <c r="D147" s="185" t="s">
        <v>148</v>
      </c>
      <c r="E147" s="186" t="s">
        <v>19</v>
      </c>
      <c r="F147" s="187" t="s">
        <v>85</v>
      </c>
      <c r="G147" s="184"/>
      <c r="H147" s="188">
        <v>921.37900000000002</v>
      </c>
      <c r="I147" s="189"/>
      <c r="J147" s="184"/>
      <c r="K147" s="184"/>
      <c r="L147" s="190"/>
      <c r="M147" s="191"/>
      <c r="N147" s="192"/>
      <c r="O147" s="192"/>
      <c r="P147" s="192"/>
      <c r="Q147" s="192"/>
      <c r="R147" s="192"/>
      <c r="S147" s="192"/>
      <c r="T147" s="193"/>
      <c r="AT147" s="194" t="s">
        <v>148</v>
      </c>
      <c r="AU147" s="194" t="s">
        <v>81</v>
      </c>
      <c r="AV147" s="13" t="s">
        <v>81</v>
      </c>
      <c r="AW147" s="13" t="s">
        <v>33</v>
      </c>
      <c r="AX147" s="13" t="s">
        <v>77</v>
      </c>
      <c r="AY147" s="194" t="s">
        <v>138</v>
      </c>
    </row>
    <row r="148" spans="1:65" s="2" customFormat="1" ht="36">
      <c r="A148" s="35"/>
      <c r="B148" s="36"/>
      <c r="C148" s="170" t="s">
        <v>291</v>
      </c>
      <c r="D148" s="170" t="s">
        <v>141</v>
      </c>
      <c r="E148" s="171" t="s">
        <v>292</v>
      </c>
      <c r="F148" s="172" t="s">
        <v>293</v>
      </c>
      <c r="G148" s="173" t="s">
        <v>166</v>
      </c>
      <c r="H148" s="174">
        <v>921.37900000000002</v>
      </c>
      <c r="I148" s="175"/>
      <c r="J148" s="176">
        <f>ROUND(I148*H148,2)</f>
        <v>0</v>
      </c>
      <c r="K148" s="172" t="s">
        <v>145</v>
      </c>
      <c r="L148" s="40"/>
      <c r="M148" s="177" t="s">
        <v>19</v>
      </c>
      <c r="N148" s="178" t="s">
        <v>44</v>
      </c>
      <c r="O148" s="65"/>
      <c r="P148" s="179">
        <f>O148*H148</f>
        <v>0</v>
      </c>
      <c r="Q148" s="179">
        <v>0</v>
      </c>
      <c r="R148" s="179">
        <f>Q148*H148</f>
        <v>0</v>
      </c>
      <c r="S148" s="179">
        <v>0</v>
      </c>
      <c r="T148" s="180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81" t="s">
        <v>212</v>
      </c>
      <c r="AT148" s="181" t="s">
        <v>141</v>
      </c>
      <c r="AU148" s="181" t="s">
        <v>81</v>
      </c>
      <c r="AY148" s="18" t="s">
        <v>138</v>
      </c>
      <c r="BE148" s="182">
        <f>IF(N148="základní",J148,0)</f>
        <v>0</v>
      </c>
      <c r="BF148" s="182">
        <f>IF(N148="snížená",J148,0)</f>
        <v>0</v>
      </c>
      <c r="BG148" s="182">
        <f>IF(N148="zákl. přenesená",J148,0)</f>
        <v>0</v>
      </c>
      <c r="BH148" s="182">
        <f>IF(N148="sníž. přenesená",J148,0)</f>
        <v>0</v>
      </c>
      <c r="BI148" s="182">
        <f>IF(N148="nulová",J148,0)</f>
        <v>0</v>
      </c>
      <c r="BJ148" s="18" t="s">
        <v>81</v>
      </c>
      <c r="BK148" s="182">
        <f>ROUND(I148*H148,2)</f>
        <v>0</v>
      </c>
      <c r="BL148" s="18" t="s">
        <v>212</v>
      </c>
      <c r="BM148" s="181" t="s">
        <v>294</v>
      </c>
    </row>
    <row r="149" spans="1:65" s="13" customFormat="1" ht="11.25">
      <c r="B149" s="183"/>
      <c r="C149" s="184"/>
      <c r="D149" s="185" t="s">
        <v>148</v>
      </c>
      <c r="E149" s="186" t="s">
        <v>19</v>
      </c>
      <c r="F149" s="187" t="s">
        <v>295</v>
      </c>
      <c r="G149" s="184"/>
      <c r="H149" s="188">
        <v>411.548</v>
      </c>
      <c r="I149" s="189"/>
      <c r="J149" s="184"/>
      <c r="K149" s="184"/>
      <c r="L149" s="190"/>
      <c r="M149" s="191"/>
      <c r="N149" s="192"/>
      <c r="O149" s="192"/>
      <c r="P149" s="192"/>
      <c r="Q149" s="192"/>
      <c r="R149" s="192"/>
      <c r="S149" s="192"/>
      <c r="T149" s="193"/>
      <c r="AT149" s="194" t="s">
        <v>148</v>
      </c>
      <c r="AU149" s="194" t="s">
        <v>81</v>
      </c>
      <c r="AV149" s="13" t="s">
        <v>81</v>
      </c>
      <c r="AW149" s="13" t="s">
        <v>33</v>
      </c>
      <c r="AX149" s="13" t="s">
        <v>72</v>
      </c>
      <c r="AY149" s="194" t="s">
        <v>138</v>
      </c>
    </row>
    <row r="150" spans="1:65" s="13" customFormat="1" ht="11.25">
      <c r="B150" s="183"/>
      <c r="C150" s="184"/>
      <c r="D150" s="185" t="s">
        <v>148</v>
      </c>
      <c r="E150" s="186" t="s">
        <v>19</v>
      </c>
      <c r="F150" s="187" t="s">
        <v>296</v>
      </c>
      <c r="G150" s="184"/>
      <c r="H150" s="188">
        <v>99.173000000000002</v>
      </c>
      <c r="I150" s="189"/>
      <c r="J150" s="184"/>
      <c r="K150" s="184"/>
      <c r="L150" s="190"/>
      <c r="M150" s="191"/>
      <c r="N150" s="192"/>
      <c r="O150" s="192"/>
      <c r="P150" s="192"/>
      <c r="Q150" s="192"/>
      <c r="R150" s="192"/>
      <c r="S150" s="192"/>
      <c r="T150" s="193"/>
      <c r="AT150" s="194" t="s">
        <v>148</v>
      </c>
      <c r="AU150" s="194" t="s">
        <v>81</v>
      </c>
      <c r="AV150" s="13" t="s">
        <v>81</v>
      </c>
      <c r="AW150" s="13" t="s">
        <v>33</v>
      </c>
      <c r="AX150" s="13" t="s">
        <v>72</v>
      </c>
      <c r="AY150" s="194" t="s">
        <v>138</v>
      </c>
    </row>
    <row r="151" spans="1:65" s="13" customFormat="1" ht="11.25">
      <c r="B151" s="183"/>
      <c r="C151" s="184"/>
      <c r="D151" s="185" t="s">
        <v>148</v>
      </c>
      <c r="E151" s="186" t="s">
        <v>19</v>
      </c>
      <c r="F151" s="187" t="s">
        <v>297</v>
      </c>
      <c r="G151" s="184"/>
      <c r="H151" s="188">
        <v>404.49799999999999</v>
      </c>
      <c r="I151" s="189"/>
      <c r="J151" s="184"/>
      <c r="K151" s="184"/>
      <c r="L151" s="190"/>
      <c r="M151" s="191"/>
      <c r="N151" s="192"/>
      <c r="O151" s="192"/>
      <c r="P151" s="192"/>
      <c r="Q151" s="192"/>
      <c r="R151" s="192"/>
      <c r="S151" s="192"/>
      <c r="T151" s="193"/>
      <c r="AT151" s="194" t="s">
        <v>148</v>
      </c>
      <c r="AU151" s="194" t="s">
        <v>81</v>
      </c>
      <c r="AV151" s="13" t="s">
        <v>81</v>
      </c>
      <c r="AW151" s="13" t="s">
        <v>33</v>
      </c>
      <c r="AX151" s="13" t="s">
        <v>72</v>
      </c>
      <c r="AY151" s="194" t="s">
        <v>138</v>
      </c>
    </row>
    <row r="152" spans="1:65" s="13" customFormat="1" ht="11.25">
      <c r="B152" s="183"/>
      <c r="C152" s="184"/>
      <c r="D152" s="185" t="s">
        <v>148</v>
      </c>
      <c r="E152" s="186" t="s">
        <v>19</v>
      </c>
      <c r="F152" s="187" t="s">
        <v>298</v>
      </c>
      <c r="G152" s="184"/>
      <c r="H152" s="188">
        <v>1</v>
      </c>
      <c r="I152" s="189"/>
      <c r="J152" s="184"/>
      <c r="K152" s="184"/>
      <c r="L152" s="190"/>
      <c r="M152" s="191"/>
      <c r="N152" s="192"/>
      <c r="O152" s="192"/>
      <c r="P152" s="192"/>
      <c r="Q152" s="192"/>
      <c r="R152" s="192"/>
      <c r="S152" s="192"/>
      <c r="T152" s="193"/>
      <c r="AT152" s="194" t="s">
        <v>148</v>
      </c>
      <c r="AU152" s="194" t="s">
        <v>81</v>
      </c>
      <c r="AV152" s="13" t="s">
        <v>81</v>
      </c>
      <c r="AW152" s="13" t="s">
        <v>33</v>
      </c>
      <c r="AX152" s="13" t="s">
        <v>72</v>
      </c>
      <c r="AY152" s="194" t="s">
        <v>138</v>
      </c>
    </row>
    <row r="153" spans="1:65" s="13" customFormat="1" ht="11.25">
      <c r="B153" s="183"/>
      <c r="C153" s="184"/>
      <c r="D153" s="185" t="s">
        <v>148</v>
      </c>
      <c r="E153" s="186" t="s">
        <v>19</v>
      </c>
      <c r="F153" s="187" t="s">
        <v>299</v>
      </c>
      <c r="G153" s="184"/>
      <c r="H153" s="188">
        <v>5.16</v>
      </c>
      <c r="I153" s="189"/>
      <c r="J153" s="184"/>
      <c r="K153" s="184"/>
      <c r="L153" s="190"/>
      <c r="M153" s="191"/>
      <c r="N153" s="192"/>
      <c r="O153" s="192"/>
      <c r="P153" s="192"/>
      <c r="Q153" s="192"/>
      <c r="R153" s="192"/>
      <c r="S153" s="192"/>
      <c r="T153" s="193"/>
      <c r="AT153" s="194" t="s">
        <v>148</v>
      </c>
      <c r="AU153" s="194" t="s">
        <v>81</v>
      </c>
      <c r="AV153" s="13" t="s">
        <v>81</v>
      </c>
      <c r="AW153" s="13" t="s">
        <v>33</v>
      </c>
      <c r="AX153" s="13" t="s">
        <v>72</v>
      </c>
      <c r="AY153" s="194" t="s">
        <v>138</v>
      </c>
    </row>
    <row r="154" spans="1:65" s="15" customFormat="1" ht="11.25">
      <c r="B154" s="206"/>
      <c r="C154" s="207"/>
      <c r="D154" s="185" t="s">
        <v>148</v>
      </c>
      <c r="E154" s="208" t="s">
        <v>85</v>
      </c>
      <c r="F154" s="209" t="s">
        <v>300</v>
      </c>
      <c r="G154" s="207"/>
      <c r="H154" s="210">
        <v>921.37900000000002</v>
      </c>
      <c r="I154" s="211"/>
      <c r="J154" s="207"/>
      <c r="K154" s="207"/>
      <c r="L154" s="212"/>
      <c r="M154" s="213"/>
      <c r="N154" s="214"/>
      <c r="O154" s="214"/>
      <c r="P154" s="214"/>
      <c r="Q154" s="214"/>
      <c r="R154" s="214"/>
      <c r="S154" s="214"/>
      <c r="T154" s="215"/>
      <c r="AT154" s="216" t="s">
        <v>148</v>
      </c>
      <c r="AU154" s="216" t="s">
        <v>81</v>
      </c>
      <c r="AV154" s="15" t="s">
        <v>139</v>
      </c>
      <c r="AW154" s="15" t="s">
        <v>33</v>
      </c>
      <c r="AX154" s="15" t="s">
        <v>72</v>
      </c>
      <c r="AY154" s="216" t="s">
        <v>138</v>
      </c>
    </row>
    <row r="155" spans="1:65" s="14" customFormat="1" ht="11.25">
      <c r="B155" s="195"/>
      <c r="C155" s="196"/>
      <c r="D155" s="185" t="s">
        <v>148</v>
      </c>
      <c r="E155" s="197" t="s">
        <v>19</v>
      </c>
      <c r="F155" s="198" t="s">
        <v>150</v>
      </c>
      <c r="G155" s="196"/>
      <c r="H155" s="199">
        <v>921.37900000000002</v>
      </c>
      <c r="I155" s="200"/>
      <c r="J155" s="196"/>
      <c r="K155" s="196"/>
      <c r="L155" s="201"/>
      <c r="M155" s="202"/>
      <c r="N155" s="203"/>
      <c r="O155" s="203"/>
      <c r="P155" s="203"/>
      <c r="Q155" s="203"/>
      <c r="R155" s="203"/>
      <c r="S155" s="203"/>
      <c r="T155" s="204"/>
      <c r="AT155" s="205" t="s">
        <v>148</v>
      </c>
      <c r="AU155" s="205" t="s">
        <v>81</v>
      </c>
      <c r="AV155" s="14" t="s">
        <v>146</v>
      </c>
      <c r="AW155" s="14" t="s">
        <v>33</v>
      </c>
      <c r="AX155" s="14" t="s">
        <v>77</v>
      </c>
      <c r="AY155" s="205" t="s">
        <v>138</v>
      </c>
    </row>
    <row r="156" spans="1:65" s="2" customFormat="1" ht="47.25" customHeight="1">
      <c r="A156" s="35"/>
      <c r="B156" s="36"/>
      <c r="C156" s="217" t="s">
        <v>301</v>
      </c>
      <c r="D156" s="217" t="s">
        <v>302</v>
      </c>
      <c r="E156" s="218" t="s">
        <v>303</v>
      </c>
      <c r="F156" s="219" t="s">
        <v>304</v>
      </c>
      <c r="G156" s="220" t="s">
        <v>166</v>
      </c>
      <c r="H156" s="221">
        <v>1059.586</v>
      </c>
      <c r="I156" s="222"/>
      <c r="J156" s="223">
        <f>ROUND(I156*H156,2)</f>
        <v>0</v>
      </c>
      <c r="K156" s="219" t="s">
        <v>19</v>
      </c>
      <c r="L156" s="224"/>
      <c r="M156" s="225" t="s">
        <v>19</v>
      </c>
      <c r="N156" s="226" t="s">
        <v>44</v>
      </c>
      <c r="O156" s="65"/>
      <c r="P156" s="179">
        <f>O156*H156</f>
        <v>0</v>
      </c>
      <c r="Q156" s="179">
        <v>1E-3</v>
      </c>
      <c r="R156" s="179">
        <f>Q156*H156</f>
        <v>1.0595860000000001</v>
      </c>
      <c r="S156" s="179">
        <v>0</v>
      </c>
      <c r="T156" s="180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81" t="s">
        <v>291</v>
      </c>
      <c r="AT156" s="181" t="s">
        <v>302</v>
      </c>
      <c r="AU156" s="181" t="s">
        <v>81</v>
      </c>
      <c r="AY156" s="18" t="s">
        <v>138</v>
      </c>
      <c r="BE156" s="182">
        <f>IF(N156="základní",J156,0)</f>
        <v>0</v>
      </c>
      <c r="BF156" s="182">
        <f>IF(N156="snížená",J156,0)</f>
        <v>0</v>
      </c>
      <c r="BG156" s="182">
        <f>IF(N156="zákl. přenesená",J156,0)</f>
        <v>0</v>
      </c>
      <c r="BH156" s="182">
        <f>IF(N156="sníž. přenesená",J156,0)</f>
        <v>0</v>
      </c>
      <c r="BI156" s="182">
        <f>IF(N156="nulová",J156,0)</f>
        <v>0</v>
      </c>
      <c r="BJ156" s="18" t="s">
        <v>81</v>
      </c>
      <c r="BK156" s="182">
        <f>ROUND(I156*H156,2)</f>
        <v>0</v>
      </c>
      <c r="BL156" s="18" t="s">
        <v>212</v>
      </c>
      <c r="BM156" s="181" t="s">
        <v>305</v>
      </c>
    </row>
    <row r="157" spans="1:65" s="13" customFormat="1" ht="11.25">
      <c r="B157" s="183"/>
      <c r="C157" s="184"/>
      <c r="D157" s="185" t="s">
        <v>148</v>
      </c>
      <c r="E157" s="186" t="s">
        <v>19</v>
      </c>
      <c r="F157" s="187" t="s">
        <v>306</v>
      </c>
      <c r="G157" s="184"/>
      <c r="H157" s="188">
        <v>1059.586</v>
      </c>
      <c r="I157" s="189"/>
      <c r="J157" s="184"/>
      <c r="K157" s="184"/>
      <c r="L157" s="190"/>
      <c r="M157" s="191"/>
      <c r="N157" s="192"/>
      <c r="O157" s="192"/>
      <c r="P157" s="192"/>
      <c r="Q157" s="192"/>
      <c r="R157" s="192"/>
      <c r="S157" s="192"/>
      <c r="T157" s="193"/>
      <c r="AT157" s="194" t="s">
        <v>148</v>
      </c>
      <c r="AU157" s="194" t="s">
        <v>81</v>
      </c>
      <c r="AV157" s="13" t="s">
        <v>81</v>
      </c>
      <c r="AW157" s="13" t="s">
        <v>33</v>
      </c>
      <c r="AX157" s="13" t="s">
        <v>77</v>
      </c>
      <c r="AY157" s="194" t="s">
        <v>138</v>
      </c>
    </row>
    <row r="158" spans="1:65" s="2" customFormat="1" ht="48">
      <c r="A158" s="35"/>
      <c r="B158" s="36"/>
      <c r="C158" s="170" t="s">
        <v>307</v>
      </c>
      <c r="D158" s="170" t="s">
        <v>141</v>
      </c>
      <c r="E158" s="171" t="s">
        <v>308</v>
      </c>
      <c r="F158" s="172" t="s">
        <v>309</v>
      </c>
      <c r="G158" s="173" t="s">
        <v>241</v>
      </c>
      <c r="H158" s="174">
        <v>1.06</v>
      </c>
      <c r="I158" s="175"/>
      <c r="J158" s="176">
        <f>ROUND(I158*H158,2)</f>
        <v>0</v>
      </c>
      <c r="K158" s="172" t="s">
        <v>145</v>
      </c>
      <c r="L158" s="40"/>
      <c r="M158" s="177" t="s">
        <v>19</v>
      </c>
      <c r="N158" s="178" t="s">
        <v>44</v>
      </c>
      <c r="O158" s="65"/>
      <c r="P158" s="179">
        <f>O158*H158</f>
        <v>0</v>
      </c>
      <c r="Q158" s="179">
        <v>0</v>
      </c>
      <c r="R158" s="179">
        <f>Q158*H158</f>
        <v>0</v>
      </c>
      <c r="S158" s="179">
        <v>0</v>
      </c>
      <c r="T158" s="180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81" t="s">
        <v>212</v>
      </c>
      <c r="AT158" s="181" t="s">
        <v>141</v>
      </c>
      <c r="AU158" s="181" t="s">
        <v>81</v>
      </c>
      <c r="AY158" s="18" t="s">
        <v>138</v>
      </c>
      <c r="BE158" s="182">
        <f>IF(N158="základní",J158,0)</f>
        <v>0</v>
      </c>
      <c r="BF158" s="182">
        <f>IF(N158="snížená",J158,0)</f>
        <v>0</v>
      </c>
      <c r="BG158" s="182">
        <f>IF(N158="zákl. přenesená",J158,0)</f>
        <v>0</v>
      </c>
      <c r="BH158" s="182">
        <f>IF(N158="sníž. přenesená",J158,0)</f>
        <v>0</v>
      </c>
      <c r="BI158" s="182">
        <f>IF(N158="nulová",J158,0)</f>
        <v>0</v>
      </c>
      <c r="BJ158" s="18" t="s">
        <v>81</v>
      </c>
      <c r="BK158" s="182">
        <f>ROUND(I158*H158,2)</f>
        <v>0</v>
      </c>
      <c r="BL158" s="18" t="s">
        <v>212</v>
      </c>
      <c r="BM158" s="181" t="s">
        <v>310</v>
      </c>
    </row>
    <row r="159" spans="1:65" s="2" customFormat="1" ht="48">
      <c r="A159" s="35"/>
      <c r="B159" s="36"/>
      <c r="C159" s="170" t="s">
        <v>311</v>
      </c>
      <c r="D159" s="170" t="s">
        <v>141</v>
      </c>
      <c r="E159" s="171" t="s">
        <v>312</v>
      </c>
      <c r="F159" s="172" t="s">
        <v>313</v>
      </c>
      <c r="G159" s="173" t="s">
        <v>241</v>
      </c>
      <c r="H159" s="174">
        <v>1.06</v>
      </c>
      <c r="I159" s="175"/>
      <c r="J159" s="176">
        <f>ROUND(I159*H159,2)</f>
        <v>0</v>
      </c>
      <c r="K159" s="172" t="s">
        <v>145</v>
      </c>
      <c r="L159" s="40"/>
      <c r="M159" s="177" t="s">
        <v>19</v>
      </c>
      <c r="N159" s="178" t="s">
        <v>44</v>
      </c>
      <c r="O159" s="65"/>
      <c r="P159" s="179">
        <f>O159*H159</f>
        <v>0</v>
      </c>
      <c r="Q159" s="179">
        <v>0</v>
      </c>
      <c r="R159" s="179">
        <f>Q159*H159</f>
        <v>0</v>
      </c>
      <c r="S159" s="179">
        <v>0</v>
      </c>
      <c r="T159" s="180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81" t="s">
        <v>212</v>
      </c>
      <c r="AT159" s="181" t="s">
        <v>141</v>
      </c>
      <c r="AU159" s="181" t="s">
        <v>81</v>
      </c>
      <c r="AY159" s="18" t="s">
        <v>138</v>
      </c>
      <c r="BE159" s="182">
        <f>IF(N159="základní",J159,0)</f>
        <v>0</v>
      </c>
      <c r="BF159" s="182">
        <f>IF(N159="snížená",J159,0)</f>
        <v>0</v>
      </c>
      <c r="BG159" s="182">
        <f>IF(N159="zákl. přenesená",J159,0)</f>
        <v>0</v>
      </c>
      <c r="BH159" s="182">
        <f>IF(N159="sníž. přenesená",J159,0)</f>
        <v>0</v>
      </c>
      <c r="BI159" s="182">
        <f>IF(N159="nulová",J159,0)</f>
        <v>0</v>
      </c>
      <c r="BJ159" s="18" t="s">
        <v>81</v>
      </c>
      <c r="BK159" s="182">
        <f>ROUND(I159*H159,2)</f>
        <v>0</v>
      </c>
      <c r="BL159" s="18" t="s">
        <v>212</v>
      </c>
      <c r="BM159" s="181" t="s">
        <v>314</v>
      </c>
    </row>
    <row r="160" spans="1:65" s="12" customFormat="1" ht="22.9" customHeight="1">
      <c r="B160" s="154"/>
      <c r="C160" s="155"/>
      <c r="D160" s="156" t="s">
        <v>71</v>
      </c>
      <c r="E160" s="168" t="s">
        <v>315</v>
      </c>
      <c r="F160" s="168" t="s">
        <v>316</v>
      </c>
      <c r="G160" s="155"/>
      <c r="H160" s="155"/>
      <c r="I160" s="158"/>
      <c r="J160" s="169">
        <f>BK160</f>
        <v>0</v>
      </c>
      <c r="K160" s="155"/>
      <c r="L160" s="160"/>
      <c r="M160" s="161"/>
      <c r="N160" s="162"/>
      <c r="O160" s="162"/>
      <c r="P160" s="163">
        <f>SUM(P161:P181)</f>
        <v>0</v>
      </c>
      <c r="Q160" s="162"/>
      <c r="R160" s="163">
        <f>SUM(R161:R181)</f>
        <v>2.6585800000000002</v>
      </c>
      <c r="S160" s="162"/>
      <c r="T160" s="164">
        <f>SUM(T161:T181)</f>
        <v>0</v>
      </c>
      <c r="AR160" s="165" t="s">
        <v>81</v>
      </c>
      <c r="AT160" s="166" t="s">
        <v>71</v>
      </c>
      <c r="AU160" s="166" t="s">
        <v>77</v>
      </c>
      <c r="AY160" s="165" t="s">
        <v>138</v>
      </c>
      <c r="BK160" s="167">
        <f>SUM(BK161:BK181)</f>
        <v>0</v>
      </c>
    </row>
    <row r="161" spans="1:65" s="2" customFormat="1" ht="60">
      <c r="A161" s="35"/>
      <c r="B161" s="36"/>
      <c r="C161" s="170" t="s">
        <v>317</v>
      </c>
      <c r="D161" s="170" t="s">
        <v>141</v>
      </c>
      <c r="E161" s="171" t="s">
        <v>318</v>
      </c>
      <c r="F161" s="172" t="s">
        <v>319</v>
      </c>
      <c r="G161" s="173" t="s">
        <v>166</v>
      </c>
      <c r="H161" s="174">
        <v>533.851</v>
      </c>
      <c r="I161" s="175"/>
      <c r="J161" s="176">
        <f>ROUND(I161*H161,2)</f>
        <v>0</v>
      </c>
      <c r="K161" s="172" t="s">
        <v>19</v>
      </c>
      <c r="L161" s="40"/>
      <c r="M161" s="177" t="s">
        <v>19</v>
      </c>
      <c r="N161" s="178" t="s">
        <v>44</v>
      </c>
      <c r="O161" s="65"/>
      <c r="P161" s="179">
        <f>O161*H161</f>
        <v>0</v>
      </c>
      <c r="Q161" s="179">
        <v>0</v>
      </c>
      <c r="R161" s="179">
        <f>Q161*H161</f>
        <v>0</v>
      </c>
      <c r="S161" s="179">
        <v>0</v>
      </c>
      <c r="T161" s="180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81" t="s">
        <v>212</v>
      </c>
      <c r="AT161" s="181" t="s">
        <v>141</v>
      </c>
      <c r="AU161" s="181" t="s">
        <v>81</v>
      </c>
      <c r="AY161" s="18" t="s">
        <v>138</v>
      </c>
      <c r="BE161" s="182">
        <f>IF(N161="základní",J161,0)</f>
        <v>0</v>
      </c>
      <c r="BF161" s="182">
        <f>IF(N161="snížená",J161,0)</f>
        <v>0</v>
      </c>
      <c r="BG161" s="182">
        <f>IF(N161="zákl. přenesená",J161,0)</f>
        <v>0</v>
      </c>
      <c r="BH161" s="182">
        <f>IF(N161="sníž. přenesená",J161,0)</f>
        <v>0</v>
      </c>
      <c r="BI161" s="182">
        <f>IF(N161="nulová",J161,0)</f>
        <v>0</v>
      </c>
      <c r="BJ161" s="18" t="s">
        <v>81</v>
      </c>
      <c r="BK161" s="182">
        <f>ROUND(I161*H161,2)</f>
        <v>0</v>
      </c>
      <c r="BL161" s="18" t="s">
        <v>212</v>
      </c>
      <c r="BM161" s="181" t="s">
        <v>320</v>
      </c>
    </row>
    <row r="162" spans="1:65" s="16" customFormat="1" ht="11.25">
      <c r="B162" s="227"/>
      <c r="C162" s="228"/>
      <c r="D162" s="185" t="s">
        <v>148</v>
      </c>
      <c r="E162" s="229" t="s">
        <v>19</v>
      </c>
      <c r="F162" s="230" t="s">
        <v>321</v>
      </c>
      <c r="G162" s="228"/>
      <c r="H162" s="229" t="s">
        <v>19</v>
      </c>
      <c r="I162" s="231"/>
      <c r="J162" s="228"/>
      <c r="K162" s="228"/>
      <c r="L162" s="232"/>
      <c r="M162" s="233"/>
      <c r="N162" s="234"/>
      <c r="O162" s="234"/>
      <c r="P162" s="234"/>
      <c r="Q162" s="234"/>
      <c r="R162" s="234"/>
      <c r="S162" s="234"/>
      <c r="T162" s="235"/>
      <c r="AT162" s="236" t="s">
        <v>148</v>
      </c>
      <c r="AU162" s="236" t="s">
        <v>81</v>
      </c>
      <c r="AV162" s="16" t="s">
        <v>77</v>
      </c>
      <c r="AW162" s="16" t="s">
        <v>33</v>
      </c>
      <c r="AX162" s="16" t="s">
        <v>72</v>
      </c>
      <c r="AY162" s="236" t="s">
        <v>138</v>
      </c>
    </row>
    <row r="163" spans="1:65" s="13" customFormat="1" ht="11.25">
      <c r="B163" s="183"/>
      <c r="C163" s="184"/>
      <c r="D163" s="185" t="s">
        <v>148</v>
      </c>
      <c r="E163" s="186" t="s">
        <v>19</v>
      </c>
      <c r="F163" s="187" t="s">
        <v>322</v>
      </c>
      <c r="G163" s="184"/>
      <c r="H163" s="188">
        <v>579.21100000000001</v>
      </c>
      <c r="I163" s="189"/>
      <c r="J163" s="184"/>
      <c r="K163" s="184"/>
      <c r="L163" s="190"/>
      <c r="M163" s="191"/>
      <c r="N163" s="192"/>
      <c r="O163" s="192"/>
      <c r="P163" s="192"/>
      <c r="Q163" s="192"/>
      <c r="R163" s="192"/>
      <c r="S163" s="192"/>
      <c r="T163" s="193"/>
      <c r="AT163" s="194" t="s">
        <v>148</v>
      </c>
      <c r="AU163" s="194" t="s">
        <v>81</v>
      </c>
      <c r="AV163" s="13" t="s">
        <v>81</v>
      </c>
      <c r="AW163" s="13" t="s">
        <v>33</v>
      </c>
      <c r="AX163" s="13" t="s">
        <v>72</v>
      </c>
      <c r="AY163" s="194" t="s">
        <v>138</v>
      </c>
    </row>
    <row r="164" spans="1:65" s="13" customFormat="1" ht="22.5">
      <c r="B164" s="183"/>
      <c r="C164" s="184"/>
      <c r="D164" s="185" t="s">
        <v>148</v>
      </c>
      <c r="E164" s="186" t="s">
        <v>19</v>
      </c>
      <c r="F164" s="187" t="s">
        <v>323</v>
      </c>
      <c r="G164" s="184"/>
      <c r="H164" s="188">
        <v>-41.4</v>
      </c>
      <c r="I164" s="189"/>
      <c r="J164" s="184"/>
      <c r="K164" s="184"/>
      <c r="L164" s="190"/>
      <c r="M164" s="191"/>
      <c r="N164" s="192"/>
      <c r="O164" s="192"/>
      <c r="P164" s="192"/>
      <c r="Q164" s="192"/>
      <c r="R164" s="192"/>
      <c r="S164" s="192"/>
      <c r="T164" s="193"/>
      <c r="AT164" s="194" t="s">
        <v>148</v>
      </c>
      <c r="AU164" s="194" t="s">
        <v>81</v>
      </c>
      <c r="AV164" s="13" t="s">
        <v>81</v>
      </c>
      <c r="AW164" s="13" t="s">
        <v>33</v>
      </c>
      <c r="AX164" s="13" t="s">
        <v>72</v>
      </c>
      <c r="AY164" s="194" t="s">
        <v>138</v>
      </c>
    </row>
    <row r="165" spans="1:65" s="13" customFormat="1" ht="11.25">
      <c r="B165" s="183"/>
      <c r="C165" s="184"/>
      <c r="D165" s="185" t="s">
        <v>148</v>
      </c>
      <c r="E165" s="186" t="s">
        <v>19</v>
      </c>
      <c r="F165" s="187" t="s">
        <v>324</v>
      </c>
      <c r="G165" s="184"/>
      <c r="H165" s="188">
        <v>-3.96</v>
      </c>
      <c r="I165" s="189"/>
      <c r="J165" s="184"/>
      <c r="K165" s="184"/>
      <c r="L165" s="190"/>
      <c r="M165" s="191"/>
      <c r="N165" s="192"/>
      <c r="O165" s="192"/>
      <c r="P165" s="192"/>
      <c r="Q165" s="192"/>
      <c r="R165" s="192"/>
      <c r="S165" s="192"/>
      <c r="T165" s="193"/>
      <c r="AT165" s="194" t="s">
        <v>148</v>
      </c>
      <c r="AU165" s="194" t="s">
        <v>81</v>
      </c>
      <c r="AV165" s="13" t="s">
        <v>81</v>
      </c>
      <c r="AW165" s="13" t="s">
        <v>33</v>
      </c>
      <c r="AX165" s="13" t="s">
        <v>72</v>
      </c>
      <c r="AY165" s="194" t="s">
        <v>138</v>
      </c>
    </row>
    <row r="166" spans="1:65" s="15" customFormat="1" ht="11.25">
      <c r="B166" s="206"/>
      <c r="C166" s="207"/>
      <c r="D166" s="185" t="s">
        <v>148</v>
      </c>
      <c r="E166" s="208" t="s">
        <v>93</v>
      </c>
      <c r="F166" s="209" t="s">
        <v>300</v>
      </c>
      <c r="G166" s="207"/>
      <c r="H166" s="210">
        <v>533.851</v>
      </c>
      <c r="I166" s="211"/>
      <c r="J166" s="207"/>
      <c r="K166" s="207"/>
      <c r="L166" s="212"/>
      <c r="M166" s="213"/>
      <c r="N166" s="214"/>
      <c r="O166" s="214"/>
      <c r="P166" s="214"/>
      <c r="Q166" s="214"/>
      <c r="R166" s="214"/>
      <c r="S166" s="214"/>
      <c r="T166" s="215"/>
      <c r="AT166" s="216" t="s">
        <v>148</v>
      </c>
      <c r="AU166" s="216" t="s">
        <v>81</v>
      </c>
      <c r="AV166" s="15" t="s">
        <v>139</v>
      </c>
      <c r="AW166" s="15" t="s">
        <v>33</v>
      </c>
      <c r="AX166" s="15" t="s">
        <v>77</v>
      </c>
      <c r="AY166" s="216" t="s">
        <v>138</v>
      </c>
    </row>
    <row r="167" spans="1:65" s="2" customFormat="1" ht="44.25" customHeight="1">
      <c r="A167" s="35"/>
      <c r="B167" s="36"/>
      <c r="C167" s="170" t="s">
        <v>325</v>
      </c>
      <c r="D167" s="170" t="s">
        <v>141</v>
      </c>
      <c r="E167" s="171" t="s">
        <v>326</v>
      </c>
      <c r="F167" s="172" t="s">
        <v>327</v>
      </c>
      <c r="G167" s="173" t="s">
        <v>166</v>
      </c>
      <c r="H167" s="174">
        <v>1067.702</v>
      </c>
      <c r="I167" s="175"/>
      <c r="J167" s="176">
        <f>ROUND(I167*H167,2)</f>
        <v>0</v>
      </c>
      <c r="K167" s="172" t="s">
        <v>145</v>
      </c>
      <c r="L167" s="40"/>
      <c r="M167" s="177" t="s">
        <v>19</v>
      </c>
      <c r="N167" s="178" t="s">
        <v>44</v>
      </c>
      <c r="O167" s="65"/>
      <c r="P167" s="179">
        <f>O167*H167</f>
        <v>0</v>
      </c>
      <c r="Q167" s="179">
        <v>0</v>
      </c>
      <c r="R167" s="179">
        <f>Q167*H167</f>
        <v>0</v>
      </c>
      <c r="S167" s="179">
        <v>0</v>
      </c>
      <c r="T167" s="180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81" t="s">
        <v>212</v>
      </c>
      <c r="AT167" s="181" t="s">
        <v>141</v>
      </c>
      <c r="AU167" s="181" t="s">
        <v>81</v>
      </c>
      <c r="AY167" s="18" t="s">
        <v>138</v>
      </c>
      <c r="BE167" s="182">
        <f>IF(N167="základní",J167,0)</f>
        <v>0</v>
      </c>
      <c r="BF167" s="182">
        <f>IF(N167="snížená",J167,0)</f>
        <v>0</v>
      </c>
      <c r="BG167" s="182">
        <f>IF(N167="zákl. přenesená",J167,0)</f>
        <v>0</v>
      </c>
      <c r="BH167" s="182">
        <f>IF(N167="sníž. přenesená",J167,0)</f>
        <v>0</v>
      </c>
      <c r="BI167" s="182">
        <f>IF(N167="nulová",J167,0)</f>
        <v>0</v>
      </c>
      <c r="BJ167" s="18" t="s">
        <v>81</v>
      </c>
      <c r="BK167" s="182">
        <f>ROUND(I167*H167,2)</f>
        <v>0</v>
      </c>
      <c r="BL167" s="18" t="s">
        <v>212</v>
      </c>
      <c r="BM167" s="181" t="s">
        <v>328</v>
      </c>
    </row>
    <row r="168" spans="1:65" s="13" customFormat="1" ht="11.25">
      <c r="B168" s="183"/>
      <c r="C168" s="184"/>
      <c r="D168" s="185" t="s">
        <v>148</v>
      </c>
      <c r="E168" s="186" t="s">
        <v>19</v>
      </c>
      <c r="F168" s="187" t="s">
        <v>329</v>
      </c>
      <c r="G168" s="184"/>
      <c r="H168" s="188">
        <v>1067.702</v>
      </c>
      <c r="I168" s="189"/>
      <c r="J168" s="184"/>
      <c r="K168" s="184"/>
      <c r="L168" s="190"/>
      <c r="M168" s="191"/>
      <c r="N168" s="192"/>
      <c r="O168" s="192"/>
      <c r="P168" s="192"/>
      <c r="Q168" s="192"/>
      <c r="R168" s="192"/>
      <c r="S168" s="192"/>
      <c r="T168" s="193"/>
      <c r="AT168" s="194" t="s">
        <v>148</v>
      </c>
      <c r="AU168" s="194" t="s">
        <v>81</v>
      </c>
      <c r="AV168" s="13" t="s">
        <v>81</v>
      </c>
      <c r="AW168" s="13" t="s">
        <v>33</v>
      </c>
      <c r="AX168" s="13" t="s">
        <v>77</v>
      </c>
      <c r="AY168" s="194" t="s">
        <v>138</v>
      </c>
    </row>
    <row r="169" spans="1:65" s="2" customFormat="1" ht="44.25" customHeight="1">
      <c r="A169" s="35"/>
      <c r="B169" s="36"/>
      <c r="C169" s="217" t="s">
        <v>330</v>
      </c>
      <c r="D169" s="217" t="s">
        <v>302</v>
      </c>
      <c r="E169" s="218" t="s">
        <v>331</v>
      </c>
      <c r="F169" s="219" t="s">
        <v>332</v>
      </c>
      <c r="G169" s="220" t="s">
        <v>166</v>
      </c>
      <c r="H169" s="221">
        <v>544.52800000000002</v>
      </c>
      <c r="I169" s="222"/>
      <c r="J169" s="223">
        <f>ROUND(I169*H169,2)</f>
        <v>0</v>
      </c>
      <c r="K169" s="219" t="s">
        <v>19</v>
      </c>
      <c r="L169" s="224"/>
      <c r="M169" s="225" t="s">
        <v>19</v>
      </c>
      <c r="N169" s="226" t="s">
        <v>44</v>
      </c>
      <c r="O169" s="65"/>
      <c r="P169" s="179">
        <f>O169*H169</f>
        <v>0</v>
      </c>
      <c r="Q169" s="179">
        <v>4.0000000000000001E-3</v>
      </c>
      <c r="R169" s="179">
        <f>Q169*H169</f>
        <v>2.178112</v>
      </c>
      <c r="S169" s="179">
        <v>0</v>
      </c>
      <c r="T169" s="180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81" t="s">
        <v>291</v>
      </c>
      <c r="AT169" s="181" t="s">
        <v>302</v>
      </c>
      <c r="AU169" s="181" t="s">
        <v>81</v>
      </c>
      <c r="AY169" s="18" t="s">
        <v>138</v>
      </c>
      <c r="BE169" s="182">
        <f>IF(N169="základní",J169,0)</f>
        <v>0</v>
      </c>
      <c r="BF169" s="182">
        <f>IF(N169="snížená",J169,0)</f>
        <v>0</v>
      </c>
      <c r="BG169" s="182">
        <f>IF(N169="zákl. přenesená",J169,0)</f>
        <v>0</v>
      </c>
      <c r="BH169" s="182">
        <f>IF(N169="sníž. přenesená",J169,0)</f>
        <v>0</v>
      </c>
      <c r="BI169" s="182">
        <f>IF(N169="nulová",J169,0)</f>
        <v>0</v>
      </c>
      <c r="BJ169" s="18" t="s">
        <v>81</v>
      </c>
      <c r="BK169" s="182">
        <f>ROUND(I169*H169,2)</f>
        <v>0</v>
      </c>
      <c r="BL169" s="18" t="s">
        <v>212</v>
      </c>
      <c r="BM169" s="181" t="s">
        <v>333</v>
      </c>
    </row>
    <row r="170" spans="1:65" s="13" customFormat="1" ht="11.25">
      <c r="B170" s="183"/>
      <c r="C170" s="184"/>
      <c r="D170" s="185" t="s">
        <v>148</v>
      </c>
      <c r="E170" s="186" t="s">
        <v>19</v>
      </c>
      <c r="F170" s="187" t="s">
        <v>334</v>
      </c>
      <c r="G170" s="184"/>
      <c r="H170" s="188">
        <v>544.52800000000002</v>
      </c>
      <c r="I170" s="189"/>
      <c r="J170" s="184"/>
      <c r="K170" s="184"/>
      <c r="L170" s="190"/>
      <c r="M170" s="191"/>
      <c r="N170" s="192"/>
      <c r="O170" s="192"/>
      <c r="P170" s="192"/>
      <c r="Q170" s="192"/>
      <c r="R170" s="192"/>
      <c r="S170" s="192"/>
      <c r="T170" s="193"/>
      <c r="AT170" s="194" t="s">
        <v>148</v>
      </c>
      <c r="AU170" s="194" t="s">
        <v>81</v>
      </c>
      <c r="AV170" s="13" t="s">
        <v>81</v>
      </c>
      <c r="AW170" s="13" t="s">
        <v>33</v>
      </c>
      <c r="AX170" s="13" t="s">
        <v>77</v>
      </c>
      <c r="AY170" s="194" t="s">
        <v>138</v>
      </c>
    </row>
    <row r="171" spans="1:65" s="2" customFormat="1" ht="44.25" customHeight="1">
      <c r="A171" s="35"/>
      <c r="B171" s="36"/>
      <c r="C171" s="217" t="s">
        <v>335</v>
      </c>
      <c r="D171" s="217" t="s">
        <v>302</v>
      </c>
      <c r="E171" s="218" t="s">
        <v>336</v>
      </c>
      <c r="F171" s="219" t="s">
        <v>337</v>
      </c>
      <c r="G171" s="220" t="s">
        <v>166</v>
      </c>
      <c r="H171" s="221">
        <v>80.078000000000003</v>
      </c>
      <c r="I171" s="222"/>
      <c r="J171" s="223">
        <f>ROUND(I171*H171,2)</f>
        <v>0</v>
      </c>
      <c r="K171" s="219" t="s">
        <v>19</v>
      </c>
      <c r="L171" s="224"/>
      <c r="M171" s="225" t="s">
        <v>19</v>
      </c>
      <c r="N171" s="226" t="s">
        <v>44</v>
      </c>
      <c r="O171" s="65"/>
      <c r="P171" s="179">
        <f>O171*H171</f>
        <v>0</v>
      </c>
      <c r="Q171" s="179">
        <v>6.0000000000000001E-3</v>
      </c>
      <c r="R171" s="179">
        <f>Q171*H171</f>
        <v>0.48046800000000001</v>
      </c>
      <c r="S171" s="179">
        <v>0</v>
      </c>
      <c r="T171" s="180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81" t="s">
        <v>291</v>
      </c>
      <c r="AT171" s="181" t="s">
        <v>302</v>
      </c>
      <c r="AU171" s="181" t="s">
        <v>81</v>
      </c>
      <c r="AY171" s="18" t="s">
        <v>138</v>
      </c>
      <c r="BE171" s="182">
        <f>IF(N171="základní",J171,0)</f>
        <v>0</v>
      </c>
      <c r="BF171" s="182">
        <f>IF(N171="snížená",J171,0)</f>
        <v>0</v>
      </c>
      <c r="BG171" s="182">
        <f>IF(N171="zákl. přenesená",J171,0)</f>
        <v>0</v>
      </c>
      <c r="BH171" s="182">
        <f>IF(N171="sníž. přenesená",J171,0)</f>
        <v>0</v>
      </c>
      <c r="BI171" s="182">
        <f>IF(N171="nulová",J171,0)</f>
        <v>0</v>
      </c>
      <c r="BJ171" s="18" t="s">
        <v>81</v>
      </c>
      <c r="BK171" s="182">
        <f>ROUND(I171*H171,2)</f>
        <v>0</v>
      </c>
      <c r="BL171" s="18" t="s">
        <v>212</v>
      </c>
      <c r="BM171" s="181" t="s">
        <v>338</v>
      </c>
    </row>
    <row r="172" spans="1:65" s="13" customFormat="1" ht="11.25">
      <c r="B172" s="183"/>
      <c r="C172" s="184"/>
      <c r="D172" s="185" t="s">
        <v>148</v>
      </c>
      <c r="E172" s="186" t="s">
        <v>19</v>
      </c>
      <c r="F172" s="187" t="s">
        <v>339</v>
      </c>
      <c r="G172" s="184"/>
      <c r="H172" s="188">
        <v>80.078000000000003</v>
      </c>
      <c r="I172" s="189"/>
      <c r="J172" s="184"/>
      <c r="K172" s="184"/>
      <c r="L172" s="190"/>
      <c r="M172" s="191"/>
      <c r="N172" s="192"/>
      <c r="O172" s="192"/>
      <c r="P172" s="192"/>
      <c r="Q172" s="192"/>
      <c r="R172" s="192"/>
      <c r="S172" s="192"/>
      <c r="T172" s="193"/>
      <c r="AT172" s="194" t="s">
        <v>148</v>
      </c>
      <c r="AU172" s="194" t="s">
        <v>81</v>
      </c>
      <c r="AV172" s="13" t="s">
        <v>81</v>
      </c>
      <c r="AW172" s="13" t="s">
        <v>33</v>
      </c>
      <c r="AX172" s="13" t="s">
        <v>77</v>
      </c>
      <c r="AY172" s="194" t="s">
        <v>138</v>
      </c>
    </row>
    <row r="173" spans="1:65" s="2" customFormat="1" ht="24">
      <c r="A173" s="35"/>
      <c r="B173" s="36"/>
      <c r="C173" s="217" t="s">
        <v>340</v>
      </c>
      <c r="D173" s="217" t="s">
        <v>302</v>
      </c>
      <c r="E173" s="218" t="s">
        <v>341</v>
      </c>
      <c r="F173" s="219" t="s">
        <v>342</v>
      </c>
      <c r="G173" s="220" t="s">
        <v>166</v>
      </c>
      <c r="H173" s="221">
        <v>453.77300000000002</v>
      </c>
      <c r="I173" s="222"/>
      <c r="J173" s="223">
        <f>ROUND(I173*H173,2)</f>
        <v>0</v>
      </c>
      <c r="K173" s="219" t="s">
        <v>19</v>
      </c>
      <c r="L173" s="224"/>
      <c r="M173" s="225" t="s">
        <v>19</v>
      </c>
      <c r="N173" s="226" t="s">
        <v>44</v>
      </c>
      <c r="O173" s="65"/>
      <c r="P173" s="179">
        <f>O173*H173</f>
        <v>0</v>
      </c>
      <c r="Q173" s="179">
        <v>0</v>
      </c>
      <c r="R173" s="179">
        <f>Q173*H173</f>
        <v>0</v>
      </c>
      <c r="S173" s="179">
        <v>0</v>
      </c>
      <c r="T173" s="180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81" t="s">
        <v>291</v>
      </c>
      <c r="AT173" s="181" t="s">
        <v>302</v>
      </c>
      <c r="AU173" s="181" t="s">
        <v>81</v>
      </c>
      <c r="AY173" s="18" t="s">
        <v>138</v>
      </c>
      <c r="BE173" s="182">
        <f>IF(N173="základní",J173,0)</f>
        <v>0</v>
      </c>
      <c r="BF173" s="182">
        <f>IF(N173="snížená",J173,0)</f>
        <v>0</v>
      </c>
      <c r="BG173" s="182">
        <f>IF(N173="zákl. přenesená",J173,0)</f>
        <v>0</v>
      </c>
      <c r="BH173" s="182">
        <f>IF(N173="sníž. přenesená",J173,0)</f>
        <v>0</v>
      </c>
      <c r="BI173" s="182">
        <f>IF(N173="nulová",J173,0)</f>
        <v>0</v>
      </c>
      <c r="BJ173" s="18" t="s">
        <v>81</v>
      </c>
      <c r="BK173" s="182">
        <f>ROUND(I173*H173,2)</f>
        <v>0</v>
      </c>
      <c r="BL173" s="18" t="s">
        <v>212</v>
      </c>
      <c r="BM173" s="181" t="s">
        <v>343</v>
      </c>
    </row>
    <row r="174" spans="1:65" s="13" customFormat="1" ht="11.25">
      <c r="B174" s="183"/>
      <c r="C174" s="184"/>
      <c r="D174" s="185" t="s">
        <v>148</v>
      </c>
      <c r="E174" s="186" t="s">
        <v>19</v>
      </c>
      <c r="F174" s="187" t="s">
        <v>344</v>
      </c>
      <c r="G174" s="184"/>
      <c r="H174" s="188">
        <v>453.77300000000002</v>
      </c>
      <c r="I174" s="189"/>
      <c r="J174" s="184"/>
      <c r="K174" s="184"/>
      <c r="L174" s="190"/>
      <c r="M174" s="191"/>
      <c r="N174" s="192"/>
      <c r="O174" s="192"/>
      <c r="P174" s="192"/>
      <c r="Q174" s="192"/>
      <c r="R174" s="192"/>
      <c r="S174" s="192"/>
      <c r="T174" s="193"/>
      <c r="AT174" s="194" t="s">
        <v>148</v>
      </c>
      <c r="AU174" s="194" t="s">
        <v>81</v>
      </c>
      <c r="AV174" s="13" t="s">
        <v>81</v>
      </c>
      <c r="AW174" s="13" t="s">
        <v>33</v>
      </c>
      <c r="AX174" s="13" t="s">
        <v>77</v>
      </c>
      <c r="AY174" s="194" t="s">
        <v>138</v>
      </c>
    </row>
    <row r="175" spans="1:65" s="2" customFormat="1" ht="48">
      <c r="A175" s="35"/>
      <c r="B175" s="36"/>
      <c r="C175" s="170" t="s">
        <v>345</v>
      </c>
      <c r="D175" s="170" t="s">
        <v>141</v>
      </c>
      <c r="E175" s="171" t="s">
        <v>346</v>
      </c>
      <c r="F175" s="172" t="s">
        <v>347</v>
      </c>
      <c r="G175" s="173" t="s">
        <v>180</v>
      </c>
      <c r="H175" s="174">
        <v>135.41999999999999</v>
      </c>
      <c r="I175" s="175"/>
      <c r="J175" s="176">
        <f>ROUND(I175*H175,2)</f>
        <v>0</v>
      </c>
      <c r="K175" s="172" t="s">
        <v>19</v>
      </c>
      <c r="L175" s="40"/>
      <c r="M175" s="177" t="s">
        <v>19</v>
      </c>
      <c r="N175" s="178" t="s">
        <v>44</v>
      </c>
      <c r="O175" s="65"/>
      <c r="P175" s="179">
        <f>O175*H175</f>
        <v>0</v>
      </c>
      <c r="Q175" s="179">
        <v>0</v>
      </c>
      <c r="R175" s="179">
        <f>Q175*H175</f>
        <v>0</v>
      </c>
      <c r="S175" s="179">
        <v>0</v>
      </c>
      <c r="T175" s="180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81" t="s">
        <v>212</v>
      </c>
      <c r="AT175" s="181" t="s">
        <v>141</v>
      </c>
      <c r="AU175" s="181" t="s">
        <v>81</v>
      </c>
      <c r="AY175" s="18" t="s">
        <v>138</v>
      </c>
      <c r="BE175" s="182">
        <f>IF(N175="základní",J175,0)</f>
        <v>0</v>
      </c>
      <c r="BF175" s="182">
        <f>IF(N175="snížená",J175,0)</f>
        <v>0</v>
      </c>
      <c r="BG175" s="182">
        <f>IF(N175="zákl. přenesená",J175,0)</f>
        <v>0</v>
      </c>
      <c r="BH175" s="182">
        <f>IF(N175="sníž. přenesená",J175,0)</f>
        <v>0</v>
      </c>
      <c r="BI175" s="182">
        <f>IF(N175="nulová",J175,0)</f>
        <v>0</v>
      </c>
      <c r="BJ175" s="18" t="s">
        <v>81</v>
      </c>
      <c r="BK175" s="182">
        <f>ROUND(I175*H175,2)</f>
        <v>0</v>
      </c>
      <c r="BL175" s="18" t="s">
        <v>212</v>
      </c>
      <c r="BM175" s="181" t="s">
        <v>348</v>
      </c>
    </row>
    <row r="176" spans="1:65" s="2" customFormat="1" ht="48">
      <c r="A176" s="35"/>
      <c r="B176" s="36"/>
      <c r="C176" s="170" t="s">
        <v>349</v>
      </c>
      <c r="D176" s="170" t="s">
        <v>141</v>
      </c>
      <c r="E176" s="171" t="s">
        <v>350</v>
      </c>
      <c r="F176" s="172" t="s">
        <v>351</v>
      </c>
      <c r="G176" s="173" t="s">
        <v>180</v>
      </c>
      <c r="H176" s="174">
        <v>86.6</v>
      </c>
      <c r="I176" s="175"/>
      <c r="J176" s="176">
        <f>ROUND(I176*H176,2)</f>
        <v>0</v>
      </c>
      <c r="K176" s="172" t="s">
        <v>19</v>
      </c>
      <c r="L176" s="40"/>
      <c r="M176" s="177" t="s">
        <v>19</v>
      </c>
      <c r="N176" s="178" t="s">
        <v>44</v>
      </c>
      <c r="O176" s="65"/>
      <c r="P176" s="179">
        <f>O176*H176</f>
        <v>0</v>
      </c>
      <c r="Q176" s="179">
        <v>0</v>
      </c>
      <c r="R176" s="179">
        <f>Q176*H176</f>
        <v>0</v>
      </c>
      <c r="S176" s="179">
        <v>0</v>
      </c>
      <c r="T176" s="180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81" t="s">
        <v>212</v>
      </c>
      <c r="AT176" s="181" t="s">
        <v>141</v>
      </c>
      <c r="AU176" s="181" t="s">
        <v>81</v>
      </c>
      <c r="AY176" s="18" t="s">
        <v>138</v>
      </c>
      <c r="BE176" s="182">
        <f>IF(N176="základní",J176,0)</f>
        <v>0</v>
      </c>
      <c r="BF176" s="182">
        <f>IF(N176="snížená",J176,0)</f>
        <v>0</v>
      </c>
      <c r="BG176" s="182">
        <f>IF(N176="zákl. přenesená",J176,0)</f>
        <v>0</v>
      </c>
      <c r="BH176" s="182">
        <f>IF(N176="sníž. přenesená",J176,0)</f>
        <v>0</v>
      </c>
      <c r="BI176" s="182">
        <f>IF(N176="nulová",J176,0)</f>
        <v>0</v>
      </c>
      <c r="BJ176" s="18" t="s">
        <v>81</v>
      </c>
      <c r="BK176" s="182">
        <f>ROUND(I176*H176,2)</f>
        <v>0</v>
      </c>
      <c r="BL176" s="18" t="s">
        <v>212</v>
      </c>
      <c r="BM176" s="181" t="s">
        <v>352</v>
      </c>
    </row>
    <row r="177" spans="1:65" s="13" customFormat="1" ht="11.25">
      <c r="B177" s="183"/>
      <c r="C177" s="184"/>
      <c r="D177" s="185" t="s">
        <v>148</v>
      </c>
      <c r="E177" s="186" t="s">
        <v>19</v>
      </c>
      <c r="F177" s="187" t="s">
        <v>353</v>
      </c>
      <c r="G177" s="184"/>
      <c r="H177" s="188">
        <v>86.6</v>
      </c>
      <c r="I177" s="189"/>
      <c r="J177" s="184"/>
      <c r="K177" s="184"/>
      <c r="L177" s="190"/>
      <c r="M177" s="191"/>
      <c r="N177" s="192"/>
      <c r="O177" s="192"/>
      <c r="P177" s="192"/>
      <c r="Q177" s="192"/>
      <c r="R177" s="192"/>
      <c r="S177" s="192"/>
      <c r="T177" s="193"/>
      <c r="AT177" s="194" t="s">
        <v>148</v>
      </c>
      <c r="AU177" s="194" t="s">
        <v>81</v>
      </c>
      <c r="AV177" s="13" t="s">
        <v>81</v>
      </c>
      <c r="AW177" s="13" t="s">
        <v>33</v>
      </c>
      <c r="AX177" s="13" t="s">
        <v>77</v>
      </c>
      <c r="AY177" s="194" t="s">
        <v>138</v>
      </c>
    </row>
    <row r="178" spans="1:65" s="2" customFormat="1" ht="48">
      <c r="A178" s="35"/>
      <c r="B178" s="36"/>
      <c r="C178" s="170" t="s">
        <v>354</v>
      </c>
      <c r="D178" s="170" t="s">
        <v>141</v>
      </c>
      <c r="E178" s="171" t="s">
        <v>355</v>
      </c>
      <c r="F178" s="172" t="s">
        <v>356</v>
      </c>
      <c r="G178" s="173" t="s">
        <v>180</v>
      </c>
      <c r="H178" s="174">
        <v>48.82</v>
      </c>
      <c r="I178" s="175"/>
      <c r="J178" s="176">
        <f>ROUND(I178*H178,2)</f>
        <v>0</v>
      </c>
      <c r="K178" s="172" t="s">
        <v>19</v>
      </c>
      <c r="L178" s="40"/>
      <c r="M178" s="177" t="s">
        <v>19</v>
      </c>
      <c r="N178" s="178" t="s">
        <v>44</v>
      </c>
      <c r="O178" s="65"/>
      <c r="P178" s="179">
        <f>O178*H178</f>
        <v>0</v>
      </c>
      <c r="Q178" s="179">
        <v>0</v>
      </c>
      <c r="R178" s="179">
        <f>Q178*H178</f>
        <v>0</v>
      </c>
      <c r="S178" s="179">
        <v>0</v>
      </c>
      <c r="T178" s="180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81" t="s">
        <v>212</v>
      </c>
      <c r="AT178" s="181" t="s">
        <v>141</v>
      </c>
      <c r="AU178" s="181" t="s">
        <v>81</v>
      </c>
      <c r="AY178" s="18" t="s">
        <v>138</v>
      </c>
      <c r="BE178" s="182">
        <f>IF(N178="základní",J178,0)</f>
        <v>0</v>
      </c>
      <c r="BF178" s="182">
        <f>IF(N178="snížená",J178,0)</f>
        <v>0</v>
      </c>
      <c r="BG178" s="182">
        <f>IF(N178="zákl. přenesená",J178,0)</f>
        <v>0</v>
      </c>
      <c r="BH178" s="182">
        <f>IF(N178="sníž. přenesená",J178,0)</f>
        <v>0</v>
      </c>
      <c r="BI178" s="182">
        <f>IF(N178="nulová",J178,0)</f>
        <v>0</v>
      </c>
      <c r="BJ178" s="18" t="s">
        <v>81</v>
      </c>
      <c r="BK178" s="182">
        <f>ROUND(I178*H178,2)</f>
        <v>0</v>
      </c>
      <c r="BL178" s="18" t="s">
        <v>212</v>
      </c>
      <c r="BM178" s="181" t="s">
        <v>357</v>
      </c>
    </row>
    <row r="179" spans="1:65" s="13" customFormat="1" ht="11.25">
      <c r="B179" s="183"/>
      <c r="C179" s="184"/>
      <c r="D179" s="185" t="s">
        <v>148</v>
      </c>
      <c r="E179" s="186" t="s">
        <v>19</v>
      </c>
      <c r="F179" s="187" t="s">
        <v>358</v>
      </c>
      <c r="G179" s="184"/>
      <c r="H179" s="188">
        <v>48.82</v>
      </c>
      <c r="I179" s="189"/>
      <c r="J179" s="184"/>
      <c r="K179" s="184"/>
      <c r="L179" s="190"/>
      <c r="M179" s="191"/>
      <c r="N179" s="192"/>
      <c r="O179" s="192"/>
      <c r="P179" s="192"/>
      <c r="Q179" s="192"/>
      <c r="R179" s="192"/>
      <c r="S179" s="192"/>
      <c r="T179" s="193"/>
      <c r="AT179" s="194" t="s">
        <v>148</v>
      </c>
      <c r="AU179" s="194" t="s">
        <v>81</v>
      </c>
      <c r="AV179" s="13" t="s">
        <v>81</v>
      </c>
      <c r="AW179" s="13" t="s">
        <v>33</v>
      </c>
      <c r="AX179" s="13" t="s">
        <v>77</v>
      </c>
      <c r="AY179" s="194" t="s">
        <v>138</v>
      </c>
    </row>
    <row r="180" spans="1:65" s="2" customFormat="1" ht="48">
      <c r="A180" s="35"/>
      <c r="B180" s="36"/>
      <c r="C180" s="170" t="s">
        <v>359</v>
      </c>
      <c r="D180" s="170" t="s">
        <v>141</v>
      </c>
      <c r="E180" s="171" t="s">
        <v>360</v>
      </c>
      <c r="F180" s="172" t="s">
        <v>361</v>
      </c>
      <c r="G180" s="173" t="s">
        <v>241</v>
      </c>
      <c r="H180" s="174">
        <v>2.6589999999999998</v>
      </c>
      <c r="I180" s="175"/>
      <c r="J180" s="176">
        <f>ROUND(I180*H180,2)</f>
        <v>0</v>
      </c>
      <c r="K180" s="172" t="s">
        <v>145</v>
      </c>
      <c r="L180" s="40"/>
      <c r="M180" s="177" t="s">
        <v>19</v>
      </c>
      <c r="N180" s="178" t="s">
        <v>44</v>
      </c>
      <c r="O180" s="65"/>
      <c r="P180" s="179">
        <f>O180*H180</f>
        <v>0</v>
      </c>
      <c r="Q180" s="179">
        <v>0</v>
      </c>
      <c r="R180" s="179">
        <f>Q180*H180</f>
        <v>0</v>
      </c>
      <c r="S180" s="179">
        <v>0</v>
      </c>
      <c r="T180" s="180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81" t="s">
        <v>212</v>
      </c>
      <c r="AT180" s="181" t="s">
        <v>141</v>
      </c>
      <c r="AU180" s="181" t="s">
        <v>81</v>
      </c>
      <c r="AY180" s="18" t="s">
        <v>138</v>
      </c>
      <c r="BE180" s="182">
        <f>IF(N180="základní",J180,0)</f>
        <v>0</v>
      </c>
      <c r="BF180" s="182">
        <f>IF(N180="snížená",J180,0)</f>
        <v>0</v>
      </c>
      <c r="BG180" s="182">
        <f>IF(N180="zákl. přenesená",J180,0)</f>
        <v>0</v>
      </c>
      <c r="BH180" s="182">
        <f>IF(N180="sníž. přenesená",J180,0)</f>
        <v>0</v>
      </c>
      <c r="BI180" s="182">
        <f>IF(N180="nulová",J180,0)</f>
        <v>0</v>
      </c>
      <c r="BJ180" s="18" t="s">
        <v>81</v>
      </c>
      <c r="BK180" s="182">
        <f>ROUND(I180*H180,2)</f>
        <v>0</v>
      </c>
      <c r="BL180" s="18" t="s">
        <v>212</v>
      </c>
      <c r="BM180" s="181" t="s">
        <v>362</v>
      </c>
    </row>
    <row r="181" spans="1:65" s="2" customFormat="1" ht="48">
      <c r="A181" s="35"/>
      <c r="B181" s="36"/>
      <c r="C181" s="170" t="s">
        <v>363</v>
      </c>
      <c r="D181" s="170" t="s">
        <v>141</v>
      </c>
      <c r="E181" s="171" t="s">
        <v>364</v>
      </c>
      <c r="F181" s="172" t="s">
        <v>365</v>
      </c>
      <c r="G181" s="173" t="s">
        <v>241</v>
      </c>
      <c r="H181" s="174">
        <v>2.6589999999999998</v>
      </c>
      <c r="I181" s="175"/>
      <c r="J181" s="176">
        <f>ROUND(I181*H181,2)</f>
        <v>0</v>
      </c>
      <c r="K181" s="172" t="s">
        <v>145</v>
      </c>
      <c r="L181" s="40"/>
      <c r="M181" s="177" t="s">
        <v>19</v>
      </c>
      <c r="N181" s="178" t="s">
        <v>44</v>
      </c>
      <c r="O181" s="65"/>
      <c r="P181" s="179">
        <f>O181*H181</f>
        <v>0</v>
      </c>
      <c r="Q181" s="179">
        <v>0</v>
      </c>
      <c r="R181" s="179">
        <f>Q181*H181</f>
        <v>0</v>
      </c>
      <c r="S181" s="179">
        <v>0</v>
      </c>
      <c r="T181" s="180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81" t="s">
        <v>212</v>
      </c>
      <c r="AT181" s="181" t="s">
        <v>141</v>
      </c>
      <c r="AU181" s="181" t="s">
        <v>81</v>
      </c>
      <c r="AY181" s="18" t="s">
        <v>138</v>
      </c>
      <c r="BE181" s="182">
        <f>IF(N181="základní",J181,0)</f>
        <v>0</v>
      </c>
      <c r="BF181" s="182">
        <f>IF(N181="snížená",J181,0)</f>
        <v>0</v>
      </c>
      <c r="BG181" s="182">
        <f>IF(N181="zákl. přenesená",J181,0)</f>
        <v>0</v>
      </c>
      <c r="BH181" s="182">
        <f>IF(N181="sníž. přenesená",J181,0)</f>
        <v>0</v>
      </c>
      <c r="BI181" s="182">
        <f>IF(N181="nulová",J181,0)</f>
        <v>0</v>
      </c>
      <c r="BJ181" s="18" t="s">
        <v>81</v>
      </c>
      <c r="BK181" s="182">
        <f>ROUND(I181*H181,2)</f>
        <v>0</v>
      </c>
      <c r="BL181" s="18" t="s">
        <v>212</v>
      </c>
      <c r="BM181" s="181" t="s">
        <v>366</v>
      </c>
    </row>
    <row r="182" spans="1:65" s="12" customFormat="1" ht="22.9" customHeight="1">
      <c r="B182" s="154"/>
      <c r="C182" s="155"/>
      <c r="D182" s="156" t="s">
        <v>71</v>
      </c>
      <c r="E182" s="168" t="s">
        <v>367</v>
      </c>
      <c r="F182" s="168" t="s">
        <v>368</v>
      </c>
      <c r="G182" s="155"/>
      <c r="H182" s="155"/>
      <c r="I182" s="158"/>
      <c r="J182" s="169">
        <f>BK182</f>
        <v>0</v>
      </c>
      <c r="K182" s="155"/>
      <c r="L182" s="160"/>
      <c r="M182" s="161"/>
      <c r="N182" s="162"/>
      <c r="O182" s="162"/>
      <c r="P182" s="163">
        <f>SUM(P183:P184)</f>
        <v>0</v>
      </c>
      <c r="Q182" s="162"/>
      <c r="R182" s="163">
        <f>SUM(R183:R184)</f>
        <v>3.6000000000000004E-2</v>
      </c>
      <c r="S182" s="162"/>
      <c r="T182" s="164">
        <f>SUM(T183:T184)</f>
        <v>0</v>
      </c>
      <c r="AR182" s="165" t="s">
        <v>81</v>
      </c>
      <c r="AT182" s="166" t="s">
        <v>71</v>
      </c>
      <c r="AU182" s="166" t="s">
        <v>77</v>
      </c>
      <c r="AY182" s="165" t="s">
        <v>138</v>
      </c>
      <c r="BK182" s="167">
        <f>SUM(BK183:BK184)</f>
        <v>0</v>
      </c>
    </row>
    <row r="183" spans="1:65" s="2" customFormat="1" ht="16.5" customHeight="1">
      <c r="A183" s="35"/>
      <c r="B183" s="36"/>
      <c r="C183" s="170" t="s">
        <v>369</v>
      </c>
      <c r="D183" s="170" t="s">
        <v>141</v>
      </c>
      <c r="E183" s="171" t="s">
        <v>370</v>
      </c>
      <c r="F183" s="172" t="s">
        <v>371</v>
      </c>
      <c r="G183" s="173" t="s">
        <v>153</v>
      </c>
      <c r="H183" s="174">
        <v>9</v>
      </c>
      <c r="I183" s="175"/>
      <c r="J183" s="176">
        <f>ROUND(I183*H183,2)</f>
        <v>0</v>
      </c>
      <c r="K183" s="172" t="s">
        <v>19</v>
      </c>
      <c r="L183" s="40"/>
      <c r="M183" s="177" t="s">
        <v>19</v>
      </c>
      <c r="N183" s="178" t="s">
        <v>44</v>
      </c>
      <c r="O183" s="65"/>
      <c r="P183" s="179">
        <f>O183*H183</f>
        <v>0</v>
      </c>
      <c r="Q183" s="179">
        <v>2E-3</v>
      </c>
      <c r="R183" s="179">
        <f>Q183*H183</f>
        <v>1.8000000000000002E-2</v>
      </c>
      <c r="S183" s="179">
        <v>0</v>
      </c>
      <c r="T183" s="180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81" t="s">
        <v>212</v>
      </c>
      <c r="AT183" s="181" t="s">
        <v>141</v>
      </c>
      <c r="AU183" s="181" t="s">
        <v>81</v>
      </c>
      <c r="AY183" s="18" t="s">
        <v>138</v>
      </c>
      <c r="BE183" s="182">
        <f>IF(N183="základní",J183,0)</f>
        <v>0</v>
      </c>
      <c r="BF183" s="182">
        <f>IF(N183="snížená",J183,0)</f>
        <v>0</v>
      </c>
      <c r="BG183" s="182">
        <f>IF(N183="zákl. přenesená",J183,0)</f>
        <v>0</v>
      </c>
      <c r="BH183" s="182">
        <f>IF(N183="sníž. přenesená",J183,0)</f>
        <v>0</v>
      </c>
      <c r="BI183" s="182">
        <f>IF(N183="nulová",J183,0)</f>
        <v>0</v>
      </c>
      <c r="BJ183" s="18" t="s">
        <v>81</v>
      </c>
      <c r="BK183" s="182">
        <f>ROUND(I183*H183,2)</f>
        <v>0</v>
      </c>
      <c r="BL183" s="18" t="s">
        <v>212</v>
      </c>
      <c r="BM183" s="181" t="s">
        <v>372</v>
      </c>
    </row>
    <row r="184" spans="1:65" s="2" customFormat="1" ht="21.75" customHeight="1">
      <c r="A184" s="35"/>
      <c r="B184" s="36"/>
      <c r="C184" s="170" t="s">
        <v>373</v>
      </c>
      <c r="D184" s="170" t="s">
        <v>141</v>
      </c>
      <c r="E184" s="171" t="s">
        <v>374</v>
      </c>
      <c r="F184" s="172" t="s">
        <v>375</v>
      </c>
      <c r="G184" s="173" t="s">
        <v>153</v>
      </c>
      <c r="H184" s="174">
        <v>9</v>
      </c>
      <c r="I184" s="175"/>
      <c r="J184" s="176">
        <f>ROUND(I184*H184,2)</f>
        <v>0</v>
      </c>
      <c r="K184" s="172" t="s">
        <v>19</v>
      </c>
      <c r="L184" s="40"/>
      <c r="M184" s="177" t="s">
        <v>19</v>
      </c>
      <c r="N184" s="178" t="s">
        <v>44</v>
      </c>
      <c r="O184" s="65"/>
      <c r="P184" s="179">
        <f>O184*H184</f>
        <v>0</v>
      </c>
      <c r="Q184" s="179">
        <v>2E-3</v>
      </c>
      <c r="R184" s="179">
        <f>Q184*H184</f>
        <v>1.8000000000000002E-2</v>
      </c>
      <c r="S184" s="179">
        <v>0</v>
      </c>
      <c r="T184" s="180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81" t="s">
        <v>212</v>
      </c>
      <c r="AT184" s="181" t="s">
        <v>141</v>
      </c>
      <c r="AU184" s="181" t="s">
        <v>81</v>
      </c>
      <c r="AY184" s="18" t="s">
        <v>138</v>
      </c>
      <c r="BE184" s="182">
        <f>IF(N184="základní",J184,0)</f>
        <v>0</v>
      </c>
      <c r="BF184" s="182">
        <f>IF(N184="snížená",J184,0)</f>
        <v>0</v>
      </c>
      <c r="BG184" s="182">
        <f>IF(N184="zákl. přenesená",J184,0)</f>
        <v>0</v>
      </c>
      <c r="BH184" s="182">
        <f>IF(N184="sníž. přenesená",J184,0)</f>
        <v>0</v>
      </c>
      <c r="BI184" s="182">
        <f>IF(N184="nulová",J184,0)</f>
        <v>0</v>
      </c>
      <c r="BJ184" s="18" t="s">
        <v>81</v>
      </c>
      <c r="BK184" s="182">
        <f>ROUND(I184*H184,2)</f>
        <v>0</v>
      </c>
      <c r="BL184" s="18" t="s">
        <v>212</v>
      </c>
      <c r="BM184" s="181" t="s">
        <v>376</v>
      </c>
    </row>
    <row r="185" spans="1:65" s="12" customFormat="1" ht="22.9" customHeight="1">
      <c r="B185" s="154"/>
      <c r="C185" s="155"/>
      <c r="D185" s="156" t="s">
        <v>71</v>
      </c>
      <c r="E185" s="168" t="s">
        <v>377</v>
      </c>
      <c r="F185" s="168" t="s">
        <v>378</v>
      </c>
      <c r="G185" s="155"/>
      <c r="H185" s="155"/>
      <c r="I185" s="158"/>
      <c r="J185" s="169">
        <f>BK185</f>
        <v>0</v>
      </c>
      <c r="K185" s="155"/>
      <c r="L185" s="160"/>
      <c r="M185" s="161"/>
      <c r="N185" s="162"/>
      <c r="O185" s="162"/>
      <c r="P185" s="163">
        <f>SUM(P186:P219)</f>
        <v>0</v>
      </c>
      <c r="Q185" s="162"/>
      <c r="R185" s="163">
        <f>SUM(R186:R219)</f>
        <v>14.618410350000003</v>
      </c>
      <c r="S185" s="162"/>
      <c r="T185" s="164">
        <f>SUM(T186:T219)</f>
        <v>3.0123131999999999</v>
      </c>
      <c r="AR185" s="165" t="s">
        <v>81</v>
      </c>
      <c r="AT185" s="166" t="s">
        <v>71</v>
      </c>
      <c r="AU185" s="166" t="s">
        <v>77</v>
      </c>
      <c r="AY185" s="165" t="s">
        <v>138</v>
      </c>
      <c r="BK185" s="167">
        <f>SUM(BK186:BK219)</f>
        <v>0</v>
      </c>
    </row>
    <row r="186" spans="1:65" s="2" customFormat="1" ht="44.25" customHeight="1">
      <c r="A186" s="35"/>
      <c r="B186" s="36"/>
      <c r="C186" s="170" t="s">
        <v>379</v>
      </c>
      <c r="D186" s="170" t="s">
        <v>141</v>
      </c>
      <c r="E186" s="171" t="s">
        <v>380</v>
      </c>
      <c r="F186" s="172" t="s">
        <v>381</v>
      </c>
      <c r="G186" s="173" t="s">
        <v>180</v>
      </c>
      <c r="H186" s="174">
        <v>10</v>
      </c>
      <c r="I186" s="175"/>
      <c r="J186" s="176">
        <f>ROUND(I186*H186,2)</f>
        <v>0</v>
      </c>
      <c r="K186" s="172" t="s">
        <v>145</v>
      </c>
      <c r="L186" s="40"/>
      <c r="M186" s="177" t="s">
        <v>19</v>
      </c>
      <c r="N186" s="178" t="s">
        <v>44</v>
      </c>
      <c r="O186" s="65"/>
      <c r="P186" s="179">
        <f>O186*H186</f>
        <v>0</v>
      </c>
      <c r="Q186" s="179">
        <v>0</v>
      </c>
      <c r="R186" s="179">
        <f>Q186*H186</f>
        <v>0</v>
      </c>
      <c r="S186" s="179">
        <v>1.2319999999999999E-2</v>
      </c>
      <c r="T186" s="180">
        <f>S186*H186</f>
        <v>0.12319999999999999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81" t="s">
        <v>212</v>
      </c>
      <c r="AT186" s="181" t="s">
        <v>141</v>
      </c>
      <c r="AU186" s="181" t="s">
        <v>81</v>
      </c>
      <c r="AY186" s="18" t="s">
        <v>138</v>
      </c>
      <c r="BE186" s="182">
        <f>IF(N186="základní",J186,0)</f>
        <v>0</v>
      </c>
      <c r="BF186" s="182">
        <f>IF(N186="snížená",J186,0)</f>
        <v>0</v>
      </c>
      <c r="BG186" s="182">
        <f>IF(N186="zákl. přenesená",J186,0)</f>
        <v>0</v>
      </c>
      <c r="BH186" s="182">
        <f>IF(N186="sníž. přenesená",J186,0)</f>
        <v>0</v>
      </c>
      <c r="BI186" s="182">
        <f>IF(N186="nulová",J186,0)</f>
        <v>0</v>
      </c>
      <c r="BJ186" s="18" t="s">
        <v>81</v>
      </c>
      <c r="BK186" s="182">
        <f>ROUND(I186*H186,2)</f>
        <v>0</v>
      </c>
      <c r="BL186" s="18" t="s">
        <v>212</v>
      </c>
      <c r="BM186" s="181" t="s">
        <v>382</v>
      </c>
    </row>
    <row r="187" spans="1:65" s="13" customFormat="1" ht="11.25">
      <c r="B187" s="183"/>
      <c r="C187" s="184"/>
      <c r="D187" s="185" t="s">
        <v>148</v>
      </c>
      <c r="E187" s="186" t="s">
        <v>19</v>
      </c>
      <c r="F187" s="187" t="s">
        <v>383</v>
      </c>
      <c r="G187" s="184"/>
      <c r="H187" s="188">
        <v>10</v>
      </c>
      <c r="I187" s="189"/>
      <c r="J187" s="184"/>
      <c r="K187" s="184"/>
      <c r="L187" s="190"/>
      <c r="M187" s="191"/>
      <c r="N187" s="192"/>
      <c r="O187" s="192"/>
      <c r="P187" s="192"/>
      <c r="Q187" s="192"/>
      <c r="R187" s="192"/>
      <c r="S187" s="192"/>
      <c r="T187" s="193"/>
      <c r="AT187" s="194" t="s">
        <v>148</v>
      </c>
      <c r="AU187" s="194" t="s">
        <v>81</v>
      </c>
      <c r="AV187" s="13" t="s">
        <v>81</v>
      </c>
      <c r="AW187" s="13" t="s">
        <v>33</v>
      </c>
      <c r="AX187" s="13" t="s">
        <v>77</v>
      </c>
      <c r="AY187" s="194" t="s">
        <v>138</v>
      </c>
    </row>
    <row r="188" spans="1:65" s="2" customFormat="1" ht="24">
      <c r="A188" s="35"/>
      <c r="B188" s="36"/>
      <c r="C188" s="170" t="s">
        <v>384</v>
      </c>
      <c r="D188" s="170" t="s">
        <v>141</v>
      </c>
      <c r="E188" s="171" t="s">
        <v>385</v>
      </c>
      <c r="F188" s="172" t="s">
        <v>386</v>
      </c>
      <c r="G188" s="173" t="s">
        <v>180</v>
      </c>
      <c r="H188" s="174">
        <v>10</v>
      </c>
      <c r="I188" s="175"/>
      <c r="J188" s="176">
        <f>ROUND(I188*H188,2)</f>
        <v>0</v>
      </c>
      <c r="K188" s="172" t="s">
        <v>145</v>
      </c>
      <c r="L188" s="40"/>
      <c r="M188" s="177" t="s">
        <v>19</v>
      </c>
      <c r="N188" s="178" t="s">
        <v>44</v>
      </c>
      <c r="O188" s="65"/>
      <c r="P188" s="179">
        <f>O188*H188</f>
        <v>0</v>
      </c>
      <c r="Q188" s="179">
        <v>1.7520000000000001E-2</v>
      </c>
      <c r="R188" s="179">
        <f>Q188*H188</f>
        <v>0.17520000000000002</v>
      </c>
      <c r="S188" s="179">
        <v>0</v>
      </c>
      <c r="T188" s="180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81" t="s">
        <v>212</v>
      </c>
      <c r="AT188" s="181" t="s">
        <v>141</v>
      </c>
      <c r="AU188" s="181" t="s">
        <v>81</v>
      </c>
      <c r="AY188" s="18" t="s">
        <v>138</v>
      </c>
      <c r="BE188" s="182">
        <f>IF(N188="základní",J188,0)</f>
        <v>0</v>
      </c>
      <c r="BF188" s="182">
        <f>IF(N188="snížená",J188,0)</f>
        <v>0</v>
      </c>
      <c r="BG188" s="182">
        <f>IF(N188="zákl. přenesená",J188,0)</f>
        <v>0</v>
      </c>
      <c r="BH188" s="182">
        <f>IF(N188="sníž. přenesená",J188,0)</f>
        <v>0</v>
      </c>
      <c r="BI188" s="182">
        <f>IF(N188="nulová",J188,0)</f>
        <v>0</v>
      </c>
      <c r="BJ188" s="18" t="s">
        <v>81</v>
      </c>
      <c r="BK188" s="182">
        <f>ROUND(I188*H188,2)</f>
        <v>0</v>
      </c>
      <c r="BL188" s="18" t="s">
        <v>212</v>
      </c>
      <c r="BM188" s="181" t="s">
        <v>387</v>
      </c>
    </row>
    <row r="189" spans="1:65" s="2" customFormat="1" ht="36">
      <c r="A189" s="35"/>
      <c r="B189" s="36"/>
      <c r="C189" s="170" t="s">
        <v>388</v>
      </c>
      <c r="D189" s="170" t="s">
        <v>141</v>
      </c>
      <c r="E189" s="171" t="s">
        <v>389</v>
      </c>
      <c r="F189" s="172" t="s">
        <v>390</v>
      </c>
      <c r="G189" s="173" t="s">
        <v>180</v>
      </c>
      <c r="H189" s="174">
        <v>20</v>
      </c>
      <c r="I189" s="175"/>
      <c r="J189" s="176">
        <f>ROUND(I189*H189,2)</f>
        <v>0</v>
      </c>
      <c r="K189" s="172" t="s">
        <v>145</v>
      </c>
      <c r="L189" s="40"/>
      <c r="M189" s="177" t="s">
        <v>19</v>
      </c>
      <c r="N189" s="178" t="s">
        <v>44</v>
      </c>
      <c r="O189" s="65"/>
      <c r="P189" s="179">
        <f>O189*H189</f>
        <v>0</v>
      </c>
      <c r="Q189" s="179">
        <v>0</v>
      </c>
      <c r="R189" s="179">
        <f>Q189*H189</f>
        <v>0</v>
      </c>
      <c r="S189" s="179">
        <v>8.8000000000000005E-3</v>
      </c>
      <c r="T189" s="180">
        <f>S189*H189</f>
        <v>0.17600000000000002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81" t="s">
        <v>212</v>
      </c>
      <c r="AT189" s="181" t="s">
        <v>141</v>
      </c>
      <c r="AU189" s="181" t="s">
        <v>81</v>
      </c>
      <c r="AY189" s="18" t="s">
        <v>138</v>
      </c>
      <c r="BE189" s="182">
        <f>IF(N189="základní",J189,0)</f>
        <v>0</v>
      </c>
      <c r="BF189" s="182">
        <f>IF(N189="snížená",J189,0)</f>
        <v>0</v>
      </c>
      <c r="BG189" s="182">
        <f>IF(N189="zákl. přenesená",J189,0)</f>
        <v>0</v>
      </c>
      <c r="BH189" s="182">
        <f>IF(N189="sníž. přenesená",J189,0)</f>
        <v>0</v>
      </c>
      <c r="BI189" s="182">
        <f>IF(N189="nulová",J189,0)</f>
        <v>0</v>
      </c>
      <c r="BJ189" s="18" t="s">
        <v>81</v>
      </c>
      <c r="BK189" s="182">
        <f>ROUND(I189*H189,2)</f>
        <v>0</v>
      </c>
      <c r="BL189" s="18" t="s">
        <v>212</v>
      </c>
      <c r="BM189" s="181" t="s">
        <v>391</v>
      </c>
    </row>
    <row r="190" spans="1:65" s="13" customFormat="1" ht="22.5">
      <c r="B190" s="183"/>
      <c r="C190" s="184"/>
      <c r="D190" s="185" t="s">
        <v>148</v>
      </c>
      <c r="E190" s="186" t="s">
        <v>19</v>
      </c>
      <c r="F190" s="187" t="s">
        <v>392</v>
      </c>
      <c r="G190" s="184"/>
      <c r="H190" s="188">
        <v>20</v>
      </c>
      <c r="I190" s="189"/>
      <c r="J190" s="184"/>
      <c r="K190" s="184"/>
      <c r="L190" s="190"/>
      <c r="M190" s="191"/>
      <c r="N190" s="192"/>
      <c r="O190" s="192"/>
      <c r="P190" s="192"/>
      <c r="Q190" s="192"/>
      <c r="R190" s="192"/>
      <c r="S190" s="192"/>
      <c r="T190" s="193"/>
      <c r="AT190" s="194" t="s">
        <v>148</v>
      </c>
      <c r="AU190" s="194" t="s">
        <v>81</v>
      </c>
      <c r="AV190" s="13" t="s">
        <v>81</v>
      </c>
      <c r="AW190" s="13" t="s">
        <v>33</v>
      </c>
      <c r="AX190" s="13" t="s">
        <v>77</v>
      </c>
      <c r="AY190" s="194" t="s">
        <v>138</v>
      </c>
    </row>
    <row r="191" spans="1:65" s="2" customFormat="1" ht="33" customHeight="1">
      <c r="A191" s="35"/>
      <c r="B191" s="36"/>
      <c r="C191" s="170" t="s">
        <v>393</v>
      </c>
      <c r="D191" s="170" t="s">
        <v>141</v>
      </c>
      <c r="E191" s="171" t="s">
        <v>394</v>
      </c>
      <c r="F191" s="172" t="s">
        <v>395</v>
      </c>
      <c r="G191" s="173" t="s">
        <v>180</v>
      </c>
      <c r="H191" s="174">
        <v>139.41999999999999</v>
      </c>
      <c r="I191" s="175"/>
      <c r="J191" s="176">
        <f>ROUND(I191*H191,2)</f>
        <v>0</v>
      </c>
      <c r="K191" s="172" t="s">
        <v>145</v>
      </c>
      <c r="L191" s="40"/>
      <c r="M191" s="177" t="s">
        <v>19</v>
      </c>
      <c r="N191" s="178" t="s">
        <v>44</v>
      </c>
      <c r="O191" s="65"/>
      <c r="P191" s="179">
        <f>O191*H191</f>
        <v>0</v>
      </c>
      <c r="Q191" s="179">
        <v>0</v>
      </c>
      <c r="R191" s="179">
        <f>Q191*H191</f>
        <v>0</v>
      </c>
      <c r="S191" s="179">
        <v>1.9460000000000002E-2</v>
      </c>
      <c r="T191" s="180">
        <f>S191*H191</f>
        <v>2.7131132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81" t="s">
        <v>212</v>
      </c>
      <c r="AT191" s="181" t="s">
        <v>141</v>
      </c>
      <c r="AU191" s="181" t="s">
        <v>81</v>
      </c>
      <c r="AY191" s="18" t="s">
        <v>138</v>
      </c>
      <c r="BE191" s="182">
        <f>IF(N191="základní",J191,0)</f>
        <v>0</v>
      </c>
      <c r="BF191" s="182">
        <f>IF(N191="snížená",J191,0)</f>
        <v>0</v>
      </c>
      <c r="BG191" s="182">
        <f>IF(N191="zákl. přenesená",J191,0)</f>
        <v>0</v>
      </c>
      <c r="BH191" s="182">
        <f>IF(N191="sníž. přenesená",J191,0)</f>
        <v>0</v>
      </c>
      <c r="BI191" s="182">
        <f>IF(N191="nulová",J191,0)</f>
        <v>0</v>
      </c>
      <c r="BJ191" s="18" t="s">
        <v>81</v>
      </c>
      <c r="BK191" s="182">
        <f>ROUND(I191*H191,2)</f>
        <v>0</v>
      </c>
      <c r="BL191" s="18" t="s">
        <v>212</v>
      </c>
      <c r="BM191" s="181" t="s">
        <v>396</v>
      </c>
    </row>
    <row r="192" spans="1:65" s="13" customFormat="1" ht="11.25">
      <c r="B192" s="183"/>
      <c r="C192" s="184"/>
      <c r="D192" s="185" t="s">
        <v>148</v>
      </c>
      <c r="E192" s="186" t="s">
        <v>19</v>
      </c>
      <c r="F192" s="187" t="s">
        <v>397</v>
      </c>
      <c r="G192" s="184"/>
      <c r="H192" s="188">
        <v>139.41999999999999</v>
      </c>
      <c r="I192" s="189"/>
      <c r="J192" s="184"/>
      <c r="K192" s="184"/>
      <c r="L192" s="190"/>
      <c r="M192" s="191"/>
      <c r="N192" s="192"/>
      <c r="O192" s="192"/>
      <c r="P192" s="192"/>
      <c r="Q192" s="192"/>
      <c r="R192" s="192"/>
      <c r="S192" s="192"/>
      <c r="T192" s="193"/>
      <c r="AT192" s="194" t="s">
        <v>148</v>
      </c>
      <c r="AU192" s="194" t="s">
        <v>81</v>
      </c>
      <c r="AV192" s="13" t="s">
        <v>81</v>
      </c>
      <c r="AW192" s="13" t="s">
        <v>33</v>
      </c>
      <c r="AX192" s="13" t="s">
        <v>77</v>
      </c>
      <c r="AY192" s="194" t="s">
        <v>138</v>
      </c>
    </row>
    <row r="193" spans="1:65" s="2" customFormat="1" ht="24">
      <c r="A193" s="35"/>
      <c r="B193" s="36"/>
      <c r="C193" s="170" t="s">
        <v>398</v>
      </c>
      <c r="D193" s="170" t="s">
        <v>141</v>
      </c>
      <c r="E193" s="171" t="s">
        <v>399</v>
      </c>
      <c r="F193" s="172" t="s">
        <v>400</v>
      </c>
      <c r="G193" s="173" t="s">
        <v>166</v>
      </c>
      <c r="H193" s="174">
        <v>781.95899999999995</v>
      </c>
      <c r="I193" s="175"/>
      <c r="J193" s="176">
        <f>ROUND(I193*H193,2)</f>
        <v>0</v>
      </c>
      <c r="K193" s="172" t="s">
        <v>19</v>
      </c>
      <c r="L193" s="40"/>
      <c r="M193" s="177" t="s">
        <v>19</v>
      </c>
      <c r="N193" s="178" t="s">
        <v>44</v>
      </c>
      <c r="O193" s="65"/>
      <c r="P193" s="179">
        <f>O193*H193</f>
        <v>0</v>
      </c>
      <c r="Q193" s="179">
        <v>0</v>
      </c>
      <c r="R193" s="179">
        <f>Q193*H193</f>
        <v>0</v>
      </c>
      <c r="S193" s="179">
        <v>0</v>
      </c>
      <c r="T193" s="180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81" t="s">
        <v>212</v>
      </c>
      <c r="AT193" s="181" t="s">
        <v>141</v>
      </c>
      <c r="AU193" s="181" t="s">
        <v>81</v>
      </c>
      <c r="AY193" s="18" t="s">
        <v>138</v>
      </c>
      <c r="BE193" s="182">
        <f>IF(N193="základní",J193,0)</f>
        <v>0</v>
      </c>
      <c r="BF193" s="182">
        <f>IF(N193="snížená",J193,0)</f>
        <v>0</v>
      </c>
      <c r="BG193" s="182">
        <f>IF(N193="zákl. přenesená",J193,0)</f>
        <v>0</v>
      </c>
      <c r="BH193" s="182">
        <f>IF(N193="sníž. přenesená",J193,0)</f>
        <v>0</v>
      </c>
      <c r="BI193" s="182">
        <f>IF(N193="nulová",J193,0)</f>
        <v>0</v>
      </c>
      <c r="BJ193" s="18" t="s">
        <v>81</v>
      </c>
      <c r="BK193" s="182">
        <f>ROUND(I193*H193,2)</f>
        <v>0</v>
      </c>
      <c r="BL193" s="18" t="s">
        <v>212</v>
      </c>
      <c r="BM193" s="181" t="s">
        <v>401</v>
      </c>
    </row>
    <row r="194" spans="1:65" s="13" customFormat="1" ht="11.25">
      <c r="B194" s="183"/>
      <c r="C194" s="184"/>
      <c r="D194" s="185" t="s">
        <v>148</v>
      </c>
      <c r="E194" s="186" t="s">
        <v>19</v>
      </c>
      <c r="F194" s="187" t="s">
        <v>402</v>
      </c>
      <c r="G194" s="184"/>
      <c r="H194" s="188">
        <v>781.95899999999995</v>
      </c>
      <c r="I194" s="189"/>
      <c r="J194" s="184"/>
      <c r="K194" s="184"/>
      <c r="L194" s="190"/>
      <c r="M194" s="191"/>
      <c r="N194" s="192"/>
      <c r="O194" s="192"/>
      <c r="P194" s="192"/>
      <c r="Q194" s="192"/>
      <c r="R194" s="192"/>
      <c r="S194" s="192"/>
      <c r="T194" s="193"/>
      <c r="AT194" s="194" t="s">
        <v>148</v>
      </c>
      <c r="AU194" s="194" t="s">
        <v>81</v>
      </c>
      <c r="AV194" s="13" t="s">
        <v>81</v>
      </c>
      <c r="AW194" s="13" t="s">
        <v>33</v>
      </c>
      <c r="AX194" s="13" t="s">
        <v>77</v>
      </c>
      <c r="AY194" s="194" t="s">
        <v>138</v>
      </c>
    </row>
    <row r="195" spans="1:65" s="2" customFormat="1" ht="16.5" customHeight="1">
      <c r="A195" s="35"/>
      <c r="B195" s="36"/>
      <c r="C195" s="170" t="s">
        <v>403</v>
      </c>
      <c r="D195" s="170" t="s">
        <v>141</v>
      </c>
      <c r="E195" s="171" t="s">
        <v>404</v>
      </c>
      <c r="F195" s="172" t="s">
        <v>405</v>
      </c>
      <c r="G195" s="173" t="s">
        <v>180</v>
      </c>
      <c r="H195" s="174">
        <v>2135.404</v>
      </c>
      <c r="I195" s="175"/>
      <c r="J195" s="176">
        <f>ROUND(I195*H195,2)</f>
        <v>0</v>
      </c>
      <c r="K195" s="172" t="s">
        <v>19</v>
      </c>
      <c r="L195" s="40"/>
      <c r="M195" s="177" t="s">
        <v>19</v>
      </c>
      <c r="N195" s="178" t="s">
        <v>44</v>
      </c>
      <c r="O195" s="65"/>
      <c r="P195" s="179">
        <f>O195*H195</f>
        <v>0</v>
      </c>
      <c r="Q195" s="179">
        <v>0</v>
      </c>
      <c r="R195" s="179">
        <f>Q195*H195</f>
        <v>0</v>
      </c>
      <c r="S195" s="179">
        <v>0</v>
      </c>
      <c r="T195" s="180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181" t="s">
        <v>212</v>
      </c>
      <c r="AT195" s="181" t="s">
        <v>141</v>
      </c>
      <c r="AU195" s="181" t="s">
        <v>81</v>
      </c>
      <c r="AY195" s="18" t="s">
        <v>138</v>
      </c>
      <c r="BE195" s="182">
        <f>IF(N195="základní",J195,0)</f>
        <v>0</v>
      </c>
      <c r="BF195" s="182">
        <f>IF(N195="snížená",J195,0)</f>
        <v>0</v>
      </c>
      <c r="BG195" s="182">
        <f>IF(N195="zákl. přenesená",J195,0)</f>
        <v>0</v>
      </c>
      <c r="BH195" s="182">
        <f>IF(N195="sníž. přenesená",J195,0)</f>
        <v>0</v>
      </c>
      <c r="BI195" s="182">
        <f>IF(N195="nulová",J195,0)</f>
        <v>0</v>
      </c>
      <c r="BJ195" s="18" t="s">
        <v>81</v>
      </c>
      <c r="BK195" s="182">
        <f>ROUND(I195*H195,2)</f>
        <v>0</v>
      </c>
      <c r="BL195" s="18" t="s">
        <v>212</v>
      </c>
      <c r="BM195" s="181" t="s">
        <v>406</v>
      </c>
    </row>
    <row r="196" spans="1:65" s="13" customFormat="1" ht="11.25">
      <c r="B196" s="183"/>
      <c r="C196" s="184"/>
      <c r="D196" s="185" t="s">
        <v>148</v>
      </c>
      <c r="E196" s="186" t="s">
        <v>19</v>
      </c>
      <c r="F196" s="187" t="s">
        <v>407</v>
      </c>
      <c r="G196" s="184"/>
      <c r="H196" s="188">
        <v>2135.404</v>
      </c>
      <c r="I196" s="189"/>
      <c r="J196" s="184"/>
      <c r="K196" s="184"/>
      <c r="L196" s="190"/>
      <c r="M196" s="191"/>
      <c r="N196" s="192"/>
      <c r="O196" s="192"/>
      <c r="P196" s="192"/>
      <c r="Q196" s="192"/>
      <c r="R196" s="192"/>
      <c r="S196" s="192"/>
      <c r="T196" s="193"/>
      <c r="AT196" s="194" t="s">
        <v>148</v>
      </c>
      <c r="AU196" s="194" t="s">
        <v>81</v>
      </c>
      <c r="AV196" s="13" t="s">
        <v>81</v>
      </c>
      <c r="AW196" s="13" t="s">
        <v>33</v>
      </c>
      <c r="AX196" s="13" t="s">
        <v>72</v>
      </c>
      <c r="AY196" s="194" t="s">
        <v>138</v>
      </c>
    </row>
    <row r="197" spans="1:65" s="15" customFormat="1" ht="11.25">
      <c r="B197" s="206"/>
      <c r="C197" s="207"/>
      <c r="D197" s="185" t="s">
        <v>148</v>
      </c>
      <c r="E197" s="208" t="s">
        <v>19</v>
      </c>
      <c r="F197" s="209" t="s">
        <v>300</v>
      </c>
      <c r="G197" s="207"/>
      <c r="H197" s="210">
        <v>2135.404</v>
      </c>
      <c r="I197" s="211"/>
      <c r="J197" s="207"/>
      <c r="K197" s="207"/>
      <c r="L197" s="212"/>
      <c r="M197" s="213"/>
      <c r="N197" s="214"/>
      <c r="O197" s="214"/>
      <c r="P197" s="214"/>
      <c r="Q197" s="214"/>
      <c r="R197" s="214"/>
      <c r="S197" s="214"/>
      <c r="T197" s="215"/>
      <c r="AT197" s="216" t="s">
        <v>148</v>
      </c>
      <c r="AU197" s="216" t="s">
        <v>81</v>
      </c>
      <c r="AV197" s="15" t="s">
        <v>139</v>
      </c>
      <c r="AW197" s="15" t="s">
        <v>33</v>
      </c>
      <c r="AX197" s="15" t="s">
        <v>77</v>
      </c>
      <c r="AY197" s="216" t="s">
        <v>138</v>
      </c>
    </row>
    <row r="198" spans="1:65" s="2" customFormat="1" ht="24">
      <c r="A198" s="35"/>
      <c r="B198" s="36"/>
      <c r="C198" s="217" t="s">
        <v>408</v>
      </c>
      <c r="D198" s="217" t="s">
        <v>302</v>
      </c>
      <c r="E198" s="218" t="s">
        <v>409</v>
      </c>
      <c r="F198" s="219" t="s">
        <v>410</v>
      </c>
      <c r="G198" s="220" t="s">
        <v>144</v>
      </c>
      <c r="H198" s="221">
        <v>2.0760000000000001</v>
      </c>
      <c r="I198" s="222"/>
      <c r="J198" s="223">
        <f>ROUND(I198*H198,2)</f>
        <v>0</v>
      </c>
      <c r="K198" s="219" t="s">
        <v>19</v>
      </c>
      <c r="L198" s="224"/>
      <c r="M198" s="225" t="s">
        <v>19</v>
      </c>
      <c r="N198" s="226" t="s">
        <v>44</v>
      </c>
      <c r="O198" s="65"/>
      <c r="P198" s="179">
        <f>O198*H198</f>
        <v>0</v>
      </c>
      <c r="Q198" s="179">
        <v>0.55000000000000004</v>
      </c>
      <c r="R198" s="179">
        <f>Q198*H198</f>
        <v>1.1418000000000001</v>
      </c>
      <c r="S198" s="179">
        <v>0</v>
      </c>
      <c r="T198" s="180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81" t="s">
        <v>291</v>
      </c>
      <c r="AT198" s="181" t="s">
        <v>302</v>
      </c>
      <c r="AU198" s="181" t="s">
        <v>81</v>
      </c>
      <c r="AY198" s="18" t="s">
        <v>138</v>
      </c>
      <c r="BE198" s="182">
        <f>IF(N198="základní",J198,0)</f>
        <v>0</v>
      </c>
      <c r="BF198" s="182">
        <f>IF(N198="snížená",J198,0)</f>
        <v>0</v>
      </c>
      <c r="BG198" s="182">
        <f>IF(N198="zákl. přenesená",J198,0)</f>
        <v>0</v>
      </c>
      <c r="BH198" s="182">
        <f>IF(N198="sníž. přenesená",J198,0)</f>
        <v>0</v>
      </c>
      <c r="BI198" s="182">
        <f>IF(N198="nulová",J198,0)</f>
        <v>0</v>
      </c>
      <c r="BJ198" s="18" t="s">
        <v>81</v>
      </c>
      <c r="BK198" s="182">
        <f>ROUND(I198*H198,2)</f>
        <v>0</v>
      </c>
      <c r="BL198" s="18" t="s">
        <v>212</v>
      </c>
      <c r="BM198" s="181" t="s">
        <v>411</v>
      </c>
    </row>
    <row r="199" spans="1:65" s="13" customFormat="1" ht="11.25">
      <c r="B199" s="183"/>
      <c r="C199" s="184"/>
      <c r="D199" s="185" t="s">
        <v>148</v>
      </c>
      <c r="E199" s="186" t="s">
        <v>91</v>
      </c>
      <c r="F199" s="187" t="s">
        <v>412</v>
      </c>
      <c r="G199" s="184"/>
      <c r="H199" s="188">
        <v>2.0760000000000001</v>
      </c>
      <c r="I199" s="189"/>
      <c r="J199" s="184"/>
      <c r="K199" s="184"/>
      <c r="L199" s="190"/>
      <c r="M199" s="191"/>
      <c r="N199" s="192"/>
      <c r="O199" s="192"/>
      <c r="P199" s="192"/>
      <c r="Q199" s="192"/>
      <c r="R199" s="192"/>
      <c r="S199" s="192"/>
      <c r="T199" s="193"/>
      <c r="AT199" s="194" t="s">
        <v>148</v>
      </c>
      <c r="AU199" s="194" t="s">
        <v>81</v>
      </c>
      <c r="AV199" s="13" t="s">
        <v>81</v>
      </c>
      <c r="AW199" s="13" t="s">
        <v>33</v>
      </c>
      <c r="AX199" s="13" t="s">
        <v>77</v>
      </c>
      <c r="AY199" s="194" t="s">
        <v>138</v>
      </c>
    </row>
    <row r="200" spans="1:65" s="2" customFormat="1" ht="24">
      <c r="A200" s="35"/>
      <c r="B200" s="36"/>
      <c r="C200" s="217" t="s">
        <v>413</v>
      </c>
      <c r="D200" s="217" t="s">
        <v>302</v>
      </c>
      <c r="E200" s="218" t="s">
        <v>414</v>
      </c>
      <c r="F200" s="219" t="s">
        <v>415</v>
      </c>
      <c r="G200" s="220" t="s">
        <v>144</v>
      </c>
      <c r="H200" s="221">
        <v>12.454000000000001</v>
      </c>
      <c r="I200" s="222"/>
      <c r="J200" s="223">
        <f>ROUND(I200*H200,2)</f>
        <v>0</v>
      </c>
      <c r="K200" s="219" t="s">
        <v>19</v>
      </c>
      <c r="L200" s="224"/>
      <c r="M200" s="225" t="s">
        <v>19</v>
      </c>
      <c r="N200" s="226" t="s">
        <v>44</v>
      </c>
      <c r="O200" s="65"/>
      <c r="P200" s="179">
        <f>O200*H200</f>
        <v>0</v>
      </c>
      <c r="Q200" s="179">
        <v>0.55000000000000004</v>
      </c>
      <c r="R200" s="179">
        <f>Q200*H200</f>
        <v>6.8497000000000012</v>
      </c>
      <c r="S200" s="179">
        <v>0</v>
      </c>
      <c r="T200" s="180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181" t="s">
        <v>291</v>
      </c>
      <c r="AT200" s="181" t="s">
        <v>302</v>
      </c>
      <c r="AU200" s="181" t="s">
        <v>81</v>
      </c>
      <c r="AY200" s="18" t="s">
        <v>138</v>
      </c>
      <c r="BE200" s="182">
        <f>IF(N200="základní",J200,0)</f>
        <v>0</v>
      </c>
      <c r="BF200" s="182">
        <f>IF(N200="snížená",J200,0)</f>
        <v>0</v>
      </c>
      <c r="BG200" s="182">
        <f>IF(N200="zákl. přenesená",J200,0)</f>
        <v>0</v>
      </c>
      <c r="BH200" s="182">
        <f>IF(N200="sníž. přenesená",J200,0)</f>
        <v>0</v>
      </c>
      <c r="BI200" s="182">
        <f>IF(N200="nulová",J200,0)</f>
        <v>0</v>
      </c>
      <c r="BJ200" s="18" t="s">
        <v>81</v>
      </c>
      <c r="BK200" s="182">
        <f>ROUND(I200*H200,2)</f>
        <v>0</v>
      </c>
      <c r="BL200" s="18" t="s">
        <v>212</v>
      </c>
      <c r="BM200" s="181" t="s">
        <v>416</v>
      </c>
    </row>
    <row r="201" spans="1:65" s="13" customFormat="1" ht="11.25">
      <c r="B201" s="183"/>
      <c r="C201" s="184"/>
      <c r="D201" s="185" t="s">
        <v>148</v>
      </c>
      <c r="E201" s="186" t="s">
        <v>95</v>
      </c>
      <c r="F201" s="187" t="s">
        <v>417</v>
      </c>
      <c r="G201" s="184"/>
      <c r="H201" s="188">
        <v>12.454000000000001</v>
      </c>
      <c r="I201" s="189"/>
      <c r="J201" s="184"/>
      <c r="K201" s="184"/>
      <c r="L201" s="190"/>
      <c r="M201" s="191"/>
      <c r="N201" s="192"/>
      <c r="O201" s="192"/>
      <c r="P201" s="192"/>
      <c r="Q201" s="192"/>
      <c r="R201" s="192"/>
      <c r="S201" s="192"/>
      <c r="T201" s="193"/>
      <c r="AT201" s="194" t="s">
        <v>148</v>
      </c>
      <c r="AU201" s="194" t="s">
        <v>81</v>
      </c>
      <c r="AV201" s="13" t="s">
        <v>81</v>
      </c>
      <c r="AW201" s="13" t="s">
        <v>33</v>
      </c>
      <c r="AX201" s="13" t="s">
        <v>77</v>
      </c>
      <c r="AY201" s="194" t="s">
        <v>138</v>
      </c>
    </row>
    <row r="202" spans="1:65" s="2" customFormat="1" ht="33" customHeight="1">
      <c r="A202" s="35"/>
      <c r="B202" s="36"/>
      <c r="C202" s="170" t="s">
        <v>418</v>
      </c>
      <c r="D202" s="170" t="s">
        <v>141</v>
      </c>
      <c r="E202" s="171" t="s">
        <v>419</v>
      </c>
      <c r="F202" s="172" t="s">
        <v>420</v>
      </c>
      <c r="G202" s="173" t="s">
        <v>166</v>
      </c>
      <c r="H202" s="174">
        <v>20</v>
      </c>
      <c r="I202" s="175"/>
      <c r="J202" s="176">
        <f>ROUND(I202*H202,2)</f>
        <v>0</v>
      </c>
      <c r="K202" s="172" t="s">
        <v>145</v>
      </c>
      <c r="L202" s="40"/>
      <c r="M202" s="177" t="s">
        <v>19</v>
      </c>
      <c r="N202" s="178" t="s">
        <v>44</v>
      </c>
      <c r="O202" s="65"/>
      <c r="P202" s="179">
        <f>O202*H202</f>
        <v>0</v>
      </c>
      <c r="Q202" s="179">
        <v>1.9460000000000002E-2</v>
      </c>
      <c r="R202" s="179">
        <f>Q202*H202</f>
        <v>0.38920000000000005</v>
      </c>
      <c r="S202" s="179">
        <v>0</v>
      </c>
      <c r="T202" s="180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81" t="s">
        <v>212</v>
      </c>
      <c r="AT202" s="181" t="s">
        <v>141</v>
      </c>
      <c r="AU202" s="181" t="s">
        <v>81</v>
      </c>
      <c r="AY202" s="18" t="s">
        <v>138</v>
      </c>
      <c r="BE202" s="182">
        <f>IF(N202="základní",J202,0)</f>
        <v>0</v>
      </c>
      <c r="BF202" s="182">
        <f>IF(N202="snížená",J202,0)</f>
        <v>0</v>
      </c>
      <c r="BG202" s="182">
        <f>IF(N202="zákl. přenesená",J202,0)</f>
        <v>0</v>
      </c>
      <c r="BH202" s="182">
        <f>IF(N202="sníž. přenesená",J202,0)</f>
        <v>0</v>
      </c>
      <c r="BI202" s="182">
        <f>IF(N202="nulová",J202,0)</f>
        <v>0</v>
      </c>
      <c r="BJ202" s="18" t="s">
        <v>81</v>
      </c>
      <c r="BK202" s="182">
        <f>ROUND(I202*H202,2)</f>
        <v>0</v>
      </c>
      <c r="BL202" s="18" t="s">
        <v>212</v>
      </c>
      <c r="BM202" s="181" t="s">
        <v>421</v>
      </c>
    </row>
    <row r="203" spans="1:65" s="13" customFormat="1" ht="22.5">
      <c r="B203" s="183"/>
      <c r="C203" s="184"/>
      <c r="D203" s="185" t="s">
        <v>148</v>
      </c>
      <c r="E203" s="186" t="s">
        <v>19</v>
      </c>
      <c r="F203" s="187" t="s">
        <v>392</v>
      </c>
      <c r="G203" s="184"/>
      <c r="H203" s="188">
        <v>20</v>
      </c>
      <c r="I203" s="189"/>
      <c r="J203" s="184"/>
      <c r="K203" s="184"/>
      <c r="L203" s="190"/>
      <c r="M203" s="191"/>
      <c r="N203" s="192"/>
      <c r="O203" s="192"/>
      <c r="P203" s="192"/>
      <c r="Q203" s="192"/>
      <c r="R203" s="192"/>
      <c r="S203" s="192"/>
      <c r="T203" s="193"/>
      <c r="AT203" s="194" t="s">
        <v>148</v>
      </c>
      <c r="AU203" s="194" t="s">
        <v>81</v>
      </c>
      <c r="AV203" s="13" t="s">
        <v>81</v>
      </c>
      <c r="AW203" s="13" t="s">
        <v>33</v>
      </c>
      <c r="AX203" s="13" t="s">
        <v>77</v>
      </c>
      <c r="AY203" s="194" t="s">
        <v>138</v>
      </c>
    </row>
    <row r="204" spans="1:65" s="2" customFormat="1" ht="33" customHeight="1">
      <c r="A204" s="35"/>
      <c r="B204" s="36"/>
      <c r="C204" s="170" t="s">
        <v>422</v>
      </c>
      <c r="D204" s="170" t="s">
        <v>141</v>
      </c>
      <c r="E204" s="171" t="s">
        <v>423</v>
      </c>
      <c r="F204" s="172" t="s">
        <v>424</v>
      </c>
      <c r="G204" s="173" t="s">
        <v>166</v>
      </c>
      <c r="H204" s="174">
        <v>139.41999999999999</v>
      </c>
      <c r="I204" s="175"/>
      <c r="J204" s="176">
        <f>ROUND(I204*H204,2)</f>
        <v>0</v>
      </c>
      <c r="K204" s="172" t="s">
        <v>145</v>
      </c>
      <c r="L204" s="40"/>
      <c r="M204" s="177" t="s">
        <v>19</v>
      </c>
      <c r="N204" s="178" t="s">
        <v>44</v>
      </c>
      <c r="O204" s="65"/>
      <c r="P204" s="179">
        <f>O204*H204</f>
        <v>0</v>
      </c>
      <c r="Q204" s="179">
        <v>1.9460000000000002E-2</v>
      </c>
      <c r="R204" s="179">
        <f>Q204*H204</f>
        <v>2.7131132</v>
      </c>
      <c r="S204" s="179">
        <v>0</v>
      </c>
      <c r="T204" s="180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181" t="s">
        <v>212</v>
      </c>
      <c r="AT204" s="181" t="s">
        <v>141</v>
      </c>
      <c r="AU204" s="181" t="s">
        <v>81</v>
      </c>
      <c r="AY204" s="18" t="s">
        <v>138</v>
      </c>
      <c r="BE204" s="182">
        <f>IF(N204="základní",J204,0)</f>
        <v>0</v>
      </c>
      <c r="BF204" s="182">
        <f>IF(N204="snížená",J204,0)</f>
        <v>0</v>
      </c>
      <c r="BG204" s="182">
        <f>IF(N204="zákl. přenesená",J204,0)</f>
        <v>0</v>
      </c>
      <c r="BH204" s="182">
        <f>IF(N204="sníž. přenesená",J204,0)</f>
        <v>0</v>
      </c>
      <c r="BI204" s="182">
        <f>IF(N204="nulová",J204,0)</f>
        <v>0</v>
      </c>
      <c r="BJ204" s="18" t="s">
        <v>81</v>
      </c>
      <c r="BK204" s="182">
        <f>ROUND(I204*H204,2)</f>
        <v>0</v>
      </c>
      <c r="BL204" s="18" t="s">
        <v>212</v>
      </c>
      <c r="BM204" s="181" t="s">
        <v>425</v>
      </c>
    </row>
    <row r="205" spans="1:65" s="13" customFormat="1" ht="11.25">
      <c r="B205" s="183"/>
      <c r="C205" s="184"/>
      <c r="D205" s="185" t="s">
        <v>148</v>
      </c>
      <c r="E205" s="186" t="s">
        <v>19</v>
      </c>
      <c r="F205" s="187" t="s">
        <v>426</v>
      </c>
      <c r="G205" s="184"/>
      <c r="H205" s="188">
        <v>139.41999999999999</v>
      </c>
      <c r="I205" s="189"/>
      <c r="J205" s="184"/>
      <c r="K205" s="184"/>
      <c r="L205" s="190"/>
      <c r="M205" s="191"/>
      <c r="N205" s="192"/>
      <c r="O205" s="192"/>
      <c r="P205" s="192"/>
      <c r="Q205" s="192"/>
      <c r="R205" s="192"/>
      <c r="S205" s="192"/>
      <c r="T205" s="193"/>
      <c r="AT205" s="194" t="s">
        <v>148</v>
      </c>
      <c r="AU205" s="194" t="s">
        <v>81</v>
      </c>
      <c r="AV205" s="13" t="s">
        <v>81</v>
      </c>
      <c r="AW205" s="13" t="s">
        <v>33</v>
      </c>
      <c r="AX205" s="13" t="s">
        <v>77</v>
      </c>
      <c r="AY205" s="194" t="s">
        <v>138</v>
      </c>
    </row>
    <row r="206" spans="1:65" s="2" customFormat="1" ht="24">
      <c r="A206" s="35"/>
      <c r="B206" s="36"/>
      <c r="C206" s="170" t="s">
        <v>427</v>
      </c>
      <c r="D206" s="170" t="s">
        <v>141</v>
      </c>
      <c r="E206" s="171" t="s">
        <v>428</v>
      </c>
      <c r="F206" s="172" t="s">
        <v>429</v>
      </c>
      <c r="G206" s="173" t="s">
        <v>166</v>
      </c>
      <c r="H206" s="174">
        <v>226.702</v>
      </c>
      <c r="I206" s="175"/>
      <c r="J206" s="176">
        <f>ROUND(I206*H206,2)</f>
        <v>0</v>
      </c>
      <c r="K206" s="172" t="s">
        <v>145</v>
      </c>
      <c r="L206" s="40"/>
      <c r="M206" s="177" t="s">
        <v>19</v>
      </c>
      <c r="N206" s="178" t="s">
        <v>44</v>
      </c>
      <c r="O206" s="65"/>
      <c r="P206" s="179">
        <f>O206*H206</f>
        <v>0</v>
      </c>
      <c r="Q206" s="179">
        <v>0</v>
      </c>
      <c r="R206" s="179">
        <f>Q206*H206</f>
        <v>0</v>
      </c>
      <c r="S206" s="179">
        <v>0</v>
      </c>
      <c r="T206" s="180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181" t="s">
        <v>212</v>
      </c>
      <c r="AT206" s="181" t="s">
        <v>141</v>
      </c>
      <c r="AU206" s="181" t="s">
        <v>81</v>
      </c>
      <c r="AY206" s="18" t="s">
        <v>138</v>
      </c>
      <c r="BE206" s="182">
        <f>IF(N206="základní",J206,0)</f>
        <v>0</v>
      </c>
      <c r="BF206" s="182">
        <f>IF(N206="snížená",J206,0)</f>
        <v>0</v>
      </c>
      <c r="BG206" s="182">
        <f>IF(N206="zákl. přenesená",J206,0)</f>
        <v>0</v>
      </c>
      <c r="BH206" s="182">
        <f>IF(N206="sníž. přenesená",J206,0)</f>
        <v>0</v>
      </c>
      <c r="BI206" s="182">
        <f>IF(N206="nulová",J206,0)</f>
        <v>0</v>
      </c>
      <c r="BJ206" s="18" t="s">
        <v>81</v>
      </c>
      <c r="BK206" s="182">
        <f>ROUND(I206*H206,2)</f>
        <v>0</v>
      </c>
      <c r="BL206" s="18" t="s">
        <v>212</v>
      </c>
      <c r="BM206" s="181" t="s">
        <v>430</v>
      </c>
    </row>
    <row r="207" spans="1:65" s="13" customFormat="1" ht="11.25">
      <c r="B207" s="183"/>
      <c r="C207" s="184"/>
      <c r="D207" s="185" t="s">
        <v>148</v>
      </c>
      <c r="E207" s="186" t="s">
        <v>19</v>
      </c>
      <c r="F207" s="187" t="s">
        <v>93</v>
      </c>
      <c r="G207" s="184"/>
      <c r="H207" s="188">
        <v>533.851</v>
      </c>
      <c r="I207" s="189"/>
      <c r="J207" s="184"/>
      <c r="K207" s="184"/>
      <c r="L207" s="190"/>
      <c r="M207" s="191"/>
      <c r="N207" s="192"/>
      <c r="O207" s="192"/>
      <c r="P207" s="192"/>
      <c r="Q207" s="192"/>
      <c r="R207" s="192"/>
      <c r="S207" s="192"/>
      <c r="T207" s="193"/>
      <c r="AT207" s="194" t="s">
        <v>148</v>
      </c>
      <c r="AU207" s="194" t="s">
        <v>81</v>
      </c>
      <c r="AV207" s="13" t="s">
        <v>81</v>
      </c>
      <c r="AW207" s="13" t="s">
        <v>33</v>
      </c>
      <c r="AX207" s="13" t="s">
        <v>72</v>
      </c>
      <c r="AY207" s="194" t="s">
        <v>138</v>
      </c>
    </row>
    <row r="208" spans="1:65" s="13" customFormat="1" ht="11.25">
      <c r="B208" s="183"/>
      <c r="C208" s="184"/>
      <c r="D208" s="185" t="s">
        <v>148</v>
      </c>
      <c r="E208" s="186" t="s">
        <v>19</v>
      </c>
      <c r="F208" s="187" t="s">
        <v>431</v>
      </c>
      <c r="G208" s="184"/>
      <c r="H208" s="188">
        <v>-307.149</v>
      </c>
      <c r="I208" s="189"/>
      <c r="J208" s="184"/>
      <c r="K208" s="184"/>
      <c r="L208" s="190"/>
      <c r="M208" s="191"/>
      <c r="N208" s="192"/>
      <c r="O208" s="192"/>
      <c r="P208" s="192"/>
      <c r="Q208" s="192"/>
      <c r="R208" s="192"/>
      <c r="S208" s="192"/>
      <c r="T208" s="193"/>
      <c r="AT208" s="194" t="s">
        <v>148</v>
      </c>
      <c r="AU208" s="194" t="s">
        <v>81</v>
      </c>
      <c r="AV208" s="13" t="s">
        <v>81</v>
      </c>
      <c r="AW208" s="13" t="s">
        <v>33</v>
      </c>
      <c r="AX208" s="13" t="s">
        <v>72</v>
      </c>
      <c r="AY208" s="194" t="s">
        <v>138</v>
      </c>
    </row>
    <row r="209" spans="1:65" s="15" customFormat="1" ht="11.25">
      <c r="B209" s="206"/>
      <c r="C209" s="207"/>
      <c r="D209" s="185" t="s">
        <v>148</v>
      </c>
      <c r="E209" s="208" t="s">
        <v>19</v>
      </c>
      <c r="F209" s="209" t="s">
        <v>300</v>
      </c>
      <c r="G209" s="207"/>
      <c r="H209" s="210">
        <v>226.702</v>
      </c>
      <c r="I209" s="211"/>
      <c r="J209" s="207"/>
      <c r="K209" s="207"/>
      <c r="L209" s="212"/>
      <c r="M209" s="213"/>
      <c r="N209" s="214"/>
      <c r="O209" s="214"/>
      <c r="P209" s="214"/>
      <c r="Q209" s="214"/>
      <c r="R209" s="214"/>
      <c r="S209" s="214"/>
      <c r="T209" s="215"/>
      <c r="AT209" s="216" t="s">
        <v>148</v>
      </c>
      <c r="AU209" s="216" t="s">
        <v>81</v>
      </c>
      <c r="AV209" s="15" t="s">
        <v>139</v>
      </c>
      <c r="AW209" s="15" t="s">
        <v>33</v>
      </c>
      <c r="AX209" s="15" t="s">
        <v>77</v>
      </c>
      <c r="AY209" s="216" t="s">
        <v>138</v>
      </c>
    </row>
    <row r="210" spans="1:65" s="2" customFormat="1" ht="21.75" customHeight="1">
      <c r="A210" s="35"/>
      <c r="B210" s="36"/>
      <c r="C210" s="217" t="s">
        <v>432</v>
      </c>
      <c r="D210" s="217" t="s">
        <v>302</v>
      </c>
      <c r="E210" s="218" t="s">
        <v>433</v>
      </c>
      <c r="F210" s="219" t="s">
        <v>434</v>
      </c>
      <c r="G210" s="220" t="s">
        <v>144</v>
      </c>
      <c r="H210" s="221">
        <v>5.9850000000000003</v>
      </c>
      <c r="I210" s="222"/>
      <c r="J210" s="223">
        <f>ROUND(I210*H210,2)</f>
        <v>0</v>
      </c>
      <c r="K210" s="219" t="s">
        <v>145</v>
      </c>
      <c r="L210" s="224"/>
      <c r="M210" s="225" t="s">
        <v>19</v>
      </c>
      <c r="N210" s="226" t="s">
        <v>44</v>
      </c>
      <c r="O210" s="65"/>
      <c r="P210" s="179">
        <f>O210*H210</f>
        <v>0</v>
      </c>
      <c r="Q210" s="179">
        <v>0.55000000000000004</v>
      </c>
      <c r="R210" s="179">
        <f>Q210*H210</f>
        <v>3.2917500000000004</v>
      </c>
      <c r="S210" s="179">
        <v>0</v>
      </c>
      <c r="T210" s="180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181" t="s">
        <v>291</v>
      </c>
      <c r="AT210" s="181" t="s">
        <v>302</v>
      </c>
      <c r="AU210" s="181" t="s">
        <v>81</v>
      </c>
      <c r="AY210" s="18" t="s">
        <v>138</v>
      </c>
      <c r="BE210" s="182">
        <f>IF(N210="základní",J210,0)</f>
        <v>0</v>
      </c>
      <c r="BF210" s="182">
        <f>IF(N210="snížená",J210,0)</f>
        <v>0</v>
      </c>
      <c r="BG210" s="182">
        <f>IF(N210="zákl. přenesená",J210,0)</f>
        <v>0</v>
      </c>
      <c r="BH210" s="182">
        <f>IF(N210="sníž. přenesená",J210,0)</f>
        <v>0</v>
      </c>
      <c r="BI210" s="182">
        <f>IF(N210="nulová",J210,0)</f>
        <v>0</v>
      </c>
      <c r="BJ210" s="18" t="s">
        <v>81</v>
      </c>
      <c r="BK210" s="182">
        <f>ROUND(I210*H210,2)</f>
        <v>0</v>
      </c>
      <c r="BL210" s="18" t="s">
        <v>212</v>
      </c>
      <c r="BM210" s="181" t="s">
        <v>435</v>
      </c>
    </row>
    <row r="211" spans="1:65" s="13" customFormat="1" ht="11.25">
      <c r="B211" s="183"/>
      <c r="C211" s="184"/>
      <c r="D211" s="185" t="s">
        <v>148</v>
      </c>
      <c r="E211" s="186" t="s">
        <v>19</v>
      </c>
      <c r="F211" s="187" t="s">
        <v>436</v>
      </c>
      <c r="G211" s="184"/>
      <c r="H211" s="188">
        <v>5.9850000000000003</v>
      </c>
      <c r="I211" s="189"/>
      <c r="J211" s="184"/>
      <c r="K211" s="184"/>
      <c r="L211" s="190"/>
      <c r="M211" s="191"/>
      <c r="N211" s="192"/>
      <c r="O211" s="192"/>
      <c r="P211" s="192"/>
      <c r="Q211" s="192"/>
      <c r="R211" s="192"/>
      <c r="S211" s="192"/>
      <c r="T211" s="193"/>
      <c r="AT211" s="194" t="s">
        <v>148</v>
      </c>
      <c r="AU211" s="194" t="s">
        <v>81</v>
      </c>
      <c r="AV211" s="13" t="s">
        <v>81</v>
      </c>
      <c r="AW211" s="13" t="s">
        <v>33</v>
      </c>
      <c r="AX211" s="13" t="s">
        <v>72</v>
      </c>
      <c r="AY211" s="194" t="s">
        <v>138</v>
      </c>
    </row>
    <row r="212" spans="1:65" s="15" customFormat="1" ht="11.25">
      <c r="B212" s="206"/>
      <c r="C212" s="207"/>
      <c r="D212" s="185" t="s">
        <v>148</v>
      </c>
      <c r="E212" s="208" t="s">
        <v>89</v>
      </c>
      <c r="F212" s="209" t="s">
        <v>300</v>
      </c>
      <c r="G212" s="207"/>
      <c r="H212" s="210">
        <v>5.9850000000000003</v>
      </c>
      <c r="I212" s="211"/>
      <c r="J212" s="207"/>
      <c r="K212" s="207"/>
      <c r="L212" s="212"/>
      <c r="M212" s="213"/>
      <c r="N212" s="214"/>
      <c r="O212" s="214"/>
      <c r="P212" s="214"/>
      <c r="Q212" s="214"/>
      <c r="R212" s="214"/>
      <c r="S212" s="214"/>
      <c r="T212" s="215"/>
      <c r="AT212" s="216" t="s">
        <v>148</v>
      </c>
      <c r="AU212" s="216" t="s">
        <v>81</v>
      </c>
      <c r="AV212" s="15" t="s">
        <v>139</v>
      </c>
      <c r="AW212" s="15" t="s">
        <v>33</v>
      </c>
      <c r="AX212" s="15" t="s">
        <v>77</v>
      </c>
      <c r="AY212" s="216" t="s">
        <v>138</v>
      </c>
    </row>
    <row r="213" spans="1:65" s="2" customFormat="1" ht="24">
      <c r="A213" s="35"/>
      <c r="B213" s="36"/>
      <c r="C213" s="170" t="s">
        <v>437</v>
      </c>
      <c r="D213" s="170" t="s">
        <v>141</v>
      </c>
      <c r="E213" s="171" t="s">
        <v>438</v>
      </c>
      <c r="F213" s="172" t="s">
        <v>439</v>
      </c>
      <c r="G213" s="173" t="s">
        <v>144</v>
      </c>
      <c r="H213" s="174">
        <v>20.515000000000001</v>
      </c>
      <c r="I213" s="175"/>
      <c r="J213" s="176">
        <f>ROUND(I213*H213,2)</f>
        <v>0</v>
      </c>
      <c r="K213" s="172" t="s">
        <v>145</v>
      </c>
      <c r="L213" s="40"/>
      <c r="M213" s="177" t="s">
        <v>19</v>
      </c>
      <c r="N213" s="178" t="s">
        <v>44</v>
      </c>
      <c r="O213" s="65"/>
      <c r="P213" s="179">
        <f>O213*H213</f>
        <v>0</v>
      </c>
      <c r="Q213" s="179">
        <v>2.81E-3</v>
      </c>
      <c r="R213" s="179">
        <f>Q213*H213</f>
        <v>5.7647150000000001E-2</v>
      </c>
      <c r="S213" s="179">
        <v>0</v>
      </c>
      <c r="T213" s="180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181" t="s">
        <v>212</v>
      </c>
      <c r="AT213" s="181" t="s">
        <v>141</v>
      </c>
      <c r="AU213" s="181" t="s">
        <v>81</v>
      </c>
      <c r="AY213" s="18" t="s">
        <v>138</v>
      </c>
      <c r="BE213" s="182">
        <f>IF(N213="základní",J213,0)</f>
        <v>0</v>
      </c>
      <c r="BF213" s="182">
        <f>IF(N213="snížená",J213,0)</f>
        <v>0</v>
      </c>
      <c r="BG213" s="182">
        <f>IF(N213="zákl. přenesená",J213,0)</f>
        <v>0</v>
      </c>
      <c r="BH213" s="182">
        <f>IF(N213="sníž. přenesená",J213,0)</f>
        <v>0</v>
      </c>
      <c r="BI213" s="182">
        <f>IF(N213="nulová",J213,0)</f>
        <v>0</v>
      </c>
      <c r="BJ213" s="18" t="s">
        <v>81</v>
      </c>
      <c r="BK213" s="182">
        <f>ROUND(I213*H213,2)</f>
        <v>0</v>
      </c>
      <c r="BL213" s="18" t="s">
        <v>212</v>
      </c>
      <c r="BM213" s="181" t="s">
        <v>440</v>
      </c>
    </row>
    <row r="214" spans="1:65" s="13" customFormat="1" ht="11.25">
      <c r="B214" s="183"/>
      <c r="C214" s="184"/>
      <c r="D214" s="185" t="s">
        <v>148</v>
      </c>
      <c r="E214" s="186" t="s">
        <v>19</v>
      </c>
      <c r="F214" s="187" t="s">
        <v>441</v>
      </c>
      <c r="G214" s="184"/>
      <c r="H214" s="188">
        <v>20.515000000000001</v>
      </c>
      <c r="I214" s="189"/>
      <c r="J214" s="184"/>
      <c r="K214" s="184"/>
      <c r="L214" s="190"/>
      <c r="M214" s="191"/>
      <c r="N214" s="192"/>
      <c r="O214" s="192"/>
      <c r="P214" s="192"/>
      <c r="Q214" s="192"/>
      <c r="R214" s="192"/>
      <c r="S214" s="192"/>
      <c r="T214" s="193"/>
      <c r="AT214" s="194" t="s">
        <v>148</v>
      </c>
      <c r="AU214" s="194" t="s">
        <v>81</v>
      </c>
      <c r="AV214" s="13" t="s">
        <v>81</v>
      </c>
      <c r="AW214" s="13" t="s">
        <v>33</v>
      </c>
      <c r="AX214" s="13" t="s">
        <v>77</v>
      </c>
      <c r="AY214" s="194" t="s">
        <v>138</v>
      </c>
    </row>
    <row r="215" spans="1:65" s="2" customFormat="1" ht="36">
      <c r="A215" s="35"/>
      <c r="B215" s="36"/>
      <c r="C215" s="170" t="s">
        <v>442</v>
      </c>
      <c r="D215" s="170" t="s">
        <v>141</v>
      </c>
      <c r="E215" s="171" t="s">
        <v>443</v>
      </c>
      <c r="F215" s="172" t="s">
        <v>444</v>
      </c>
      <c r="G215" s="173" t="s">
        <v>180</v>
      </c>
      <c r="H215" s="174">
        <v>10</v>
      </c>
      <c r="I215" s="175"/>
      <c r="J215" s="176">
        <f>ROUND(I215*H215,2)</f>
        <v>0</v>
      </c>
      <c r="K215" s="172" t="s">
        <v>19</v>
      </c>
      <c r="L215" s="40"/>
      <c r="M215" s="177" t="s">
        <v>19</v>
      </c>
      <c r="N215" s="178" t="s">
        <v>44</v>
      </c>
      <c r="O215" s="65"/>
      <c r="P215" s="179">
        <f>O215*H215</f>
        <v>0</v>
      </c>
      <c r="Q215" s="179">
        <v>0</v>
      </c>
      <c r="R215" s="179">
        <f>Q215*H215</f>
        <v>0</v>
      </c>
      <c r="S215" s="179">
        <v>0</v>
      </c>
      <c r="T215" s="180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181" t="s">
        <v>212</v>
      </c>
      <c r="AT215" s="181" t="s">
        <v>141</v>
      </c>
      <c r="AU215" s="181" t="s">
        <v>81</v>
      </c>
      <c r="AY215" s="18" t="s">
        <v>138</v>
      </c>
      <c r="BE215" s="182">
        <f>IF(N215="základní",J215,0)</f>
        <v>0</v>
      </c>
      <c r="BF215" s="182">
        <f>IF(N215="snížená",J215,0)</f>
        <v>0</v>
      </c>
      <c r="BG215" s="182">
        <f>IF(N215="zákl. přenesená",J215,0)</f>
        <v>0</v>
      </c>
      <c r="BH215" s="182">
        <f>IF(N215="sníž. přenesená",J215,0)</f>
        <v>0</v>
      </c>
      <c r="BI215" s="182">
        <f>IF(N215="nulová",J215,0)</f>
        <v>0</v>
      </c>
      <c r="BJ215" s="18" t="s">
        <v>81</v>
      </c>
      <c r="BK215" s="182">
        <f>ROUND(I215*H215,2)</f>
        <v>0</v>
      </c>
      <c r="BL215" s="18" t="s">
        <v>212</v>
      </c>
      <c r="BM215" s="181" t="s">
        <v>445</v>
      </c>
    </row>
    <row r="216" spans="1:65" s="13" customFormat="1" ht="11.25">
      <c r="B216" s="183"/>
      <c r="C216" s="184"/>
      <c r="D216" s="185" t="s">
        <v>148</v>
      </c>
      <c r="E216" s="186" t="s">
        <v>19</v>
      </c>
      <c r="F216" s="187" t="s">
        <v>446</v>
      </c>
      <c r="G216" s="184"/>
      <c r="H216" s="188">
        <v>10</v>
      </c>
      <c r="I216" s="189"/>
      <c r="J216" s="184"/>
      <c r="K216" s="184"/>
      <c r="L216" s="190"/>
      <c r="M216" s="191"/>
      <c r="N216" s="192"/>
      <c r="O216" s="192"/>
      <c r="P216" s="192"/>
      <c r="Q216" s="192"/>
      <c r="R216" s="192"/>
      <c r="S216" s="192"/>
      <c r="T216" s="193"/>
      <c r="AT216" s="194" t="s">
        <v>148</v>
      </c>
      <c r="AU216" s="194" t="s">
        <v>81</v>
      </c>
      <c r="AV216" s="13" t="s">
        <v>81</v>
      </c>
      <c r="AW216" s="13" t="s">
        <v>33</v>
      </c>
      <c r="AX216" s="13" t="s">
        <v>77</v>
      </c>
      <c r="AY216" s="194" t="s">
        <v>138</v>
      </c>
    </row>
    <row r="217" spans="1:65" s="2" customFormat="1" ht="24">
      <c r="A217" s="35"/>
      <c r="B217" s="36"/>
      <c r="C217" s="170" t="s">
        <v>447</v>
      </c>
      <c r="D217" s="170" t="s">
        <v>141</v>
      </c>
      <c r="E217" s="171" t="s">
        <v>448</v>
      </c>
      <c r="F217" s="172" t="s">
        <v>449</v>
      </c>
      <c r="G217" s="173" t="s">
        <v>185</v>
      </c>
      <c r="H217" s="174">
        <v>1</v>
      </c>
      <c r="I217" s="175"/>
      <c r="J217" s="176">
        <f>ROUND(I217*H217,2)</f>
        <v>0</v>
      </c>
      <c r="K217" s="172" t="s">
        <v>19</v>
      </c>
      <c r="L217" s="40"/>
      <c r="M217" s="177" t="s">
        <v>19</v>
      </c>
      <c r="N217" s="178" t="s">
        <v>44</v>
      </c>
      <c r="O217" s="65"/>
      <c r="P217" s="179">
        <f>O217*H217</f>
        <v>0</v>
      </c>
      <c r="Q217" s="179">
        <v>0</v>
      </c>
      <c r="R217" s="179">
        <f>Q217*H217</f>
        <v>0</v>
      </c>
      <c r="S217" s="179">
        <v>0</v>
      </c>
      <c r="T217" s="180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181" t="s">
        <v>212</v>
      </c>
      <c r="AT217" s="181" t="s">
        <v>141</v>
      </c>
      <c r="AU217" s="181" t="s">
        <v>81</v>
      </c>
      <c r="AY217" s="18" t="s">
        <v>138</v>
      </c>
      <c r="BE217" s="182">
        <f>IF(N217="základní",J217,0)</f>
        <v>0</v>
      </c>
      <c r="BF217" s="182">
        <f>IF(N217="snížená",J217,0)</f>
        <v>0</v>
      </c>
      <c r="BG217" s="182">
        <f>IF(N217="zákl. přenesená",J217,0)</f>
        <v>0</v>
      </c>
      <c r="BH217" s="182">
        <f>IF(N217="sníž. přenesená",J217,0)</f>
        <v>0</v>
      </c>
      <c r="BI217" s="182">
        <f>IF(N217="nulová",J217,0)</f>
        <v>0</v>
      </c>
      <c r="BJ217" s="18" t="s">
        <v>81</v>
      </c>
      <c r="BK217" s="182">
        <f>ROUND(I217*H217,2)</f>
        <v>0</v>
      </c>
      <c r="BL217" s="18" t="s">
        <v>212</v>
      </c>
      <c r="BM217" s="181" t="s">
        <v>450</v>
      </c>
    </row>
    <row r="218" spans="1:65" s="2" customFormat="1" ht="48">
      <c r="A218" s="35"/>
      <c r="B218" s="36"/>
      <c r="C218" s="170" t="s">
        <v>451</v>
      </c>
      <c r="D218" s="170" t="s">
        <v>141</v>
      </c>
      <c r="E218" s="171" t="s">
        <v>452</v>
      </c>
      <c r="F218" s="172" t="s">
        <v>453</v>
      </c>
      <c r="G218" s="173" t="s">
        <v>241</v>
      </c>
      <c r="H218" s="174">
        <v>14.618</v>
      </c>
      <c r="I218" s="175"/>
      <c r="J218" s="176">
        <f>ROUND(I218*H218,2)</f>
        <v>0</v>
      </c>
      <c r="K218" s="172" t="s">
        <v>145</v>
      </c>
      <c r="L218" s="40"/>
      <c r="M218" s="177" t="s">
        <v>19</v>
      </c>
      <c r="N218" s="178" t="s">
        <v>44</v>
      </c>
      <c r="O218" s="65"/>
      <c r="P218" s="179">
        <f>O218*H218</f>
        <v>0</v>
      </c>
      <c r="Q218" s="179">
        <v>0</v>
      </c>
      <c r="R218" s="179">
        <f>Q218*H218</f>
        <v>0</v>
      </c>
      <c r="S218" s="179">
        <v>0</v>
      </c>
      <c r="T218" s="180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181" t="s">
        <v>212</v>
      </c>
      <c r="AT218" s="181" t="s">
        <v>141</v>
      </c>
      <c r="AU218" s="181" t="s">
        <v>81</v>
      </c>
      <c r="AY218" s="18" t="s">
        <v>138</v>
      </c>
      <c r="BE218" s="182">
        <f>IF(N218="základní",J218,0)</f>
        <v>0</v>
      </c>
      <c r="BF218" s="182">
        <f>IF(N218="snížená",J218,0)</f>
        <v>0</v>
      </c>
      <c r="BG218" s="182">
        <f>IF(N218="zákl. přenesená",J218,0)</f>
        <v>0</v>
      </c>
      <c r="BH218" s="182">
        <f>IF(N218="sníž. přenesená",J218,0)</f>
        <v>0</v>
      </c>
      <c r="BI218" s="182">
        <f>IF(N218="nulová",J218,0)</f>
        <v>0</v>
      </c>
      <c r="BJ218" s="18" t="s">
        <v>81</v>
      </c>
      <c r="BK218" s="182">
        <f>ROUND(I218*H218,2)</f>
        <v>0</v>
      </c>
      <c r="BL218" s="18" t="s">
        <v>212</v>
      </c>
      <c r="BM218" s="181" t="s">
        <v>454</v>
      </c>
    </row>
    <row r="219" spans="1:65" s="2" customFormat="1" ht="48">
      <c r="A219" s="35"/>
      <c r="B219" s="36"/>
      <c r="C219" s="170" t="s">
        <v>455</v>
      </c>
      <c r="D219" s="170" t="s">
        <v>141</v>
      </c>
      <c r="E219" s="171" t="s">
        <v>456</v>
      </c>
      <c r="F219" s="172" t="s">
        <v>457</v>
      </c>
      <c r="G219" s="173" t="s">
        <v>241</v>
      </c>
      <c r="H219" s="174">
        <v>14.618</v>
      </c>
      <c r="I219" s="175"/>
      <c r="J219" s="176">
        <f>ROUND(I219*H219,2)</f>
        <v>0</v>
      </c>
      <c r="K219" s="172" t="s">
        <v>145</v>
      </c>
      <c r="L219" s="40"/>
      <c r="M219" s="177" t="s">
        <v>19</v>
      </c>
      <c r="N219" s="178" t="s">
        <v>44</v>
      </c>
      <c r="O219" s="65"/>
      <c r="P219" s="179">
        <f>O219*H219</f>
        <v>0</v>
      </c>
      <c r="Q219" s="179">
        <v>0</v>
      </c>
      <c r="R219" s="179">
        <f>Q219*H219</f>
        <v>0</v>
      </c>
      <c r="S219" s="179">
        <v>0</v>
      </c>
      <c r="T219" s="180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181" t="s">
        <v>212</v>
      </c>
      <c r="AT219" s="181" t="s">
        <v>141</v>
      </c>
      <c r="AU219" s="181" t="s">
        <v>81</v>
      </c>
      <c r="AY219" s="18" t="s">
        <v>138</v>
      </c>
      <c r="BE219" s="182">
        <f>IF(N219="základní",J219,0)</f>
        <v>0</v>
      </c>
      <c r="BF219" s="182">
        <f>IF(N219="snížená",J219,0)</f>
        <v>0</v>
      </c>
      <c r="BG219" s="182">
        <f>IF(N219="zákl. přenesená",J219,0)</f>
        <v>0</v>
      </c>
      <c r="BH219" s="182">
        <f>IF(N219="sníž. přenesená",J219,0)</f>
        <v>0</v>
      </c>
      <c r="BI219" s="182">
        <f>IF(N219="nulová",J219,0)</f>
        <v>0</v>
      </c>
      <c r="BJ219" s="18" t="s">
        <v>81</v>
      </c>
      <c r="BK219" s="182">
        <f>ROUND(I219*H219,2)</f>
        <v>0</v>
      </c>
      <c r="BL219" s="18" t="s">
        <v>212</v>
      </c>
      <c r="BM219" s="181" t="s">
        <v>458</v>
      </c>
    </row>
    <row r="220" spans="1:65" s="12" customFormat="1" ht="22.9" customHeight="1">
      <c r="B220" s="154"/>
      <c r="C220" s="155"/>
      <c r="D220" s="156" t="s">
        <v>71</v>
      </c>
      <c r="E220" s="168" t="s">
        <v>459</v>
      </c>
      <c r="F220" s="168" t="s">
        <v>460</v>
      </c>
      <c r="G220" s="155"/>
      <c r="H220" s="155"/>
      <c r="I220" s="158"/>
      <c r="J220" s="169">
        <f>BK220</f>
        <v>0</v>
      </c>
      <c r="K220" s="155"/>
      <c r="L220" s="160"/>
      <c r="M220" s="161"/>
      <c r="N220" s="162"/>
      <c r="O220" s="162"/>
      <c r="P220" s="163">
        <f>SUM(P221:P305)</f>
        <v>0</v>
      </c>
      <c r="Q220" s="162"/>
      <c r="R220" s="163">
        <f>SUM(R221:R305)</f>
        <v>4.4714938200000001</v>
      </c>
      <c r="S220" s="162"/>
      <c r="T220" s="164">
        <f>SUM(T221:T305)</f>
        <v>3.3268628399999995</v>
      </c>
      <c r="AR220" s="165" t="s">
        <v>81</v>
      </c>
      <c r="AT220" s="166" t="s">
        <v>71</v>
      </c>
      <c r="AU220" s="166" t="s">
        <v>77</v>
      </c>
      <c r="AY220" s="165" t="s">
        <v>138</v>
      </c>
      <c r="BK220" s="167">
        <f>SUM(BK221:BK305)</f>
        <v>0</v>
      </c>
    </row>
    <row r="221" spans="1:65" s="2" customFormat="1" ht="24">
      <c r="A221" s="35"/>
      <c r="B221" s="36"/>
      <c r="C221" s="170" t="s">
        <v>461</v>
      </c>
      <c r="D221" s="170" t="s">
        <v>141</v>
      </c>
      <c r="E221" s="171" t="s">
        <v>462</v>
      </c>
      <c r="F221" s="172" t="s">
        <v>463</v>
      </c>
      <c r="G221" s="173" t="s">
        <v>166</v>
      </c>
      <c r="H221" s="174">
        <v>316.85599999999999</v>
      </c>
      <c r="I221" s="175"/>
      <c r="J221" s="176">
        <f>ROUND(I221*H221,2)</f>
        <v>0</v>
      </c>
      <c r="K221" s="172" t="s">
        <v>145</v>
      </c>
      <c r="L221" s="40"/>
      <c r="M221" s="177" t="s">
        <v>19</v>
      </c>
      <c r="N221" s="178" t="s">
        <v>44</v>
      </c>
      <c r="O221" s="65"/>
      <c r="P221" s="179">
        <f>O221*H221</f>
        <v>0</v>
      </c>
      <c r="Q221" s="179">
        <v>0</v>
      </c>
      <c r="R221" s="179">
        <f>Q221*H221</f>
        <v>0</v>
      </c>
      <c r="S221" s="179">
        <v>5.94E-3</v>
      </c>
      <c r="T221" s="180">
        <f>S221*H221</f>
        <v>1.88212464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181" t="s">
        <v>212</v>
      </c>
      <c r="AT221" s="181" t="s">
        <v>141</v>
      </c>
      <c r="AU221" s="181" t="s">
        <v>81</v>
      </c>
      <c r="AY221" s="18" t="s">
        <v>138</v>
      </c>
      <c r="BE221" s="182">
        <f>IF(N221="základní",J221,0)</f>
        <v>0</v>
      </c>
      <c r="BF221" s="182">
        <f>IF(N221="snížená",J221,0)</f>
        <v>0</v>
      </c>
      <c r="BG221" s="182">
        <f>IF(N221="zákl. přenesená",J221,0)</f>
        <v>0</v>
      </c>
      <c r="BH221" s="182">
        <f>IF(N221="sníž. přenesená",J221,0)</f>
        <v>0</v>
      </c>
      <c r="BI221" s="182">
        <f>IF(N221="nulová",J221,0)</f>
        <v>0</v>
      </c>
      <c r="BJ221" s="18" t="s">
        <v>81</v>
      </c>
      <c r="BK221" s="182">
        <f>ROUND(I221*H221,2)</f>
        <v>0</v>
      </c>
      <c r="BL221" s="18" t="s">
        <v>212</v>
      </c>
      <c r="BM221" s="181" t="s">
        <v>464</v>
      </c>
    </row>
    <row r="222" spans="1:65" s="13" customFormat="1" ht="11.25">
      <c r="B222" s="183"/>
      <c r="C222" s="184"/>
      <c r="D222" s="185" t="s">
        <v>148</v>
      </c>
      <c r="E222" s="186" t="s">
        <v>19</v>
      </c>
      <c r="F222" s="187" t="s">
        <v>82</v>
      </c>
      <c r="G222" s="184"/>
      <c r="H222" s="188">
        <v>316.85599999999999</v>
      </c>
      <c r="I222" s="189"/>
      <c r="J222" s="184"/>
      <c r="K222" s="184"/>
      <c r="L222" s="190"/>
      <c r="M222" s="191"/>
      <c r="N222" s="192"/>
      <c r="O222" s="192"/>
      <c r="P222" s="192"/>
      <c r="Q222" s="192"/>
      <c r="R222" s="192"/>
      <c r="S222" s="192"/>
      <c r="T222" s="193"/>
      <c r="AT222" s="194" t="s">
        <v>148</v>
      </c>
      <c r="AU222" s="194" t="s">
        <v>81</v>
      </c>
      <c r="AV222" s="13" t="s">
        <v>81</v>
      </c>
      <c r="AW222" s="13" t="s">
        <v>33</v>
      </c>
      <c r="AX222" s="13" t="s">
        <v>77</v>
      </c>
      <c r="AY222" s="194" t="s">
        <v>138</v>
      </c>
    </row>
    <row r="223" spans="1:65" s="2" customFormat="1" ht="24">
      <c r="A223" s="35"/>
      <c r="B223" s="36"/>
      <c r="C223" s="170" t="s">
        <v>465</v>
      </c>
      <c r="D223" s="170" t="s">
        <v>141</v>
      </c>
      <c r="E223" s="171" t="s">
        <v>466</v>
      </c>
      <c r="F223" s="172" t="s">
        <v>467</v>
      </c>
      <c r="G223" s="173" t="s">
        <v>180</v>
      </c>
      <c r="H223" s="174">
        <v>26.1</v>
      </c>
      <c r="I223" s="175"/>
      <c r="J223" s="176">
        <f>ROUND(I223*H223,2)</f>
        <v>0</v>
      </c>
      <c r="K223" s="172" t="s">
        <v>145</v>
      </c>
      <c r="L223" s="40"/>
      <c r="M223" s="177" t="s">
        <v>19</v>
      </c>
      <c r="N223" s="178" t="s">
        <v>44</v>
      </c>
      <c r="O223" s="65"/>
      <c r="P223" s="179">
        <f>O223*H223</f>
        <v>0</v>
      </c>
      <c r="Q223" s="179">
        <v>0</v>
      </c>
      <c r="R223" s="179">
        <f>Q223*H223</f>
        <v>0</v>
      </c>
      <c r="S223" s="179">
        <v>3.48E-3</v>
      </c>
      <c r="T223" s="180">
        <f>S223*H223</f>
        <v>9.0828000000000006E-2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181" t="s">
        <v>212</v>
      </c>
      <c r="AT223" s="181" t="s">
        <v>141</v>
      </c>
      <c r="AU223" s="181" t="s">
        <v>81</v>
      </c>
      <c r="AY223" s="18" t="s">
        <v>138</v>
      </c>
      <c r="BE223" s="182">
        <f>IF(N223="základní",J223,0)</f>
        <v>0</v>
      </c>
      <c r="BF223" s="182">
        <f>IF(N223="snížená",J223,0)</f>
        <v>0</v>
      </c>
      <c r="BG223" s="182">
        <f>IF(N223="zákl. přenesená",J223,0)</f>
        <v>0</v>
      </c>
      <c r="BH223" s="182">
        <f>IF(N223="sníž. přenesená",J223,0)</f>
        <v>0</v>
      </c>
      <c r="BI223" s="182">
        <f>IF(N223="nulová",J223,0)</f>
        <v>0</v>
      </c>
      <c r="BJ223" s="18" t="s">
        <v>81</v>
      </c>
      <c r="BK223" s="182">
        <f>ROUND(I223*H223,2)</f>
        <v>0</v>
      </c>
      <c r="BL223" s="18" t="s">
        <v>212</v>
      </c>
      <c r="BM223" s="181" t="s">
        <v>468</v>
      </c>
    </row>
    <row r="224" spans="1:65" s="2" customFormat="1" ht="24">
      <c r="A224" s="35"/>
      <c r="B224" s="36"/>
      <c r="C224" s="170" t="s">
        <v>469</v>
      </c>
      <c r="D224" s="170" t="s">
        <v>141</v>
      </c>
      <c r="E224" s="171" t="s">
        <v>470</v>
      </c>
      <c r="F224" s="172" t="s">
        <v>471</v>
      </c>
      <c r="G224" s="173" t="s">
        <v>180</v>
      </c>
      <c r="H224" s="174">
        <v>132.4</v>
      </c>
      <c r="I224" s="175"/>
      <c r="J224" s="176">
        <f>ROUND(I224*H224,2)</f>
        <v>0</v>
      </c>
      <c r="K224" s="172" t="s">
        <v>19</v>
      </c>
      <c r="L224" s="40"/>
      <c r="M224" s="177" t="s">
        <v>19</v>
      </c>
      <c r="N224" s="178" t="s">
        <v>44</v>
      </c>
      <c r="O224" s="65"/>
      <c r="P224" s="179">
        <f>O224*H224</f>
        <v>0</v>
      </c>
      <c r="Q224" s="179">
        <v>0</v>
      </c>
      <c r="R224" s="179">
        <f>Q224*H224</f>
        <v>0</v>
      </c>
      <c r="S224" s="179">
        <v>0</v>
      </c>
      <c r="T224" s="180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181" t="s">
        <v>212</v>
      </c>
      <c r="AT224" s="181" t="s">
        <v>141</v>
      </c>
      <c r="AU224" s="181" t="s">
        <v>81</v>
      </c>
      <c r="AY224" s="18" t="s">
        <v>138</v>
      </c>
      <c r="BE224" s="182">
        <f>IF(N224="základní",J224,0)</f>
        <v>0</v>
      </c>
      <c r="BF224" s="182">
        <f>IF(N224="snížená",J224,0)</f>
        <v>0</v>
      </c>
      <c r="BG224" s="182">
        <f>IF(N224="zákl. přenesená",J224,0)</f>
        <v>0</v>
      </c>
      <c r="BH224" s="182">
        <f>IF(N224="sníž. přenesená",J224,0)</f>
        <v>0</v>
      </c>
      <c r="BI224" s="182">
        <f>IF(N224="nulová",J224,0)</f>
        <v>0</v>
      </c>
      <c r="BJ224" s="18" t="s">
        <v>81</v>
      </c>
      <c r="BK224" s="182">
        <f>ROUND(I224*H224,2)</f>
        <v>0</v>
      </c>
      <c r="BL224" s="18" t="s">
        <v>212</v>
      </c>
      <c r="BM224" s="181" t="s">
        <v>472</v>
      </c>
    </row>
    <row r="225" spans="1:65" s="13" customFormat="1" ht="11.25">
      <c r="B225" s="183"/>
      <c r="C225" s="184"/>
      <c r="D225" s="185" t="s">
        <v>148</v>
      </c>
      <c r="E225" s="186" t="s">
        <v>19</v>
      </c>
      <c r="F225" s="187" t="s">
        <v>473</v>
      </c>
      <c r="G225" s="184"/>
      <c r="H225" s="188">
        <v>132.4</v>
      </c>
      <c r="I225" s="189"/>
      <c r="J225" s="184"/>
      <c r="K225" s="184"/>
      <c r="L225" s="190"/>
      <c r="M225" s="191"/>
      <c r="N225" s="192"/>
      <c r="O225" s="192"/>
      <c r="P225" s="192"/>
      <c r="Q225" s="192"/>
      <c r="R225" s="192"/>
      <c r="S225" s="192"/>
      <c r="T225" s="193"/>
      <c r="AT225" s="194" t="s">
        <v>148</v>
      </c>
      <c r="AU225" s="194" t="s">
        <v>81</v>
      </c>
      <c r="AV225" s="13" t="s">
        <v>81</v>
      </c>
      <c r="AW225" s="13" t="s">
        <v>33</v>
      </c>
      <c r="AX225" s="13" t="s">
        <v>77</v>
      </c>
      <c r="AY225" s="194" t="s">
        <v>138</v>
      </c>
    </row>
    <row r="226" spans="1:65" s="2" customFormat="1" ht="33" customHeight="1">
      <c r="A226" s="35"/>
      <c r="B226" s="36"/>
      <c r="C226" s="170" t="s">
        <v>474</v>
      </c>
      <c r="D226" s="170" t="s">
        <v>141</v>
      </c>
      <c r="E226" s="171" t="s">
        <v>475</v>
      </c>
      <c r="F226" s="172" t="s">
        <v>476</v>
      </c>
      <c r="G226" s="173" t="s">
        <v>153</v>
      </c>
      <c r="H226" s="174">
        <v>2</v>
      </c>
      <c r="I226" s="175"/>
      <c r="J226" s="176">
        <f t="shared" ref="J226:J231" si="10">ROUND(I226*H226,2)</f>
        <v>0</v>
      </c>
      <c r="K226" s="172" t="s">
        <v>19</v>
      </c>
      <c r="L226" s="40"/>
      <c r="M226" s="177" t="s">
        <v>19</v>
      </c>
      <c r="N226" s="178" t="s">
        <v>44</v>
      </c>
      <c r="O226" s="65"/>
      <c r="P226" s="179">
        <f t="shared" ref="P226:P231" si="11">O226*H226</f>
        <v>0</v>
      </c>
      <c r="Q226" s="179">
        <v>0</v>
      </c>
      <c r="R226" s="179">
        <f t="shared" ref="R226:R231" si="12">Q226*H226</f>
        <v>0</v>
      </c>
      <c r="S226" s="179">
        <v>0</v>
      </c>
      <c r="T226" s="180">
        <f t="shared" ref="T226:T231" si="13"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181" t="s">
        <v>212</v>
      </c>
      <c r="AT226" s="181" t="s">
        <v>141</v>
      </c>
      <c r="AU226" s="181" t="s">
        <v>81</v>
      </c>
      <c r="AY226" s="18" t="s">
        <v>138</v>
      </c>
      <c r="BE226" s="182">
        <f t="shared" ref="BE226:BE231" si="14">IF(N226="základní",J226,0)</f>
        <v>0</v>
      </c>
      <c r="BF226" s="182">
        <f t="shared" ref="BF226:BF231" si="15">IF(N226="snížená",J226,0)</f>
        <v>0</v>
      </c>
      <c r="BG226" s="182">
        <f t="shared" ref="BG226:BG231" si="16">IF(N226="zákl. přenesená",J226,0)</f>
        <v>0</v>
      </c>
      <c r="BH226" s="182">
        <f t="shared" ref="BH226:BH231" si="17">IF(N226="sníž. přenesená",J226,0)</f>
        <v>0</v>
      </c>
      <c r="BI226" s="182">
        <f t="shared" ref="BI226:BI231" si="18">IF(N226="nulová",J226,0)</f>
        <v>0</v>
      </c>
      <c r="BJ226" s="18" t="s">
        <v>81</v>
      </c>
      <c r="BK226" s="182">
        <f t="shared" ref="BK226:BK231" si="19">ROUND(I226*H226,2)</f>
        <v>0</v>
      </c>
      <c r="BL226" s="18" t="s">
        <v>212</v>
      </c>
      <c r="BM226" s="181" t="s">
        <v>477</v>
      </c>
    </row>
    <row r="227" spans="1:65" s="2" customFormat="1" ht="24">
      <c r="A227" s="35"/>
      <c r="B227" s="36"/>
      <c r="C227" s="170" t="s">
        <v>478</v>
      </c>
      <c r="D227" s="170" t="s">
        <v>141</v>
      </c>
      <c r="E227" s="171" t="s">
        <v>479</v>
      </c>
      <c r="F227" s="172" t="s">
        <v>480</v>
      </c>
      <c r="G227" s="173" t="s">
        <v>153</v>
      </c>
      <c r="H227" s="174">
        <v>2</v>
      </c>
      <c r="I227" s="175"/>
      <c r="J227" s="176">
        <f t="shared" si="10"/>
        <v>0</v>
      </c>
      <c r="K227" s="172" t="s">
        <v>145</v>
      </c>
      <c r="L227" s="40"/>
      <c r="M227" s="177" t="s">
        <v>19</v>
      </c>
      <c r="N227" s="178" t="s">
        <v>44</v>
      </c>
      <c r="O227" s="65"/>
      <c r="P227" s="179">
        <f t="shared" si="11"/>
        <v>0</v>
      </c>
      <c r="Q227" s="179">
        <v>0</v>
      </c>
      <c r="R227" s="179">
        <f t="shared" si="12"/>
        <v>0</v>
      </c>
      <c r="S227" s="179">
        <v>9.0600000000000003E-3</v>
      </c>
      <c r="T227" s="180">
        <f t="shared" si="13"/>
        <v>1.8120000000000001E-2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181" t="s">
        <v>212</v>
      </c>
      <c r="AT227" s="181" t="s">
        <v>141</v>
      </c>
      <c r="AU227" s="181" t="s">
        <v>81</v>
      </c>
      <c r="AY227" s="18" t="s">
        <v>138</v>
      </c>
      <c r="BE227" s="182">
        <f t="shared" si="14"/>
        <v>0</v>
      </c>
      <c r="BF227" s="182">
        <f t="shared" si="15"/>
        <v>0</v>
      </c>
      <c r="BG227" s="182">
        <f t="shared" si="16"/>
        <v>0</v>
      </c>
      <c r="BH227" s="182">
        <f t="shared" si="17"/>
        <v>0</v>
      </c>
      <c r="BI227" s="182">
        <f t="shared" si="18"/>
        <v>0</v>
      </c>
      <c r="BJ227" s="18" t="s">
        <v>81</v>
      </c>
      <c r="BK227" s="182">
        <f t="shared" si="19"/>
        <v>0</v>
      </c>
      <c r="BL227" s="18" t="s">
        <v>212</v>
      </c>
      <c r="BM227" s="181" t="s">
        <v>481</v>
      </c>
    </row>
    <row r="228" spans="1:65" s="2" customFormat="1" ht="24">
      <c r="A228" s="35"/>
      <c r="B228" s="36"/>
      <c r="C228" s="170" t="s">
        <v>482</v>
      </c>
      <c r="D228" s="170" t="s">
        <v>141</v>
      </c>
      <c r="E228" s="171" t="s">
        <v>483</v>
      </c>
      <c r="F228" s="172" t="s">
        <v>484</v>
      </c>
      <c r="G228" s="173" t="s">
        <v>166</v>
      </c>
      <c r="H228" s="174">
        <v>12.88</v>
      </c>
      <c r="I228" s="175"/>
      <c r="J228" s="176">
        <f t="shared" si="10"/>
        <v>0</v>
      </c>
      <c r="K228" s="172" t="s">
        <v>145</v>
      </c>
      <c r="L228" s="40"/>
      <c r="M228" s="177" t="s">
        <v>19</v>
      </c>
      <c r="N228" s="178" t="s">
        <v>44</v>
      </c>
      <c r="O228" s="65"/>
      <c r="P228" s="179">
        <f t="shared" si="11"/>
        <v>0</v>
      </c>
      <c r="Q228" s="179">
        <v>0</v>
      </c>
      <c r="R228" s="179">
        <f t="shared" si="12"/>
        <v>0</v>
      </c>
      <c r="S228" s="179">
        <v>5.8399999999999997E-3</v>
      </c>
      <c r="T228" s="180">
        <f t="shared" si="13"/>
        <v>7.52192E-2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181" t="s">
        <v>212</v>
      </c>
      <c r="AT228" s="181" t="s">
        <v>141</v>
      </c>
      <c r="AU228" s="181" t="s">
        <v>81</v>
      </c>
      <c r="AY228" s="18" t="s">
        <v>138</v>
      </c>
      <c r="BE228" s="182">
        <f t="shared" si="14"/>
        <v>0</v>
      </c>
      <c r="BF228" s="182">
        <f t="shared" si="15"/>
        <v>0</v>
      </c>
      <c r="BG228" s="182">
        <f t="shared" si="16"/>
        <v>0</v>
      </c>
      <c r="BH228" s="182">
        <f t="shared" si="17"/>
        <v>0</v>
      </c>
      <c r="BI228" s="182">
        <f t="shared" si="18"/>
        <v>0</v>
      </c>
      <c r="BJ228" s="18" t="s">
        <v>81</v>
      </c>
      <c r="BK228" s="182">
        <f t="shared" si="19"/>
        <v>0</v>
      </c>
      <c r="BL228" s="18" t="s">
        <v>212</v>
      </c>
      <c r="BM228" s="181" t="s">
        <v>485</v>
      </c>
    </row>
    <row r="229" spans="1:65" s="2" customFormat="1" ht="24">
      <c r="A229" s="35"/>
      <c r="B229" s="36"/>
      <c r="C229" s="170" t="s">
        <v>486</v>
      </c>
      <c r="D229" s="170" t="s">
        <v>141</v>
      </c>
      <c r="E229" s="171" t="s">
        <v>487</v>
      </c>
      <c r="F229" s="172" t="s">
        <v>488</v>
      </c>
      <c r="G229" s="173" t="s">
        <v>180</v>
      </c>
      <c r="H229" s="174">
        <v>135.41999999999999</v>
      </c>
      <c r="I229" s="175"/>
      <c r="J229" s="176">
        <f t="shared" si="10"/>
        <v>0</v>
      </c>
      <c r="K229" s="172" t="s">
        <v>145</v>
      </c>
      <c r="L229" s="40"/>
      <c r="M229" s="177" t="s">
        <v>19</v>
      </c>
      <c r="N229" s="178" t="s">
        <v>44</v>
      </c>
      <c r="O229" s="65"/>
      <c r="P229" s="179">
        <f t="shared" si="11"/>
        <v>0</v>
      </c>
      <c r="Q229" s="179">
        <v>0</v>
      </c>
      <c r="R229" s="179">
        <f t="shared" si="12"/>
        <v>0</v>
      </c>
      <c r="S229" s="179">
        <v>6.0499999999999998E-3</v>
      </c>
      <c r="T229" s="180">
        <f t="shared" si="13"/>
        <v>0.81929099999999988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181" t="s">
        <v>212</v>
      </c>
      <c r="AT229" s="181" t="s">
        <v>141</v>
      </c>
      <c r="AU229" s="181" t="s">
        <v>81</v>
      </c>
      <c r="AY229" s="18" t="s">
        <v>138</v>
      </c>
      <c r="BE229" s="182">
        <f t="shared" si="14"/>
        <v>0</v>
      </c>
      <c r="BF229" s="182">
        <f t="shared" si="15"/>
        <v>0</v>
      </c>
      <c r="BG229" s="182">
        <f t="shared" si="16"/>
        <v>0</v>
      </c>
      <c r="BH229" s="182">
        <f t="shared" si="17"/>
        <v>0</v>
      </c>
      <c r="BI229" s="182">
        <f t="shared" si="18"/>
        <v>0</v>
      </c>
      <c r="BJ229" s="18" t="s">
        <v>81</v>
      </c>
      <c r="BK229" s="182">
        <f t="shared" si="19"/>
        <v>0</v>
      </c>
      <c r="BL229" s="18" t="s">
        <v>212</v>
      </c>
      <c r="BM229" s="181" t="s">
        <v>489</v>
      </c>
    </row>
    <row r="230" spans="1:65" s="2" customFormat="1" ht="16.5" customHeight="1">
      <c r="A230" s="35"/>
      <c r="B230" s="36"/>
      <c r="C230" s="170" t="s">
        <v>490</v>
      </c>
      <c r="D230" s="170" t="s">
        <v>141</v>
      </c>
      <c r="E230" s="171" t="s">
        <v>491</v>
      </c>
      <c r="F230" s="172" t="s">
        <v>492</v>
      </c>
      <c r="G230" s="173" t="s">
        <v>180</v>
      </c>
      <c r="H230" s="174">
        <v>112</v>
      </c>
      <c r="I230" s="175"/>
      <c r="J230" s="176">
        <f t="shared" si="10"/>
        <v>0</v>
      </c>
      <c r="K230" s="172" t="s">
        <v>145</v>
      </c>
      <c r="L230" s="40"/>
      <c r="M230" s="177" t="s">
        <v>19</v>
      </c>
      <c r="N230" s="178" t="s">
        <v>44</v>
      </c>
      <c r="O230" s="65"/>
      <c r="P230" s="179">
        <f t="shared" si="11"/>
        <v>0</v>
      </c>
      <c r="Q230" s="179">
        <v>0</v>
      </c>
      <c r="R230" s="179">
        <f t="shared" si="12"/>
        <v>0</v>
      </c>
      <c r="S230" s="179">
        <v>3.9399999999999999E-3</v>
      </c>
      <c r="T230" s="180">
        <f t="shared" si="13"/>
        <v>0.44128000000000001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181" t="s">
        <v>212</v>
      </c>
      <c r="AT230" s="181" t="s">
        <v>141</v>
      </c>
      <c r="AU230" s="181" t="s">
        <v>81</v>
      </c>
      <c r="AY230" s="18" t="s">
        <v>138</v>
      </c>
      <c r="BE230" s="182">
        <f t="shared" si="14"/>
        <v>0</v>
      </c>
      <c r="BF230" s="182">
        <f t="shared" si="15"/>
        <v>0</v>
      </c>
      <c r="BG230" s="182">
        <f t="shared" si="16"/>
        <v>0</v>
      </c>
      <c r="BH230" s="182">
        <f t="shared" si="17"/>
        <v>0</v>
      </c>
      <c r="BI230" s="182">
        <f t="shared" si="18"/>
        <v>0</v>
      </c>
      <c r="BJ230" s="18" t="s">
        <v>81</v>
      </c>
      <c r="BK230" s="182">
        <f t="shared" si="19"/>
        <v>0</v>
      </c>
      <c r="BL230" s="18" t="s">
        <v>212</v>
      </c>
      <c r="BM230" s="181" t="s">
        <v>493</v>
      </c>
    </row>
    <row r="231" spans="1:65" s="2" customFormat="1" ht="21.75" customHeight="1">
      <c r="A231" s="35"/>
      <c r="B231" s="36"/>
      <c r="C231" s="170" t="s">
        <v>494</v>
      </c>
      <c r="D231" s="170" t="s">
        <v>141</v>
      </c>
      <c r="E231" s="171" t="s">
        <v>495</v>
      </c>
      <c r="F231" s="172" t="s">
        <v>496</v>
      </c>
      <c r="G231" s="173" t="s">
        <v>180</v>
      </c>
      <c r="H231" s="174">
        <v>19.5</v>
      </c>
      <c r="I231" s="175"/>
      <c r="J231" s="176">
        <f t="shared" si="10"/>
        <v>0</v>
      </c>
      <c r="K231" s="172" t="s">
        <v>145</v>
      </c>
      <c r="L231" s="40"/>
      <c r="M231" s="177" t="s">
        <v>19</v>
      </c>
      <c r="N231" s="178" t="s">
        <v>44</v>
      </c>
      <c r="O231" s="65"/>
      <c r="P231" s="179">
        <f t="shared" si="11"/>
        <v>0</v>
      </c>
      <c r="Q231" s="179">
        <v>3.8999999999999999E-4</v>
      </c>
      <c r="R231" s="179">
        <f t="shared" si="12"/>
        <v>7.6049999999999998E-3</v>
      </c>
      <c r="S231" s="179">
        <v>0</v>
      </c>
      <c r="T231" s="180">
        <f t="shared" si="13"/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181" t="s">
        <v>212</v>
      </c>
      <c r="AT231" s="181" t="s">
        <v>141</v>
      </c>
      <c r="AU231" s="181" t="s">
        <v>81</v>
      </c>
      <c r="AY231" s="18" t="s">
        <v>138</v>
      </c>
      <c r="BE231" s="182">
        <f t="shared" si="14"/>
        <v>0</v>
      </c>
      <c r="BF231" s="182">
        <f t="shared" si="15"/>
        <v>0</v>
      </c>
      <c r="BG231" s="182">
        <f t="shared" si="16"/>
        <v>0</v>
      </c>
      <c r="BH231" s="182">
        <f t="shared" si="17"/>
        <v>0</v>
      </c>
      <c r="BI231" s="182">
        <f t="shared" si="18"/>
        <v>0</v>
      </c>
      <c r="BJ231" s="18" t="s">
        <v>81</v>
      </c>
      <c r="BK231" s="182">
        <f t="shared" si="19"/>
        <v>0</v>
      </c>
      <c r="BL231" s="18" t="s">
        <v>212</v>
      </c>
      <c r="BM231" s="181" t="s">
        <v>497</v>
      </c>
    </row>
    <row r="232" spans="1:65" s="13" customFormat="1" ht="11.25">
      <c r="B232" s="183"/>
      <c r="C232" s="184"/>
      <c r="D232" s="185" t="s">
        <v>148</v>
      </c>
      <c r="E232" s="186" t="s">
        <v>19</v>
      </c>
      <c r="F232" s="187" t="s">
        <v>498</v>
      </c>
      <c r="G232" s="184"/>
      <c r="H232" s="188">
        <v>19.5</v>
      </c>
      <c r="I232" s="189"/>
      <c r="J232" s="184"/>
      <c r="K232" s="184"/>
      <c r="L232" s="190"/>
      <c r="M232" s="191"/>
      <c r="N232" s="192"/>
      <c r="O232" s="192"/>
      <c r="P232" s="192"/>
      <c r="Q232" s="192"/>
      <c r="R232" s="192"/>
      <c r="S232" s="192"/>
      <c r="T232" s="193"/>
      <c r="AT232" s="194" t="s">
        <v>148</v>
      </c>
      <c r="AU232" s="194" t="s">
        <v>81</v>
      </c>
      <c r="AV232" s="13" t="s">
        <v>81</v>
      </c>
      <c r="AW232" s="13" t="s">
        <v>33</v>
      </c>
      <c r="AX232" s="13" t="s">
        <v>77</v>
      </c>
      <c r="AY232" s="194" t="s">
        <v>138</v>
      </c>
    </row>
    <row r="233" spans="1:65" s="2" customFormat="1" ht="21.75" customHeight="1">
      <c r="A233" s="35"/>
      <c r="B233" s="36"/>
      <c r="C233" s="170" t="s">
        <v>499</v>
      </c>
      <c r="D233" s="170" t="s">
        <v>141</v>
      </c>
      <c r="E233" s="171" t="s">
        <v>500</v>
      </c>
      <c r="F233" s="172" t="s">
        <v>501</v>
      </c>
      <c r="G233" s="173" t="s">
        <v>180</v>
      </c>
      <c r="H233" s="174">
        <v>135.41999999999999</v>
      </c>
      <c r="I233" s="175"/>
      <c r="J233" s="176">
        <f>ROUND(I233*H233,2)</f>
        <v>0</v>
      </c>
      <c r="K233" s="172" t="s">
        <v>145</v>
      </c>
      <c r="L233" s="40"/>
      <c r="M233" s="177" t="s">
        <v>19</v>
      </c>
      <c r="N233" s="178" t="s">
        <v>44</v>
      </c>
      <c r="O233" s="65"/>
      <c r="P233" s="179">
        <f>O233*H233</f>
        <v>0</v>
      </c>
      <c r="Q233" s="179">
        <v>6.0999999999999997E-4</v>
      </c>
      <c r="R233" s="179">
        <f>Q233*H233</f>
        <v>8.2606199999999991E-2</v>
      </c>
      <c r="S233" s="179">
        <v>0</v>
      </c>
      <c r="T233" s="180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181" t="s">
        <v>212</v>
      </c>
      <c r="AT233" s="181" t="s">
        <v>141</v>
      </c>
      <c r="AU233" s="181" t="s">
        <v>81</v>
      </c>
      <c r="AY233" s="18" t="s">
        <v>138</v>
      </c>
      <c r="BE233" s="182">
        <f>IF(N233="základní",J233,0)</f>
        <v>0</v>
      </c>
      <c r="BF233" s="182">
        <f>IF(N233="snížená",J233,0)</f>
        <v>0</v>
      </c>
      <c r="BG233" s="182">
        <f>IF(N233="zákl. přenesená",J233,0)</f>
        <v>0</v>
      </c>
      <c r="BH233" s="182">
        <f>IF(N233="sníž. přenesená",J233,0)</f>
        <v>0</v>
      </c>
      <c r="BI233" s="182">
        <f>IF(N233="nulová",J233,0)</f>
        <v>0</v>
      </c>
      <c r="BJ233" s="18" t="s">
        <v>81</v>
      </c>
      <c r="BK233" s="182">
        <f>ROUND(I233*H233,2)</f>
        <v>0</v>
      </c>
      <c r="BL233" s="18" t="s">
        <v>212</v>
      </c>
      <c r="BM233" s="181" t="s">
        <v>502</v>
      </c>
    </row>
    <row r="234" spans="1:65" s="13" customFormat="1" ht="11.25">
      <c r="B234" s="183"/>
      <c r="C234" s="184"/>
      <c r="D234" s="185" t="s">
        <v>148</v>
      </c>
      <c r="E234" s="186" t="s">
        <v>19</v>
      </c>
      <c r="F234" s="187" t="s">
        <v>503</v>
      </c>
      <c r="G234" s="184"/>
      <c r="H234" s="188">
        <v>135.41999999999999</v>
      </c>
      <c r="I234" s="189"/>
      <c r="J234" s="184"/>
      <c r="K234" s="184"/>
      <c r="L234" s="190"/>
      <c r="M234" s="191"/>
      <c r="N234" s="192"/>
      <c r="O234" s="192"/>
      <c r="P234" s="192"/>
      <c r="Q234" s="192"/>
      <c r="R234" s="192"/>
      <c r="S234" s="192"/>
      <c r="T234" s="193"/>
      <c r="AT234" s="194" t="s">
        <v>148</v>
      </c>
      <c r="AU234" s="194" t="s">
        <v>81</v>
      </c>
      <c r="AV234" s="13" t="s">
        <v>81</v>
      </c>
      <c r="AW234" s="13" t="s">
        <v>33</v>
      </c>
      <c r="AX234" s="13" t="s">
        <v>77</v>
      </c>
      <c r="AY234" s="194" t="s">
        <v>138</v>
      </c>
    </row>
    <row r="235" spans="1:65" s="2" customFormat="1" ht="24">
      <c r="A235" s="35"/>
      <c r="B235" s="36"/>
      <c r="C235" s="170" t="s">
        <v>504</v>
      </c>
      <c r="D235" s="170" t="s">
        <v>141</v>
      </c>
      <c r="E235" s="171" t="s">
        <v>505</v>
      </c>
      <c r="F235" s="172" t="s">
        <v>506</v>
      </c>
      <c r="G235" s="173" t="s">
        <v>180</v>
      </c>
      <c r="H235" s="174">
        <v>126.52</v>
      </c>
      <c r="I235" s="175"/>
      <c r="J235" s="176">
        <f>ROUND(I235*H235,2)</f>
        <v>0</v>
      </c>
      <c r="K235" s="172" t="s">
        <v>19</v>
      </c>
      <c r="L235" s="40"/>
      <c r="M235" s="177" t="s">
        <v>19</v>
      </c>
      <c r="N235" s="178" t="s">
        <v>44</v>
      </c>
      <c r="O235" s="65"/>
      <c r="P235" s="179">
        <f>O235*H235</f>
        <v>0</v>
      </c>
      <c r="Q235" s="179">
        <v>6.0999999999999997E-4</v>
      </c>
      <c r="R235" s="179">
        <f>Q235*H235</f>
        <v>7.7177199999999987E-2</v>
      </c>
      <c r="S235" s="179">
        <v>0</v>
      </c>
      <c r="T235" s="180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181" t="s">
        <v>212</v>
      </c>
      <c r="AT235" s="181" t="s">
        <v>141</v>
      </c>
      <c r="AU235" s="181" t="s">
        <v>81</v>
      </c>
      <c r="AY235" s="18" t="s">
        <v>138</v>
      </c>
      <c r="BE235" s="182">
        <f>IF(N235="základní",J235,0)</f>
        <v>0</v>
      </c>
      <c r="BF235" s="182">
        <f>IF(N235="snížená",J235,0)</f>
        <v>0</v>
      </c>
      <c r="BG235" s="182">
        <f>IF(N235="zákl. přenesená",J235,0)</f>
        <v>0</v>
      </c>
      <c r="BH235" s="182">
        <f>IF(N235="sníž. přenesená",J235,0)</f>
        <v>0</v>
      </c>
      <c r="BI235" s="182">
        <f>IF(N235="nulová",J235,0)</f>
        <v>0</v>
      </c>
      <c r="BJ235" s="18" t="s">
        <v>81</v>
      </c>
      <c r="BK235" s="182">
        <f>ROUND(I235*H235,2)</f>
        <v>0</v>
      </c>
      <c r="BL235" s="18" t="s">
        <v>212</v>
      </c>
      <c r="BM235" s="181" t="s">
        <v>507</v>
      </c>
    </row>
    <row r="236" spans="1:65" s="13" customFormat="1" ht="11.25">
      <c r="B236" s="183"/>
      <c r="C236" s="184"/>
      <c r="D236" s="185" t="s">
        <v>148</v>
      </c>
      <c r="E236" s="186" t="s">
        <v>19</v>
      </c>
      <c r="F236" s="187" t="s">
        <v>508</v>
      </c>
      <c r="G236" s="184"/>
      <c r="H236" s="188">
        <v>126.52</v>
      </c>
      <c r="I236" s="189"/>
      <c r="J236" s="184"/>
      <c r="K236" s="184"/>
      <c r="L236" s="190"/>
      <c r="M236" s="191"/>
      <c r="N236" s="192"/>
      <c r="O236" s="192"/>
      <c r="P236" s="192"/>
      <c r="Q236" s="192"/>
      <c r="R236" s="192"/>
      <c r="S236" s="192"/>
      <c r="T236" s="193"/>
      <c r="AT236" s="194" t="s">
        <v>148</v>
      </c>
      <c r="AU236" s="194" t="s">
        <v>81</v>
      </c>
      <c r="AV236" s="13" t="s">
        <v>81</v>
      </c>
      <c r="AW236" s="13" t="s">
        <v>33</v>
      </c>
      <c r="AX236" s="13" t="s">
        <v>77</v>
      </c>
      <c r="AY236" s="194" t="s">
        <v>138</v>
      </c>
    </row>
    <row r="237" spans="1:65" s="2" customFormat="1" ht="24">
      <c r="A237" s="35"/>
      <c r="B237" s="36"/>
      <c r="C237" s="170" t="s">
        <v>509</v>
      </c>
      <c r="D237" s="170" t="s">
        <v>141</v>
      </c>
      <c r="E237" s="171" t="s">
        <v>510</v>
      </c>
      <c r="F237" s="172" t="s">
        <v>511</v>
      </c>
      <c r="G237" s="173" t="s">
        <v>180</v>
      </c>
      <c r="H237" s="174">
        <v>26.8</v>
      </c>
      <c r="I237" s="175"/>
      <c r="J237" s="176">
        <f>ROUND(I237*H237,2)</f>
        <v>0</v>
      </c>
      <c r="K237" s="172" t="s">
        <v>145</v>
      </c>
      <c r="L237" s="40"/>
      <c r="M237" s="177" t="s">
        <v>19</v>
      </c>
      <c r="N237" s="178" t="s">
        <v>44</v>
      </c>
      <c r="O237" s="65"/>
      <c r="P237" s="179">
        <f>O237*H237</f>
        <v>0</v>
      </c>
      <c r="Q237" s="179">
        <v>2.9E-4</v>
      </c>
      <c r="R237" s="179">
        <f>Q237*H237</f>
        <v>7.7720000000000003E-3</v>
      </c>
      <c r="S237" s="179">
        <v>0</v>
      </c>
      <c r="T237" s="180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181" t="s">
        <v>212</v>
      </c>
      <c r="AT237" s="181" t="s">
        <v>141</v>
      </c>
      <c r="AU237" s="181" t="s">
        <v>81</v>
      </c>
      <c r="AY237" s="18" t="s">
        <v>138</v>
      </c>
      <c r="BE237" s="182">
        <f>IF(N237="základní",J237,0)</f>
        <v>0</v>
      </c>
      <c r="BF237" s="182">
        <f>IF(N237="snížená",J237,0)</f>
        <v>0</v>
      </c>
      <c r="BG237" s="182">
        <f>IF(N237="zákl. přenesená",J237,0)</f>
        <v>0</v>
      </c>
      <c r="BH237" s="182">
        <f>IF(N237="sníž. přenesená",J237,0)</f>
        <v>0</v>
      </c>
      <c r="BI237" s="182">
        <f>IF(N237="nulová",J237,0)</f>
        <v>0</v>
      </c>
      <c r="BJ237" s="18" t="s">
        <v>81</v>
      </c>
      <c r="BK237" s="182">
        <f>ROUND(I237*H237,2)</f>
        <v>0</v>
      </c>
      <c r="BL237" s="18" t="s">
        <v>212</v>
      </c>
      <c r="BM237" s="181" t="s">
        <v>512</v>
      </c>
    </row>
    <row r="238" spans="1:65" s="13" customFormat="1" ht="11.25">
      <c r="B238" s="183"/>
      <c r="C238" s="184"/>
      <c r="D238" s="185" t="s">
        <v>148</v>
      </c>
      <c r="E238" s="186" t="s">
        <v>19</v>
      </c>
      <c r="F238" s="187" t="s">
        <v>513</v>
      </c>
      <c r="G238" s="184"/>
      <c r="H238" s="188">
        <v>26.8</v>
      </c>
      <c r="I238" s="189"/>
      <c r="J238" s="184"/>
      <c r="K238" s="184"/>
      <c r="L238" s="190"/>
      <c r="M238" s="191"/>
      <c r="N238" s="192"/>
      <c r="O238" s="192"/>
      <c r="P238" s="192"/>
      <c r="Q238" s="192"/>
      <c r="R238" s="192"/>
      <c r="S238" s="192"/>
      <c r="T238" s="193"/>
      <c r="AT238" s="194" t="s">
        <v>148</v>
      </c>
      <c r="AU238" s="194" t="s">
        <v>81</v>
      </c>
      <c r="AV238" s="13" t="s">
        <v>81</v>
      </c>
      <c r="AW238" s="13" t="s">
        <v>33</v>
      </c>
      <c r="AX238" s="13" t="s">
        <v>77</v>
      </c>
      <c r="AY238" s="194" t="s">
        <v>138</v>
      </c>
    </row>
    <row r="239" spans="1:65" s="2" customFormat="1" ht="24">
      <c r="A239" s="35"/>
      <c r="B239" s="36"/>
      <c r="C239" s="170" t="s">
        <v>514</v>
      </c>
      <c r="D239" s="170" t="s">
        <v>141</v>
      </c>
      <c r="E239" s="171" t="s">
        <v>515</v>
      </c>
      <c r="F239" s="172" t="s">
        <v>516</v>
      </c>
      <c r="G239" s="173" t="s">
        <v>180</v>
      </c>
      <c r="H239" s="174">
        <v>135.41999999999999</v>
      </c>
      <c r="I239" s="175"/>
      <c r="J239" s="176">
        <f>ROUND(I239*H239,2)</f>
        <v>0</v>
      </c>
      <c r="K239" s="172" t="s">
        <v>19</v>
      </c>
      <c r="L239" s="40"/>
      <c r="M239" s="177" t="s">
        <v>19</v>
      </c>
      <c r="N239" s="178" t="s">
        <v>44</v>
      </c>
      <c r="O239" s="65"/>
      <c r="P239" s="179">
        <f>O239*H239</f>
        <v>0</v>
      </c>
      <c r="Q239" s="179">
        <v>3.8999999999999999E-4</v>
      </c>
      <c r="R239" s="179">
        <f>Q239*H239</f>
        <v>5.2813799999999994E-2</v>
      </c>
      <c r="S239" s="179">
        <v>0</v>
      </c>
      <c r="T239" s="180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181" t="s">
        <v>212</v>
      </c>
      <c r="AT239" s="181" t="s">
        <v>141</v>
      </c>
      <c r="AU239" s="181" t="s">
        <v>81</v>
      </c>
      <c r="AY239" s="18" t="s">
        <v>138</v>
      </c>
      <c r="BE239" s="182">
        <f>IF(N239="základní",J239,0)</f>
        <v>0</v>
      </c>
      <c r="BF239" s="182">
        <f>IF(N239="snížená",J239,0)</f>
        <v>0</v>
      </c>
      <c r="BG239" s="182">
        <f>IF(N239="zákl. přenesená",J239,0)</f>
        <v>0</v>
      </c>
      <c r="BH239" s="182">
        <f>IF(N239="sníž. přenesená",J239,0)</f>
        <v>0</v>
      </c>
      <c r="BI239" s="182">
        <f>IF(N239="nulová",J239,0)</f>
        <v>0</v>
      </c>
      <c r="BJ239" s="18" t="s">
        <v>81</v>
      </c>
      <c r="BK239" s="182">
        <f>ROUND(I239*H239,2)</f>
        <v>0</v>
      </c>
      <c r="BL239" s="18" t="s">
        <v>212</v>
      </c>
      <c r="BM239" s="181" t="s">
        <v>517</v>
      </c>
    </row>
    <row r="240" spans="1:65" s="2" customFormat="1" ht="36">
      <c r="A240" s="35"/>
      <c r="B240" s="36"/>
      <c r="C240" s="170" t="s">
        <v>518</v>
      </c>
      <c r="D240" s="170" t="s">
        <v>141</v>
      </c>
      <c r="E240" s="171" t="s">
        <v>519</v>
      </c>
      <c r="F240" s="172" t="s">
        <v>520</v>
      </c>
      <c r="G240" s="173" t="s">
        <v>180</v>
      </c>
      <c r="H240" s="174">
        <v>24.12</v>
      </c>
      <c r="I240" s="175"/>
      <c r="J240" s="176">
        <f>ROUND(I240*H240,2)</f>
        <v>0</v>
      </c>
      <c r="K240" s="172" t="s">
        <v>19</v>
      </c>
      <c r="L240" s="40"/>
      <c r="M240" s="177" t="s">
        <v>19</v>
      </c>
      <c r="N240" s="178" t="s">
        <v>44</v>
      </c>
      <c r="O240" s="65"/>
      <c r="P240" s="179">
        <f>O240*H240</f>
        <v>0</v>
      </c>
      <c r="Q240" s="179">
        <v>4.8999999999999998E-4</v>
      </c>
      <c r="R240" s="179">
        <f>Q240*H240</f>
        <v>1.1818800000000001E-2</v>
      </c>
      <c r="S240" s="179">
        <v>0</v>
      </c>
      <c r="T240" s="180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181" t="s">
        <v>212</v>
      </c>
      <c r="AT240" s="181" t="s">
        <v>141</v>
      </c>
      <c r="AU240" s="181" t="s">
        <v>81</v>
      </c>
      <c r="AY240" s="18" t="s">
        <v>138</v>
      </c>
      <c r="BE240" s="182">
        <f>IF(N240="základní",J240,0)</f>
        <v>0</v>
      </c>
      <c r="BF240" s="182">
        <f>IF(N240="snížená",J240,0)</f>
        <v>0</v>
      </c>
      <c r="BG240" s="182">
        <f>IF(N240="zákl. přenesená",J240,0)</f>
        <v>0</v>
      </c>
      <c r="BH240" s="182">
        <f>IF(N240="sníž. přenesená",J240,0)</f>
        <v>0</v>
      </c>
      <c r="BI240" s="182">
        <f>IF(N240="nulová",J240,0)</f>
        <v>0</v>
      </c>
      <c r="BJ240" s="18" t="s">
        <v>81</v>
      </c>
      <c r="BK240" s="182">
        <f>ROUND(I240*H240,2)</f>
        <v>0</v>
      </c>
      <c r="BL240" s="18" t="s">
        <v>212</v>
      </c>
      <c r="BM240" s="181" t="s">
        <v>521</v>
      </c>
    </row>
    <row r="241" spans="1:65" s="13" customFormat="1" ht="11.25">
      <c r="B241" s="183"/>
      <c r="C241" s="184"/>
      <c r="D241" s="185" t="s">
        <v>148</v>
      </c>
      <c r="E241" s="186" t="s">
        <v>19</v>
      </c>
      <c r="F241" s="187" t="s">
        <v>522</v>
      </c>
      <c r="G241" s="184"/>
      <c r="H241" s="188">
        <v>24.12</v>
      </c>
      <c r="I241" s="189"/>
      <c r="J241" s="184"/>
      <c r="K241" s="184"/>
      <c r="L241" s="190"/>
      <c r="M241" s="191"/>
      <c r="N241" s="192"/>
      <c r="O241" s="192"/>
      <c r="P241" s="192"/>
      <c r="Q241" s="192"/>
      <c r="R241" s="192"/>
      <c r="S241" s="192"/>
      <c r="T241" s="193"/>
      <c r="AT241" s="194" t="s">
        <v>148</v>
      </c>
      <c r="AU241" s="194" t="s">
        <v>81</v>
      </c>
      <c r="AV241" s="13" t="s">
        <v>81</v>
      </c>
      <c r="AW241" s="13" t="s">
        <v>33</v>
      </c>
      <c r="AX241" s="13" t="s">
        <v>77</v>
      </c>
      <c r="AY241" s="194" t="s">
        <v>138</v>
      </c>
    </row>
    <row r="242" spans="1:65" s="2" customFormat="1" ht="44.25" customHeight="1">
      <c r="A242" s="35"/>
      <c r="B242" s="36"/>
      <c r="C242" s="170" t="s">
        <v>523</v>
      </c>
      <c r="D242" s="170" t="s">
        <v>141</v>
      </c>
      <c r="E242" s="171" t="s">
        <v>524</v>
      </c>
      <c r="F242" s="172" t="s">
        <v>525</v>
      </c>
      <c r="G242" s="173" t="s">
        <v>166</v>
      </c>
      <c r="H242" s="174">
        <v>331.798</v>
      </c>
      <c r="I242" s="175"/>
      <c r="J242" s="176">
        <f>ROUND(I242*H242,2)</f>
        <v>0</v>
      </c>
      <c r="K242" s="172" t="s">
        <v>145</v>
      </c>
      <c r="L242" s="40"/>
      <c r="M242" s="177" t="s">
        <v>19</v>
      </c>
      <c r="N242" s="178" t="s">
        <v>44</v>
      </c>
      <c r="O242" s="65"/>
      <c r="P242" s="179">
        <f>O242*H242</f>
        <v>0</v>
      </c>
      <c r="Q242" s="179">
        <v>2.6099999999999999E-3</v>
      </c>
      <c r="R242" s="179">
        <f>Q242*H242</f>
        <v>0.86599278000000002</v>
      </c>
      <c r="S242" s="179">
        <v>0</v>
      </c>
      <c r="T242" s="180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181" t="s">
        <v>212</v>
      </c>
      <c r="AT242" s="181" t="s">
        <v>141</v>
      </c>
      <c r="AU242" s="181" t="s">
        <v>81</v>
      </c>
      <c r="AY242" s="18" t="s">
        <v>138</v>
      </c>
      <c r="BE242" s="182">
        <f>IF(N242="základní",J242,0)</f>
        <v>0</v>
      </c>
      <c r="BF242" s="182">
        <f>IF(N242="snížená",J242,0)</f>
        <v>0</v>
      </c>
      <c r="BG242" s="182">
        <f>IF(N242="zákl. přenesená",J242,0)</f>
        <v>0</v>
      </c>
      <c r="BH242" s="182">
        <f>IF(N242="sníž. přenesená",J242,0)</f>
        <v>0</v>
      </c>
      <c r="BI242" s="182">
        <f>IF(N242="nulová",J242,0)</f>
        <v>0</v>
      </c>
      <c r="BJ242" s="18" t="s">
        <v>81</v>
      </c>
      <c r="BK242" s="182">
        <f>ROUND(I242*H242,2)</f>
        <v>0</v>
      </c>
      <c r="BL242" s="18" t="s">
        <v>212</v>
      </c>
      <c r="BM242" s="181" t="s">
        <v>526</v>
      </c>
    </row>
    <row r="243" spans="1:65" s="13" customFormat="1" ht="11.25">
      <c r="B243" s="183"/>
      <c r="C243" s="184"/>
      <c r="D243" s="185" t="s">
        <v>148</v>
      </c>
      <c r="E243" s="186" t="s">
        <v>19</v>
      </c>
      <c r="F243" s="187" t="s">
        <v>527</v>
      </c>
      <c r="G243" s="184"/>
      <c r="H243" s="188">
        <v>309.85599999999999</v>
      </c>
      <c r="I243" s="189"/>
      <c r="J243" s="184"/>
      <c r="K243" s="184"/>
      <c r="L243" s="190"/>
      <c r="M243" s="191"/>
      <c r="N243" s="192"/>
      <c r="O243" s="192"/>
      <c r="P243" s="192"/>
      <c r="Q243" s="192"/>
      <c r="R243" s="192"/>
      <c r="S243" s="192"/>
      <c r="T243" s="193"/>
      <c r="AT243" s="194" t="s">
        <v>148</v>
      </c>
      <c r="AU243" s="194" t="s">
        <v>81</v>
      </c>
      <c r="AV243" s="13" t="s">
        <v>81</v>
      </c>
      <c r="AW243" s="13" t="s">
        <v>33</v>
      </c>
      <c r="AX243" s="13" t="s">
        <v>72</v>
      </c>
      <c r="AY243" s="194" t="s">
        <v>138</v>
      </c>
    </row>
    <row r="244" spans="1:65" s="13" customFormat="1" ht="11.25">
      <c r="B244" s="183"/>
      <c r="C244" s="184"/>
      <c r="D244" s="185" t="s">
        <v>148</v>
      </c>
      <c r="E244" s="186" t="s">
        <v>19</v>
      </c>
      <c r="F244" s="187" t="s">
        <v>528</v>
      </c>
      <c r="G244" s="184"/>
      <c r="H244" s="188">
        <v>7</v>
      </c>
      <c r="I244" s="189"/>
      <c r="J244" s="184"/>
      <c r="K244" s="184"/>
      <c r="L244" s="190"/>
      <c r="M244" s="191"/>
      <c r="N244" s="192"/>
      <c r="O244" s="192"/>
      <c r="P244" s="192"/>
      <c r="Q244" s="192"/>
      <c r="R244" s="192"/>
      <c r="S244" s="192"/>
      <c r="T244" s="193"/>
      <c r="AT244" s="194" t="s">
        <v>148</v>
      </c>
      <c r="AU244" s="194" t="s">
        <v>81</v>
      </c>
      <c r="AV244" s="13" t="s">
        <v>81</v>
      </c>
      <c r="AW244" s="13" t="s">
        <v>33</v>
      </c>
      <c r="AX244" s="13" t="s">
        <v>72</v>
      </c>
      <c r="AY244" s="194" t="s">
        <v>138</v>
      </c>
    </row>
    <row r="245" spans="1:65" s="15" customFormat="1" ht="11.25">
      <c r="B245" s="206"/>
      <c r="C245" s="207"/>
      <c r="D245" s="185" t="s">
        <v>148</v>
      </c>
      <c r="E245" s="208" t="s">
        <v>82</v>
      </c>
      <c r="F245" s="209" t="s">
        <v>300</v>
      </c>
      <c r="G245" s="207"/>
      <c r="H245" s="210">
        <v>316.85599999999999</v>
      </c>
      <c r="I245" s="211"/>
      <c r="J245" s="207"/>
      <c r="K245" s="207"/>
      <c r="L245" s="212"/>
      <c r="M245" s="213"/>
      <c r="N245" s="214"/>
      <c r="O245" s="214"/>
      <c r="P245" s="214"/>
      <c r="Q245" s="214"/>
      <c r="R245" s="214"/>
      <c r="S245" s="214"/>
      <c r="T245" s="215"/>
      <c r="AT245" s="216" t="s">
        <v>148</v>
      </c>
      <c r="AU245" s="216" t="s">
        <v>81</v>
      </c>
      <c r="AV245" s="15" t="s">
        <v>139</v>
      </c>
      <c r="AW245" s="15" t="s">
        <v>33</v>
      </c>
      <c r="AX245" s="15" t="s">
        <v>72</v>
      </c>
      <c r="AY245" s="216" t="s">
        <v>138</v>
      </c>
    </row>
    <row r="246" spans="1:65" s="13" customFormat="1" ht="11.25">
      <c r="B246" s="183"/>
      <c r="C246" s="184"/>
      <c r="D246" s="185" t="s">
        <v>148</v>
      </c>
      <c r="E246" s="186" t="s">
        <v>19</v>
      </c>
      <c r="F246" s="187" t="s">
        <v>529</v>
      </c>
      <c r="G246" s="184"/>
      <c r="H246" s="188">
        <v>1.4</v>
      </c>
      <c r="I246" s="189"/>
      <c r="J246" s="184"/>
      <c r="K246" s="184"/>
      <c r="L246" s="190"/>
      <c r="M246" s="191"/>
      <c r="N246" s="192"/>
      <c r="O246" s="192"/>
      <c r="P246" s="192"/>
      <c r="Q246" s="192"/>
      <c r="R246" s="192"/>
      <c r="S246" s="192"/>
      <c r="T246" s="193"/>
      <c r="AT246" s="194" t="s">
        <v>148</v>
      </c>
      <c r="AU246" s="194" t="s">
        <v>81</v>
      </c>
      <c r="AV246" s="13" t="s">
        <v>81</v>
      </c>
      <c r="AW246" s="13" t="s">
        <v>33</v>
      </c>
      <c r="AX246" s="13" t="s">
        <v>72</v>
      </c>
      <c r="AY246" s="194" t="s">
        <v>138</v>
      </c>
    </row>
    <row r="247" spans="1:65" s="13" customFormat="1" ht="11.25">
      <c r="B247" s="183"/>
      <c r="C247" s="184"/>
      <c r="D247" s="185" t="s">
        <v>148</v>
      </c>
      <c r="E247" s="186" t="s">
        <v>19</v>
      </c>
      <c r="F247" s="187" t="s">
        <v>530</v>
      </c>
      <c r="G247" s="184"/>
      <c r="H247" s="188">
        <v>13.542</v>
      </c>
      <c r="I247" s="189"/>
      <c r="J247" s="184"/>
      <c r="K247" s="184"/>
      <c r="L247" s="190"/>
      <c r="M247" s="191"/>
      <c r="N247" s="192"/>
      <c r="O247" s="192"/>
      <c r="P247" s="192"/>
      <c r="Q247" s="192"/>
      <c r="R247" s="192"/>
      <c r="S247" s="192"/>
      <c r="T247" s="193"/>
      <c r="AT247" s="194" t="s">
        <v>148</v>
      </c>
      <c r="AU247" s="194" t="s">
        <v>81</v>
      </c>
      <c r="AV247" s="13" t="s">
        <v>81</v>
      </c>
      <c r="AW247" s="13" t="s">
        <v>33</v>
      </c>
      <c r="AX247" s="13" t="s">
        <v>72</v>
      </c>
      <c r="AY247" s="194" t="s">
        <v>138</v>
      </c>
    </row>
    <row r="248" spans="1:65" s="14" customFormat="1" ht="11.25">
      <c r="B248" s="195"/>
      <c r="C248" s="196"/>
      <c r="D248" s="185" t="s">
        <v>148</v>
      </c>
      <c r="E248" s="197" t="s">
        <v>19</v>
      </c>
      <c r="F248" s="198" t="s">
        <v>150</v>
      </c>
      <c r="G248" s="196"/>
      <c r="H248" s="199">
        <v>331.79799999999994</v>
      </c>
      <c r="I248" s="200"/>
      <c r="J248" s="196"/>
      <c r="K248" s="196"/>
      <c r="L248" s="201"/>
      <c r="M248" s="202"/>
      <c r="N248" s="203"/>
      <c r="O248" s="203"/>
      <c r="P248" s="203"/>
      <c r="Q248" s="203"/>
      <c r="R248" s="203"/>
      <c r="S248" s="203"/>
      <c r="T248" s="204"/>
      <c r="AT248" s="205" t="s">
        <v>148</v>
      </c>
      <c r="AU248" s="205" t="s">
        <v>81</v>
      </c>
      <c r="AV248" s="14" t="s">
        <v>146</v>
      </c>
      <c r="AW248" s="14" t="s">
        <v>33</v>
      </c>
      <c r="AX248" s="14" t="s">
        <v>77</v>
      </c>
      <c r="AY248" s="205" t="s">
        <v>138</v>
      </c>
    </row>
    <row r="249" spans="1:65" s="2" customFormat="1" ht="36">
      <c r="A249" s="35"/>
      <c r="B249" s="36"/>
      <c r="C249" s="170" t="s">
        <v>531</v>
      </c>
      <c r="D249" s="170" t="s">
        <v>141</v>
      </c>
      <c r="E249" s="171" t="s">
        <v>532</v>
      </c>
      <c r="F249" s="172" t="s">
        <v>533</v>
      </c>
      <c r="G249" s="173" t="s">
        <v>166</v>
      </c>
      <c r="H249" s="174">
        <v>642.36</v>
      </c>
      <c r="I249" s="175"/>
      <c r="J249" s="176">
        <f>ROUND(I249*H249,2)</f>
        <v>0</v>
      </c>
      <c r="K249" s="172" t="s">
        <v>145</v>
      </c>
      <c r="L249" s="40"/>
      <c r="M249" s="177" t="s">
        <v>19</v>
      </c>
      <c r="N249" s="178" t="s">
        <v>44</v>
      </c>
      <c r="O249" s="65"/>
      <c r="P249" s="179">
        <f>O249*H249</f>
        <v>0</v>
      </c>
      <c r="Q249" s="179">
        <v>2.99E-3</v>
      </c>
      <c r="R249" s="179">
        <f>Q249*H249</f>
        <v>1.9206564000000002</v>
      </c>
      <c r="S249" s="179">
        <v>0</v>
      </c>
      <c r="T249" s="180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181" t="s">
        <v>212</v>
      </c>
      <c r="AT249" s="181" t="s">
        <v>141</v>
      </c>
      <c r="AU249" s="181" t="s">
        <v>81</v>
      </c>
      <c r="AY249" s="18" t="s">
        <v>138</v>
      </c>
      <c r="BE249" s="182">
        <f>IF(N249="základní",J249,0)</f>
        <v>0</v>
      </c>
      <c r="BF249" s="182">
        <f>IF(N249="snížená",J249,0)</f>
        <v>0</v>
      </c>
      <c r="BG249" s="182">
        <f>IF(N249="zákl. přenesená",J249,0)</f>
        <v>0</v>
      </c>
      <c r="BH249" s="182">
        <f>IF(N249="sníž. přenesená",J249,0)</f>
        <v>0</v>
      </c>
      <c r="BI249" s="182">
        <f>IF(N249="nulová",J249,0)</f>
        <v>0</v>
      </c>
      <c r="BJ249" s="18" t="s">
        <v>81</v>
      </c>
      <c r="BK249" s="182">
        <f>ROUND(I249*H249,2)</f>
        <v>0</v>
      </c>
      <c r="BL249" s="18" t="s">
        <v>212</v>
      </c>
      <c r="BM249" s="181" t="s">
        <v>534</v>
      </c>
    </row>
    <row r="250" spans="1:65" s="13" customFormat="1" ht="11.25">
      <c r="B250" s="183"/>
      <c r="C250" s="184"/>
      <c r="D250" s="185" t="s">
        <v>148</v>
      </c>
      <c r="E250" s="186" t="s">
        <v>19</v>
      </c>
      <c r="F250" s="187" t="s">
        <v>535</v>
      </c>
      <c r="G250" s="184"/>
      <c r="H250" s="188">
        <v>297.45</v>
      </c>
      <c r="I250" s="189"/>
      <c r="J250" s="184"/>
      <c r="K250" s="184"/>
      <c r="L250" s="190"/>
      <c r="M250" s="191"/>
      <c r="N250" s="192"/>
      <c r="O250" s="192"/>
      <c r="P250" s="192"/>
      <c r="Q250" s="192"/>
      <c r="R250" s="192"/>
      <c r="S250" s="192"/>
      <c r="T250" s="193"/>
      <c r="AT250" s="194" t="s">
        <v>148</v>
      </c>
      <c r="AU250" s="194" t="s">
        <v>81</v>
      </c>
      <c r="AV250" s="13" t="s">
        <v>81</v>
      </c>
      <c r="AW250" s="13" t="s">
        <v>33</v>
      </c>
      <c r="AX250" s="13" t="s">
        <v>72</v>
      </c>
      <c r="AY250" s="194" t="s">
        <v>138</v>
      </c>
    </row>
    <row r="251" spans="1:65" s="13" customFormat="1" ht="11.25">
      <c r="B251" s="183"/>
      <c r="C251" s="184"/>
      <c r="D251" s="185" t="s">
        <v>148</v>
      </c>
      <c r="E251" s="186" t="s">
        <v>19</v>
      </c>
      <c r="F251" s="187" t="s">
        <v>536</v>
      </c>
      <c r="G251" s="184"/>
      <c r="H251" s="188">
        <v>54.66</v>
      </c>
      <c r="I251" s="189"/>
      <c r="J251" s="184"/>
      <c r="K251" s="184"/>
      <c r="L251" s="190"/>
      <c r="M251" s="191"/>
      <c r="N251" s="192"/>
      <c r="O251" s="192"/>
      <c r="P251" s="192"/>
      <c r="Q251" s="192"/>
      <c r="R251" s="192"/>
      <c r="S251" s="192"/>
      <c r="T251" s="193"/>
      <c r="AT251" s="194" t="s">
        <v>148</v>
      </c>
      <c r="AU251" s="194" t="s">
        <v>81</v>
      </c>
      <c r="AV251" s="13" t="s">
        <v>81</v>
      </c>
      <c r="AW251" s="13" t="s">
        <v>33</v>
      </c>
      <c r="AX251" s="13" t="s">
        <v>72</v>
      </c>
      <c r="AY251" s="194" t="s">
        <v>138</v>
      </c>
    </row>
    <row r="252" spans="1:65" s="13" customFormat="1" ht="11.25">
      <c r="B252" s="183"/>
      <c r="C252" s="184"/>
      <c r="D252" s="185" t="s">
        <v>148</v>
      </c>
      <c r="E252" s="186" t="s">
        <v>19</v>
      </c>
      <c r="F252" s="187" t="s">
        <v>537</v>
      </c>
      <c r="G252" s="184"/>
      <c r="H252" s="188">
        <v>296.25</v>
      </c>
      <c r="I252" s="189"/>
      <c r="J252" s="184"/>
      <c r="K252" s="184"/>
      <c r="L252" s="190"/>
      <c r="M252" s="191"/>
      <c r="N252" s="192"/>
      <c r="O252" s="192"/>
      <c r="P252" s="192"/>
      <c r="Q252" s="192"/>
      <c r="R252" s="192"/>
      <c r="S252" s="192"/>
      <c r="T252" s="193"/>
      <c r="AT252" s="194" t="s">
        <v>148</v>
      </c>
      <c r="AU252" s="194" t="s">
        <v>81</v>
      </c>
      <c r="AV252" s="13" t="s">
        <v>81</v>
      </c>
      <c r="AW252" s="13" t="s">
        <v>33</v>
      </c>
      <c r="AX252" s="13" t="s">
        <v>72</v>
      </c>
      <c r="AY252" s="194" t="s">
        <v>138</v>
      </c>
    </row>
    <row r="253" spans="1:65" s="13" customFormat="1" ht="11.25">
      <c r="B253" s="183"/>
      <c r="C253" s="184"/>
      <c r="D253" s="185" t="s">
        <v>148</v>
      </c>
      <c r="E253" s="186" t="s">
        <v>19</v>
      </c>
      <c r="F253" s="187" t="s">
        <v>538</v>
      </c>
      <c r="G253" s="184"/>
      <c r="H253" s="188">
        <v>-6</v>
      </c>
      <c r="I253" s="189"/>
      <c r="J253" s="184"/>
      <c r="K253" s="184"/>
      <c r="L253" s="190"/>
      <c r="M253" s="191"/>
      <c r="N253" s="192"/>
      <c r="O253" s="192"/>
      <c r="P253" s="192"/>
      <c r="Q253" s="192"/>
      <c r="R253" s="192"/>
      <c r="S253" s="192"/>
      <c r="T253" s="193"/>
      <c r="AT253" s="194" t="s">
        <v>148</v>
      </c>
      <c r="AU253" s="194" t="s">
        <v>81</v>
      </c>
      <c r="AV253" s="13" t="s">
        <v>81</v>
      </c>
      <c r="AW253" s="13" t="s">
        <v>33</v>
      </c>
      <c r="AX253" s="13" t="s">
        <v>72</v>
      </c>
      <c r="AY253" s="194" t="s">
        <v>138</v>
      </c>
    </row>
    <row r="254" spans="1:65" s="15" customFormat="1" ht="11.25">
      <c r="B254" s="206"/>
      <c r="C254" s="207"/>
      <c r="D254" s="185" t="s">
        <v>148</v>
      </c>
      <c r="E254" s="208" t="s">
        <v>87</v>
      </c>
      <c r="F254" s="209" t="s">
        <v>300</v>
      </c>
      <c r="G254" s="207"/>
      <c r="H254" s="210">
        <v>642.36</v>
      </c>
      <c r="I254" s="211"/>
      <c r="J254" s="207"/>
      <c r="K254" s="207"/>
      <c r="L254" s="212"/>
      <c r="M254" s="213"/>
      <c r="N254" s="214"/>
      <c r="O254" s="214"/>
      <c r="P254" s="214"/>
      <c r="Q254" s="214"/>
      <c r="R254" s="214"/>
      <c r="S254" s="214"/>
      <c r="T254" s="215"/>
      <c r="AT254" s="216" t="s">
        <v>148</v>
      </c>
      <c r="AU254" s="216" t="s">
        <v>81</v>
      </c>
      <c r="AV254" s="15" t="s">
        <v>139</v>
      </c>
      <c r="AW254" s="15" t="s">
        <v>33</v>
      </c>
      <c r="AX254" s="15" t="s">
        <v>77</v>
      </c>
      <c r="AY254" s="216" t="s">
        <v>138</v>
      </c>
    </row>
    <row r="255" spans="1:65" s="2" customFormat="1" ht="36">
      <c r="A255" s="35"/>
      <c r="B255" s="36"/>
      <c r="C255" s="170" t="s">
        <v>539</v>
      </c>
      <c r="D255" s="170" t="s">
        <v>141</v>
      </c>
      <c r="E255" s="171" t="s">
        <v>540</v>
      </c>
      <c r="F255" s="172" t="s">
        <v>541</v>
      </c>
      <c r="G255" s="173" t="s">
        <v>166</v>
      </c>
      <c r="H255" s="174">
        <v>316.85599999999999</v>
      </c>
      <c r="I255" s="175"/>
      <c r="J255" s="176">
        <f>ROUND(I255*H255,2)</f>
        <v>0</v>
      </c>
      <c r="K255" s="172" t="s">
        <v>145</v>
      </c>
      <c r="L255" s="40"/>
      <c r="M255" s="177" t="s">
        <v>19</v>
      </c>
      <c r="N255" s="178" t="s">
        <v>44</v>
      </c>
      <c r="O255" s="65"/>
      <c r="P255" s="179">
        <f>O255*H255</f>
        <v>0</v>
      </c>
      <c r="Q255" s="179">
        <v>3.4000000000000002E-4</v>
      </c>
      <c r="R255" s="179">
        <f>Q255*H255</f>
        <v>0.10773104</v>
      </c>
      <c r="S255" s="179">
        <v>0</v>
      </c>
      <c r="T255" s="180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181" t="s">
        <v>212</v>
      </c>
      <c r="AT255" s="181" t="s">
        <v>141</v>
      </c>
      <c r="AU255" s="181" t="s">
        <v>81</v>
      </c>
      <c r="AY255" s="18" t="s">
        <v>138</v>
      </c>
      <c r="BE255" s="182">
        <f>IF(N255="základní",J255,0)</f>
        <v>0</v>
      </c>
      <c r="BF255" s="182">
        <f>IF(N255="snížená",J255,0)</f>
        <v>0</v>
      </c>
      <c r="BG255" s="182">
        <f>IF(N255="zákl. přenesená",J255,0)</f>
        <v>0</v>
      </c>
      <c r="BH255" s="182">
        <f>IF(N255="sníž. přenesená",J255,0)</f>
        <v>0</v>
      </c>
      <c r="BI255" s="182">
        <f>IF(N255="nulová",J255,0)</f>
        <v>0</v>
      </c>
      <c r="BJ255" s="18" t="s">
        <v>81</v>
      </c>
      <c r="BK255" s="182">
        <f>ROUND(I255*H255,2)</f>
        <v>0</v>
      </c>
      <c r="BL255" s="18" t="s">
        <v>212</v>
      </c>
      <c r="BM255" s="181" t="s">
        <v>542</v>
      </c>
    </row>
    <row r="256" spans="1:65" s="13" customFormat="1" ht="11.25">
      <c r="B256" s="183"/>
      <c r="C256" s="184"/>
      <c r="D256" s="185" t="s">
        <v>148</v>
      </c>
      <c r="E256" s="186" t="s">
        <v>19</v>
      </c>
      <c r="F256" s="187" t="s">
        <v>82</v>
      </c>
      <c r="G256" s="184"/>
      <c r="H256" s="188">
        <v>316.85599999999999</v>
      </c>
      <c r="I256" s="189"/>
      <c r="J256" s="184"/>
      <c r="K256" s="184"/>
      <c r="L256" s="190"/>
      <c r="M256" s="191"/>
      <c r="N256" s="192"/>
      <c r="O256" s="192"/>
      <c r="P256" s="192"/>
      <c r="Q256" s="192"/>
      <c r="R256" s="192"/>
      <c r="S256" s="192"/>
      <c r="T256" s="193"/>
      <c r="AT256" s="194" t="s">
        <v>148</v>
      </c>
      <c r="AU256" s="194" t="s">
        <v>81</v>
      </c>
      <c r="AV256" s="13" t="s">
        <v>81</v>
      </c>
      <c r="AW256" s="13" t="s">
        <v>33</v>
      </c>
      <c r="AX256" s="13" t="s">
        <v>77</v>
      </c>
      <c r="AY256" s="194" t="s">
        <v>138</v>
      </c>
    </row>
    <row r="257" spans="1:65" s="2" customFormat="1" ht="48">
      <c r="A257" s="35"/>
      <c r="B257" s="36"/>
      <c r="C257" s="170" t="s">
        <v>543</v>
      </c>
      <c r="D257" s="170" t="s">
        <v>141</v>
      </c>
      <c r="E257" s="171" t="s">
        <v>544</v>
      </c>
      <c r="F257" s="172" t="s">
        <v>545</v>
      </c>
      <c r="G257" s="173" t="s">
        <v>180</v>
      </c>
      <c r="H257" s="174">
        <v>17.3</v>
      </c>
      <c r="I257" s="175"/>
      <c r="J257" s="176">
        <f>ROUND(I257*H257,2)</f>
        <v>0</v>
      </c>
      <c r="K257" s="172" t="s">
        <v>19</v>
      </c>
      <c r="L257" s="40"/>
      <c r="M257" s="177" t="s">
        <v>19</v>
      </c>
      <c r="N257" s="178" t="s">
        <v>44</v>
      </c>
      <c r="O257" s="65"/>
      <c r="P257" s="179">
        <f>O257*H257</f>
        <v>0</v>
      </c>
      <c r="Q257" s="179">
        <v>1.8699999999999999E-3</v>
      </c>
      <c r="R257" s="179">
        <f>Q257*H257</f>
        <v>3.2350999999999998E-2</v>
      </c>
      <c r="S257" s="179">
        <v>0</v>
      </c>
      <c r="T257" s="180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181" t="s">
        <v>212</v>
      </c>
      <c r="AT257" s="181" t="s">
        <v>141</v>
      </c>
      <c r="AU257" s="181" t="s">
        <v>81</v>
      </c>
      <c r="AY257" s="18" t="s">
        <v>138</v>
      </c>
      <c r="BE257" s="182">
        <f>IF(N257="základní",J257,0)</f>
        <v>0</v>
      </c>
      <c r="BF257" s="182">
        <f>IF(N257="snížená",J257,0)</f>
        <v>0</v>
      </c>
      <c r="BG257" s="182">
        <f>IF(N257="zákl. přenesená",J257,0)</f>
        <v>0</v>
      </c>
      <c r="BH257" s="182">
        <f>IF(N257="sníž. přenesená",J257,0)</f>
        <v>0</v>
      </c>
      <c r="BI257" s="182">
        <f>IF(N257="nulová",J257,0)</f>
        <v>0</v>
      </c>
      <c r="BJ257" s="18" t="s">
        <v>81</v>
      </c>
      <c r="BK257" s="182">
        <f>ROUND(I257*H257,2)</f>
        <v>0</v>
      </c>
      <c r="BL257" s="18" t="s">
        <v>212</v>
      </c>
      <c r="BM257" s="181" t="s">
        <v>546</v>
      </c>
    </row>
    <row r="258" spans="1:65" s="13" customFormat="1" ht="11.25">
      <c r="B258" s="183"/>
      <c r="C258" s="184"/>
      <c r="D258" s="185" t="s">
        <v>148</v>
      </c>
      <c r="E258" s="186" t="s">
        <v>19</v>
      </c>
      <c r="F258" s="187" t="s">
        <v>547</v>
      </c>
      <c r="G258" s="184"/>
      <c r="H258" s="188">
        <v>17.3</v>
      </c>
      <c r="I258" s="189"/>
      <c r="J258" s="184"/>
      <c r="K258" s="184"/>
      <c r="L258" s="190"/>
      <c r="M258" s="191"/>
      <c r="N258" s="192"/>
      <c r="O258" s="192"/>
      <c r="P258" s="192"/>
      <c r="Q258" s="192"/>
      <c r="R258" s="192"/>
      <c r="S258" s="192"/>
      <c r="T258" s="193"/>
      <c r="AT258" s="194" t="s">
        <v>148</v>
      </c>
      <c r="AU258" s="194" t="s">
        <v>81</v>
      </c>
      <c r="AV258" s="13" t="s">
        <v>81</v>
      </c>
      <c r="AW258" s="13" t="s">
        <v>33</v>
      </c>
      <c r="AX258" s="13" t="s">
        <v>77</v>
      </c>
      <c r="AY258" s="194" t="s">
        <v>138</v>
      </c>
    </row>
    <row r="259" spans="1:65" s="2" customFormat="1" ht="24">
      <c r="A259" s="35"/>
      <c r="B259" s="36"/>
      <c r="C259" s="170" t="s">
        <v>548</v>
      </c>
      <c r="D259" s="170" t="s">
        <v>141</v>
      </c>
      <c r="E259" s="171" t="s">
        <v>549</v>
      </c>
      <c r="F259" s="172" t="s">
        <v>550</v>
      </c>
      <c r="G259" s="173" t="s">
        <v>180</v>
      </c>
      <c r="H259" s="174">
        <v>27.7</v>
      </c>
      <c r="I259" s="175"/>
      <c r="J259" s="176">
        <f>ROUND(I259*H259,2)</f>
        <v>0</v>
      </c>
      <c r="K259" s="172" t="s">
        <v>145</v>
      </c>
      <c r="L259" s="40"/>
      <c r="M259" s="177" t="s">
        <v>19</v>
      </c>
      <c r="N259" s="178" t="s">
        <v>44</v>
      </c>
      <c r="O259" s="65"/>
      <c r="P259" s="179">
        <f>O259*H259</f>
        <v>0</v>
      </c>
      <c r="Q259" s="179">
        <v>1.2899999999999999E-3</v>
      </c>
      <c r="R259" s="179">
        <f>Q259*H259</f>
        <v>3.5732999999999994E-2</v>
      </c>
      <c r="S259" s="179">
        <v>0</v>
      </c>
      <c r="T259" s="180">
        <f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181" t="s">
        <v>212</v>
      </c>
      <c r="AT259" s="181" t="s">
        <v>141</v>
      </c>
      <c r="AU259" s="181" t="s">
        <v>81</v>
      </c>
      <c r="AY259" s="18" t="s">
        <v>138</v>
      </c>
      <c r="BE259" s="182">
        <f>IF(N259="základní",J259,0)</f>
        <v>0</v>
      </c>
      <c r="BF259" s="182">
        <f>IF(N259="snížená",J259,0)</f>
        <v>0</v>
      </c>
      <c r="BG259" s="182">
        <f>IF(N259="zákl. přenesená",J259,0)</f>
        <v>0</v>
      </c>
      <c r="BH259" s="182">
        <f>IF(N259="sníž. přenesená",J259,0)</f>
        <v>0</v>
      </c>
      <c r="BI259" s="182">
        <f>IF(N259="nulová",J259,0)</f>
        <v>0</v>
      </c>
      <c r="BJ259" s="18" t="s">
        <v>81</v>
      </c>
      <c r="BK259" s="182">
        <f>ROUND(I259*H259,2)</f>
        <v>0</v>
      </c>
      <c r="BL259" s="18" t="s">
        <v>212</v>
      </c>
      <c r="BM259" s="181" t="s">
        <v>551</v>
      </c>
    </row>
    <row r="260" spans="1:65" s="13" customFormat="1" ht="11.25">
      <c r="B260" s="183"/>
      <c r="C260" s="184"/>
      <c r="D260" s="185" t="s">
        <v>148</v>
      </c>
      <c r="E260" s="186" t="s">
        <v>19</v>
      </c>
      <c r="F260" s="187" t="s">
        <v>552</v>
      </c>
      <c r="G260" s="184"/>
      <c r="H260" s="188">
        <v>27.7</v>
      </c>
      <c r="I260" s="189"/>
      <c r="J260" s="184"/>
      <c r="K260" s="184"/>
      <c r="L260" s="190"/>
      <c r="M260" s="191"/>
      <c r="N260" s="192"/>
      <c r="O260" s="192"/>
      <c r="P260" s="192"/>
      <c r="Q260" s="192"/>
      <c r="R260" s="192"/>
      <c r="S260" s="192"/>
      <c r="T260" s="193"/>
      <c r="AT260" s="194" t="s">
        <v>148</v>
      </c>
      <c r="AU260" s="194" t="s">
        <v>81</v>
      </c>
      <c r="AV260" s="13" t="s">
        <v>81</v>
      </c>
      <c r="AW260" s="13" t="s">
        <v>33</v>
      </c>
      <c r="AX260" s="13" t="s">
        <v>77</v>
      </c>
      <c r="AY260" s="194" t="s">
        <v>138</v>
      </c>
    </row>
    <row r="261" spans="1:65" s="2" customFormat="1" ht="36">
      <c r="A261" s="35"/>
      <c r="B261" s="36"/>
      <c r="C261" s="170" t="s">
        <v>553</v>
      </c>
      <c r="D261" s="170" t="s">
        <v>141</v>
      </c>
      <c r="E261" s="171" t="s">
        <v>554</v>
      </c>
      <c r="F261" s="172" t="s">
        <v>555</v>
      </c>
      <c r="G261" s="173" t="s">
        <v>180</v>
      </c>
      <c r="H261" s="174">
        <v>16.2</v>
      </c>
      <c r="I261" s="175"/>
      <c r="J261" s="176">
        <f>ROUND(I261*H261,2)</f>
        <v>0</v>
      </c>
      <c r="K261" s="172" t="s">
        <v>145</v>
      </c>
      <c r="L261" s="40"/>
      <c r="M261" s="177" t="s">
        <v>19</v>
      </c>
      <c r="N261" s="178" t="s">
        <v>44</v>
      </c>
      <c r="O261" s="65"/>
      <c r="P261" s="179">
        <f>O261*H261</f>
        <v>0</v>
      </c>
      <c r="Q261" s="179">
        <v>0</v>
      </c>
      <c r="R261" s="179">
        <f>Q261*H261</f>
        <v>0</v>
      </c>
      <c r="S261" s="179">
        <v>0</v>
      </c>
      <c r="T261" s="180">
        <f>S261*H261</f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181" t="s">
        <v>212</v>
      </c>
      <c r="AT261" s="181" t="s">
        <v>141</v>
      </c>
      <c r="AU261" s="181" t="s">
        <v>81</v>
      </c>
      <c r="AY261" s="18" t="s">
        <v>138</v>
      </c>
      <c r="BE261" s="182">
        <f>IF(N261="základní",J261,0)</f>
        <v>0</v>
      </c>
      <c r="BF261" s="182">
        <f>IF(N261="snížená",J261,0)</f>
        <v>0</v>
      </c>
      <c r="BG261" s="182">
        <f>IF(N261="zákl. přenesená",J261,0)</f>
        <v>0</v>
      </c>
      <c r="BH261" s="182">
        <f>IF(N261="sníž. přenesená",J261,0)</f>
        <v>0</v>
      </c>
      <c r="BI261" s="182">
        <f>IF(N261="nulová",J261,0)</f>
        <v>0</v>
      </c>
      <c r="BJ261" s="18" t="s">
        <v>81</v>
      </c>
      <c r="BK261" s="182">
        <f>ROUND(I261*H261,2)</f>
        <v>0</v>
      </c>
      <c r="BL261" s="18" t="s">
        <v>212</v>
      </c>
      <c r="BM261" s="181" t="s">
        <v>556</v>
      </c>
    </row>
    <row r="262" spans="1:65" s="13" customFormat="1" ht="11.25">
      <c r="B262" s="183"/>
      <c r="C262" s="184"/>
      <c r="D262" s="185" t="s">
        <v>148</v>
      </c>
      <c r="E262" s="186" t="s">
        <v>19</v>
      </c>
      <c r="F262" s="187" t="s">
        <v>557</v>
      </c>
      <c r="G262" s="184"/>
      <c r="H262" s="188">
        <v>10.199999999999999</v>
      </c>
      <c r="I262" s="189"/>
      <c r="J262" s="184"/>
      <c r="K262" s="184"/>
      <c r="L262" s="190"/>
      <c r="M262" s="191"/>
      <c r="N262" s="192"/>
      <c r="O262" s="192"/>
      <c r="P262" s="192"/>
      <c r="Q262" s="192"/>
      <c r="R262" s="192"/>
      <c r="S262" s="192"/>
      <c r="T262" s="193"/>
      <c r="AT262" s="194" t="s">
        <v>148</v>
      </c>
      <c r="AU262" s="194" t="s">
        <v>81</v>
      </c>
      <c r="AV262" s="13" t="s">
        <v>81</v>
      </c>
      <c r="AW262" s="13" t="s">
        <v>33</v>
      </c>
      <c r="AX262" s="13" t="s">
        <v>72</v>
      </c>
      <c r="AY262" s="194" t="s">
        <v>138</v>
      </c>
    </row>
    <row r="263" spans="1:65" s="13" customFormat="1" ht="11.25">
      <c r="B263" s="183"/>
      <c r="C263" s="184"/>
      <c r="D263" s="185" t="s">
        <v>148</v>
      </c>
      <c r="E263" s="186" t="s">
        <v>19</v>
      </c>
      <c r="F263" s="187" t="s">
        <v>558</v>
      </c>
      <c r="G263" s="184"/>
      <c r="H263" s="188">
        <v>6</v>
      </c>
      <c r="I263" s="189"/>
      <c r="J263" s="184"/>
      <c r="K263" s="184"/>
      <c r="L263" s="190"/>
      <c r="M263" s="191"/>
      <c r="N263" s="192"/>
      <c r="O263" s="192"/>
      <c r="P263" s="192"/>
      <c r="Q263" s="192"/>
      <c r="R263" s="192"/>
      <c r="S263" s="192"/>
      <c r="T263" s="193"/>
      <c r="AT263" s="194" t="s">
        <v>148</v>
      </c>
      <c r="AU263" s="194" t="s">
        <v>81</v>
      </c>
      <c r="AV263" s="13" t="s">
        <v>81</v>
      </c>
      <c r="AW263" s="13" t="s">
        <v>33</v>
      </c>
      <c r="AX263" s="13" t="s">
        <v>72</v>
      </c>
      <c r="AY263" s="194" t="s">
        <v>138</v>
      </c>
    </row>
    <row r="264" spans="1:65" s="15" customFormat="1" ht="11.25">
      <c r="B264" s="206"/>
      <c r="C264" s="207"/>
      <c r="D264" s="185" t="s">
        <v>148</v>
      </c>
      <c r="E264" s="208" t="s">
        <v>19</v>
      </c>
      <c r="F264" s="209" t="s">
        <v>300</v>
      </c>
      <c r="G264" s="207"/>
      <c r="H264" s="210">
        <v>16.2</v>
      </c>
      <c r="I264" s="211"/>
      <c r="J264" s="207"/>
      <c r="K264" s="207"/>
      <c r="L264" s="212"/>
      <c r="M264" s="213"/>
      <c r="N264" s="214"/>
      <c r="O264" s="214"/>
      <c r="P264" s="214"/>
      <c r="Q264" s="214"/>
      <c r="R264" s="214"/>
      <c r="S264" s="214"/>
      <c r="T264" s="215"/>
      <c r="AT264" s="216" t="s">
        <v>148</v>
      </c>
      <c r="AU264" s="216" t="s">
        <v>81</v>
      </c>
      <c r="AV264" s="15" t="s">
        <v>139</v>
      </c>
      <c r="AW264" s="15" t="s">
        <v>33</v>
      </c>
      <c r="AX264" s="15" t="s">
        <v>77</v>
      </c>
      <c r="AY264" s="216" t="s">
        <v>138</v>
      </c>
    </row>
    <row r="265" spans="1:65" s="2" customFormat="1" ht="24">
      <c r="A265" s="35"/>
      <c r="B265" s="36"/>
      <c r="C265" s="170" t="s">
        <v>559</v>
      </c>
      <c r="D265" s="170" t="s">
        <v>141</v>
      </c>
      <c r="E265" s="171" t="s">
        <v>560</v>
      </c>
      <c r="F265" s="172" t="s">
        <v>561</v>
      </c>
      <c r="G265" s="173" t="s">
        <v>180</v>
      </c>
      <c r="H265" s="174">
        <v>24</v>
      </c>
      <c r="I265" s="175"/>
      <c r="J265" s="176">
        <f>ROUND(I265*H265,2)</f>
        <v>0</v>
      </c>
      <c r="K265" s="172" t="s">
        <v>145</v>
      </c>
      <c r="L265" s="40"/>
      <c r="M265" s="177" t="s">
        <v>19</v>
      </c>
      <c r="N265" s="178" t="s">
        <v>44</v>
      </c>
      <c r="O265" s="65"/>
      <c r="P265" s="179">
        <f>O265*H265</f>
        <v>0</v>
      </c>
      <c r="Q265" s="179">
        <v>1.2899999999999999E-3</v>
      </c>
      <c r="R265" s="179">
        <f>Q265*H265</f>
        <v>3.0959999999999998E-2</v>
      </c>
      <c r="S265" s="179">
        <v>0</v>
      </c>
      <c r="T265" s="180">
        <f>S265*H265</f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181" t="s">
        <v>212</v>
      </c>
      <c r="AT265" s="181" t="s">
        <v>141</v>
      </c>
      <c r="AU265" s="181" t="s">
        <v>81</v>
      </c>
      <c r="AY265" s="18" t="s">
        <v>138</v>
      </c>
      <c r="BE265" s="182">
        <f>IF(N265="základní",J265,0)</f>
        <v>0</v>
      </c>
      <c r="BF265" s="182">
        <f>IF(N265="snížená",J265,0)</f>
        <v>0</v>
      </c>
      <c r="BG265" s="182">
        <f>IF(N265="zákl. přenesená",J265,0)</f>
        <v>0</v>
      </c>
      <c r="BH265" s="182">
        <f>IF(N265="sníž. přenesená",J265,0)</f>
        <v>0</v>
      </c>
      <c r="BI265" s="182">
        <f>IF(N265="nulová",J265,0)</f>
        <v>0</v>
      </c>
      <c r="BJ265" s="18" t="s">
        <v>81</v>
      </c>
      <c r="BK265" s="182">
        <f>ROUND(I265*H265,2)</f>
        <v>0</v>
      </c>
      <c r="BL265" s="18" t="s">
        <v>212</v>
      </c>
      <c r="BM265" s="181" t="s">
        <v>562</v>
      </c>
    </row>
    <row r="266" spans="1:65" s="13" customFormat="1" ht="11.25">
      <c r="B266" s="183"/>
      <c r="C266" s="184"/>
      <c r="D266" s="185" t="s">
        <v>148</v>
      </c>
      <c r="E266" s="186" t="s">
        <v>19</v>
      </c>
      <c r="F266" s="187" t="s">
        <v>563</v>
      </c>
      <c r="G266" s="184"/>
      <c r="H266" s="188">
        <v>24</v>
      </c>
      <c r="I266" s="189"/>
      <c r="J266" s="184"/>
      <c r="K266" s="184"/>
      <c r="L266" s="190"/>
      <c r="M266" s="191"/>
      <c r="N266" s="192"/>
      <c r="O266" s="192"/>
      <c r="P266" s="192"/>
      <c r="Q266" s="192"/>
      <c r="R266" s="192"/>
      <c r="S266" s="192"/>
      <c r="T266" s="193"/>
      <c r="AT266" s="194" t="s">
        <v>148</v>
      </c>
      <c r="AU266" s="194" t="s">
        <v>81</v>
      </c>
      <c r="AV266" s="13" t="s">
        <v>81</v>
      </c>
      <c r="AW266" s="13" t="s">
        <v>33</v>
      </c>
      <c r="AX266" s="13" t="s">
        <v>72</v>
      </c>
      <c r="AY266" s="194" t="s">
        <v>138</v>
      </c>
    </row>
    <row r="267" spans="1:65" s="15" customFormat="1" ht="11.25">
      <c r="B267" s="206"/>
      <c r="C267" s="207"/>
      <c r="D267" s="185" t="s">
        <v>148</v>
      </c>
      <c r="E267" s="208" t="s">
        <v>19</v>
      </c>
      <c r="F267" s="209" t="s">
        <v>300</v>
      </c>
      <c r="G267" s="207"/>
      <c r="H267" s="210">
        <v>24</v>
      </c>
      <c r="I267" s="211"/>
      <c r="J267" s="207"/>
      <c r="K267" s="207"/>
      <c r="L267" s="212"/>
      <c r="M267" s="213"/>
      <c r="N267" s="214"/>
      <c r="O267" s="214"/>
      <c r="P267" s="214"/>
      <c r="Q267" s="214"/>
      <c r="R267" s="214"/>
      <c r="S267" s="214"/>
      <c r="T267" s="215"/>
      <c r="AT267" s="216" t="s">
        <v>148</v>
      </c>
      <c r="AU267" s="216" t="s">
        <v>81</v>
      </c>
      <c r="AV267" s="15" t="s">
        <v>139</v>
      </c>
      <c r="AW267" s="15" t="s">
        <v>33</v>
      </c>
      <c r="AX267" s="15" t="s">
        <v>77</v>
      </c>
      <c r="AY267" s="216" t="s">
        <v>138</v>
      </c>
    </row>
    <row r="268" spans="1:65" s="2" customFormat="1" ht="24">
      <c r="A268" s="35"/>
      <c r="B268" s="36"/>
      <c r="C268" s="170" t="s">
        <v>564</v>
      </c>
      <c r="D268" s="170" t="s">
        <v>141</v>
      </c>
      <c r="E268" s="171" t="s">
        <v>565</v>
      </c>
      <c r="F268" s="172" t="s">
        <v>566</v>
      </c>
      <c r="G268" s="173" t="s">
        <v>180</v>
      </c>
      <c r="H268" s="174">
        <v>26.1</v>
      </c>
      <c r="I268" s="175"/>
      <c r="J268" s="176">
        <f>ROUND(I268*H268,2)</f>
        <v>0</v>
      </c>
      <c r="K268" s="172" t="s">
        <v>19</v>
      </c>
      <c r="L268" s="40"/>
      <c r="M268" s="177" t="s">
        <v>19</v>
      </c>
      <c r="N268" s="178" t="s">
        <v>44</v>
      </c>
      <c r="O268" s="65"/>
      <c r="P268" s="179">
        <f>O268*H268</f>
        <v>0</v>
      </c>
      <c r="Q268" s="179">
        <v>1.49E-3</v>
      </c>
      <c r="R268" s="179">
        <f>Q268*H268</f>
        <v>3.8889E-2</v>
      </c>
      <c r="S268" s="179">
        <v>0</v>
      </c>
      <c r="T268" s="180">
        <f>S268*H268</f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181" t="s">
        <v>212</v>
      </c>
      <c r="AT268" s="181" t="s">
        <v>141</v>
      </c>
      <c r="AU268" s="181" t="s">
        <v>81</v>
      </c>
      <c r="AY268" s="18" t="s">
        <v>138</v>
      </c>
      <c r="BE268" s="182">
        <f>IF(N268="základní",J268,0)</f>
        <v>0</v>
      </c>
      <c r="BF268" s="182">
        <f>IF(N268="snížená",J268,0)</f>
        <v>0</v>
      </c>
      <c r="BG268" s="182">
        <f>IF(N268="zákl. přenesená",J268,0)</f>
        <v>0</v>
      </c>
      <c r="BH268" s="182">
        <f>IF(N268="sníž. přenesená",J268,0)</f>
        <v>0</v>
      </c>
      <c r="BI268" s="182">
        <f>IF(N268="nulová",J268,0)</f>
        <v>0</v>
      </c>
      <c r="BJ268" s="18" t="s">
        <v>81</v>
      </c>
      <c r="BK268" s="182">
        <f>ROUND(I268*H268,2)</f>
        <v>0</v>
      </c>
      <c r="BL268" s="18" t="s">
        <v>212</v>
      </c>
      <c r="BM268" s="181" t="s">
        <v>567</v>
      </c>
    </row>
    <row r="269" spans="1:65" s="13" customFormat="1" ht="11.25">
      <c r="B269" s="183"/>
      <c r="C269" s="184"/>
      <c r="D269" s="185" t="s">
        <v>148</v>
      </c>
      <c r="E269" s="186" t="s">
        <v>19</v>
      </c>
      <c r="F269" s="187" t="s">
        <v>568</v>
      </c>
      <c r="G269" s="184"/>
      <c r="H269" s="188">
        <v>17.5</v>
      </c>
      <c r="I269" s="189"/>
      <c r="J269" s="184"/>
      <c r="K269" s="184"/>
      <c r="L269" s="190"/>
      <c r="M269" s="191"/>
      <c r="N269" s="192"/>
      <c r="O269" s="192"/>
      <c r="P269" s="192"/>
      <c r="Q269" s="192"/>
      <c r="R269" s="192"/>
      <c r="S269" s="192"/>
      <c r="T269" s="193"/>
      <c r="AT269" s="194" t="s">
        <v>148</v>
      </c>
      <c r="AU269" s="194" t="s">
        <v>81</v>
      </c>
      <c r="AV269" s="13" t="s">
        <v>81</v>
      </c>
      <c r="AW269" s="13" t="s">
        <v>33</v>
      </c>
      <c r="AX269" s="13" t="s">
        <v>72</v>
      </c>
      <c r="AY269" s="194" t="s">
        <v>138</v>
      </c>
    </row>
    <row r="270" spans="1:65" s="13" customFormat="1" ht="11.25">
      <c r="B270" s="183"/>
      <c r="C270" s="184"/>
      <c r="D270" s="185" t="s">
        <v>148</v>
      </c>
      <c r="E270" s="186" t="s">
        <v>19</v>
      </c>
      <c r="F270" s="187" t="s">
        <v>569</v>
      </c>
      <c r="G270" s="184"/>
      <c r="H270" s="188">
        <v>8.6</v>
      </c>
      <c r="I270" s="189"/>
      <c r="J270" s="184"/>
      <c r="K270" s="184"/>
      <c r="L270" s="190"/>
      <c r="M270" s="191"/>
      <c r="N270" s="192"/>
      <c r="O270" s="192"/>
      <c r="P270" s="192"/>
      <c r="Q270" s="192"/>
      <c r="R270" s="192"/>
      <c r="S270" s="192"/>
      <c r="T270" s="193"/>
      <c r="AT270" s="194" t="s">
        <v>148</v>
      </c>
      <c r="AU270" s="194" t="s">
        <v>81</v>
      </c>
      <c r="AV270" s="13" t="s">
        <v>81</v>
      </c>
      <c r="AW270" s="13" t="s">
        <v>33</v>
      </c>
      <c r="AX270" s="13" t="s">
        <v>72</v>
      </c>
      <c r="AY270" s="194" t="s">
        <v>138</v>
      </c>
    </row>
    <row r="271" spans="1:65" s="14" customFormat="1" ht="11.25">
      <c r="B271" s="195"/>
      <c r="C271" s="196"/>
      <c r="D271" s="185" t="s">
        <v>148</v>
      </c>
      <c r="E271" s="197" t="s">
        <v>19</v>
      </c>
      <c r="F271" s="198" t="s">
        <v>150</v>
      </c>
      <c r="G271" s="196"/>
      <c r="H271" s="199">
        <v>26.1</v>
      </c>
      <c r="I271" s="200"/>
      <c r="J271" s="196"/>
      <c r="K271" s="196"/>
      <c r="L271" s="201"/>
      <c r="M271" s="202"/>
      <c r="N271" s="203"/>
      <c r="O271" s="203"/>
      <c r="P271" s="203"/>
      <c r="Q271" s="203"/>
      <c r="R271" s="203"/>
      <c r="S271" s="203"/>
      <c r="T271" s="204"/>
      <c r="AT271" s="205" t="s">
        <v>148</v>
      </c>
      <c r="AU271" s="205" t="s">
        <v>81</v>
      </c>
      <c r="AV271" s="14" t="s">
        <v>146</v>
      </c>
      <c r="AW271" s="14" t="s">
        <v>33</v>
      </c>
      <c r="AX271" s="14" t="s">
        <v>77</v>
      </c>
      <c r="AY271" s="205" t="s">
        <v>138</v>
      </c>
    </row>
    <row r="272" spans="1:65" s="2" customFormat="1" ht="36">
      <c r="A272" s="35"/>
      <c r="B272" s="36"/>
      <c r="C272" s="170" t="s">
        <v>570</v>
      </c>
      <c r="D272" s="170" t="s">
        <v>141</v>
      </c>
      <c r="E272" s="171" t="s">
        <v>571</v>
      </c>
      <c r="F272" s="172" t="s">
        <v>572</v>
      </c>
      <c r="G272" s="173" t="s">
        <v>180</v>
      </c>
      <c r="H272" s="174">
        <v>5.64</v>
      </c>
      <c r="I272" s="175"/>
      <c r="J272" s="176">
        <f>ROUND(I272*H272,2)</f>
        <v>0</v>
      </c>
      <c r="K272" s="172" t="s">
        <v>145</v>
      </c>
      <c r="L272" s="40"/>
      <c r="M272" s="177" t="s">
        <v>19</v>
      </c>
      <c r="N272" s="178" t="s">
        <v>44</v>
      </c>
      <c r="O272" s="65"/>
      <c r="P272" s="179">
        <f>O272*H272</f>
        <v>0</v>
      </c>
      <c r="Q272" s="179">
        <v>2.2000000000000001E-4</v>
      </c>
      <c r="R272" s="179">
        <f>Q272*H272</f>
        <v>1.2408E-3</v>
      </c>
      <c r="S272" s="179">
        <v>0</v>
      </c>
      <c r="T272" s="180">
        <f>S272*H272</f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181" t="s">
        <v>212</v>
      </c>
      <c r="AT272" s="181" t="s">
        <v>141</v>
      </c>
      <c r="AU272" s="181" t="s">
        <v>81</v>
      </c>
      <c r="AY272" s="18" t="s">
        <v>138</v>
      </c>
      <c r="BE272" s="182">
        <f>IF(N272="základní",J272,0)</f>
        <v>0</v>
      </c>
      <c r="BF272" s="182">
        <f>IF(N272="snížená",J272,0)</f>
        <v>0</v>
      </c>
      <c r="BG272" s="182">
        <f>IF(N272="zákl. přenesená",J272,0)</f>
        <v>0</v>
      </c>
      <c r="BH272" s="182">
        <f>IF(N272="sníž. přenesená",J272,0)</f>
        <v>0</v>
      </c>
      <c r="BI272" s="182">
        <f>IF(N272="nulová",J272,0)</f>
        <v>0</v>
      </c>
      <c r="BJ272" s="18" t="s">
        <v>81</v>
      </c>
      <c r="BK272" s="182">
        <f>ROUND(I272*H272,2)</f>
        <v>0</v>
      </c>
      <c r="BL272" s="18" t="s">
        <v>212</v>
      </c>
      <c r="BM272" s="181" t="s">
        <v>573</v>
      </c>
    </row>
    <row r="273" spans="1:65" s="13" customFormat="1" ht="11.25">
      <c r="B273" s="183"/>
      <c r="C273" s="184"/>
      <c r="D273" s="185" t="s">
        <v>148</v>
      </c>
      <c r="E273" s="186" t="s">
        <v>19</v>
      </c>
      <c r="F273" s="187" t="s">
        <v>574</v>
      </c>
      <c r="G273" s="184"/>
      <c r="H273" s="188">
        <v>5.64</v>
      </c>
      <c r="I273" s="189"/>
      <c r="J273" s="184"/>
      <c r="K273" s="184"/>
      <c r="L273" s="190"/>
      <c r="M273" s="191"/>
      <c r="N273" s="192"/>
      <c r="O273" s="192"/>
      <c r="P273" s="192"/>
      <c r="Q273" s="192"/>
      <c r="R273" s="192"/>
      <c r="S273" s="192"/>
      <c r="T273" s="193"/>
      <c r="AT273" s="194" t="s">
        <v>148</v>
      </c>
      <c r="AU273" s="194" t="s">
        <v>81</v>
      </c>
      <c r="AV273" s="13" t="s">
        <v>81</v>
      </c>
      <c r="AW273" s="13" t="s">
        <v>33</v>
      </c>
      <c r="AX273" s="13" t="s">
        <v>77</v>
      </c>
      <c r="AY273" s="194" t="s">
        <v>138</v>
      </c>
    </row>
    <row r="274" spans="1:65" s="2" customFormat="1" ht="36">
      <c r="A274" s="35"/>
      <c r="B274" s="36"/>
      <c r="C274" s="170" t="s">
        <v>575</v>
      </c>
      <c r="D274" s="170" t="s">
        <v>141</v>
      </c>
      <c r="E274" s="171" t="s">
        <v>576</v>
      </c>
      <c r="F274" s="172" t="s">
        <v>577</v>
      </c>
      <c r="G274" s="173" t="s">
        <v>153</v>
      </c>
      <c r="H274" s="174">
        <v>2</v>
      </c>
      <c r="I274" s="175"/>
      <c r="J274" s="176">
        <f>ROUND(I274*H274,2)</f>
        <v>0</v>
      </c>
      <c r="K274" s="172" t="s">
        <v>145</v>
      </c>
      <c r="L274" s="40"/>
      <c r="M274" s="177" t="s">
        <v>19</v>
      </c>
      <c r="N274" s="178" t="s">
        <v>44</v>
      </c>
      <c r="O274" s="65"/>
      <c r="P274" s="179">
        <f>O274*H274</f>
        <v>0</v>
      </c>
      <c r="Q274" s="179">
        <v>8.7100000000000007E-3</v>
      </c>
      <c r="R274" s="179">
        <f>Q274*H274</f>
        <v>1.7420000000000001E-2</v>
      </c>
      <c r="S274" s="179">
        <v>0</v>
      </c>
      <c r="T274" s="180">
        <f>S274*H274</f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181" t="s">
        <v>212</v>
      </c>
      <c r="AT274" s="181" t="s">
        <v>141</v>
      </c>
      <c r="AU274" s="181" t="s">
        <v>81</v>
      </c>
      <c r="AY274" s="18" t="s">
        <v>138</v>
      </c>
      <c r="BE274" s="182">
        <f>IF(N274="základní",J274,0)</f>
        <v>0</v>
      </c>
      <c r="BF274" s="182">
        <f>IF(N274="snížená",J274,0)</f>
        <v>0</v>
      </c>
      <c r="BG274" s="182">
        <f>IF(N274="zákl. přenesená",J274,0)</f>
        <v>0</v>
      </c>
      <c r="BH274" s="182">
        <f>IF(N274="sníž. přenesená",J274,0)</f>
        <v>0</v>
      </c>
      <c r="BI274" s="182">
        <f>IF(N274="nulová",J274,0)</f>
        <v>0</v>
      </c>
      <c r="BJ274" s="18" t="s">
        <v>81</v>
      </c>
      <c r="BK274" s="182">
        <f>ROUND(I274*H274,2)</f>
        <v>0</v>
      </c>
      <c r="BL274" s="18" t="s">
        <v>212</v>
      </c>
      <c r="BM274" s="181" t="s">
        <v>578</v>
      </c>
    </row>
    <row r="275" spans="1:65" s="2" customFormat="1" ht="33" customHeight="1">
      <c r="A275" s="35"/>
      <c r="B275" s="36"/>
      <c r="C275" s="170" t="s">
        <v>579</v>
      </c>
      <c r="D275" s="170" t="s">
        <v>141</v>
      </c>
      <c r="E275" s="171" t="s">
        <v>580</v>
      </c>
      <c r="F275" s="172" t="s">
        <v>581</v>
      </c>
      <c r="G275" s="173" t="s">
        <v>153</v>
      </c>
      <c r="H275" s="174">
        <v>2490</v>
      </c>
      <c r="I275" s="175"/>
      <c r="J275" s="176">
        <f>ROUND(I275*H275,2)</f>
        <v>0</v>
      </c>
      <c r="K275" s="172" t="s">
        <v>145</v>
      </c>
      <c r="L275" s="40"/>
      <c r="M275" s="177" t="s">
        <v>19</v>
      </c>
      <c r="N275" s="178" t="s">
        <v>44</v>
      </c>
      <c r="O275" s="65"/>
      <c r="P275" s="179">
        <f>O275*H275</f>
        <v>0</v>
      </c>
      <c r="Q275" s="179">
        <v>8.0000000000000007E-5</v>
      </c>
      <c r="R275" s="179">
        <f>Q275*H275</f>
        <v>0.19920000000000002</v>
      </c>
      <c r="S275" s="179">
        <v>0</v>
      </c>
      <c r="T275" s="180">
        <f>S275*H275</f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181" t="s">
        <v>212</v>
      </c>
      <c r="AT275" s="181" t="s">
        <v>141</v>
      </c>
      <c r="AU275" s="181" t="s">
        <v>81</v>
      </c>
      <c r="AY275" s="18" t="s">
        <v>138</v>
      </c>
      <c r="BE275" s="182">
        <f>IF(N275="základní",J275,0)</f>
        <v>0</v>
      </c>
      <c r="BF275" s="182">
        <f>IF(N275="snížená",J275,0)</f>
        <v>0</v>
      </c>
      <c r="BG275" s="182">
        <f>IF(N275="zákl. přenesená",J275,0)</f>
        <v>0</v>
      </c>
      <c r="BH275" s="182">
        <f>IF(N275="sníž. přenesená",J275,0)</f>
        <v>0</v>
      </c>
      <c r="BI275" s="182">
        <f>IF(N275="nulová",J275,0)</f>
        <v>0</v>
      </c>
      <c r="BJ275" s="18" t="s">
        <v>81</v>
      </c>
      <c r="BK275" s="182">
        <f>ROUND(I275*H275,2)</f>
        <v>0</v>
      </c>
      <c r="BL275" s="18" t="s">
        <v>212</v>
      </c>
      <c r="BM275" s="181" t="s">
        <v>582</v>
      </c>
    </row>
    <row r="276" spans="1:65" s="13" customFormat="1" ht="11.25">
      <c r="B276" s="183"/>
      <c r="C276" s="184"/>
      <c r="D276" s="185" t="s">
        <v>148</v>
      </c>
      <c r="E276" s="186" t="s">
        <v>19</v>
      </c>
      <c r="F276" s="187" t="s">
        <v>583</v>
      </c>
      <c r="G276" s="184"/>
      <c r="H276" s="188">
        <v>1927.08</v>
      </c>
      <c r="I276" s="189"/>
      <c r="J276" s="184"/>
      <c r="K276" s="184"/>
      <c r="L276" s="190"/>
      <c r="M276" s="191"/>
      <c r="N276" s="192"/>
      <c r="O276" s="192"/>
      <c r="P276" s="192"/>
      <c r="Q276" s="192"/>
      <c r="R276" s="192"/>
      <c r="S276" s="192"/>
      <c r="T276" s="193"/>
      <c r="AT276" s="194" t="s">
        <v>148</v>
      </c>
      <c r="AU276" s="194" t="s">
        <v>81</v>
      </c>
      <c r="AV276" s="13" t="s">
        <v>81</v>
      </c>
      <c r="AW276" s="13" t="s">
        <v>33</v>
      </c>
      <c r="AX276" s="13" t="s">
        <v>72</v>
      </c>
      <c r="AY276" s="194" t="s">
        <v>138</v>
      </c>
    </row>
    <row r="277" spans="1:65" s="13" customFormat="1" ht="11.25">
      <c r="B277" s="183"/>
      <c r="C277" s="184"/>
      <c r="D277" s="185" t="s">
        <v>148</v>
      </c>
      <c r="E277" s="186" t="s">
        <v>19</v>
      </c>
      <c r="F277" s="187" t="s">
        <v>584</v>
      </c>
      <c r="G277" s="184"/>
      <c r="H277" s="188">
        <v>557.67999999999995</v>
      </c>
      <c r="I277" s="189"/>
      <c r="J277" s="184"/>
      <c r="K277" s="184"/>
      <c r="L277" s="190"/>
      <c r="M277" s="191"/>
      <c r="N277" s="192"/>
      <c r="O277" s="192"/>
      <c r="P277" s="192"/>
      <c r="Q277" s="192"/>
      <c r="R277" s="192"/>
      <c r="S277" s="192"/>
      <c r="T277" s="193"/>
      <c r="AT277" s="194" t="s">
        <v>148</v>
      </c>
      <c r="AU277" s="194" t="s">
        <v>81</v>
      </c>
      <c r="AV277" s="13" t="s">
        <v>81</v>
      </c>
      <c r="AW277" s="13" t="s">
        <v>33</v>
      </c>
      <c r="AX277" s="13" t="s">
        <v>72</v>
      </c>
      <c r="AY277" s="194" t="s">
        <v>138</v>
      </c>
    </row>
    <row r="278" spans="1:65" s="15" customFormat="1" ht="11.25">
      <c r="B278" s="206"/>
      <c r="C278" s="207"/>
      <c r="D278" s="185" t="s">
        <v>148</v>
      </c>
      <c r="E278" s="208" t="s">
        <v>19</v>
      </c>
      <c r="F278" s="209" t="s">
        <v>300</v>
      </c>
      <c r="G278" s="207"/>
      <c r="H278" s="210">
        <v>2484.7600000000002</v>
      </c>
      <c r="I278" s="211"/>
      <c r="J278" s="207"/>
      <c r="K278" s="207"/>
      <c r="L278" s="212"/>
      <c r="M278" s="213"/>
      <c r="N278" s="214"/>
      <c r="O278" s="214"/>
      <c r="P278" s="214"/>
      <c r="Q278" s="214"/>
      <c r="R278" s="214"/>
      <c r="S278" s="214"/>
      <c r="T278" s="215"/>
      <c r="AT278" s="216" t="s">
        <v>148</v>
      </c>
      <c r="AU278" s="216" t="s">
        <v>81</v>
      </c>
      <c r="AV278" s="15" t="s">
        <v>139</v>
      </c>
      <c r="AW278" s="15" t="s">
        <v>33</v>
      </c>
      <c r="AX278" s="15" t="s">
        <v>72</v>
      </c>
      <c r="AY278" s="216" t="s">
        <v>138</v>
      </c>
    </row>
    <row r="279" spans="1:65" s="13" customFormat="1" ht="11.25">
      <c r="B279" s="183"/>
      <c r="C279" s="184"/>
      <c r="D279" s="185" t="s">
        <v>148</v>
      </c>
      <c r="E279" s="186" t="s">
        <v>19</v>
      </c>
      <c r="F279" s="187" t="s">
        <v>585</v>
      </c>
      <c r="G279" s="184"/>
      <c r="H279" s="188">
        <v>2490</v>
      </c>
      <c r="I279" s="189"/>
      <c r="J279" s="184"/>
      <c r="K279" s="184"/>
      <c r="L279" s="190"/>
      <c r="M279" s="191"/>
      <c r="N279" s="192"/>
      <c r="O279" s="192"/>
      <c r="P279" s="192"/>
      <c r="Q279" s="192"/>
      <c r="R279" s="192"/>
      <c r="S279" s="192"/>
      <c r="T279" s="193"/>
      <c r="AT279" s="194" t="s">
        <v>148</v>
      </c>
      <c r="AU279" s="194" t="s">
        <v>81</v>
      </c>
      <c r="AV279" s="13" t="s">
        <v>81</v>
      </c>
      <c r="AW279" s="13" t="s">
        <v>33</v>
      </c>
      <c r="AX279" s="13" t="s">
        <v>77</v>
      </c>
      <c r="AY279" s="194" t="s">
        <v>138</v>
      </c>
    </row>
    <row r="280" spans="1:65" s="2" customFormat="1" ht="33" customHeight="1">
      <c r="A280" s="35"/>
      <c r="B280" s="36"/>
      <c r="C280" s="170" t="s">
        <v>586</v>
      </c>
      <c r="D280" s="170" t="s">
        <v>141</v>
      </c>
      <c r="E280" s="171" t="s">
        <v>587</v>
      </c>
      <c r="F280" s="172" t="s">
        <v>588</v>
      </c>
      <c r="G280" s="173" t="s">
        <v>180</v>
      </c>
      <c r="H280" s="174">
        <v>9.5</v>
      </c>
      <c r="I280" s="175"/>
      <c r="J280" s="176">
        <f>ROUND(I280*H280,2)</f>
        <v>0</v>
      </c>
      <c r="K280" s="172" t="s">
        <v>145</v>
      </c>
      <c r="L280" s="40"/>
      <c r="M280" s="177" t="s">
        <v>19</v>
      </c>
      <c r="N280" s="178" t="s">
        <v>44</v>
      </c>
      <c r="O280" s="65"/>
      <c r="P280" s="179">
        <f>O280*H280</f>
        <v>0</v>
      </c>
      <c r="Q280" s="179">
        <v>2.7999999999999998E-4</v>
      </c>
      <c r="R280" s="179">
        <f>Q280*H280</f>
        <v>2.6599999999999996E-3</v>
      </c>
      <c r="S280" s="179">
        <v>0</v>
      </c>
      <c r="T280" s="180">
        <f>S280*H280</f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181" t="s">
        <v>212</v>
      </c>
      <c r="AT280" s="181" t="s">
        <v>141</v>
      </c>
      <c r="AU280" s="181" t="s">
        <v>81</v>
      </c>
      <c r="AY280" s="18" t="s">
        <v>138</v>
      </c>
      <c r="BE280" s="182">
        <f>IF(N280="základní",J280,0)</f>
        <v>0</v>
      </c>
      <c r="BF280" s="182">
        <f>IF(N280="snížená",J280,0)</f>
        <v>0</v>
      </c>
      <c r="BG280" s="182">
        <f>IF(N280="zákl. přenesená",J280,0)</f>
        <v>0</v>
      </c>
      <c r="BH280" s="182">
        <f>IF(N280="sníž. přenesená",J280,0)</f>
        <v>0</v>
      </c>
      <c r="BI280" s="182">
        <f>IF(N280="nulová",J280,0)</f>
        <v>0</v>
      </c>
      <c r="BJ280" s="18" t="s">
        <v>81</v>
      </c>
      <c r="BK280" s="182">
        <f>ROUND(I280*H280,2)</f>
        <v>0</v>
      </c>
      <c r="BL280" s="18" t="s">
        <v>212</v>
      </c>
      <c r="BM280" s="181" t="s">
        <v>589</v>
      </c>
    </row>
    <row r="281" spans="1:65" s="13" customFormat="1" ht="11.25">
      <c r="B281" s="183"/>
      <c r="C281" s="184"/>
      <c r="D281" s="185" t="s">
        <v>148</v>
      </c>
      <c r="E281" s="186" t="s">
        <v>19</v>
      </c>
      <c r="F281" s="187" t="s">
        <v>590</v>
      </c>
      <c r="G281" s="184"/>
      <c r="H281" s="188">
        <v>9.5</v>
      </c>
      <c r="I281" s="189"/>
      <c r="J281" s="184"/>
      <c r="K281" s="184"/>
      <c r="L281" s="190"/>
      <c r="M281" s="191"/>
      <c r="N281" s="192"/>
      <c r="O281" s="192"/>
      <c r="P281" s="192"/>
      <c r="Q281" s="192"/>
      <c r="R281" s="192"/>
      <c r="S281" s="192"/>
      <c r="T281" s="193"/>
      <c r="AT281" s="194" t="s">
        <v>148</v>
      </c>
      <c r="AU281" s="194" t="s">
        <v>81</v>
      </c>
      <c r="AV281" s="13" t="s">
        <v>81</v>
      </c>
      <c r="AW281" s="13" t="s">
        <v>33</v>
      </c>
      <c r="AX281" s="13" t="s">
        <v>77</v>
      </c>
      <c r="AY281" s="194" t="s">
        <v>138</v>
      </c>
    </row>
    <row r="282" spans="1:65" s="2" customFormat="1" ht="48">
      <c r="A282" s="35"/>
      <c r="B282" s="36"/>
      <c r="C282" s="170" t="s">
        <v>591</v>
      </c>
      <c r="D282" s="170" t="s">
        <v>141</v>
      </c>
      <c r="E282" s="171" t="s">
        <v>592</v>
      </c>
      <c r="F282" s="172" t="s">
        <v>593</v>
      </c>
      <c r="G282" s="173" t="s">
        <v>153</v>
      </c>
      <c r="H282" s="174">
        <v>10</v>
      </c>
      <c r="I282" s="175"/>
      <c r="J282" s="176">
        <f>ROUND(I282*H282,2)</f>
        <v>0</v>
      </c>
      <c r="K282" s="172" t="s">
        <v>145</v>
      </c>
      <c r="L282" s="40"/>
      <c r="M282" s="177" t="s">
        <v>19</v>
      </c>
      <c r="N282" s="178" t="s">
        <v>44</v>
      </c>
      <c r="O282" s="65"/>
      <c r="P282" s="179">
        <f>O282*H282</f>
        <v>0</v>
      </c>
      <c r="Q282" s="179">
        <v>0</v>
      </c>
      <c r="R282" s="179">
        <f>Q282*H282</f>
        <v>0</v>
      </c>
      <c r="S282" s="179">
        <v>0</v>
      </c>
      <c r="T282" s="180">
        <f>S282*H282</f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181" t="s">
        <v>212</v>
      </c>
      <c r="AT282" s="181" t="s">
        <v>141</v>
      </c>
      <c r="AU282" s="181" t="s">
        <v>81</v>
      </c>
      <c r="AY282" s="18" t="s">
        <v>138</v>
      </c>
      <c r="BE282" s="182">
        <f>IF(N282="základní",J282,0)</f>
        <v>0</v>
      </c>
      <c r="BF282" s="182">
        <f>IF(N282="snížená",J282,0)</f>
        <v>0</v>
      </c>
      <c r="BG282" s="182">
        <f>IF(N282="zákl. přenesená",J282,0)</f>
        <v>0</v>
      </c>
      <c r="BH282" s="182">
        <f>IF(N282="sníž. přenesená",J282,0)</f>
        <v>0</v>
      </c>
      <c r="BI282" s="182">
        <f>IF(N282="nulová",J282,0)</f>
        <v>0</v>
      </c>
      <c r="BJ282" s="18" t="s">
        <v>81</v>
      </c>
      <c r="BK282" s="182">
        <f>ROUND(I282*H282,2)</f>
        <v>0</v>
      </c>
      <c r="BL282" s="18" t="s">
        <v>212</v>
      </c>
      <c r="BM282" s="181" t="s">
        <v>594</v>
      </c>
    </row>
    <row r="283" spans="1:65" s="2" customFormat="1" ht="24">
      <c r="A283" s="35"/>
      <c r="B283" s="36"/>
      <c r="C283" s="170" t="s">
        <v>595</v>
      </c>
      <c r="D283" s="170" t="s">
        <v>141</v>
      </c>
      <c r="E283" s="171" t="s">
        <v>596</v>
      </c>
      <c r="F283" s="172" t="s">
        <v>597</v>
      </c>
      <c r="G283" s="173" t="s">
        <v>166</v>
      </c>
      <c r="H283" s="174">
        <v>12.88</v>
      </c>
      <c r="I283" s="175"/>
      <c r="J283" s="176">
        <f>ROUND(I283*H283,2)</f>
        <v>0</v>
      </c>
      <c r="K283" s="172" t="s">
        <v>145</v>
      </c>
      <c r="L283" s="40"/>
      <c r="M283" s="177" t="s">
        <v>19</v>
      </c>
      <c r="N283" s="178" t="s">
        <v>44</v>
      </c>
      <c r="O283" s="65"/>
      <c r="P283" s="179">
        <f>O283*H283</f>
        <v>0</v>
      </c>
      <c r="Q283" s="179">
        <v>2.2899999999999999E-3</v>
      </c>
      <c r="R283" s="179">
        <f>Q283*H283</f>
        <v>2.9495200000000003E-2</v>
      </c>
      <c r="S283" s="179">
        <v>0</v>
      </c>
      <c r="T283" s="180">
        <f>S283*H283</f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181" t="s">
        <v>212</v>
      </c>
      <c r="AT283" s="181" t="s">
        <v>141</v>
      </c>
      <c r="AU283" s="181" t="s">
        <v>81</v>
      </c>
      <c r="AY283" s="18" t="s">
        <v>138</v>
      </c>
      <c r="BE283" s="182">
        <f>IF(N283="základní",J283,0)</f>
        <v>0</v>
      </c>
      <c r="BF283" s="182">
        <f>IF(N283="snížená",J283,0)</f>
        <v>0</v>
      </c>
      <c r="BG283" s="182">
        <f>IF(N283="zákl. přenesená",J283,0)</f>
        <v>0</v>
      </c>
      <c r="BH283" s="182">
        <f>IF(N283="sníž. přenesená",J283,0)</f>
        <v>0</v>
      </c>
      <c r="BI283" s="182">
        <f>IF(N283="nulová",J283,0)</f>
        <v>0</v>
      </c>
      <c r="BJ283" s="18" t="s">
        <v>81</v>
      </c>
      <c r="BK283" s="182">
        <f>ROUND(I283*H283,2)</f>
        <v>0</v>
      </c>
      <c r="BL283" s="18" t="s">
        <v>212</v>
      </c>
      <c r="BM283" s="181" t="s">
        <v>598</v>
      </c>
    </row>
    <row r="284" spans="1:65" s="13" customFormat="1" ht="11.25">
      <c r="B284" s="183"/>
      <c r="C284" s="184"/>
      <c r="D284" s="185" t="s">
        <v>148</v>
      </c>
      <c r="E284" s="186" t="s">
        <v>19</v>
      </c>
      <c r="F284" s="187" t="s">
        <v>599</v>
      </c>
      <c r="G284" s="184"/>
      <c r="H284" s="188">
        <v>12.88</v>
      </c>
      <c r="I284" s="189"/>
      <c r="J284" s="184"/>
      <c r="K284" s="184"/>
      <c r="L284" s="190"/>
      <c r="M284" s="191"/>
      <c r="N284" s="192"/>
      <c r="O284" s="192"/>
      <c r="P284" s="192"/>
      <c r="Q284" s="192"/>
      <c r="R284" s="192"/>
      <c r="S284" s="192"/>
      <c r="T284" s="193"/>
      <c r="AT284" s="194" t="s">
        <v>148</v>
      </c>
      <c r="AU284" s="194" t="s">
        <v>81</v>
      </c>
      <c r="AV284" s="13" t="s">
        <v>81</v>
      </c>
      <c r="AW284" s="13" t="s">
        <v>33</v>
      </c>
      <c r="AX284" s="13" t="s">
        <v>72</v>
      </c>
      <c r="AY284" s="194" t="s">
        <v>138</v>
      </c>
    </row>
    <row r="285" spans="1:65" s="15" customFormat="1" ht="11.25">
      <c r="B285" s="206"/>
      <c r="C285" s="207"/>
      <c r="D285" s="185" t="s">
        <v>148</v>
      </c>
      <c r="E285" s="208" t="s">
        <v>19</v>
      </c>
      <c r="F285" s="209" t="s">
        <v>300</v>
      </c>
      <c r="G285" s="207"/>
      <c r="H285" s="210">
        <v>12.88</v>
      </c>
      <c r="I285" s="211"/>
      <c r="J285" s="207"/>
      <c r="K285" s="207"/>
      <c r="L285" s="212"/>
      <c r="M285" s="213"/>
      <c r="N285" s="214"/>
      <c r="O285" s="214"/>
      <c r="P285" s="214"/>
      <c r="Q285" s="214"/>
      <c r="R285" s="214"/>
      <c r="S285" s="214"/>
      <c r="T285" s="215"/>
      <c r="AT285" s="216" t="s">
        <v>148</v>
      </c>
      <c r="AU285" s="216" t="s">
        <v>81</v>
      </c>
      <c r="AV285" s="15" t="s">
        <v>139</v>
      </c>
      <c r="AW285" s="15" t="s">
        <v>33</v>
      </c>
      <c r="AX285" s="15" t="s">
        <v>77</v>
      </c>
      <c r="AY285" s="216" t="s">
        <v>138</v>
      </c>
    </row>
    <row r="286" spans="1:65" s="2" customFormat="1" ht="24">
      <c r="A286" s="35"/>
      <c r="B286" s="36"/>
      <c r="C286" s="170" t="s">
        <v>600</v>
      </c>
      <c r="D286" s="170" t="s">
        <v>141</v>
      </c>
      <c r="E286" s="171" t="s">
        <v>601</v>
      </c>
      <c r="F286" s="172" t="s">
        <v>602</v>
      </c>
      <c r="G286" s="173" t="s">
        <v>153</v>
      </c>
      <c r="H286" s="174">
        <v>1</v>
      </c>
      <c r="I286" s="175"/>
      <c r="J286" s="176">
        <f>ROUND(I286*H286,2)</f>
        <v>0</v>
      </c>
      <c r="K286" s="172" t="s">
        <v>19</v>
      </c>
      <c r="L286" s="40"/>
      <c r="M286" s="177" t="s">
        <v>19</v>
      </c>
      <c r="N286" s="178" t="s">
        <v>44</v>
      </c>
      <c r="O286" s="65"/>
      <c r="P286" s="179">
        <f>O286*H286</f>
        <v>0</v>
      </c>
      <c r="Q286" s="179">
        <v>1.66E-3</v>
      </c>
      <c r="R286" s="179">
        <f>Q286*H286</f>
        <v>1.66E-3</v>
      </c>
      <c r="S286" s="179">
        <v>0</v>
      </c>
      <c r="T286" s="180">
        <f>S286*H286</f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181" t="s">
        <v>212</v>
      </c>
      <c r="AT286" s="181" t="s">
        <v>141</v>
      </c>
      <c r="AU286" s="181" t="s">
        <v>81</v>
      </c>
      <c r="AY286" s="18" t="s">
        <v>138</v>
      </c>
      <c r="BE286" s="182">
        <f>IF(N286="základní",J286,0)</f>
        <v>0</v>
      </c>
      <c r="BF286" s="182">
        <f>IF(N286="snížená",J286,0)</f>
        <v>0</v>
      </c>
      <c r="BG286" s="182">
        <f>IF(N286="zákl. přenesená",J286,0)</f>
        <v>0</v>
      </c>
      <c r="BH286" s="182">
        <f>IF(N286="sníž. přenesená",J286,0)</f>
        <v>0</v>
      </c>
      <c r="BI286" s="182">
        <f>IF(N286="nulová",J286,0)</f>
        <v>0</v>
      </c>
      <c r="BJ286" s="18" t="s">
        <v>81</v>
      </c>
      <c r="BK286" s="182">
        <f>ROUND(I286*H286,2)</f>
        <v>0</v>
      </c>
      <c r="BL286" s="18" t="s">
        <v>212</v>
      </c>
      <c r="BM286" s="181" t="s">
        <v>603</v>
      </c>
    </row>
    <row r="287" spans="1:65" s="2" customFormat="1" ht="36">
      <c r="A287" s="35"/>
      <c r="B287" s="36"/>
      <c r="C287" s="170" t="s">
        <v>604</v>
      </c>
      <c r="D287" s="170" t="s">
        <v>141</v>
      </c>
      <c r="E287" s="171" t="s">
        <v>605</v>
      </c>
      <c r="F287" s="172" t="s">
        <v>606</v>
      </c>
      <c r="G287" s="173" t="s">
        <v>153</v>
      </c>
      <c r="H287" s="174">
        <v>28</v>
      </c>
      <c r="I287" s="175"/>
      <c r="J287" s="176">
        <f>ROUND(I287*H287,2)</f>
        <v>0</v>
      </c>
      <c r="K287" s="172" t="s">
        <v>19</v>
      </c>
      <c r="L287" s="40"/>
      <c r="M287" s="177" t="s">
        <v>19</v>
      </c>
      <c r="N287" s="178" t="s">
        <v>44</v>
      </c>
      <c r="O287" s="65"/>
      <c r="P287" s="179">
        <f>O287*H287</f>
        <v>0</v>
      </c>
      <c r="Q287" s="179">
        <v>4.3299999999999996E-3</v>
      </c>
      <c r="R287" s="179">
        <f>Q287*H287</f>
        <v>0.12123999999999999</v>
      </c>
      <c r="S287" s="179">
        <v>0</v>
      </c>
      <c r="T287" s="180">
        <f>S287*H287</f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181" t="s">
        <v>212</v>
      </c>
      <c r="AT287" s="181" t="s">
        <v>141</v>
      </c>
      <c r="AU287" s="181" t="s">
        <v>81</v>
      </c>
      <c r="AY287" s="18" t="s">
        <v>138</v>
      </c>
      <c r="BE287" s="182">
        <f>IF(N287="základní",J287,0)</f>
        <v>0</v>
      </c>
      <c r="BF287" s="182">
        <f>IF(N287="snížená",J287,0)</f>
        <v>0</v>
      </c>
      <c r="BG287" s="182">
        <f>IF(N287="zákl. přenesená",J287,0)</f>
        <v>0</v>
      </c>
      <c r="BH287" s="182">
        <f>IF(N287="sníž. přenesená",J287,0)</f>
        <v>0</v>
      </c>
      <c r="BI287" s="182">
        <f>IF(N287="nulová",J287,0)</f>
        <v>0</v>
      </c>
      <c r="BJ287" s="18" t="s">
        <v>81</v>
      </c>
      <c r="BK287" s="182">
        <f>ROUND(I287*H287,2)</f>
        <v>0</v>
      </c>
      <c r="BL287" s="18" t="s">
        <v>212</v>
      </c>
      <c r="BM287" s="181" t="s">
        <v>607</v>
      </c>
    </row>
    <row r="288" spans="1:65" s="13" customFormat="1" ht="11.25">
      <c r="B288" s="183"/>
      <c r="C288" s="184"/>
      <c r="D288" s="185" t="s">
        <v>148</v>
      </c>
      <c r="E288" s="186" t="s">
        <v>19</v>
      </c>
      <c r="F288" s="187" t="s">
        <v>227</v>
      </c>
      <c r="G288" s="184"/>
      <c r="H288" s="188">
        <v>28</v>
      </c>
      <c r="I288" s="189"/>
      <c r="J288" s="184"/>
      <c r="K288" s="184"/>
      <c r="L288" s="190"/>
      <c r="M288" s="191"/>
      <c r="N288" s="192"/>
      <c r="O288" s="192"/>
      <c r="P288" s="192"/>
      <c r="Q288" s="192"/>
      <c r="R288" s="192"/>
      <c r="S288" s="192"/>
      <c r="T288" s="193"/>
      <c r="AT288" s="194" t="s">
        <v>148</v>
      </c>
      <c r="AU288" s="194" t="s">
        <v>81</v>
      </c>
      <c r="AV288" s="13" t="s">
        <v>81</v>
      </c>
      <c r="AW288" s="13" t="s">
        <v>33</v>
      </c>
      <c r="AX288" s="13" t="s">
        <v>77</v>
      </c>
      <c r="AY288" s="194" t="s">
        <v>138</v>
      </c>
    </row>
    <row r="289" spans="1:65" s="2" customFormat="1" ht="24">
      <c r="A289" s="35"/>
      <c r="B289" s="36"/>
      <c r="C289" s="170" t="s">
        <v>608</v>
      </c>
      <c r="D289" s="170" t="s">
        <v>141</v>
      </c>
      <c r="E289" s="171" t="s">
        <v>609</v>
      </c>
      <c r="F289" s="172" t="s">
        <v>610</v>
      </c>
      <c r="G289" s="173" t="s">
        <v>153</v>
      </c>
      <c r="H289" s="174">
        <v>139</v>
      </c>
      <c r="I289" s="175"/>
      <c r="J289" s="176">
        <f>ROUND(I289*H289,2)</f>
        <v>0</v>
      </c>
      <c r="K289" s="172" t="s">
        <v>145</v>
      </c>
      <c r="L289" s="40"/>
      <c r="M289" s="177" t="s">
        <v>19</v>
      </c>
      <c r="N289" s="178" t="s">
        <v>44</v>
      </c>
      <c r="O289" s="65"/>
      <c r="P289" s="179">
        <f>O289*H289</f>
        <v>0</v>
      </c>
      <c r="Q289" s="179">
        <v>0</v>
      </c>
      <c r="R289" s="179">
        <f>Q289*H289</f>
        <v>0</v>
      </c>
      <c r="S289" s="179">
        <v>0</v>
      </c>
      <c r="T289" s="180">
        <f>S289*H289</f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181" t="s">
        <v>212</v>
      </c>
      <c r="AT289" s="181" t="s">
        <v>141</v>
      </c>
      <c r="AU289" s="181" t="s">
        <v>81</v>
      </c>
      <c r="AY289" s="18" t="s">
        <v>138</v>
      </c>
      <c r="BE289" s="182">
        <f>IF(N289="základní",J289,0)</f>
        <v>0</v>
      </c>
      <c r="BF289" s="182">
        <f>IF(N289="snížená",J289,0)</f>
        <v>0</v>
      </c>
      <c r="BG289" s="182">
        <f>IF(N289="zákl. přenesená",J289,0)</f>
        <v>0</v>
      </c>
      <c r="BH289" s="182">
        <f>IF(N289="sníž. přenesená",J289,0)</f>
        <v>0</v>
      </c>
      <c r="BI289" s="182">
        <f>IF(N289="nulová",J289,0)</f>
        <v>0</v>
      </c>
      <c r="BJ289" s="18" t="s">
        <v>81</v>
      </c>
      <c r="BK289" s="182">
        <f>ROUND(I289*H289,2)</f>
        <v>0</v>
      </c>
      <c r="BL289" s="18" t="s">
        <v>212</v>
      </c>
      <c r="BM289" s="181" t="s">
        <v>611</v>
      </c>
    </row>
    <row r="290" spans="1:65" s="13" customFormat="1" ht="11.25">
      <c r="B290" s="183"/>
      <c r="C290" s="184"/>
      <c r="D290" s="185" t="s">
        <v>148</v>
      </c>
      <c r="E290" s="186" t="s">
        <v>19</v>
      </c>
      <c r="F290" s="187" t="s">
        <v>612</v>
      </c>
      <c r="G290" s="184"/>
      <c r="H290" s="188">
        <v>139</v>
      </c>
      <c r="I290" s="189"/>
      <c r="J290" s="184"/>
      <c r="K290" s="184"/>
      <c r="L290" s="190"/>
      <c r="M290" s="191"/>
      <c r="N290" s="192"/>
      <c r="O290" s="192"/>
      <c r="P290" s="192"/>
      <c r="Q290" s="192"/>
      <c r="R290" s="192"/>
      <c r="S290" s="192"/>
      <c r="T290" s="193"/>
      <c r="AT290" s="194" t="s">
        <v>148</v>
      </c>
      <c r="AU290" s="194" t="s">
        <v>81</v>
      </c>
      <c r="AV290" s="13" t="s">
        <v>81</v>
      </c>
      <c r="AW290" s="13" t="s">
        <v>33</v>
      </c>
      <c r="AX290" s="13" t="s">
        <v>77</v>
      </c>
      <c r="AY290" s="194" t="s">
        <v>138</v>
      </c>
    </row>
    <row r="291" spans="1:65" s="2" customFormat="1" ht="21.75" customHeight="1">
      <c r="A291" s="35"/>
      <c r="B291" s="36"/>
      <c r="C291" s="217" t="s">
        <v>613</v>
      </c>
      <c r="D291" s="217" t="s">
        <v>302</v>
      </c>
      <c r="E291" s="218" t="s">
        <v>614</v>
      </c>
      <c r="F291" s="219" t="s">
        <v>615</v>
      </c>
      <c r="G291" s="220" t="s">
        <v>153</v>
      </c>
      <c r="H291" s="221">
        <v>139</v>
      </c>
      <c r="I291" s="222"/>
      <c r="J291" s="223">
        <f>ROUND(I291*H291,2)</f>
        <v>0</v>
      </c>
      <c r="K291" s="219" t="s">
        <v>145</v>
      </c>
      <c r="L291" s="224"/>
      <c r="M291" s="225" t="s">
        <v>19</v>
      </c>
      <c r="N291" s="226" t="s">
        <v>44</v>
      </c>
      <c r="O291" s="65"/>
      <c r="P291" s="179">
        <f>O291*H291</f>
        <v>0</v>
      </c>
      <c r="Q291" s="179">
        <v>3.6000000000000002E-4</v>
      </c>
      <c r="R291" s="179">
        <f>Q291*H291</f>
        <v>5.0040000000000001E-2</v>
      </c>
      <c r="S291" s="179">
        <v>0</v>
      </c>
      <c r="T291" s="180">
        <f>S291*H291</f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181" t="s">
        <v>291</v>
      </c>
      <c r="AT291" s="181" t="s">
        <v>302</v>
      </c>
      <c r="AU291" s="181" t="s">
        <v>81</v>
      </c>
      <c r="AY291" s="18" t="s">
        <v>138</v>
      </c>
      <c r="BE291" s="182">
        <f>IF(N291="základní",J291,0)</f>
        <v>0</v>
      </c>
      <c r="BF291" s="182">
        <f>IF(N291="snížená",J291,0)</f>
        <v>0</v>
      </c>
      <c r="BG291" s="182">
        <f>IF(N291="zákl. přenesená",J291,0)</f>
        <v>0</v>
      </c>
      <c r="BH291" s="182">
        <f>IF(N291="sníž. přenesená",J291,0)</f>
        <v>0</v>
      </c>
      <c r="BI291" s="182">
        <f>IF(N291="nulová",J291,0)</f>
        <v>0</v>
      </c>
      <c r="BJ291" s="18" t="s">
        <v>81</v>
      </c>
      <c r="BK291" s="182">
        <f>ROUND(I291*H291,2)</f>
        <v>0</v>
      </c>
      <c r="BL291" s="18" t="s">
        <v>212</v>
      </c>
      <c r="BM291" s="181" t="s">
        <v>616</v>
      </c>
    </row>
    <row r="292" spans="1:65" s="2" customFormat="1" ht="33" customHeight="1">
      <c r="A292" s="35"/>
      <c r="B292" s="36"/>
      <c r="C292" s="170" t="s">
        <v>617</v>
      </c>
      <c r="D292" s="170" t="s">
        <v>141</v>
      </c>
      <c r="E292" s="171" t="s">
        <v>618</v>
      </c>
      <c r="F292" s="172" t="s">
        <v>619</v>
      </c>
      <c r="G292" s="173" t="s">
        <v>180</v>
      </c>
      <c r="H292" s="174">
        <v>135.41999999999999</v>
      </c>
      <c r="I292" s="175"/>
      <c r="J292" s="176">
        <f>ROUND(I292*H292,2)</f>
        <v>0</v>
      </c>
      <c r="K292" s="172" t="s">
        <v>145</v>
      </c>
      <c r="L292" s="40"/>
      <c r="M292" s="177" t="s">
        <v>19</v>
      </c>
      <c r="N292" s="178" t="s">
        <v>44</v>
      </c>
      <c r="O292" s="65"/>
      <c r="P292" s="179">
        <f>O292*H292</f>
        <v>0</v>
      </c>
      <c r="Q292" s="179">
        <v>4.28E-3</v>
      </c>
      <c r="R292" s="179">
        <f>Q292*H292</f>
        <v>0.57959759999999994</v>
      </c>
      <c r="S292" s="179">
        <v>0</v>
      </c>
      <c r="T292" s="180">
        <f>S292*H292</f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181" t="s">
        <v>212</v>
      </c>
      <c r="AT292" s="181" t="s">
        <v>141</v>
      </c>
      <c r="AU292" s="181" t="s">
        <v>81</v>
      </c>
      <c r="AY292" s="18" t="s">
        <v>138</v>
      </c>
      <c r="BE292" s="182">
        <f>IF(N292="základní",J292,0)</f>
        <v>0</v>
      </c>
      <c r="BF292" s="182">
        <f>IF(N292="snížená",J292,0)</f>
        <v>0</v>
      </c>
      <c r="BG292" s="182">
        <f>IF(N292="zákl. přenesená",J292,0)</f>
        <v>0</v>
      </c>
      <c r="BH292" s="182">
        <f>IF(N292="sníž. přenesená",J292,0)</f>
        <v>0</v>
      </c>
      <c r="BI292" s="182">
        <f>IF(N292="nulová",J292,0)</f>
        <v>0</v>
      </c>
      <c r="BJ292" s="18" t="s">
        <v>81</v>
      </c>
      <c r="BK292" s="182">
        <f>ROUND(I292*H292,2)</f>
        <v>0</v>
      </c>
      <c r="BL292" s="18" t="s">
        <v>212</v>
      </c>
      <c r="BM292" s="181" t="s">
        <v>620</v>
      </c>
    </row>
    <row r="293" spans="1:65" s="13" customFormat="1" ht="11.25">
      <c r="B293" s="183"/>
      <c r="C293" s="184"/>
      <c r="D293" s="185" t="s">
        <v>148</v>
      </c>
      <c r="E293" s="186" t="s">
        <v>19</v>
      </c>
      <c r="F293" s="187" t="s">
        <v>621</v>
      </c>
      <c r="G293" s="184"/>
      <c r="H293" s="188">
        <v>135.41999999999999</v>
      </c>
      <c r="I293" s="189"/>
      <c r="J293" s="184"/>
      <c r="K293" s="184"/>
      <c r="L293" s="190"/>
      <c r="M293" s="191"/>
      <c r="N293" s="192"/>
      <c r="O293" s="192"/>
      <c r="P293" s="192"/>
      <c r="Q293" s="192"/>
      <c r="R293" s="192"/>
      <c r="S293" s="192"/>
      <c r="T293" s="193"/>
      <c r="AT293" s="194" t="s">
        <v>148</v>
      </c>
      <c r="AU293" s="194" t="s">
        <v>81</v>
      </c>
      <c r="AV293" s="13" t="s">
        <v>81</v>
      </c>
      <c r="AW293" s="13" t="s">
        <v>33</v>
      </c>
      <c r="AX293" s="13" t="s">
        <v>72</v>
      </c>
      <c r="AY293" s="194" t="s">
        <v>138</v>
      </c>
    </row>
    <row r="294" spans="1:65" s="15" customFormat="1" ht="11.25">
      <c r="B294" s="206"/>
      <c r="C294" s="207"/>
      <c r="D294" s="185" t="s">
        <v>148</v>
      </c>
      <c r="E294" s="208" t="s">
        <v>19</v>
      </c>
      <c r="F294" s="209" t="s">
        <v>300</v>
      </c>
      <c r="G294" s="207"/>
      <c r="H294" s="210">
        <v>135.41999999999999</v>
      </c>
      <c r="I294" s="211"/>
      <c r="J294" s="207"/>
      <c r="K294" s="207"/>
      <c r="L294" s="212"/>
      <c r="M294" s="213"/>
      <c r="N294" s="214"/>
      <c r="O294" s="214"/>
      <c r="P294" s="214"/>
      <c r="Q294" s="214"/>
      <c r="R294" s="214"/>
      <c r="S294" s="214"/>
      <c r="T294" s="215"/>
      <c r="AT294" s="216" t="s">
        <v>148</v>
      </c>
      <c r="AU294" s="216" t="s">
        <v>81</v>
      </c>
      <c r="AV294" s="15" t="s">
        <v>139</v>
      </c>
      <c r="AW294" s="15" t="s">
        <v>33</v>
      </c>
      <c r="AX294" s="15" t="s">
        <v>77</v>
      </c>
      <c r="AY294" s="216" t="s">
        <v>138</v>
      </c>
    </row>
    <row r="295" spans="1:65" s="2" customFormat="1" ht="24">
      <c r="A295" s="35"/>
      <c r="B295" s="36"/>
      <c r="C295" s="170" t="s">
        <v>622</v>
      </c>
      <c r="D295" s="170" t="s">
        <v>141</v>
      </c>
      <c r="E295" s="171" t="s">
        <v>623</v>
      </c>
      <c r="F295" s="172" t="s">
        <v>624</v>
      </c>
      <c r="G295" s="173" t="s">
        <v>153</v>
      </c>
      <c r="H295" s="174">
        <v>6</v>
      </c>
      <c r="I295" s="175"/>
      <c r="J295" s="176">
        <f>ROUND(I295*H295,2)</f>
        <v>0</v>
      </c>
      <c r="K295" s="172" t="s">
        <v>19</v>
      </c>
      <c r="L295" s="40"/>
      <c r="M295" s="177" t="s">
        <v>19</v>
      </c>
      <c r="N295" s="178" t="s">
        <v>44</v>
      </c>
      <c r="O295" s="65"/>
      <c r="P295" s="179">
        <f>O295*H295</f>
        <v>0</v>
      </c>
      <c r="Q295" s="179">
        <v>9.0000000000000006E-5</v>
      </c>
      <c r="R295" s="179">
        <f>Q295*H295</f>
        <v>5.4000000000000001E-4</v>
      </c>
      <c r="S295" s="179">
        <v>0</v>
      </c>
      <c r="T295" s="180">
        <f>S295*H295</f>
        <v>0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181" t="s">
        <v>212</v>
      </c>
      <c r="AT295" s="181" t="s">
        <v>141</v>
      </c>
      <c r="AU295" s="181" t="s">
        <v>81</v>
      </c>
      <c r="AY295" s="18" t="s">
        <v>138</v>
      </c>
      <c r="BE295" s="182">
        <f>IF(N295="základní",J295,0)</f>
        <v>0</v>
      </c>
      <c r="BF295" s="182">
        <f>IF(N295="snížená",J295,0)</f>
        <v>0</v>
      </c>
      <c r="BG295" s="182">
        <f>IF(N295="zákl. přenesená",J295,0)</f>
        <v>0</v>
      </c>
      <c r="BH295" s="182">
        <f>IF(N295="sníž. přenesená",J295,0)</f>
        <v>0</v>
      </c>
      <c r="BI295" s="182">
        <f>IF(N295="nulová",J295,0)</f>
        <v>0</v>
      </c>
      <c r="BJ295" s="18" t="s">
        <v>81</v>
      </c>
      <c r="BK295" s="182">
        <f>ROUND(I295*H295,2)</f>
        <v>0</v>
      </c>
      <c r="BL295" s="18" t="s">
        <v>212</v>
      </c>
      <c r="BM295" s="181" t="s">
        <v>625</v>
      </c>
    </row>
    <row r="296" spans="1:65" s="2" customFormat="1" ht="16.5" customHeight="1">
      <c r="A296" s="35"/>
      <c r="B296" s="36"/>
      <c r="C296" s="170" t="s">
        <v>626</v>
      </c>
      <c r="D296" s="170" t="s">
        <v>141</v>
      </c>
      <c r="E296" s="171" t="s">
        <v>627</v>
      </c>
      <c r="F296" s="172" t="s">
        <v>628</v>
      </c>
      <c r="G296" s="173" t="s">
        <v>153</v>
      </c>
      <c r="H296" s="174">
        <v>7</v>
      </c>
      <c r="I296" s="175"/>
      <c r="J296" s="176">
        <f>ROUND(I296*H296,2)</f>
        <v>0</v>
      </c>
      <c r="K296" s="172" t="s">
        <v>19</v>
      </c>
      <c r="L296" s="40"/>
      <c r="M296" s="177" t="s">
        <v>19</v>
      </c>
      <c r="N296" s="178" t="s">
        <v>44</v>
      </c>
      <c r="O296" s="65"/>
      <c r="P296" s="179">
        <f>O296*H296</f>
        <v>0</v>
      </c>
      <c r="Q296" s="179">
        <v>1.2999999999999999E-4</v>
      </c>
      <c r="R296" s="179">
        <f>Q296*H296</f>
        <v>9.0999999999999989E-4</v>
      </c>
      <c r="S296" s="179">
        <v>0</v>
      </c>
      <c r="T296" s="180">
        <f>S296*H296</f>
        <v>0</v>
      </c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R296" s="181" t="s">
        <v>212</v>
      </c>
      <c r="AT296" s="181" t="s">
        <v>141</v>
      </c>
      <c r="AU296" s="181" t="s">
        <v>81</v>
      </c>
      <c r="AY296" s="18" t="s">
        <v>138</v>
      </c>
      <c r="BE296" s="182">
        <f>IF(N296="základní",J296,0)</f>
        <v>0</v>
      </c>
      <c r="BF296" s="182">
        <f>IF(N296="snížená",J296,0)</f>
        <v>0</v>
      </c>
      <c r="BG296" s="182">
        <f>IF(N296="zákl. přenesená",J296,0)</f>
        <v>0</v>
      </c>
      <c r="BH296" s="182">
        <f>IF(N296="sníž. přenesená",J296,0)</f>
        <v>0</v>
      </c>
      <c r="BI296" s="182">
        <f>IF(N296="nulová",J296,0)</f>
        <v>0</v>
      </c>
      <c r="BJ296" s="18" t="s">
        <v>81</v>
      </c>
      <c r="BK296" s="182">
        <f>ROUND(I296*H296,2)</f>
        <v>0</v>
      </c>
      <c r="BL296" s="18" t="s">
        <v>212</v>
      </c>
      <c r="BM296" s="181" t="s">
        <v>629</v>
      </c>
    </row>
    <row r="297" spans="1:65" s="2" customFormat="1" ht="24">
      <c r="A297" s="35"/>
      <c r="B297" s="36"/>
      <c r="C297" s="170" t="s">
        <v>630</v>
      </c>
      <c r="D297" s="170" t="s">
        <v>141</v>
      </c>
      <c r="E297" s="171" t="s">
        <v>631</v>
      </c>
      <c r="F297" s="172" t="s">
        <v>632</v>
      </c>
      <c r="G297" s="173" t="s">
        <v>180</v>
      </c>
      <c r="H297" s="174">
        <v>16.8</v>
      </c>
      <c r="I297" s="175"/>
      <c r="J297" s="176">
        <f>ROUND(I297*H297,2)</f>
        <v>0</v>
      </c>
      <c r="K297" s="172" t="s">
        <v>145</v>
      </c>
      <c r="L297" s="40"/>
      <c r="M297" s="177" t="s">
        <v>19</v>
      </c>
      <c r="N297" s="178" t="s">
        <v>44</v>
      </c>
      <c r="O297" s="65"/>
      <c r="P297" s="179">
        <f>O297*H297</f>
        <v>0</v>
      </c>
      <c r="Q297" s="179">
        <v>2.4299999999999999E-3</v>
      </c>
      <c r="R297" s="179">
        <f>Q297*H297</f>
        <v>4.0823999999999999E-2</v>
      </c>
      <c r="S297" s="179">
        <v>0</v>
      </c>
      <c r="T297" s="180">
        <f>S297*H297</f>
        <v>0</v>
      </c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R297" s="181" t="s">
        <v>212</v>
      </c>
      <c r="AT297" s="181" t="s">
        <v>141</v>
      </c>
      <c r="AU297" s="181" t="s">
        <v>81</v>
      </c>
      <c r="AY297" s="18" t="s">
        <v>138</v>
      </c>
      <c r="BE297" s="182">
        <f>IF(N297="základní",J297,0)</f>
        <v>0</v>
      </c>
      <c r="BF297" s="182">
        <f>IF(N297="snížená",J297,0)</f>
        <v>0</v>
      </c>
      <c r="BG297" s="182">
        <f>IF(N297="zákl. přenesená",J297,0)</f>
        <v>0</v>
      </c>
      <c r="BH297" s="182">
        <f>IF(N297="sníž. přenesená",J297,0)</f>
        <v>0</v>
      </c>
      <c r="BI297" s="182">
        <f>IF(N297="nulová",J297,0)</f>
        <v>0</v>
      </c>
      <c r="BJ297" s="18" t="s">
        <v>81</v>
      </c>
      <c r="BK297" s="182">
        <f>ROUND(I297*H297,2)</f>
        <v>0</v>
      </c>
      <c r="BL297" s="18" t="s">
        <v>212</v>
      </c>
      <c r="BM297" s="181" t="s">
        <v>633</v>
      </c>
    </row>
    <row r="298" spans="1:65" s="13" customFormat="1" ht="11.25">
      <c r="B298" s="183"/>
      <c r="C298" s="184"/>
      <c r="D298" s="185" t="s">
        <v>148</v>
      </c>
      <c r="E298" s="186" t="s">
        <v>19</v>
      </c>
      <c r="F298" s="187" t="s">
        <v>634</v>
      </c>
      <c r="G298" s="184"/>
      <c r="H298" s="188">
        <v>16.8</v>
      </c>
      <c r="I298" s="189"/>
      <c r="J298" s="184"/>
      <c r="K298" s="184"/>
      <c r="L298" s="190"/>
      <c r="M298" s="191"/>
      <c r="N298" s="192"/>
      <c r="O298" s="192"/>
      <c r="P298" s="192"/>
      <c r="Q298" s="192"/>
      <c r="R298" s="192"/>
      <c r="S298" s="192"/>
      <c r="T298" s="193"/>
      <c r="AT298" s="194" t="s">
        <v>148</v>
      </c>
      <c r="AU298" s="194" t="s">
        <v>81</v>
      </c>
      <c r="AV298" s="13" t="s">
        <v>81</v>
      </c>
      <c r="AW298" s="13" t="s">
        <v>33</v>
      </c>
      <c r="AX298" s="13" t="s">
        <v>77</v>
      </c>
      <c r="AY298" s="194" t="s">
        <v>138</v>
      </c>
    </row>
    <row r="299" spans="1:65" s="2" customFormat="1" ht="24">
      <c r="A299" s="35"/>
      <c r="B299" s="36"/>
      <c r="C299" s="170" t="s">
        <v>635</v>
      </c>
      <c r="D299" s="170" t="s">
        <v>141</v>
      </c>
      <c r="E299" s="171" t="s">
        <v>636</v>
      </c>
      <c r="F299" s="172" t="s">
        <v>637</v>
      </c>
      <c r="G299" s="173" t="s">
        <v>180</v>
      </c>
      <c r="H299" s="174">
        <v>112</v>
      </c>
      <c r="I299" s="175"/>
      <c r="J299" s="176">
        <f>ROUND(I299*H299,2)</f>
        <v>0</v>
      </c>
      <c r="K299" s="172" t="s">
        <v>145</v>
      </c>
      <c r="L299" s="40"/>
      <c r="M299" s="177" t="s">
        <v>19</v>
      </c>
      <c r="N299" s="178" t="s">
        <v>44</v>
      </c>
      <c r="O299" s="65"/>
      <c r="P299" s="179">
        <f>O299*H299</f>
        <v>0</v>
      </c>
      <c r="Q299" s="179">
        <v>1.3799999999999999E-3</v>
      </c>
      <c r="R299" s="179">
        <f>Q299*H299</f>
        <v>0.15456</v>
      </c>
      <c r="S299" s="179">
        <v>0</v>
      </c>
      <c r="T299" s="180">
        <f>S299*H299</f>
        <v>0</v>
      </c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R299" s="181" t="s">
        <v>212</v>
      </c>
      <c r="AT299" s="181" t="s">
        <v>141</v>
      </c>
      <c r="AU299" s="181" t="s">
        <v>81</v>
      </c>
      <c r="AY299" s="18" t="s">
        <v>138</v>
      </c>
      <c r="BE299" s="182">
        <f>IF(N299="základní",J299,0)</f>
        <v>0</v>
      </c>
      <c r="BF299" s="182">
        <f>IF(N299="snížená",J299,0)</f>
        <v>0</v>
      </c>
      <c r="BG299" s="182">
        <f>IF(N299="zákl. přenesená",J299,0)</f>
        <v>0</v>
      </c>
      <c r="BH299" s="182">
        <f>IF(N299="sníž. přenesená",J299,0)</f>
        <v>0</v>
      </c>
      <c r="BI299" s="182">
        <f>IF(N299="nulová",J299,0)</f>
        <v>0</v>
      </c>
      <c r="BJ299" s="18" t="s">
        <v>81</v>
      </c>
      <c r="BK299" s="182">
        <f>ROUND(I299*H299,2)</f>
        <v>0</v>
      </c>
      <c r="BL299" s="18" t="s">
        <v>212</v>
      </c>
      <c r="BM299" s="181" t="s">
        <v>638</v>
      </c>
    </row>
    <row r="300" spans="1:65" s="13" customFormat="1" ht="11.25">
      <c r="B300" s="183"/>
      <c r="C300" s="184"/>
      <c r="D300" s="185" t="s">
        <v>148</v>
      </c>
      <c r="E300" s="186" t="s">
        <v>19</v>
      </c>
      <c r="F300" s="187" t="s">
        <v>639</v>
      </c>
      <c r="G300" s="184"/>
      <c r="H300" s="188">
        <v>112</v>
      </c>
      <c r="I300" s="189"/>
      <c r="J300" s="184"/>
      <c r="K300" s="184"/>
      <c r="L300" s="190"/>
      <c r="M300" s="191"/>
      <c r="N300" s="192"/>
      <c r="O300" s="192"/>
      <c r="P300" s="192"/>
      <c r="Q300" s="192"/>
      <c r="R300" s="192"/>
      <c r="S300" s="192"/>
      <c r="T300" s="193"/>
      <c r="AT300" s="194" t="s">
        <v>148</v>
      </c>
      <c r="AU300" s="194" t="s">
        <v>81</v>
      </c>
      <c r="AV300" s="13" t="s">
        <v>81</v>
      </c>
      <c r="AW300" s="13" t="s">
        <v>33</v>
      </c>
      <c r="AX300" s="13" t="s">
        <v>77</v>
      </c>
      <c r="AY300" s="194" t="s">
        <v>138</v>
      </c>
    </row>
    <row r="301" spans="1:65" s="2" customFormat="1" ht="24">
      <c r="A301" s="35"/>
      <c r="B301" s="36"/>
      <c r="C301" s="170" t="s">
        <v>640</v>
      </c>
      <c r="D301" s="170" t="s">
        <v>141</v>
      </c>
      <c r="E301" s="171" t="s">
        <v>641</v>
      </c>
      <c r="F301" s="172" t="s">
        <v>642</v>
      </c>
      <c r="G301" s="173" t="s">
        <v>153</v>
      </c>
      <c r="H301" s="174">
        <v>9</v>
      </c>
      <c r="I301" s="175"/>
      <c r="J301" s="176">
        <f>ROUND(I301*H301,2)</f>
        <v>0</v>
      </c>
      <c r="K301" s="172" t="s">
        <v>19</v>
      </c>
      <c r="L301" s="40"/>
      <c r="M301" s="177" t="s">
        <v>19</v>
      </c>
      <c r="N301" s="178" t="s">
        <v>44</v>
      </c>
      <c r="O301" s="65"/>
      <c r="P301" s="179">
        <f>O301*H301</f>
        <v>0</v>
      </c>
      <c r="Q301" s="179">
        <v>0</v>
      </c>
      <c r="R301" s="179">
        <f>Q301*H301</f>
        <v>0</v>
      </c>
      <c r="S301" s="179">
        <v>0</v>
      </c>
      <c r="T301" s="180">
        <f>S301*H301</f>
        <v>0</v>
      </c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R301" s="181" t="s">
        <v>212</v>
      </c>
      <c r="AT301" s="181" t="s">
        <v>141</v>
      </c>
      <c r="AU301" s="181" t="s">
        <v>81</v>
      </c>
      <c r="AY301" s="18" t="s">
        <v>138</v>
      </c>
      <c r="BE301" s="182">
        <f>IF(N301="základní",J301,0)</f>
        <v>0</v>
      </c>
      <c r="BF301" s="182">
        <f>IF(N301="snížená",J301,0)</f>
        <v>0</v>
      </c>
      <c r="BG301" s="182">
        <f>IF(N301="zákl. přenesená",J301,0)</f>
        <v>0</v>
      </c>
      <c r="BH301" s="182">
        <f>IF(N301="sníž. přenesená",J301,0)</f>
        <v>0</v>
      </c>
      <c r="BI301" s="182">
        <f>IF(N301="nulová",J301,0)</f>
        <v>0</v>
      </c>
      <c r="BJ301" s="18" t="s">
        <v>81</v>
      </c>
      <c r="BK301" s="182">
        <f>ROUND(I301*H301,2)</f>
        <v>0</v>
      </c>
      <c r="BL301" s="18" t="s">
        <v>212</v>
      </c>
      <c r="BM301" s="181" t="s">
        <v>643</v>
      </c>
    </row>
    <row r="302" spans="1:65" s="2" customFormat="1" ht="24">
      <c r="A302" s="35"/>
      <c r="B302" s="36"/>
      <c r="C302" s="170" t="s">
        <v>644</v>
      </c>
      <c r="D302" s="170" t="s">
        <v>141</v>
      </c>
      <c r="E302" s="171" t="s">
        <v>645</v>
      </c>
      <c r="F302" s="172" t="s">
        <v>646</v>
      </c>
      <c r="G302" s="173" t="s">
        <v>153</v>
      </c>
      <c r="H302" s="174">
        <v>9</v>
      </c>
      <c r="I302" s="175"/>
      <c r="J302" s="176">
        <f>ROUND(I302*H302,2)</f>
        <v>0</v>
      </c>
      <c r="K302" s="172" t="s">
        <v>19</v>
      </c>
      <c r="L302" s="40"/>
      <c r="M302" s="177" t="s">
        <v>19</v>
      </c>
      <c r="N302" s="178" t="s">
        <v>44</v>
      </c>
      <c r="O302" s="65"/>
      <c r="P302" s="179">
        <f>O302*H302</f>
        <v>0</v>
      </c>
      <c r="Q302" s="179">
        <v>0</v>
      </c>
      <c r="R302" s="179">
        <f>Q302*H302</f>
        <v>0</v>
      </c>
      <c r="S302" s="179">
        <v>0</v>
      </c>
      <c r="T302" s="180">
        <f>S302*H302</f>
        <v>0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181" t="s">
        <v>212</v>
      </c>
      <c r="AT302" s="181" t="s">
        <v>141</v>
      </c>
      <c r="AU302" s="181" t="s">
        <v>81</v>
      </c>
      <c r="AY302" s="18" t="s">
        <v>138</v>
      </c>
      <c r="BE302" s="182">
        <f>IF(N302="základní",J302,0)</f>
        <v>0</v>
      </c>
      <c r="BF302" s="182">
        <f>IF(N302="snížená",J302,0)</f>
        <v>0</v>
      </c>
      <c r="BG302" s="182">
        <f>IF(N302="zákl. přenesená",J302,0)</f>
        <v>0</v>
      </c>
      <c r="BH302" s="182">
        <f>IF(N302="sníž. přenesená",J302,0)</f>
        <v>0</v>
      </c>
      <c r="BI302" s="182">
        <f>IF(N302="nulová",J302,0)</f>
        <v>0</v>
      </c>
      <c r="BJ302" s="18" t="s">
        <v>81</v>
      </c>
      <c r="BK302" s="182">
        <f>ROUND(I302*H302,2)</f>
        <v>0</v>
      </c>
      <c r="BL302" s="18" t="s">
        <v>212</v>
      </c>
      <c r="BM302" s="181" t="s">
        <v>647</v>
      </c>
    </row>
    <row r="303" spans="1:65" s="2" customFormat="1" ht="36">
      <c r="A303" s="35"/>
      <c r="B303" s="36"/>
      <c r="C303" s="170" t="s">
        <v>648</v>
      </c>
      <c r="D303" s="170" t="s">
        <v>141</v>
      </c>
      <c r="E303" s="171" t="s">
        <v>649</v>
      </c>
      <c r="F303" s="172" t="s">
        <v>650</v>
      </c>
      <c r="G303" s="173" t="s">
        <v>185</v>
      </c>
      <c r="H303" s="174">
        <v>1</v>
      </c>
      <c r="I303" s="175"/>
      <c r="J303" s="176">
        <f>ROUND(I303*H303,2)</f>
        <v>0</v>
      </c>
      <c r="K303" s="172" t="s">
        <v>19</v>
      </c>
      <c r="L303" s="40"/>
      <c r="M303" s="177" t="s">
        <v>19</v>
      </c>
      <c r="N303" s="178" t="s">
        <v>44</v>
      </c>
      <c r="O303" s="65"/>
      <c r="P303" s="179">
        <f>O303*H303</f>
        <v>0</v>
      </c>
      <c r="Q303" s="179">
        <v>0</v>
      </c>
      <c r="R303" s="179">
        <f>Q303*H303</f>
        <v>0</v>
      </c>
      <c r="S303" s="179">
        <v>0</v>
      </c>
      <c r="T303" s="180">
        <f>S303*H303</f>
        <v>0</v>
      </c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R303" s="181" t="s">
        <v>212</v>
      </c>
      <c r="AT303" s="181" t="s">
        <v>141</v>
      </c>
      <c r="AU303" s="181" t="s">
        <v>81</v>
      </c>
      <c r="AY303" s="18" t="s">
        <v>138</v>
      </c>
      <c r="BE303" s="182">
        <f>IF(N303="základní",J303,0)</f>
        <v>0</v>
      </c>
      <c r="BF303" s="182">
        <f>IF(N303="snížená",J303,0)</f>
        <v>0</v>
      </c>
      <c r="BG303" s="182">
        <f>IF(N303="zákl. přenesená",J303,0)</f>
        <v>0</v>
      </c>
      <c r="BH303" s="182">
        <f>IF(N303="sníž. přenesená",J303,0)</f>
        <v>0</v>
      </c>
      <c r="BI303" s="182">
        <f>IF(N303="nulová",J303,0)</f>
        <v>0</v>
      </c>
      <c r="BJ303" s="18" t="s">
        <v>81</v>
      </c>
      <c r="BK303" s="182">
        <f>ROUND(I303*H303,2)</f>
        <v>0</v>
      </c>
      <c r="BL303" s="18" t="s">
        <v>212</v>
      </c>
      <c r="BM303" s="181" t="s">
        <v>651</v>
      </c>
    </row>
    <row r="304" spans="1:65" s="2" customFormat="1" ht="48">
      <c r="A304" s="35"/>
      <c r="B304" s="36"/>
      <c r="C304" s="170" t="s">
        <v>652</v>
      </c>
      <c r="D304" s="170" t="s">
        <v>141</v>
      </c>
      <c r="E304" s="171" t="s">
        <v>653</v>
      </c>
      <c r="F304" s="172" t="s">
        <v>654</v>
      </c>
      <c r="G304" s="173" t="s">
        <v>241</v>
      </c>
      <c r="H304" s="174">
        <v>4.4710000000000001</v>
      </c>
      <c r="I304" s="175"/>
      <c r="J304" s="176">
        <f>ROUND(I304*H304,2)</f>
        <v>0</v>
      </c>
      <c r="K304" s="172" t="s">
        <v>145</v>
      </c>
      <c r="L304" s="40"/>
      <c r="M304" s="177" t="s">
        <v>19</v>
      </c>
      <c r="N304" s="178" t="s">
        <v>44</v>
      </c>
      <c r="O304" s="65"/>
      <c r="P304" s="179">
        <f>O304*H304</f>
        <v>0</v>
      </c>
      <c r="Q304" s="179">
        <v>0</v>
      </c>
      <c r="R304" s="179">
        <f>Q304*H304</f>
        <v>0</v>
      </c>
      <c r="S304" s="179">
        <v>0</v>
      </c>
      <c r="T304" s="180">
        <f>S304*H304</f>
        <v>0</v>
      </c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R304" s="181" t="s">
        <v>212</v>
      </c>
      <c r="AT304" s="181" t="s">
        <v>141</v>
      </c>
      <c r="AU304" s="181" t="s">
        <v>81</v>
      </c>
      <c r="AY304" s="18" t="s">
        <v>138</v>
      </c>
      <c r="BE304" s="182">
        <f>IF(N304="základní",J304,0)</f>
        <v>0</v>
      </c>
      <c r="BF304" s="182">
        <f>IF(N304="snížená",J304,0)</f>
        <v>0</v>
      </c>
      <c r="BG304" s="182">
        <f>IF(N304="zákl. přenesená",J304,0)</f>
        <v>0</v>
      </c>
      <c r="BH304" s="182">
        <f>IF(N304="sníž. přenesená",J304,0)</f>
        <v>0</v>
      </c>
      <c r="BI304" s="182">
        <f>IF(N304="nulová",J304,0)</f>
        <v>0</v>
      </c>
      <c r="BJ304" s="18" t="s">
        <v>81</v>
      </c>
      <c r="BK304" s="182">
        <f>ROUND(I304*H304,2)</f>
        <v>0</v>
      </c>
      <c r="BL304" s="18" t="s">
        <v>212</v>
      </c>
      <c r="BM304" s="181" t="s">
        <v>655</v>
      </c>
    </row>
    <row r="305" spans="1:65" s="2" customFormat="1" ht="48">
      <c r="A305" s="35"/>
      <c r="B305" s="36"/>
      <c r="C305" s="170" t="s">
        <v>656</v>
      </c>
      <c r="D305" s="170" t="s">
        <v>141</v>
      </c>
      <c r="E305" s="171" t="s">
        <v>657</v>
      </c>
      <c r="F305" s="172" t="s">
        <v>658</v>
      </c>
      <c r="G305" s="173" t="s">
        <v>241</v>
      </c>
      <c r="H305" s="174">
        <v>4.4710000000000001</v>
      </c>
      <c r="I305" s="175"/>
      <c r="J305" s="176">
        <f>ROUND(I305*H305,2)</f>
        <v>0</v>
      </c>
      <c r="K305" s="172" t="s">
        <v>145</v>
      </c>
      <c r="L305" s="40"/>
      <c r="M305" s="177" t="s">
        <v>19</v>
      </c>
      <c r="N305" s="178" t="s">
        <v>44</v>
      </c>
      <c r="O305" s="65"/>
      <c r="P305" s="179">
        <f>O305*H305</f>
        <v>0</v>
      </c>
      <c r="Q305" s="179">
        <v>0</v>
      </c>
      <c r="R305" s="179">
        <f>Q305*H305</f>
        <v>0</v>
      </c>
      <c r="S305" s="179">
        <v>0</v>
      </c>
      <c r="T305" s="180">
        <f>S305*H305</f>
        <v>0</v>
      </c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R305" s="181" t="s">
        <v>212</v>
      </c>
      <c r="AT305" s="181" t="s">
        <v>141</v>
      </c>
      <c r="AU305" s="181" t="s">
        <v>81</v>
      </c>
      <c r="AY305" s="18" t="s">
        <v>138</v>
      </c>
      <c r="BE305" s="182">
        <f>IF(N305="základní",J305,0)</f>
        <v>0</v>
      </c>
      <c r="BF305" s="182">
        <f>IF(N305="snížená",J305,0)</f>
        <v>0</v>
      </c>
      <c r="BG305" s="182">
        <f>IF(N305="zákl. přenesená",J305,0)</f>
        <v>0</v>
      </c>
      <c r="BH305" s="182">
        <f>IF(N305="sníž. přenesená",J305,0)</f>
        <v>0</v>
      </c>
      <c r="BI305" s="182">
        <f>IF(N305="nulová",J305,0)</f>
        <v>0</v>
      </c>
      <c r="BJ305" s="18" t="s">
        <v>81</v>
      </c>
      <c r="BK305" s="182">
        <f>ROUND(I305*H305,2)</f>
        <v>0</v>
      </c>
      <c r="BL305" s="18" t="s">
        <v>212</v>
      </c>
      <c r="BM305" s="181" t="s">
        <v>659</v>
      </c>
    </row>
    <row r="306" spans="1:65" s="12" customFormat="1" ht="22.9" customHeight="1">
      <c r="B306" s="154"/>
      <c r="C306" s="155"/>
      <c r="D306" s="156" t="s">
        <v>71</v>
      </c>
      <c r="E306" s="168" t="s">
        <v>660</v>
      </c>
      <c r="F306" s="168" t="s">
        <v>661</v>
      </c>
      <c r="G306" s="155"/>
      <c r="H306" s="155"/>
      <c r="I306" s="158"/>
      <c r="J306" s="169">
        <f>BK306</f>
        <v>0</v>
      </c>
      <c r="K306" s="155"/>
      <c r="L306" s="160"/>
      <c r="M306" s="161"/>
      <c r="N306" s="162"/>
      <c r="O306" s="162"/>
      <c r="P306" s="163">
        <f>SUM(P307:P328)</f>
        <v>0</v>
      </c>
      <c r="Q306" s="162"/>
      <c r="R306" s="163">
        <f>SUM(R307:R328)</f>
        <v>0.32720737999999994</v>
      </c>
      <c r="S306" s="162"/>
      <c r="T306" s="164">
        <f>SUM(T307:T328)</f>
        <v>11.764380800000001</v>
      </c>
      <c r="AR306" s="165" t="s">
        <v>81</v>
      </c>
      <c r="AT306" s="166" t="s">
        <v>71</v>
      </c>
      <c r="AU306" s="166" t="s">
        <v>77</v>
      </c>
      <c r="AY306" s="165" t="s">
        <v>138</v>
      </c>
      <c r="BK306" s="167">
        <f>SUM(BK307:BK328)</f>
        <v>0</v>
      </c>
    </row>
    <row r="307" spans="1:65" s="2" customFormat="1" ht="24">
      <c r="A307" s="35"/>
      <c r="B307" s="36"/>
      <c r="C307" s="170" t="s">
        <v>662</v>
      </c>
      <c r="D307" s="170" t="s">
        <v>141</v>
      </c>
      <c r="E307" s="171" t="s">
        <v>663</v>
      </c>
      <c r="F307" s="172" t="s">
        <v>664</v>
      </c>
      <c r="G307" s="173" t="s">
        <v>166</v>
      </c>
      <c r="H307" s="174">
        <v>642.36</v>
      </c>
      <c r="I307" s="175"/>
      <c r="J307" s="176">
        <f>ROUND(I307*H307,2)</f>
        <v>0</v>
      </c>
      <c r="K307" s="172" t="s">
        <v>145</v>
      </c>
      <c r="L307" s="40"/>
      <c r="M307" s="177" t="s">
        <v>19</v>
      </c>
      <c r="N307" s="178" t="s">
        <v>44</v>
      </c>
      <c r="O307" s="65"/>
      <c r="P307" s="179">
        <f>O307*H307</f>
        <v>0</v>
      </c>
      <c r="Q307" s="179">
        <v>2.0000000000000001E-4</v>
      </c>
      <c r="R307" s="179">
        <f>Q307*H307</f>
        <v>0.128472</v>
      </c>
      <c r="S307" s="179">
        <v>1.7780000000000001E-2</v>
      </c>
      <c r="T307" s="180">
        <f>S307*H307</f>
        <v>11.421160800000001</v>
      </c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R307" s="181" t="s">
        <v>212</v>
      </c>
      <c r="AT307" s="181" t="s">
        <v>141</v>
      </c>
      <c r="AU307" s="181" t="s">
        <v>81</v>
      </c>
      <c r="AY307" s="18" t="s">
        <v>138</v>
      </c>
      <c r="BE307" s="182">
        <f>IF(N307="základní",J307,0)</f>
        <v>0</v>
      </c>
      <c r="BF307" s="182">
        <f>IF(N307="snížená",J307,0)</f>
        <v>0</v>
      </c>
      <c r="BG307" s="182">
        <f>IF(N307="zákl. přenesená",J307,0)</f>
        <v>0</v>
      </c>
      <c r="BH307" s="182">
        <f>IF(N307="sníž. přenesená",J307,0)</f>
        <v>0</v>
      </c>
      <c r="BI307" s="182">
        <f>IF(N307="nulová",J307,0)</f>
        <v>0</v>
      </c>
      <c r="BJ307" s="18" t="s">
        <v>81</v>
      </c>
      <c r="BK307" s="182">
        <f>ROUND(I307*H307,2)</f>
        <v>0</v>
      </c>
      <c r="BL307" s="18" t="s">
        <v>212</v>
      </c>
      <c r="BM307" s="181" t="s">
        <v>665</v>
      </c>
    </row>
    <row r="308" spans="1:65" s="16" customFormat="1" ht="11.25">
      <c r="B308" s="227"/>
      <c r="C308" s="228"/>
      <c r="D308" s="185" t="s">
        <v>148</v>
      </c>
      <c r="E308" s="229" t="s">
        <v>19</v>
      </c>
      <c r="F308" s="230" t="s">
        <v>666</v>
      </c>
      <c r="G308" s="228"/>
      <c r="H308" s="229" t="s">
        <v>19</v>
      </c>
      <c r="I308" s="231"/>
      <c r="J308" s="228"/>
      <c r="K308" s="228"/>
      <c r="L308" s="232"/>
      <c r="M308" s="233"/>
      <c r="N308" s="234"/>
      <c r="O308" s="234"/>
      <c r="P308" s="234"/>
      <c r="Q308" s="234"/>
      <c r="R308" s="234"/>
      <c r="S308" s="234"/>
      <c r="T308" s="235"/>
      <c r="AT308" s="236" t="s">
        <v>148</v>
      </c>
      <c r="AU308" s="236" t="s">
        <v>81</v>
      </c>
      <c r="AV308" s="16" t="s">
        <v>77</v>
      </c>
      <c r="AW308" s="16" t="s">
        <v>33</v>
      </c>
      <c r="AX308" s="16" t="s">
        <v>72</v>
      </c>
      <c r="AY308" s="236" t="s">
        <v>138</v>
      </c>
    </row>
    <row r="309" spans="1:65" s="13" customFormat="1" ht="11.25">
      <c r="B309" s="183"/>
      <c r="C309" s="184"/>
      <c r="D309" s="185" t="s">
        <v>148</v>
      </c>
      <c r="E309" s="186" t="s">
        <v>19</v>
      </c>
      <c r="F309" s="187" t="s">
        <v>87</v>
      </c>
      <c r="G309" s="184"/>
      <c r="H309" s="188">
        <v>642.36</v>
      </c>
      <c r="I309" s="189"/>
      <c r="J309" s="184"/>
      <c r="K309" s="184"/>
      <c r="L309" s="190"/>
      <c r="M309" s="191"/>
      <c r="N309" s="192"/>
      <c r="O309" s="192"/>
      <c r="P309" s="192"/>
      <c r="Q309" s="192"/>
      <c r="R309" s="192"/>
      <c r="S309" s="192"/>
      <c r="T309" s="193"/>
      <c r="AT309" s="194" t="s">
        <v>148</v>
      </c>
      <c r="AU309" s="194" t="s">
        <v>81</v>
      </c>
      <c r="AV309" s="13" t="s">
        <v>81</v>
      </c>
      <c r="AW309" s="13" t="s">
        <v>33</v>
      </c>
      <c r="AX309" s="13" t="s">
        <v>77</v>
      </c>
      <c r="AY309" s="194" t="s">
        <v>138</v>
      </c>
    </row>
    <row r="310" spans="1:65" s="2" customFormat="1" ht="33" customHeight="1">
      <c r="A310" s="35"/>
      <c r="B310" s="36"/>
      <c r="C310" s="170" t="s">
        <v>667</v>
      </c>
      <c r="D310" s="170" t="s">
        <v>141</v>
      </c>
      <c r="E310" s="171" t="s">
        <v>668</v>
      </c>
      <c r="F310" s="172" t="s">
        <v>669</v>
      </c>
      <c r="G310" s="173" t="s">
        <v>180</v>
      </c>
      <c r="H310" s="174">
        <v>69</v>
      </c>
      <c r="I310" s="175"/>
      <c r="J310" s="176">
        <f>ROUND(I310*H310,2)</f>
        <v>0</v>
      </c>
      <c r="K310" s="172" t="s">
        <v>145</v>
      </c>
      <c r="L310" s="40"/>
      <c r="M310" s="177" t="s">
        <v>19</v>
      </c>
      <c r="N310" s="178" t="s">
        <v>44</v>
      </c>
      <c r="O310" s="65"/>
      <c r="P310" s="179">
        <f>O310*H310</f>
        <v>0</v>
      </c>
      <c r="Q310" s="179">
        <v>3.0000000000000001E-5</v>
      </c>
      <c r="R310" s="179">
        <f>Q310*H310</f>
        <v>2.0700000000000002E-3</v>
      </c>
      <c r="S310" s="179">
        <v>4.6299999999999996E-3</v>
      </c>
      <c r="T310" s="180">
        <f>S310*H310</f>
        <v>0.31946999999999998</v>
      </c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R310" s="181" t="s">
        <v>212</v>
      </c>
      <c r="AT310" s="181" t="s">
        <v>141</v>
      </c>
      <c r="AU310" s="181" t="s">
        <v>81</v>
      </c>
      <c r="AY310" s="18" t="s">
        <v>138</v>
      </c>
      <c r="BE310" s="182">
        <f>IF(N310="základní",J310,0)</f>
        <v>0</v>
      </c>
      <c r="BF310" s="182">
        <f>IF(N310="snížená",J310,0)</f>
        <v>0</v>
      </c>
      <c r="BG310" s="182">
        <f>IF(N310="zákl. přenesená",J310,0)</f>
        <v>0</v>
      </c>
      <c r="BH310" s="182">
        <f>IF(N310="sníž. přenesená",J310,0)</f>
        <v>0</v>
      </c>
      <c r="BI310" s="182">
        <f>IF(N310="nulová",J310,0)</f>
        <v>0</v>
      </c>
      <c r="BJ310" s="18" t="s">
        <v>81</v>
      </c>
      <c r="BK310" s="182">
        <f>ROUND(I310*H310,2)</f>
        <v>0</v>
      </c>
      <c r="BL310" s="18" t="s">
        <v>212</v>
      </c>
      <c r="BM310" s="181" t="s">
        <v>670</v>
      </c>
    </row>
    <row r="311" spans="1:65" s="16" customFormat="1" ht="11.25">
      <c r="B311" s="227"/>
      <c r="C311" s="228"/>
      <c r="D311" s="185" t="s">
        <v>148</v>
      </c>
      <c r="E311" s="229" t="s">
        <v>19</v>
      </c>
      <c r="F311" s="230" t="s">
        <v>666</v>
      </c>
      <c r="G311" s="228"/>
      <c r="H311" s="229" t="s">
        <v>19</v>
      </c>
      <c r="I311" s="231"/>
      <c r="J311" s="228"/>
      <c r="K311" s="228"/>
      <c r="L311" s="232"/>
      <c r="M311" s="233"/>
      <c r="N311" s="234"/>
      <c r="O311" s="234"/>
      <c r="P311" s="234"/>
      <c r="Q311" s="234"/>
      <c r="R311" s="234"/>
      <c r="S311" s="234"/>
      <c r="T311" s="235"/>
      <c r="AT311" s="236" t="s">
        <v>148</v>
      </c>
      <c r="AU311" s="236" t="s">
        <v>81</v>
      </c>
      <c r="AV311" s="16" t="s">
        <v>77</v>
      </c>
      <c r="AW311" s="16" t="s">
        <v>33</v>
      </c>
      <c r="AX311" s="16" t="s">
        <v>72</v>
      </c>
      <c r="AY311" s="236" t="s">
        <v>138</v>
      </c>
    </row>
    <row r="312" spans="1:65" s="13" customFormat="1" ht="11.25">
      <c r="B312" s="183"/>
      <c r="C312" s="184"/>
      <c r="D312" s="185" t="s">
        <v>148</v>
      </c>
      <c r="E312" s="186" t="s">
        <v>19</v>
      </c>
      <c r="F312" s="187" t="s">
        <v>671</v>
      </c>
      <c r="G312" s="184"/>
      <c r="H312" s="188">
        <v>69</v>
      </c>
      <c r="I312" s="189"/>
      <c r="J312" s="184"/>
      <c r="K312" s="184"/>
      <c r="L312" s="190"/>
      <c r="M312" s="191"/>
      <c r="N312" s="192"/>
      <c r="O312" s="192"/>
      <c r="P312" s="192"/>
      <c r="Q312" s="192"/>
      <c r="R312" s="192"/>
      <c r="S312" s="192"/>
      <c r="T312" s="193"/>
      <c r="AT312" s="194" t="s">
        <v>148</v>
      </c>
      <c r="AU312" s="194" t="s">
        <v>81</v>
      </c>
      <c r="AV312" s="13" t="s">
        <v>81</v>
      </c>
      <c r="AW312" s="13" t="s">
        <v>33</v>
      </c>
      <c r="AX312" s="13" t="s">
        <v>77</v>
      </c>
      <c r="AY312" s="194" t="s">
        <v>138</v>
      </c>
    </row>
    <row r="313" spans="1:65" s="2" customFormat="1" ht="33" customHeight="1">
      <c r="A313" s="35"/>
      <c r="B313" s="36"/>
      <c r="C313" s="170" t="s">
        <v>672</v>
      </c>
      <c r="D313" s="170" t="s">
        <v>141</v>
      </c>
      <c r="E313" s="171" t="s">
        <v>673</v>
      </c>
      <c r="F313" s="172" t="s">
        <v>674</v>
      </c>
      <c r="G313" s="173" t="s">
        <v>166</v>
      </c>
      <c r="H313" s="174">
        <v>642.36</v>
      </c>
      <c r="I313" s="175"/>
      <c r="J313" s="176">
        <f>ROUND(I313*H313,2)</f>
        <v>0</v>
      </c>
      <c r="K313" s="172" t="s">
        <v>145</v>
      </c>
      <c r="L313" s="40"/>
      <c r="M313" s="177" t="s">
        <v>19</v>
      </c>
      <c r="N313" s="178" t="s">
        <v>44</v>
      </c>
      <c r="O313" s="65"/>
      <c r="P313" s="179">
        <f>O313*H313</f>
        <v>0</v>
      </c>
      <c r="Q313" s="179">
        <v>0</v>
      </c>
      <c r="R313" s="179">
        <f>Q313*H313</f>
        <v>0</v>
      </c>
      <c r="S313" s="179">
        <v>0</v>
      </c>
      <c r="T313" s="180">
        <f>S313*H313</f>
        <v>0</v>
      </c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R313" s="181" t="s">
        <v>212</v>
      </c>
      <c r="AT313" s="181" t="s">
        <v>141</v>
      </c>
      <c r="AU313" s="181" t="s">
        <v>81</v>
      </c>
      <c r="AY313" s="18" t="s">
        <v>138</v>
      </c>
      <c r="BE313" s="182">
        <f>IF(N313="základní",J313,0)</f>
        <v>0</v>
      </c>
      <c r="BF313" s="182">
        <f>IF(N313="snížená",J313,0)</f>
        <v>0</v>
      </c>
      <c r="BG313" s="182">
        <f>IF(N313="zákl. přenesená",J313,0)</f>
        <v>0</v>
      </c>
      <c r="BH313" s="182">
        <f>IF(N313="sníž. přenesená",J313,0)</f>
        <v>0</v>
      </c>
      <c r="BI313" s="182">
        <f>IF(N313="nulová",J313,0)</f>
        <v>0</v>
      </c>
      <c r="BJ313" s="18" t="s">
        <v>81</v>
      </c>
      <c r="BK313" s="182">
        <f>ROUND(I313*H313,2)</f>
        <v>0</v>
      </c>
      <c r="BL313" s="18" t="s">
        <v>212</v>
      </c>
      <c r="BM313" s="181" t="s">
        <v>675</v>
      </c>
    </row>
    <row r="314" spans="1:65" s="13" customFormat="1" ht="11.25">
      <c r="B314" s="183"/>
      <c r="C314" s="184"/>
      <c r="D314" s="185" t="s">
        <v>148</v>
      </c>
      <c r="E314" s="186" t="s">
        <v>19</v>
      </c>
      <c r="F314" s="187" t="s">
        <v>87</v>
      </c>
      <c r="G314" s="184"/>
      <c r="H314" s="188">
        <v>642.36</v>
      </c>
      <c r="I314" s="189"/>
      <c r="J314" s="184"/>
      <c r="K314" s="184"/>
      <c r="L314" s="190"/>
      <c r="M314" s="191"/>
      <c r="N314" s="192"/>
      <c r="O314" s="192"/>
      <c r="P314" s="192"/>
      <c r="Q314" s="192"/>
      <c r="R314" s="192"/>
      <c r="S314" s="192"/>
      <c r="T314" s="193"/>
      <c r="AT314" s="194" t="s">
        <v>148</v>
      </c>
      <c r="AU314" s="194" t="s">
        <v>81</v>
      </c>
      <c r="AV314" s="13" t="s">
        <v>81</v>
      </c>
      <c r="AW314" s="13" t="s">
        <v>33</v>
      </c>
      <c r="AX314" s="13" t="s">
        <v>77</v>
      </c>
      <c r="AY314" s="194" t="s">
        <v>138</v>
      </c>
    </row>
    <row r="315" spans="1:65" s="2" customFormat="1" ht="36">
      <c r="A315" s="35"/>
      <c r="B315" s="36"/>
      <c r="C315" s="170" t="s">
        <v>676</v>
      </c>
      <c r="D315" s="170" t="s">
        <v>141</v>
      </c>
      <c r="E315" s="171" t="s">
        <v>677</v>
      </c>
      <c r="F315" s="172" t="s">
        <v>678</v>
      </c>
      <c r="G315" s="173" t="s">
        <v>180</v>
      </c>
      <c r="H315" s="174">
        <v>69</v>
      </c>
      <c r="I315" s="175"/>
      <c r="J315" s="176">
        <f>ROUND(I315*H315,2)</f>
        <v>0</v>
      </c>
      <c r="K315" s="172" t="s">
        <v>145</v>
      </c>
      <c r="L315" s="40"/>
      <c r="M315" s="177" t="s">
        <v>19</v>
      </c>
      <c r="N315" s="178" t="s">
        <v>44</v>
      </c>
      <c r="O315" s="65"/>
      <c r="P315" s="179">
        <f>O315*H315</f>
        <v>0</v>
      </c>
      <c r="Q315" s="179">
        <v>0</v>
      </c>
      <c r="R315" s="179">
        <f>Q315*H315</f>
        <v>0</v>
      </c>
      <c r="S315" s="179">
        <v>0</v>
      </c>
      <c r="T315" s="180">
        <f>S315*H315</f>
        <v>0</v>
      </c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R315" s="181" t="s">
        <v>212</v>
      </c>
      <c r="AT315" s="181" t="s">
        <v>141</v>
      </c>
      <c r="AU315" s="181" t="s">
        <v>81</v>
      </c>
      <c r="AY315" s="18" t="s">
        <v>138</v>
      </c>
      <c r="BE315" s="182">
        <f>IF(N315="základní",J315,0)</f>
        <v>0</v>
      </c>
      <c r="BF315" s="182">
        <f>IF(N315="snížená",J315,0)</f>
        <v>0</v>
      </c>
      <c r="BG315" s="182">
        <f>IF(N315="zákl. přenesená",J315,0)</f>
        <v>0</v>
      </c>
      <c r="BH315" s="182">
        <f>IF(N315="sníž. přenesená",J315,0)</f>
        <v>0</v>
      </c>
      <c r="BI315" s="182">
        <f>IF(N315="nulová",J315,0)</f>
        <v>0</v>
      </c>
      <c r="BJ315" s="18" t="s">
        <v>81</v>
      </c>
      <c r="BK315" s="182">
        <f>ROUND(I315*H315,2)</f>
        <v>0</v>
      </c>
      <c r="BL315" s="18" t="s">
        <v>212</v>
      </c>
      <c r="BM315" s="181" t="s">
        <v>679</v>
      </c>
    </row>
    <row r="316" spans="1:65" s="2" customFormat="1" ht="24">
      <c r="A316" s="35"/>
      <c r="B316" s="36"/>
      <c r="C316" s="170" t="s">
        <v>680</v>
      </c>
      <c r="D316" s="170" t="s">
        <v>141</v>
      </c>
      <c r="E316" s="171" t="s">
        <v>681</v>
      </c>
      <c r="F316" s="172" t="s">
        <v>682</v>
      </c>
      <c r="G316" s="173" t="s">
        <v>166</v>
      </c>
      <c r="H316" s="174">
        <v>2.5</v>
      </c>
      <c r="I316" s="175"/>
      <c r="J316" s="176">
        <f>ROUND(I316*H316,2)</f>
        <v>0</v>
      </c>
      <c r="K316" s="172" t="s">
        <v>19</v>
      </c>
      <c r="L316" s="40"/>
      <c r="M316" s="177" t="s">
        <v>19</v>
      </c>
      <c r="N316" s="178" t="s">
        <v>44</v>
      </c>
      <c r="O316" s="65"/>
      <c r="P316" s="179">
        <f>O316*H316</f>
        <v>0</v>
      </c>
      <c r="Q316" s="179">
        <v>0</v>
      </c>
      <c r="R316" s="179">
        <f>Q316*H316</f>
        <v>0</v>
      </c>
      <c r="S316" s="179">
        <v>9.4999999999999998E-3</v>
      </c>
      <c r="T316" s="180">
        <f>S316*H316</f>
        <v>2.375E-2</v>
      </c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R316" s="181" t="s">
        <v>212</v>
      </c>
      <c r="AT316" s="181" t="s">
        <v>141</v>
      </c>
      <c r="AU316" s="181" t="s">
        <v>81</v>
      </c>
      <c r="AY316" s="18" t="s">
        <v>138</v>
      </c>
      <c r="BE316" s="182">
        <f>IF(N316="základní",J316,0)</f>
        <v>0</v>
      </c>
      <c r="BF316" s="182">
        <f>IF(N316="snížená",J316,0)</f>
        <v>0</v>
      </c>
      <c r="BG316" s="182">
        <f>IF(N316="zákl. přenesená",J316,0)</f>
        <v>0</v>
      </c>
      <c r="BH316" s="182">
        <f>IF(N316="sníž. přenesená",J316,0)</f>
        <v>0</v>
      </c>
      <c r="BI316" s="182">
        <f>IF(N316="nulová",J316,0)</f>
        <v>0</v>
      </c>
      <c r="BJ316" s="18" t="s">
        <v>81</v>
      </c>
      <c r="BK316" s="182">
        <f>ROUND(I316*H316,2)</f>
        <v>0</v>
      </c>
      <c r="BL316" s="18" t="s">
        <v>212</v>
      </c>
      <c r="BM316" s="181" t="s">
        <v>683</v>
      </c>
    </row>
    <row r="317" spans="1:65" s="2" customFormat="1" ht="24">
      <c r="A317" s="35"/>
      <c r="B317" s="36"/>
      <c r="C317" s="170" t="s">
        <v>684</v>
      </c>
      <c r="D317" s="170" t="s">
        <v>141</v>
      </c>
      <c r="E317" s="171" t="s">
        <v>685</v>
      </c>
      <c r="F317" s="172" t="s">
        <v>686</v>
      </c>
      <c r="G317" s="173" t="s">
        <v>166</v>
      </c>
      <c r="H317" s="174">
        <v>2.5</v>
      </c>
      <c r="I317" s="175"/>
      <c r="J317" s="176">
        <f>ROUND(I317*H317,2)</f>
        <v>0</v>
      </c>
      <c r="K317" s="172" t="s">
        <v>19</v>
      </c>
      <c r="L317" s="40"/>
      <c r="M317" s="177" t="s">
        <v>19</v>
      </c>
      <c r="N317" s="178" t="s">
        <v>44</v>
      </c>
      <c r="O317" s="65"/>
      <c r="P317" s="179">
        <f>O317*H317</f>
        <v>0</v>
      </c>
      <c r="Q317" s="179">
        <v>9.4999999999999998E-3</v>
      </c>
      <c r="R317" s="179">
        <f>Q317*H317</f>
        <v>2.375E-2</v>
      </c>
      <c r="S317" s="179">
        <v>0</v>
      </c>
      <c r="T317" s="180">
        <f>S317*H317</f>
        <v>0</v>
      </c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R317" s="181" t="s">
        <v>212</v>
      </c>
      <c r="AT317" s="181" t="s">
        <v>141</v>
      </c>
      <c r="AU317" s="181" t="s">
        <v>81</v>
      </c>
      <c r="AY317" s="18" t="s">
        <v>138</v>
      </c>
      <c r="BE317" s="182">
        <f>IF(N317="základní",J317,0)</f>
        <v>0</v>
      </c>
      <c r="BF317" s="182">
        <f>IF(N317="snížená",J317,0)</f>
        <v>0</v>
      </c>
      <c r="BG317" s="182">
        <f>IF(N317="zákl. přenesená",J317,0)</f>
        <v>0</v>
      </c>
      <c r="BH317" s="182">
        <f>IF(N317="sníž. přenesená",J317,0)</f>
        <v>0</v>
      </c>
      <c r="BI317" s="182">
        <f>IF(N317="nulová",J317,0)</f>
        <v>0</v>
      </c>
      <c r="BJ317" s="18" t="s">
        <v>81</v>
      </c>
      <c r="BK317" s="182">
        <f>ROUND(I317*H317,2)</f>
        <v>0</v>
      </c>
      <c r="BL317" s="18" t="s">
        <v>212</v>
      </c>
      <c r="BM317" s="181" t="s">
        <v>687</v>
      </c>
    </row>
    <row r="318" spans="1:65" s="2" customFormat="1" ht="33" customHeight="1">
      <c r="A318" s="35"/>
      <c r="B318" s="36"/>
      <c r="C318" s="170" t="s">
        <v>688</v>
      </c>
      <c r="D318" s="170" t="s">
        <v>141</v>
      </c>
      <c r="E318" s="171" t="s">
        <v>689</v>
      </c>
      <c r="F318" s="172" t="s">
        <v>690</v>
      </c>
      <c r="G318" s="173" t="s">
        <v>166</v>
      </c>
      <c r="H318" s="174">
        <v>307.149</v>
      </c>
      <c r="I318" s="175"/>
      <c r="J318" s="176">
        <f>ROUND(I318*H318,2)</f>
        <v>0</v>
      </c>
      <c r="K318" s="172" t="s">
        <v>145</v>
      </c>
      <c r="L318" s="40"/>
      <c r="M318" s="177" t="s">
        <v>19</v>
      </c>
      <c r="N318" s="178" t="s">
        <v>44</v>
      </c>
      <c r="O318" s="65"/>
      <c r="P318" s="179">
        <f>O318*H318</f>
        <v>0</v>
      </c>
      <c r="Q318" s="179">
        <v>0</v>
      </c>
      <c r="R318" s="179">
        <f>Q318*H318</f>
        <v>0</v>
      </c>
      <c r="S318" s="179">
        <v>0</v>
      </c>
      <c r="T318" s="180">
        <f>S318*H318</f>
        <v>0</v>
      </c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R318" s="181" t="s">
        <v>212</v>
      </c>
      <c r="AT318" s="181" t="s">
        <v>141</v>
      </c>
      <c r="AU318" s="181" t="s">
        <v>81</v>
      </c>
      <c r="AY318" s="18" t="s">
        <v>138</v>
      </c>
      <c r="BE318" s="182">
        <f>IF(N318="základní",J318,0)</f>
        <v>0</v>
      </c>
      <c r="BF318" s="182">
        <f>IF(N318="snížená",J318,0)</f>
        <v>0</v>
      </c>
      <c r="BG318" s="182">
        <f>IF(N318="zákl. přenesená",J318,0)</f>
        <v>0</v>
      </c>
      <c r="BH318" s="182">
        <f>IF(N318="sníž. přenesená",J318,0)</f>
        <v>0</v>
      </c>
      <c r="BI318" s="182">
        <f>IF(N318="nulová",J318,0)</f>
        <v>0</v>
      </c>
      <c r="BJ318" s="18" t="s">
        <v>81</v>
      </c>
      <c r="BK318" s="182">
        <f>ROUND(I318*H318,2)</f>
        <v>0</v>
      </c>
      <c r="BL318" s="18" t="s">
        <v>212</v>
      </c>
      <c r="BM318" s="181" t="s">
        <v>691</v>
      </c>
    </row>
    <row r="319" spans="1:65" s="16" customFormat="1" ht="11.25">
      <c r="B319" s="227"/>
      <c r="C319" s="228"/>
      <c r="D319" s="185" t="s">
        <v>148</v>
      </c>
      <c r="E319" s="229" t="s">
        <v>19</v>
      </c>
      <c r="F319" s="230" t="s">
        <v>692</v>
      </c>
      <c r="G319" s="228"/>
      <c r="H319" s="229" t="s">
        <v>19</v>
      </c>
      <c r="I319" s="231"/>
      <c r="J319" s="228"/>
      <c r="K319" s="228"/>
      <c r="L319" s="232"/>
      <c r="M319" s="233"/>
      <c r="N319" s="234"/>
      <c r="O319" s="234"/>
      <c r="P319" s="234"/>
      <c r="Q319" s="234"/>
      <c r="R319" s="234"/>
      <c r="S319" s="234"/>
      <c r="T319" s="235"/>
      <c r="AT319" s="236" t="s">
        <v>148</v>
      </c>
      <c r="AU319" s="236" t="s">
        <v>81</v>
      </c>
      <c r="AV319" s="16" t="s">
        <v>77</v>
      </c>
      <c r="AW319" s="16" t="s">
        <v>33</v>
      </c>
      <c r="AX319" s="16" t="s">
        <v>72</v>
      </c>
      <c r="AY319" s="236" t="s">
        <v>138</v>
      </c>
    </row>
    <row r="320" spans="1:65" s="13" customFormat="1" ht="11.25">
      <c r="B320" s="183"/>
      <c r="C320" s="184"/>
      <c r="D320" s="185" t="s">
        <v>148</v>
      </c>
      <c r="E320" s="186" t="s">
        <v>19</v>
      </c>
      <c r="F320" s="187" t="s">
        <v>693</v>
      </c>
      <c r="G320" s="184"/>
      <c r="H320" s="188">
        <v>138.875</v>
      </c>
      <c r="I320" s="189"/>
      <c r="J320" s="184"/>
      <c r="K320" s="184"/>
      <c r="L320" s="190"/>
      <c r="M320" s="191"/>
      <c r="N320" s="192"/>
      <c r="O320" s="192"/>
      <c r="P320" s="192"/>
      <c r="Q320" s="192"/>
      <c r="R320" s="192"/>
      <c r="S320" s="192"/>
      <c r="T320" s="193"/>
      <c r="AT320" s="194" t="s">
        <v>148</v>
      </c>
      <c r="AU320" s="194" t="s">
        <v>81</v>
      </c>
      <c r="AV320" s="13" t="s">
        <v>81</v>
      </c>
      <c r="AW320" s="13" t="s">
        <v>33</v>
      </c>
      <c r="AX320" s="13" t="s">
        <v>72</v>
      </c>
      <c r="AY320" s="194" t="s">
        <v>138</v>
      </c>
    </row>
    <row r="321" spans="1:65" s="13" customFormat="1" ht="11.25">
      <c r="B321" s="183"/>
      <c r="C321" s="184"/>
      <c r="D321" s="185" t="s">
        <v>148</v>
      </c>
      <c r="E321" s="186" t="s">
        <v>19</v>
      </c>
      <c r="F321" s="187" t="s">
        <v>694</v>
      </c>
      <c r="G321" s="184"/>
      <c r="H321" s="188">
        <v>168.274</v>
      </c>
      <c r="I321" s="189"/>
      <c r="J321" s="184"/>
      <c r="K321" s="184"/>
      <c r="L321" s="190"/>
      <c r="M321" s="191"/>
      <c r="N321" s="192"/>
      <c r="O321" s="192"/>
      <c r="P321" s="192"/>
      <c r="Q321" s="192"/>
      <c r="R321" s="192"/>
      <c r="S321" s="192"/>
      <c r="T321" s="193"/>
      <c r="AT321" s="194" t="s">
        <v>148</v>
      </c>
      <c r="AU321" s="194" t="s">
        <v>81</v>
      </c>
      <c r="AV321" s="13" t="s">
        <v>81</v>
      </c>
      <c r="AW321" s="13" t="s">
        <v>33</v>
      </c>
      <c r="AX321" s="13" t="s">
        <v>72</v>
      </c>
      <c r="AY321" s="194" t="s">
        <v>138</v>
      </c>
    </row>
    <row r="322" spans="1:65" s="15" customFormat="1" ht="11.25">
      <c r="B322" s="206"/>
      <c r="C322" s="207"/>
      <c r="D322" s="185" t="s">
        <v>148</v>
      </c>
      <c r="E322" s="208" t="s">
        <v>79</v>
      </c>
      <c r="F322" s="209" t="s">
        <v>300</v>
      </c>
      <c r="G322" s="207"/>
      <c r="H322" s="210">
        <v>307.149</v>
      </c>
      <c r="I322" s="211"/>
      <c r="J322" s="207"/>
      <c r="K322" s="207"/>
      <c r="L322" s="212"/>
      <c r="M322" s="213"/>
      <c r="N322" s="214"/>
      <c r="O322" s="214"/>
      <c r="P322" s="214"/>
      <c r="Q322" s="214"/>
      <c r="R322" s="214"/>
      <c r="S322" s="214"/>
      <c r="T322" s="215"/>
      <c r="AT322" s="216" t="s">
        <v>148</v>
      </c>
      <c r="AU322" s="216" t="s">
        <v>81</v>
      </c>
      <c r="AV322" s="15" t="s">
        <v>139</v>
      </c>
      <c r="AW322" s="15" t="s">
        <v>33</v>
      </c>
      <c r="AX322" s="15" t="s">
        <v>77</v>
      </c>
      <c r="AY322" s="216" t="s">
        <v>138</v>
      </c>
    </row>
    <row r="323" spans="1:65" s="2" customFormat="1" ht="21.75" customHeight="1">
      <c r="A323" s="35"/>
      <c r="B323" s="36"/>
      <c r="C323" s="217" t="s">
        <v>695</v>
      </c>
      <c r="D323" s="217" t="s">
        <v>302</v>
      </c>
      <c r="E323" s="218" t="s">
        <v>696</v>
      </c>
      <c r="F323" s="219" t="s">
        <v>697</v>
      </c>
      <c r="G323" s="220" t="s">
        <v>166</v>
      </c>
      <c r="H323" s="221">
        <v>337.86399999999998</v>
      </c>
      <c r="I323" s="222"/>
      <c r="J323" s="223">
        <f>ROUND(I323*H323,2)</f>
        <v>0</v>
      </c>
      <c r="K323" s="219" t="s">
        <v>19</v>
      </c>
      <c r="L323" s="224"/>
      <c r="M323" s="225" t="s">
        <v>19</v>
      </c>
      <c r="N323" s="226" t="s">
        <v>44</v>
      </c>
      <c r="O323" s="65"/>
      <c r="P323" s="179">
        <f>O323*H323</f>
        <v>0</v>
      </c>
      <c r="Q323" s="179">
        <v>1.2999999999999999E-4</v>
      </c>
      <c r="R323" s="179">
        <f>Q323*H323</f>
        <v>4.3922319999999994E-2</v>
      </c>
      <c r="S323" s="179">
        <v>0</v>
      </c>
      <c r="T323" s="180">
        <f>S323*H323</f>
        <v>0</v>
      </c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R323" s="181" t="s">
        <v>291</v>
      </c>
      <c r="AT323" s="181" t="s">
        <v>302</v>
      </c>
      <c r="AU323" s="181" t="s">
        <v>81</v>
      </c>
      <c r="AY323" s="18" t="s">
        <v>138</v>
      </c>
      <c r="BE323" s="182">
        <f>IF(N323="základní",J323,0)</f>
        <v>0</v>
      </c>
      <c r="BF323" s="182">
        <f>IF(N323="snížená",J323,0)</f>
        <v>0</v>
      </c>
      <c r="BG323" s="182">
        <f>IF(N323="zákl. přenesená",J323,0)</f>
        <v>0</v>
      </c>
      <c r="BH323" s="182">
        <f>IF(N323="sníž. přenesená",J323,0)</f>
        <v>0</v>
      </c>
      <c r="BI323" s="182">
        <f>IF(N323="nulová",J323,0)</f>
        <v>0</v>
      </c>
      <c r="BJ323" s="18" t="s">
        <v>81</v>
      </c>
      <c r="BK323" s="182">
        <f>ROUND(I323*H323,2)</f>
        <v>0</v>
      </c>
      <c r="BL323" s="18" t="s">
        <v>212</v>
      </c>
      <c r="BM323" s="181" t="s">
        <v>698</v>
      </c>
    </row>
    <row r="324" spans="1:65" s="13" customFormat="1" ht="11.25">
      <c r="B324" s="183"/>
      <c r="C324" s="184"/>
      <c r="D324" s="185" t="s">
        <v>148</v>
      </c>
      <c r="E324" s="186" t="s">
        <v>19</v>
      </c>
      <c r="F324" s="187" t="s">
        <v>699</v>
      </c>
      <c r="G324" s="184"/>
      <c r="H324" s="188">
        <v>337.86399999999998</v>
      </c>
      <c r="I324" s="189"/>
      <c r="J324" s="184"/>
      <c r="K324" s="184"/>
      <c r="L324" s="190"/>
      <c r="M324" s="191"/>
      <c r="N324" s="192"/>
      <c r="O324" s="192"/>
      <c r="P324" s="192"/>
      <c r="Q324" s="192"/>
      <c r="R324" s="192"/>
      <c r="S324" s="192"/>
      <c r="T324" s="193"/>
      <c r="AT324" s="194" t="s">
        <v>148</v>
      </c>
      <c r="AU324" s="194" t="s">
        <v>81</v>
      </c>
      <c r="AV324" s="13" t="s">
        <v>81</v>
      </c>
      <c r="AW324" s="13" t="s">
        <v>33</v>
      </c>
      <c r="AX324" s="13" t="s">
        <v>77</v>
      </c>
      <c r="AY324" s="194" t="s">
        <v>138</v>
      </c>
    </row>
    <row r="325" spans="1:65" s="2" customFormat="1" ht="16.5" customHeight="1">
      <c r="A325" s="35"/>
      <c r="B325" s="36"/>
      <c r="C325" s="170" t="s">
        <v>700</v>
      </c>
      <c r="D325" s="170" t="s">
        <v>141</v>
      </c>
      <c r="E325" s="171" t="s">
        <v>701</v>
      </c>
      <c r="F325" s="172" t="s">
        <v>702</v>
      </c>
      <c r="G325" s="173" t="s">
        <v>166</v>
      </c>
      <c r="H325" s="174">
        <v>921.37900000000002</v>
      </c>
      <c r="I325" s="175"/>
      <c r="J325" s="176">
        <f>ROUND(I325*H325,2)</f>
        <v>0</v>
      </c>
      <c r="K325" s="172" t="s">
        <v>145</v>
      </c>
      <c r="L325" s="40"/>
      <c r="M325" s="177" t="s">
        <v>19</v>
      </c>
      <c r="N325" s="178" t="s">
        <v>44</v>
      </c>
      <c r="O325" s="65"/>
      <c r="P325" s="179">
        <f>O325*H325</f>
        <v>0</v>
      </c>
      <c r="Q325" s="179">
        <v>1.3999999999999999E-4</v>
      </c>
      <c r="R325" s="179">
        <f>Q325*H325</f>
        <v>0.12899305999999999</v>
      </c>
      <c r="S325" s="179">
        <v>0</v>
      </c>
      <c r="T325" s="180">
        <f>S325*H325</f>
        <v>0</v>
      </c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R325" s="181" t="s">
        <v>212</v>
      </c>
      <c r="AT325" s="181" t="s">
        <v>141</v>
      </c>
      <c r="AU325" s="181" t="s">
        <v>81</v>
      </c>
      <c r="AY325" s="18" t="s">
        <v>138</v>
      </c>
      <c r="BE325" s="182">
        <f>IF(N325="základní",J325,0)</f>
        <v>0</v>
      </c>
      <c r="BF325" s="182">
        <f>IF(N325="snížená",J325,0)</f>
        <v>0</v>
      </c>
      <c r="BG325" s="182">
        <f>IF(N325="zákl. přenesená",J325,0)</f>
        <v>0</v>
      </c>
      <c r="BH325" s="182">
        <f>IF(N325="sníž. přenesená",J325,0)</f>
        <v>0</v>
      </c>
      <c r="BI325" s="182">
        <f>IF(N325="nulová",J325,0)</f>
        <v>0</v>
      </c>
      <c r="BJ325" s="18" t="s">
        <v>81</v>
      </c>
      <c r="BK325" s="182">
        <f>ROUND(I325*H325,2)</f>
        <v>0</v>
      </c>
      <c r="BL325" s="18" t="s">
        <v>212</v>
      </c>
      <c r="BM325" s="181" t="s">
        <v>703</v>
      </c>
    </row>
    <row r="326" spans="1:65" s="13" customFormat="1" ht="11.25">
      <c r="B326" s="183"/>
      <c r="C326" s="184"/>
      <c r="D326" s="185" t="s">
        <v>148</v>
      </c>
      <c r="E326" s="186" t="s">
        <v>19</v>
      </c>
      <c r="F326" s="187" t="s">
        <v>704</v>
      </c>
      <c r="G326" s="184"/>
      <c r="H326" s="188">
        <v>921.37900000000002</v>
      </c>
      <c r="I326" s="189"/>
      <c r="J326" s="184"/>
      <c r="K326" s="184"/>
      <c r="L326" s="190"/>
      <c r="M326" s="191"/>
      <c r="N326" s="192"/>
      <c r="O326" s="192"/>
      <c r="P326" s="192"/>
      <c r="Q326" s="192"/>
      <c r="R326" s="192"/>
      <c r="S326" s="192"/>
      <c r="T326" s="193"/>
      <c r="AT326" s="194" t="s">
        <v>148</v>
      </c>
      <c r="AU326" s="194" t="s">
        <v>81</v>
      </c>
      <c r="AV326" s="13" t="s">
        <v>81</v>
      </c>
      <c r="AW326" s="13" t="s">
        <v>33</v>
      </c>
      <c r="AX326" s="13" t="s">
        <v>77</v>
      </c>
      <c r="AY326" s="194" t="s">
        <v>138</v>
      </c>
    </row>
    <row r="327" spans="1:65" s="2" customFormat="1" ht="48">
      <c r="A327" s="35"/>
      <c r="B327" s="36"/>
      <c r="C327" s="170" t="s">
        <v>705</v>
      </c>
      <c r="D327" s="170" t="s">
        <v>141</v>
      </c>
      <c r="E327" s="171" t="s">
        <v>706</v>
      </c>
      <c r="F327" s="172" t="s">
        <v>707</v>
      </c>
      <c r="G327" s="173" t="s">
        <v>241</v>
      </c>
      <c r="H327" s="174">
        <v>0.32700000000000001</v>
      </c>
      <c r="I327" s="175"/>
      <c r="J327" s="176">
        <f>ROUND(I327*H327,2)</f>
        <v>0</v>
      </c>
      <c r="K327" s="172" t="s">
        <v>145</v>
      </c>
      <c r="L327" s="40"/>
      <c r="M327" s="177" t="s">
        <v>19</v>
      </c>
      <c r="N327" s="178" t="s">
        <v>44</v>
      </c>
      <c r="O327" s="65"/>
      <c r="P327" s="179">
        <f>O327*H327</f>
        <v>0</v>
      </c>
      <c r="Q327" s="179">
        <v>0</v>
      </c>
      <c r="R327" s="179">
        <f>Q327*H327</f>
        <v>0</v>
      </c>
      <c r="S327" s="179">
        <v>0</v>
      </c>
      <c r="T327" s="180">
        <f>S327*H327</f>
        <v>0</v>
      </c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R327" s="181" t="s">
        <v>212</v>
      </c>
      <c r="AT327" s="181" t="s">
        <v>141</v>
      </c>
      <c r="AU327" s="181" t="s">
        <v>81</v>
      </c>
      <c r="AY327" s="18" t="s">
        <v>138</v>
      </c>
      <c r="BE327" s="182">
        <f>IF(N327="základní",J327,0)</f>
        <v>0</v>
      </c>
      <c r="BF327" s="182">
        <f>IF(N327="snížená",J327,0)</f>
        <v>0</v>
      </c>
      <c r="BG327" s="182">
        <f>IF(N327="zákl. přenesená",J327,0)</f>
        <v>0</v>
      </c>
      <c r="BH327" s="182">
        <f>IF(N327="sníž. přenesená",J327,0)</f>
        <v>0</v>
      </c>
      <c r="BI327" s="182">
        <f>IF(N327="nulová",J327,0)</f>
        <v>0</v>
      </c>
      <c r="BJ327" s="18" t="s">
        <v>81</v>
      </c>
      <c r="BK327" s="182">
        <f>ROUND(I327*H327,2)</f>
        <v>0</v>
      </c>
      <c r="BL327" s="18" t="s">
        <v>212</v>
      </c>
      <c r="BM327" s="181" t="s">
        <v>708</v>
      </c>
    </row>
    <row r="328" spans="1:65" s="2" customFormat="1" ht="48">
      <c r="A328" s="35"/>
      <c r="B328" s="36"/>
      <c r="C328" s="170" t="s">
        <v>709</v>
      </c>
      <c r="D328" s="170" t="s">
        <v>141</v>
      </c>
      <c r="E328" s="171" t="s">
        <v>710</v>
      </c>
      <c r="F328" s="172" t="s">
        <v>711</v>
      </c>
      <c r="G328" s="173" t="s">
        <v>241</v>
      </c>
      <c r="H328" s="174">
        <v>0.32700000000000001</v>
      </c>
      <c r="I328" s="175"/>
      <c r="J328" s="176">
        <f>ROUND(I328*H328,2)</f>
        <v>0</v>
      </c>
      <c r="K328" s="172" t="s">
        <v>145</v>
      </c>
      <c r="L328" s="40"/>
      <c r="M328" s="177" t="s">
        <v>19</v>
      </c>
      <c r="N328" s="178" t="s">
        <v>44</v>
      </c>
      <c r="O328" s="65"/>
      <c r="P328" s="179">
        <f>O328*H328</f>
        <v>0</v>
      </c>
      <c r="Q328" s="179">
        <v>0</v>
      </c>
      <c r="R328" s="179">
        <f>Q328*H328</f>
        <v>0</v>
      </c>
      <c r="S328" s="179">
        <v>0</v>
      </c>
      <c r="T328" s="180">
        <f>S328*H328</f>
        <v>0</v>
      </c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R328" s="181" t="s">
        <v>212</v>
      </c>
      <c r="AT328" s="181" t="s">
        <v>141</v>
      </c>
      <c r="AU328" s="181" t="s">
        <v>81</v>
      </c>
      <c r="AY328" s="18" t="s">
        <v>138</v>
      </c>
      <c r="BE328" s="182">
        <f>IF(N328="základní",J328,0)</f>
        <v>0</v>
      </c>
      <c r="BF328" s="182">
        <f>IF(N328="snížená",J328,0)</f>
        <v>0</v>
      </c>
      <c r="BG328" s="182">
        <f>IF(N328="zákl. přenesená",J328,0)</f>
        <v>0</v>
      </c>
      <c r="BH328" s="182">
        <f>IF(N328="sníž. přenesená",J328,0)</f>
        <v>0</v>
      </c>
      <c r="BI328" s="182">
        <f>IF(N328="nulová",J328,0)</f>
        <v>0</v>
      </c>
      <c r="BJ328" s="18" t="s">
        <v>81</v>
      </c>
      <c r="BK328" s="182">
        <f>ROUND(I328*H328,2)</f>
        <v>0</v>
      </c>
      <c r="BL328" s="18" t="s">
        <v>212</v>
      </c>
      <c r="BM328" s="181" t="s">
        <v>712</v>
      </c>
    </row>
    <row r="329" spans="1:65" s="12" customFormat="1" ht="22.9" customHeight="1">
      <c r="B329" s="154"/>
      <c r="C329" s="155"/>
      <c r="D329" s="156" t="s">
        <v>71</v>
      </c>
      <c r="E329" s="168" t="s">
        <v>713</v>
      </c>
      <c r="F329" s="168" t="s">
        <v>714</v>
      </c>
      <c r="G329" s="155"/>
      <c r="H329" s="155"/>
      <c r="I329" s="158"/>
      <c r="J329" s="169">
        <f>BK329</f>
        <v>0</v>
      </c>
      <c r="K329" s="155"/>
      <c r="L329" s="160"/>
      <c r="M329" s="161"/>
      <c r="N329" s="162"/>
      <c r="O329" s="162"/>
      <c r="P329" s="163">
        <f>P330</f>
        <v>0</v>
      </c>
      <c r="Q329" s="162"/>
      <c r="R329" s="163">
        <f>R330</f>
        <v>0</v>
      </c>
      <c r="S329" s="162"/>
      <c r="T329" s="164">
        <f>T330</f>
        <v>0</v>
      </c>
      <c r="AR329" s="165" t="s">
        <v>81</v>
      </c>
      <c r="AT329" s="166" t="s">
        <v>71</v>
      </c>
      <c r="AU329" s="166" t="s">
        <v>77</v>
      </c>
      <c r="AY329" s="165" t="s">
        <v>138</v>
      </c>
      <c r="BK329" s="167">
        <f>BK330</f>
        <v>0</v>
      </c>
    </row>
    <row r="330" spans="1:65" s="2" customFormat="1" ht="36">
      <c r="A330" s="35"/>
      <c r="B330" s="36"/>
      <c r="C330" s="170" t="s">
        <v>715</v>
      </c>
      <c r="D330" s="170" t="s">
        <v>141</v>
      </c>
      <c r="E330" s="171" t="s">
        <v>716</v>
      </c>
      <c r="F330" s="172" t="s">
        <v>717</v>
      </c>
      <c r="G330" s="173" t="s">
        <v>153</v>
      </c>
      <c r="H330" s="174">
        <v>5</v>
      </c>
      <c r="I330" s="175"/>
      <c r="J330" s="176">
        <f>ROUND(I330*H330,2)</f>
        <v>0</v>
      </c>
      <c r="K330" s="172" t="s">
        <v>19</v>
      </c>
      <c r="L330" s="40"/>
      <c r="M330" s="177" t="s">
        <v>19</v>
      </c>
      <c r="N330" s="178" t="s">
        <v>44</v>
      </c>
      <c r="O330" s="65"/>
      <c r="P330" s="179">
        <f>O330*H330</f>
        <v>0</v>
      </c>
      <c r="Q330" s="179">
        <v>0</v>
      </c>
      <c r="R330" s="179">
        <f>Q330*H330</f>
        <v>0</v>
      </c>
      <c r="S330" s="179">
        <v>0</v>
      </c>
      <c r="T330" s="180">
        <f>S330*H330</f>
        <v>0</v>
      </c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R330" s="181" t="s">
        <v>212</v>
      </c>
      <c r="AT330" s="181" t="s">
        <v>141</v>
      </c>
      <c r="AU330" s="181" t="s">
        <v>81</v>
      </c>
      <c r="AY330" s="18" t="s">
        <v>138</v>
      </c>
      <c r="BE330" s="182">
        <f>IF(N330="základní",J330,0)</f>
        <v>0</v>
      </c>
      <c r="BF330" s="182">
        <f>IF(N330="snížená",J330,0)</f>
        <v>0</v>
      </c>
      <c r="BG330" s="182">
        <f>IF(N330="zákl. přenesená",J330,0)</f>
        <v>0</v>
      </c>
      <c r="BH330" s="182">
        <f>IF(N330="sníž. přenesená",J330,0)</f>
        <v>0</v>
      </c>
      <c r="BI330" s="182">
        <f>IF(N330="nulová",J330,0)</f>
        <v>0</v>
      </c>
      <c r="BJ330" s="18" t="s">
        <v>81</v>
      </c>
      <c r="BK330" s="182">
        <f>ROUND(I330*H330,2)</f>
        <v>0</v>
      </c>
      <c r="BL330" s="18" t="s">
        <v>212</v>
      </c>
      <c r="BM330" s="181" t="s">
        <v>718</v>
      </c>
    </row>
    <row r="331" spans="1:65" s="12" customFormat="1" ht="22.9" customHeight="1">
      <c r="B331" s="154"/>
      <c r="C331" s="155"/>
      <c r="D331" s="156" t="s">
        <v>71</v>
      </c>
      <c r="E331" s="168" t="s">
        <v>719</v>
      </c>
      <c r="F331" s="168" t="s">
        <v>720</v>
      </c>
      <c r="G331" s="155"/>
      <c r="H331" s="155"/>
      <c r="I331" s="158"/>
      <c r="J331" s="169">
        <f>BK331</f>
        <v>0</v>
      </c>
      <c r="K331" s="155"/>
      <c r="L331" s="160"/>
      <c r="M331" s="161"/>
      <c r="N331" s="162"/>
      <c r="O331" s="162"/>
      <c r="P331" s="163">
        <f>SUM(P332:P336)</f>
        <v>0</v>
      </c>
      <c r="Q331" s="162"/>
      <c r="R331" s="163">
        <f>SUM(R332:R336)</f>
        <v>0.18671314999999997</v>
      </c>
      <c r="S331" s="162"/>
      <c r="T331" s="164">
        <f>SUM(T332:T336)</f>
        <v>0</v>
      </c>
      <c r="AR331" s="165" t="s">
        <v>81</v>
      </c>
      <c r="AT331" s="166" t="s">
        <v>71</v>
      </c>
      <c r="AU331" s="166" t="s">
        <v>77</v>
      </c>
      <c r="AY331" s="165" t="s">
        <v>138</v>
      </c>
      <c r="BK331" s="167">
        <f>SUM(BK332:BK336)</f>
        <v>0</v>
      </c>
    </row>
    <row r="332" spans="1:65" s="2" customFormat="1" ht="36">
      <c r="A332" s="35"/>
      <c r="B332" s="36"/>
      <c r="C332" s="170" t="s">
        <v>721</v>
      </c>
      <c r="D332" s="170" t="s">
        <v>141</v>
      </c>
      <c r="E332" s="171" t="s">
        <v>722</v>
      </c>
      <c r="F332" s="172" t="s">
        <v>723</v>
      </c>
      <c r="G332" s="173" t="s">
        <v>166</v>
      </c>
      <c r="H332" s="174">
        <v>34.854999999999997</v>
      </c>
      <c r="I332" s="175"/>
      <c r="J332" s="176">
        <f>ROUND(I332*H332,2)</f>
        <v>0</v>
      </c>
      <c r="K332" s="172" t="s">
        <v>19</v>
      </c>
      <c r="L332" s="40"/>
      <c r="M332" s="177" t="s">
        <v>19</v>
      </c>
      <c r="N332" s="178" t="s">
        <v>44</v>
      </c>
      <c r="O332" s="65"/>
      <c r="P332" s="179">
        <f>O332*H332</f>
        <v>0</v>
      </c>
      <c r="Q332" s="179">
        <v>4.4999999999999997E-3</v>
      </c>
      <c r="R332" s="179">
        <f>Q332*H332</f>
        <v>0.15684749999999997</v>
      </c>
      <c r="S332" s="179">
        <v>0</v>
      </c>
      <c r="T332" s="180">
        <f>S332*H332</f>
        <v>0</v>
      </c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R332" s="181" t="s">
        <v>212</v>
      </c>
      <c r="AT332" s="181" t="s">
        <v>141</v>
      </c>
      <c r="AU332" s="181" t="s">
        <v>81</v>
      </c>
      <c r="AY332" s="18" t="s">
        <v>138</v>
      </c>
      <c r="BE332" s="182">
        <f>IF(N332="základní",J332,0)</f>
        <v>0</v>
      </c>
      <c r="BF332" s="182">
        <f>IF(N332="snížená",J332,0)</f>
        <v>0</v>
      </c>
      <c r="BG332" s="182">
        <f>IF(N332="zákl. přenesená",J332,0)</f>
        <v>0</v>
      </c>
      <c r="BH332" s="182">
        <f>IF(N332="sníž. přenesená",J332,0)</f>
        <v>0</v>
      </c>
      <c r="BI332" s="182">
        <f>IF(N332="nulová",J332,0)</f>
        <v>0</v>
      </c>
      <c r="BJ332" s="18" t="s">
        <v>81</v>
      </c>
      <c r="BK332" s="182">
        <f>ROUND(I332*H332,2)</f>
        <v>0</v>
      </c>
      <c r="BL332" s="18" t="s">
        <v>212</v>
      </c>
      <c r="BM332" s="181" t="s">
        <v>724</v>
      </c>
    </row>
    <row r="333" spans="1:65" s="13" customFormat="1" ht="11.25">
      <c r="B333" s="183"/>
      <c r="C333" s="184"/>
      <c r="D333" s="185" t="s">
        <v>148</v>
      </c>
      <c r="E333" s="186" t="s">
        <v>19</v>
      </c>
      <c r="F333" s="187" t="s">
        <v>725</v>
      </c>
      <c r="G333" s="184"/>
      <c r="H333" s="188">
        <v>34.854999999999997</v>
      </c>
      <c r="I333" s="189"/>
      <c r="J333" s="184"/>
      <c r="K333" s="184"/>
      <c r="L333" s="190"/>
      <c r="M333" s="191"/>
      <c r="N333" s="192"/>
      <c r="O333" s="192"/>
      <c r="P333" s="192"/>
      <c r="Q333" s="192"/>
      <c r="R333" s="192"/>
      <c r="S333" s="192"/>
      <c r="T333" s="193"/>
      <c r="AT333" s="194" t="s">
        <v>148</v>
      </c>
      <c r="AU333" s="194" t="s">
        <v>81</v>
      </c>
      <c r="AV333" s="13" t="s">
        <v>81</v>
      </c>
      <c r="AW333" s="13" t="s">
        <v>33</v>
      </c>
      <c r="AX333" s="13" t="s">
        <v>77</v>
      </c>
      <c r="AY333" s="194" t="s">
        <v>138</v>
      </c>
    </row>
    <row r="334" spans="1:65" s="2" customFormat="1" ht="48">
      <c r="A334" s="35"/>
      <c r="B334" s="36"/>
      <c r="C334" s="170" t="s">
        <v>726</v>
      </c>
      <c r="D334" s="170" t="s">
        <v>141</v>
      </c>
      <c r="E334" s="171" t="s">
        <v>727</v>
      </c>
      <c r="F334" s="172" t="s">
        <v>728</v>
      </c>
      <c r="G334" s="173" t="s">
        <v>166</v>
      </c>
      <c r="H334" s="174">
        <v>6.24</v>
      </c>
      <c r="I334" s="175"/>
      <c r="J334" s="176">
        <f>ROUND(I334*H334,2)</f>
        <v>0</v>
      </c>
      <c r="K334" s="172" t="s">
        <v>145</v>
      </c>
      <c r="L334" s="40"/>
      <c r="M334" s="177" t="s">
        <v>19</v>
      </c>
      <c r="N334" s="178" t="s">
        <v>44</v>
      </c>
      <c r="O334" s="65"/>
      <c r="P334" s="179">
        <f>O334*H334</f>
        <v>0</v>
      </c>
      <c r="Q334" s="179">
        <v>1.4999999999999999E-4</v>
      </c>
      <c r="R334" s="179">
        <f>Q334*H334</f>
        <v>9.3599999999999998E-4</v>
      </c>
      <c r="S334" s="179">
        <v>0</v>
      </c>
      <c r="T334" s="180">
        <f>S334*H334</f>
        <v>0</v>
      </c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R334" s="181" t="s">
        <v>212</v>
      </c>
      <c r="AT334" s="181" t="s">
        <v>141</v>
      </c>
      <c r="AU334" s="181" t="s">
        <v>81</v>
      </c>
      <c r="AY334" s="18" t="s">
        <v>138</v>
      </c>
      <c r="BE334" s="182">
        <f>IF(N334="základní",J334,0)</f>
        <v>0</v>
      </c>
      <c r="BF334" s="182">
        <f>IF(N334="snížená",J334,0)</f>
        <v>0</v>
      </c>
      <c r="BG334" s="182">
        <f>IF(N334="zákl. přenesená",J334,0)</f>
        <v>0</v>
      </c>
      <c r="BH334" s="182">
        <f>IF(N334="sníž. přenesená",J334,0)</f>
        <v>0</v>
      </c>
      <c r="BI334" s="182">
        <f>IF(N334="nulová",J334,0)</f>
        <v>0</v>
      </c>
      <c r="BJ334" s="18" t="s">
        <v>81</v>
      </c>
      <c r="BK334" s="182">
        <f>ROUND(I334*H334,2)</f>
        <v>0</v>
      </c>
      <c r="BL334" s="18" t="s">
        <v>212</v>
      </c>
      <c r="BM334" s="181" t="s">
        <v>729</v>
      </c>
    </row>
    <row r="335" spans="1:65" s="13" customFormat="1" ht="11.25">
      <c r="B335" s="183"/>
      <c r="C335" s="184"/>
      <c r="D335" s="185" t="s">
        <v>148</v>
      </c>
      <c r="E335" s="186" t="s">
        <v>19</v>
      </c>
      <c r="F335" s="187" t="s">
        <v>730</v>
      </c>
      <c r="G335" s="184"/>
      <c r="H335" s="188">
        <v>6.24</v>
      </c>
      <c r="I335" s="189"/>
      <c r="J335" s="184"/>
      <c r="K335" s="184"/>
      <c r="L335" s="190"/>
      <c r="M335" s="191"/>
      <c r="N335" s="192"/>
      <c r="O335" s="192"/>
      <c r="P335" s="192"/>
      <c r="Q335" s="192"/>
      <c r="R335" s="192"/>
      <c r="S335" s="192"/>
      <c r="T335" s="193"/>
      <c r="AT335" s="194" t="s">
        <v>148</v>
      </c>
      <c r="AU335" s="194" t="s">
        <v>81</v>
      </c>
      <c r="AV335" s="13" t="s">
        <v>81</v>
      </c>
      <c r="AW335" s="13" t="s">
        <v>33</v>
      </c>
      <c r="AX335" s="13" t="s">
        <v>77</v>
      </c>
      <c r="AY335" s="194" t="s">
        <v>138</v>
      </c>
    </row>
    <row r="336" spans="1:65" s="2" customFormat="1" ht="33" customHeight="1">
      <c r="A336" s="35"/>
      <c r="B336" s="36"/>
      <c r="C336" s="170" t="s">
        <v>731</v>
      </c>
      <c r="D336" s="170" t="s">
        <v>141</v>
      </c>
      <c r="E336" s="171" t="s">
        <v>732</v>
      </c>
      <c r="F336" s="172" t="s">
        <v>733</v>
      </c>
      <c r="G336" s="173" t="s">
        <v>166</v>
      </c>
      <c r="H336" s="174">
        <v>34.854999999999997</v>
      </c>
      <c r="I336" s="175"/>
      <c r="J336" s="176">
        <f>ROUND(I336*H336,2)</f>
        <v>0</v>
      </c>
      <c r="K336" s="172" t="s">
        <v>19</v>
      </c>
      <c r="L336" s="40"/>
      <c r="M336" s="177" t="s">
        <v>19</v>
      </c>
      <c r="N336" s="178" t="s">
        <v>44</v>
      </c>
      <c r="O336" s="65"/>
      <c r="P336" s="179">
        <f>O336*H336</f>
        <v>0</v>
      </c>
      <c r="Q336" s="179">
        <v>8.3000000000000001E-4</v>
      </c>
      <c r="R336" s="179">
        <f>Q336*H336</f>
        <v>2.8929649999999998E-2</v>
      </c>
      <c r="S336" s="179">
        <v>0</v>
      </c>
      <c r="T336" s="180">
        <f>S336*H336</f>
        <v>0</v>
      </c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R336" s="181" t="s">
        <v>212</v>
      </c>
      <c r="AT336" s="181" t="s">
        <v>141</v>
      </c>
      <c r="AU336" s="181" t="s">
        <v>81</v>
      </c>
      <c r="AY336" s="18" t="s">
        <v>138</v>
      </c>
      <c r="BE336" s="182">
        <f>IF(N336="základní",J336,0)</f>
        <v>0</v>
      </c>
      <c r="BF336" s="182">
        <f>IF(N336="snížená",J336,0)</f>
        <v>0</v>
      </c>
      <c r="BG336" s="182">
        <f>IF(N336="zákl. přenesená",J336,0)</f>
        <v>0</v>
      </c>
      <c r="BH336" s="182">
        <f>IF(N336="sníž. přenesená",J336,0)</f>
        <v>0</v>
      </c>
      <c r="BI336" s="182">
        <f>IF(N336="nulová",J336,0)</f>
        <v>0</v>
      </c>
      <c r="BJ336" s="18" t="s">
        <v>81</v>
      </c>
      <c r="BK336" s="182">
        <f>ROUND(I336*H336,2)</f>
        <v>0</v>
      </c>
      <c r="BL336" s="18" t="s">
        <v>212</v>
      </c>
      <c r="BM336" s="181" t="s">
        <v>734</v>
      </c>
    </row>
    <row r="337" spans="1:65" s="12" customFormat="1" ht="22.9" customHeight="1">
      <c r="B337" s="154"/>
      <c r="C337" s="155"/>
      <c r="D337" s="156" t="s">
        <v>71</v>
      </c>
      <c r="E337" s="168" t="s">
        <v>735</v>
      </c>
      <c r="F337" s="168" t="s">
        <v>736</v>
      </c>
      <c r="G337" s="155"/>
      <c r="H337" s="155"/>
      <c r="I337" s="158"/>
      <c r="J337" s="169">
        <f>BK337</f>
        <v>0</v>
      </c>
      <c r="K337" s="155"/>
      <c r="L337" s="160"/>
      <c r="M337" s="161"/>
      <c r="N337" s="162"/>
      <c r="O337" s="162"/>
      <c r="P337" s="163">
        <f>SUM(P338:P341)</f>
        <v>0</v>
      </c>
      <c r="Q337" s="162"/>
      <c r="R337" s="163">
        <f>SUM(R338:R341)</f>
        <v>0</v>
      </c>
      <c r="S337" s="162"/>
      <c r="T337" s="164">
        <f>SUM(T338:T341)</f>
        <v>0</v>
      </c>
      <c r="AR337" s="165" t="s">
        <v>81</v>
      </c>
      <c r="AT337" s="166" t="s">
        <v>71</v>
      </c>
      <c r="AU337" s="166" t="s">
        <v>77</v>
      </c>
      <c r="AY337" s="165" t="s">
        <v>138</v>
      </c>
      <c r="BK337" s="167">
        <f>SUM(BK338:BK341)</f>
        <v>0</v>
      </c>
    </row>
    <row r="338" spans="1:65" s="2" customFormat="1" ht="24">
      <c r="A338" s="35"/>
      <c r="B338" s="36"/>
      <c r="C338" s="170" t="s">
        <v>737</v>
      </c>
      <c r="D338" s="170" t="s">
        <v>141</v>
      </c>
      <c r="E338" s="171" t="s">
        <v>738</v>
      </c>
      <c r="F338" s="172" t="s">
        <v>739</v>
      </c>
      <c r="G338" s="173" t="s">
        <v>166</v>
      </c>
      <c r="H338" s="174">
        <v>3.72</v>
      </c>
      <c r="I338" s="175"/>
      <c r="J338" s="176">
        <f>ROUND(I338*H338,2)</f>
        <v>0</v>
      </c>
      <c r="K338" s="172" t="s">
        <v>19</v>
      </c>
      <c r="L338" s="40"/>
      <c r="M338" s="177" t="s">
        <v>19</v>
      </c>
      <c r="N338" s="178" t="s">
        <v>44</v>
      </c>
      <c r="O338" s="65"/>
      <c r="P338" s="179">
        <f>O338*H338</f>
        <v>0</v>
      </c>
      <c r="Q338" s="179">
        <v>0</v>
      </c>
      <c r="R338" s="179">
        <f>Q338*H338</f>
        <v>0</v>
      </c>
      <c r="S338" s="179">
        <v>0</v>
      </c>
      <c r="T338" s="180">
        <f>S338*H338</f>
        <v>0</v>
      </c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R338" s="181" t="s">
        <v>212</v>
      </c>
      <c r="AT338" s="181" t="s">
        <v>141</v>
      </c>
      <c r="AU338" s="181" t="s">
        <v>81</v>
      </c>
      <c r="AY338" s="18" t="s">
        <v>138</v>
      </c>
      <c r="BE338" s="182">
        <f>IF(N338="základní",J338,0)</f>
        <v>0</v>
      </c>
      <c r="BF338" s="182">
        <f>IF(N338="snížená",J338,0)</f>
        <v>0</v>
      </c>
      <c r="BG338" s="182">
        <f>IF(N338="zákl. přenesená",J338,0)</f>
        <v>0</v>
      </c>
      <c r="BH338" s="182">
        <f>IF(N338="sníž. přenesená",J338,0)</f>
        <v>0</v>
      </c>
      <c r="BI338" s="182">
        <f>IF(N338="nulová",J338,0)</f>
        <v>0</v>
      </c>
      <c r="BJ338" s="18" t="s">
        <v>81</v>
      </c>
      <c r="BK338" s="182">
        <f>ROUND(I338*H338,2)</f>
        <v>0</v>
      </c>
      <c r="BL338" s="18" t="s">
        <v>212</v>
      </c>
      <c r="BM338" s="181" t="s">
        <v>740</v>
      </c>
    </row>
    <row r="339" spans="1:65" s="13" customFormat="1" ht="11.25">
      <c r="B339" s="183"/>
      <c r="C339" s="184"/>
      <c r="D339" s="185" t="s">
        <v>148</v>
      </c>
      <c r="E339" s="186" t="s">
        <v>19</v>
      </c>
      <c r="F339" s="187" t="s">
        <v>741</v>
      </c>
      <c r="G339" s="184"/>
      <c r="H339" s="188">
        <v>0.72</v>
      </c>
      <c r="I339" s="189"/>
      <c r="J339" s="184"/>
      <c r="K339" s="184"/>
      <c r="L339" s="190"/>
      <c r="M339" s="191"/>
      <c r="N339" s="192"/>
      <c r="O339" s="192"/>
      <c r="P339" s="192"/>
      <c r="Q339" s="192"/>
      <c r="R339" s="192"/>
      <c r="S339" s="192"/>
      <c r="T339" s="193"/>
      <c r="AT339" s="194" t="s">
        <v>148</v>
      </c>
      <c r="AU339" s="194" t="s">
        <v>81</v>
      </c>
      <c r="AV339" s="13" t="s">
        <v>81</v>
      </c>
      <c r="AW339" s="13" t="s">
        <v>33</v>
      </c>
      <c r="AX339" s="13" t="s">
        <v>72</v>
      </c>
      <c r="AY339" s="194" t="s">
        <v>138</v>
      </c>
    </row>
    <row r="340" spans="1:65" s="13" customFormat="1" ht="11.25">
      <c r="B340" s="183"/>
      <c r="C340" s="184"/>
      <c r="D340" s="185" t="s">
        <v>148</v>
      </c>
      <c r="E340" s="186" t="s">
        <v>19</v>
      </c>
      <c r="F340" s="187" t="s">
        <v>742</v>
      </c>
      <c r="G340" s="184"/>
      <c r="H340" s="188">
        <v>3</v>
      </c>
      <c r="I340" s="189"/>
      <c r="J340" s="184"/>
      <c r="K340" s="184"/>
      <c r="L340" s="190"/>
      <c r="M340" s="191"/>
      <c r="N340" s="192"/>
      <c r="O340" s="192"/>
      <c r="P340" s="192"/>
      <c r="Q340" s="192"/>
      <c r="R340" s="192"/>
      <c r="S340" s="192"/>
      <c r="T340" s="193"/>
      <c r="AT340" s="194" t="s">
        <v>148</v>
      </c>
      <c r="AU340" s="194" t="s">
        <v>81</v>
      </c>
      <c r="AV340" s="13" t="s">
        <v>81</v>
      </c>
      <c r="AW340" s="13" t="s">
        <v>33</v>
      </c>
      <c r="AX340" s="13" t="s">
        <v>72</v>
      </c>
      <c r="AY340" s="194" t="s">
        <v>138</v>
      </c>
    </row>
    <row r="341" spans="1:65" s="15" customFormat="1" ht="11.25">
      <c r="B341" s="206"/>
      <c r="C341" s="207"/>
      <c r="D341" s="185" t="s">
        <v>148</v>
      </c>
      <c r="E341" s="208" t="s">
        <v>19</v>
      </c>
      <c r="F341" s="209" t="s">
        <v>300</v>
      </c>
      <c r="G341" s="207"/>
      <c r="H341" s="210">
        <v>3.7199999999999998</v>
      </c>
      <c r="I341" s="211"/>
      <c r="J341" s="207"/>
      <c r="K341" s="207"/>
      <c r="L341" s="212"/>
      <c r="M341" s="213"/>
      <c r="N341" s="214"/>
      <c r="O341" s="214"/>
      <c r="P341" s="214"/>
      <c r="Q341" s="214"/>
      <c r="R341" s="214"/>
      <c r="S341" s="214"/>
      <c r="T341" s="215"/>
      <c r="AT341" s="216" t="s">
        <v>148</v>
      </c>
      <c r="AU341" s="216" t="s">
        <v>81</v>
      </c>
      <c r="AV341" s="15" t="s">
        <v>139</v>
      </c>
      <c r="AW341" s="15" t="s">
        <v>33</v>
      </c>
      <c r="AX341" s="15" t="s">
        <v>77</v>
      </c>
      <c r="AY341" s="216" t="s">
        <v>138</v>
      </c>
    </row>
    <row r="342" spans="1:65" s="12" customFormat="1" ht="25.9" customHeight="1">
      <c r="B342" s="154"/>
      <c r="C342" s="155"/>
      <c r="D342" s="156" t="s">
        <v>71</v>
      </c>
      <c r="E342" s="157" t="s">
        <v>302</v>
      </c>
      <c r="F342" s="157" t="s">
        <v>743</v>
      </c>
      <c r="G342" s="155"/>
      <c r="H342" s="155"/>
      <c r="I342" s="158"/>
      <c r="J342" s="159">
        <f>BK342</f>
        <v>0</v>
      </c>
      <c r="K342" s="155"/>
      <c r="L342" s="160"/>
      <c r="M342" s="161"/>
      <c r="N342" s="162"/>
      <c r="O342" s="162"/>
      <c r="P342" s="163">
        <f>P343</f>
        <v>0</v>
      </c>
      <c r="Q342" s="162"/>
      <c r="R342" s="163">
        <f>R343</f>
        <v>0</v>
      </c>
      <c r="S342" s="162"/>
      <c r="T342" s="164">
        <f>T343</f>
        <v>0</v>
      </c>
      <c r="AR342" s="165" t="s">
        <v>139</v>
      </c>
      <c r="AT342" s="166" t="s">
        <v>71</v>
      </c>
      <c r="AU342" s="166" t="s">
        <v>72</v>
      </c>
      <c r="AY342" s="165" t="s">
        <v>138</v>
      </c>
      <c r="BK342" s="167">
        <f>BK343</f>
        <v>0</v>
      </c>
    </row>
    <row r="343" spans="1:65" s="12" customFormat="1" ht="22.9" customHeight="1">
      <c r="B343" s="154"/>
      <c r="C343" s="155"/>
      <c r="D343" s="156" t="s">
        <v>71</v>
      </c>
      <c r="E343" s="168" t="s">
        <v>744</v>
      </c>
      <c r="F343" s="168" t="s">
        <v>745</v>
      </c>
      <c r="G343" s="155"/>
      <c r="H343" s="155"/>
      <c r="I343" s="158"/>
      <c r="J343" s="169">
        <f>BK343</f>
        <v>0</v>
      </c>
      <c r="K343" s="155"/>
      <c r="L343" s="160"/>
      <c r="M343" s="161"/>
      <c r="N343" s="162"/>
      <c r="O343" s="162"/>
      <c r="P343" s="163">
        <f>SUM(P344:P348)</f>
        <v>0</v>
      </c>
      <c r="Q343" s="162"/>
      <c r="R343" s="163">
        <f>SUM(R344:R348)</f>
        <v>0</v>
      </c>
      <c r="S343" s="162"/>
      <c r="T343" s="164">
        <f>SUM(T344:T348)</f>
        <v>0</v>
      </c>
      <c r="AR343" s="165" t="s">
        <v>139</v>
      </c>
      <c r="AT343" s="166" t="s">
        <v>71</v>
      </c>
      <c r="AU343" s="166" t="s">
        <v>77</v>
      </c>
      <c r="AY343" s="165" t="s">
        <v>138</v>
      </c>
      <c r="BK343" s="167">
        <f>SUM(BK344:BK348)</f>
        <v>0</v>
      </c>
    </row>
    <row r="344" spans="1:65" s="2" customFormat="1" ht="48">
      <c r="A344" s="35"/>
      <c r="B344" s="36"/>
      <c r="C344" s="170" t="s">
        <v>746</v>
      </c>
      <c r="D344" s="170" t="s">
        <v>141</v>
      </c>
      <c r="E344" s="171" t="s">
        <v>747</v>
      </c>
      <c r="F344" s="172" t="s">
        <v>748</v>
      </c>
      <c r="G344" s="173" t="s">
        <v>180</v>
      </c>
      <c r="H344" s="174">
        <v>85</v>
      </c>
      <c r="I344" s="175"/>
      <c r="J344" s="176">
        <f>ROUND(I344*H344,2)</f>
        <v>0</v>
      </c>
      <c r="K344" s="172" t="s">
        <v>19</v>
      </c>
      <c r="L344" s="40"/>
      <c r="M344" s="177" t="s">
        <v>19</v>
      </c>
      <c r="N344" s="178" t="s">
        <v>44</v>
      </c>
      <c r="O344" s="65"/>
      <c r="P344" s="179">
        <f>O344*H344</f>
        <v>0</v>
      </c>
      <c r="Q344" s="179">
        <v>0</v>
      </c>
      <c r="R344" s="179">
        <f>Q344*H344</f>
        <v>0</v>
      </c>
      <c r="S344" s="179">
        <v>0</v>
      </c>
      <c r="T344" s="180">
        <f>S344*H344</f>
        <v>0</v>
      </c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R344" s="181" t="s">
        <v>455</v>
      </c>
      <c r="AT344" s="181" t="s">
        <v>141</v>
      </c>
      <c r="AU344" s="181" t="s">
        <v>81</v>
      </c>
      <c r="AY344" s="18" t="s">
        <v>138</v>
      </c>
      <c r="BE344" s="182">
        <f>IF(N344="základní",J344,0)</f>
        <v>0</v>
      </c>
      <c r="BF344" s="182">
        <f>IF(N344="snížená",J344,0)</f>
        <v>0</v>
      </c>
      <c r="BG344" s="182">
        <f>IF(N344="zákl. přenesená",J344,0)</f>
        <v>0</v>
      </c>
      <c r="BH344" s="182">
        <f>IF(N344="sníž. přenesená",J344,0)</f>
        <v>0</v>
      </c>
      <c r="BI344" s="182">
        <f>IF(N344="nulová",J344,0)</f>
        <v>0</v>
      </c>
      <c r="BJ344" s="18" t="s">
        <v>81</v>
      </c>
      <c r="BK344" s="182">
        <f>ROUND(I344*H344,2)</f>
        <v>0</v>
      </c>
      <c r="BL344" s="18" t="s">
        <v>455</v>
      </c>
      <c r="BM344" s="181" t="s">
        <v>749</v>
      </c>
    </row>
    <row r="345" spans="1:65" s="13" customFormat="1" ht="11.25">
      <c r="B345" s="183"/>
      <c r="C345" s="184"/>
      <c r="D345" s="185" t="s">
        <v>148</v>
      </c>
      <c r="E345" s="186" t="s">
        <v>19</v>
      </c>
      <c r="F345" s="187" t="s">
        <v>750</v>
      </c>
      <c r="G345" s="184"/>
      <c r="H345" s="188">
        <v>85</v>
      </c>
      <c r="I345" s="189"/>
      <c r="J345" s="184"/>
      <c r="K345" s="184"/>
      <c r="L345" s="190"/>
      <c r="M345" s="191"/>
      <c r="N345" s="192"/>
      <c r="O345" s="192"/>
      <c r="P345" s="192"/>
      <c r="Q345" s="192"/>
      <c r="R345" s="192"/>
      <c r="S345" s="192"/>
      <c r="T345" s="193"/>
      <c r="AT345" s="194" t="s">
        <v>148</v>
      </c>
      <c r="AU345" s="194" t="s">
        <v>81</v>
      </c>
      <c r="AV345" s="13" t="s">
        <v>81</v>
      </c>
      <c r="AW345" s="13" t="s">
        <v>33</v>
      </c>
      <c r="AX345" s="13" t="s">
        <v>77</v>
      </c>
      <c r="AY345" s="194" t="s">
        <v>138</v>
      </c>
    </row>
    <row r="346" spans="1:65" s="2" customFormat="1" ht="66.75" customHeight="1">
      <c r="A346" s="35"/>
      <c r="B346" s="36"/>
      <c r="C346" s="170" t="s">
        <v>751</v>
      </c>
      <c r="D346" s="170" t="s">
        <v>141</v>
      </c>
      <c r="E346" s="171" t="s">
        <v>752</v>
      </c>
      <c r="F346" s="172" t="s">
        <v>753</v>
      </c>
      <c r="G346" s="173" t="s">
        <v>180</v>
      </c>
      <c r="H346" s="174">
        <v>85</v>
      </c>
      <c r="I346" s="175"/>
      <c r="J346" s="176">
        <f>ROUND(I346*H346,2)</f>
        <v>0</v>
      </c>
      <c r="K346" s="172" t="s">
        <v>19</v>
      </c>
      <c r="L346" s="40"/>
      <c r="M346" s="177" t="s">
        <v>19</v>
      </c>
      <c r="N346" s="178" t="s">
        <v>44</v>
      </c>
      <c r="O346" s="65"/>
      <c r="P346" s="179">
        <f>O346*H346</f>
        <v>0</v>
      </c>
      <c r="Q346" s="179">
        <v>0</v>
      </c>
      <c r="R346" s="179">
        <f>Q346*H346</f>
        <v>0</v>
      </c>
      <c r="S346" s="179">
        <v>0</v>
      </c>
      <c r="T346" s="180">
        <f>S346*H346</f>
        <v>0</v>
      </c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R346" s="181" t="s">
        <v>455</v>
      </c>
      <c r="AT346" s="181" t="s">
        <v>141</v>
      </c>
      <c r="AU346" s="181" t="s">
        <v>81</v>
      </c>
      <c r="AY346" s="18" t="s">
        <v>138</v>
      </c>
      <c r="BE346" s="182">
        <f>IF(N346="základní",J346,0)</f>
        <v>0</v>
      </c>
      <c r="BF346" s="182">
        <f>IF(N346="snížená",J346,0)</f>
        <v>0</v>
      </c>
      <c r="BG346" s="182">
        <f>IF(N346="zákl. přenesená",J346,0)</f>
        <v>0</v>
      </c>
      <c r="BH346" s="182">
        <f>IF(N346="sníž. přenesená",J346,0)</f>
        <v>0</v>
      </c>
      <c r="BI346" s="182">
        <f>IF(N346="nulová",J346,0)</f>
        <v>0</v>
      </c>
      <c r="BJ346" s="18" t="s">
        <v>81</v>
      </c>
      <c r="BK346" s="182">
        <f>ROUND(I346*H346,2)</f>
        <v>0</v>
      </c>
      <c r="BL346" s="18" t="s">
        <v>455</v>
      </c>
      <c r="BM346" s="181" t="s">
        <v>754</v>
      </c>
    </row>
    <row r="347" spans="1:65" s="2" customFormat="1" ht="24">
      <c r="A347" s="35"/>
      <c r="B347" s="36"/>
      <c r="C347" s="170" t="s">
        <v>755</v>
      </c>
      <c r="D347" s="170" t="s">
        <v>141</v>
      </c>
      <c r="E347" s="171" t="s">
        <v>756</v>
      </c>
      <c r="F347" s="172" t="s">
        <v>757</v>
      </c>
      <c r="G347" s="173" t="s">
        <v>153</v>
      </c>
      <c r="H347" s="174">
        <v>8</v>
      </c>
      <c r="I347" s="175"/>
      <c r="J347" s="176">
        <f>ROUND(I347*H347,2)</f>
        <v>0</v>
      </c>
      <c r="K347" s="172" t="s">
        <v>19</v>
      </c>
      <c r="L347" s="40"/>
      <c r="M347" s="177" t="s">
        <v>19</v>
      </c>
      <c r="N347" s="178" t="s">
        <v>44</v>
      </c>
      <c r="O347" s="65"/>
      <c r="P347" s="179">
        <f>O347*H347</f>
        <v>0</v>
      </c>
      <c r="Q347" s="179">
        <v>0</v>
      </c>
      <c r="R347" s="179">
        <f>Q347*H347</f>
        <v>0</v>
      </c>
      <c r="S347" s="179">
        <v>0</v>
      </c>
      <c r="T347" s="180">
        <f>S347*H347</f>
        <v>0</v>
      </c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R347" s="181" t="s">
        <v>455</v>
      </c>
      <c r="AT347" s="181" t="s">
        <v>141</v>
      </c>
      <c r="AU347" s="181" t="s">
        <v>81</v>
      </c>
      <c r="AY347" s="18" t="s">
        <v>138</v>
      </c>
      <c r="BE347" s="182">
        <f>IF(N347="základní",J347,0)</f>
        <v>0</v>
      </c>
      <c r="BF347" s="182">
        <f>IF(N347="snížená",J347,0)</f>
        <v>0</v>
      </c>
      <c r="BG347" s="182">
        <f>IF(N347="zákl. přenesená",J347,0)</f>
        <v>0</v>
      </c>
      <c r="BH347" s="182">
        <f>IF(N347="sníž. přenesená",J347,0)</f>
        <v>0</v>
      </c>
      <c r="BI347" s="182">
        <f>IF(N347="nulová",J347,0)</f>
        <v>0</v>
      </c>
      <c r="BJ347" s="18" t="s">
        <v>81</v>
      </c>
      <c r="BK347" s="182">
        <f>ROUND(I347*H347,2)</f>
        <v>0</v>
      </c>
      <c r="BL347" s="18" t="s">
        <v>455</v>
      </c>
      <c r="BM347" s="181" t="s">
        <v>758</v>
      </c>
    </row>
    <row r="348" spans="1:65" s="2" customFormat="1" ht="24">
      <c r="A348" s="35"/>
      <c r="B348" s="36"/>
      <c r="C348" s="170" t="s">
        <v>759</v>
      </c>
      <c r="D348" s="170" t="s">
        <v>141</v>
      </c>
      <c r="E348" s="171" t="s">
        <v>760</v>
      </c>
      <c r="F348" s="172" t="s">
        <v>761</v>
      </c>
      <c r="G348" s="173" t="s">
        <v>185</v>
      </c>
      <c r="H348" s="174">
        <v>1</v>
      </c>
      <c r="I348" s="175"/>
      <c r="J348" s="176">
        <f>ROUND(I348*H348,2)</f>
        <v>0</v>
      </c>
      <c r="K348" s="172" t="s">
        <v>19</v>
      </c>
      <c r="L348" s="40"/>
      <c r="M348" s="177" t="s">
        <v>19</v>
      </c>
      <c r="N348" s="178" t="s">
        <v>44</v>
      </c>
      <c r="O348" s="65"/>
      <c r="P348" s="179">
        <f>O348*H348</f>
        <v>0</v>
      </c>
      <c r="Q348" s="179">
        <v>0</v>
      </c>
      <c r="R348" s="179">
        <f>Q348*H348</f>
        <v>0</v>
      </c>
      <c r="S348" s="179">
        <v>0</v>
      </c>
      <c r="T348" s="180">
        <f>S348*H348</f>
        <v>0</v>
      </c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R348" s="181" t="s">
        <v>455</v>
      </c>
      <c r="AT348" s="181" t="s">
        <v>141</v>
      </c>
      <c r="AU348" s="181" t="s">
        <v>81</v>
      </c>
      <c r="AY348" s="18" t="s">
        <v>138</v>
      </c>
      <c r="BE348" s="182">
        <f>IF(N348="základní",J348,0)</f>
        <v>0</v>
      </c>
      <c r="BF348" s="182">
        <f>IF(N348="snížená",J348,0)</f>
        <v>0</v>
      </c>
      <c r="BG348" s="182">
        <f>IF(N348="zákl. přenesená",J348,0)</f>
        <v>0</v>
      </c>
      <c r="BH348" s="182">
        <f>IF(N348="sníž. přenesená",J348,0)</f>
        <v>0</v>
      </c>
      <c r="BI348" s="182">
        <f>IF(N348="nulová",J348,0)</f>
        <v>0</v>
      </c>
      <c r="BJ348" s="18" t="s">
        <v>81</v>
      </c>
      <c r="BK348" s="182">
        <f>ROUND(I348*H348,2)</f>
        <v>0</v>
      </c>
      <c r="BL348" s="18" t="s">
        <v>455</v>
      </c>
      <c r="BM348" s="181" t="s">
        <v>762</v>
      </c>
    </row>
    <row r="349" spans="1:65" s="12" customFormat="1" ht="25.9" customHeight="1">
      <c r="B349" s="154"/>
      <c r="C349" s="155"/>
      <c r="D349" s="156" t="s">
        <v>71</v>
      </c>
      <c r="E349" s="157" t="s">
        <v>763</v>
      </c>
      <c r="F349" s="157" t="s">
        <v>764</v>
      </c>
      <c r="G349" s="155"/>
      <c r="H349" s="155"/>
      <c r="I349" s="158"/>
      <c r="J349" s="159">
        <f>BK349</f>
        <v>0</v>
      </c>
      <c r="K349" s="155"/>
      <c r="L349" s="160"/>
      <c r="M349" s="161"/>
      <c r="N349" s="162"/>
      <c r="O349" s="162"/>
      <c r="P349" s="163">
        <f>P350+P352+P354</f>
        <v>0</v>
      </c>
      <c r="Q349" s="162"/>
      <c r="R349" s="163">
        <f>R350+R352+R354</f>
        <v>0</v>
      </c>
      <c r="S349" s="162"/>
      <c r="T349" s="164">
        <f>T350+T352+T354</f>
        <v>0</v>
      </c>
      <c r="AR349" s="165" t="s">
        <v>163</v>
      </c>
      <c r="AT349" s="166" t="s">
        <v>71</v>
      </c>
      <c r="AU349" s="166" t="s">
        <v>72</v>
      </c>
      <c r="AY349" s="165" t="s">
        <v>138</v>
      </c>
      <c r="BK349" s="167">
        <f>BK350+BK352+BK354</f>
        <v>0</v>
      </c>
    </row>
    <row r="350" spans="1:65" s="12" customFormat="1" ht="22.9" customHeight="1">
      <c r="B350" s="154"/>
      <c r="C350" s="155"/>
      <c r="D350" s="156" t="s">
        <v>71</v>
      </c>
      <c r="E350" s="168" t="s">
        <v>765</v>
      </c>
      <c r="F350" s="168" t="s">
        <v>766</v>
      </c>
      <c r="G350" s="155"/>
      <c r="H350" s="155"/>
      <c r="I350" s="158"/>
      <c r="J350" s="169">
        <f>BK350</f>
        <v>0</v>
      </c>
      <c r="K350" s="155"/>
      <c r="L350" s="160"/>
      <c r="M350" s="161"/>
      <c r="N350" s="162"/>
      <c r="O350" s="162"/>
      <c r="P350" s="163">
        <f>P351</f>
        <v>0</v>
      </c>
      <c r="Q350" s="162"/>
      <c r="R350" s="163">
        <f>R351</f>
        <v>0</v>
      </c>
      <c r="S350" s="162"/>
      <c r="T350" s="164">
        <f>T351</f>
        <v>0</v>
      </c>
      <c r="AR350" s="165" t="s">
        <v>163</v>
      </c>
      <c r="AT350" s="166" t="s">
        <v>71</v>
      </c>
      <c r="AU350" s="166" t="s">
        <v>77</v>
      </c>
      <c r="AY350" s="165" t="s">
        <v>138</v>
      </c>
      <c r="BK350" s="167">
        <f>BK351</f>
        <v>0</v>
      </c>
    </row>
    <row r="351" spans="1:65" s="2" customFormat="1" ht="24">
      <c r="A351" s="35"/>
      <c r="B351" s="36"/>
      <c r="C351" s="170" t="s">
        <v>767</v>
      </c>
      <c r="D351" s="170" t="s">
        <v>141</v>
      </c>
      <c r="E351" s="171" t="s">
        <v>768</v>
      </c>
      <c r="F351" s="172" t="s">
        <v>769</v>
      </c>
      <c r="G351" s="173" t="s">
        <v>185</v>
      </c>
      <c r="H351" s="174">
        <v>1</v>
      </c>
      <c r="I351" s="175"/>
      <c r="J351" s="176">
        <f>ROUND(I351*H351,2)</f>
        <v>0</v>
      </c>
      <c r="K351" s="172" t="s">
        <v>19</v>
      </c>
      <c r="L351" s="40"/>
      <c r="M351" s="177" t="s">
        <v>19</v>
      </c>
      <c r="N351" s="178" t="s">
        <v>44</v>
      </c>
      <c r="O351" s="65"/>
      <c r="P351" s="179">
        <f>O351*H351</f>
        <v>0</v>
      </c>
      <c r="Q351" s="179">
        <v>0</v>
      </c>
      <c r="R351" s="179">
        <f>Q351*H351</f>
        <v>0</v>
      </c>
      <c r="S351" s="179">
        <v>0</v>
      </c>
      <c r="T351" s="180">
        <f>S351*H351</f>
        <v>0</v>
      </c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R351" s="181" t="s">
        <v>770</v>
      </c>
      <c r="AT351" s="181" t="s">
        <v>141</v>
      </c>
      <c r="AU351" s="181" t="s">
        <v>81</v>
      </c>
      <c r="AY351" s="18" t="s">
        <v>138</v>
      </c>
      <c r="BE351" s="182">
        <f>IF(N351="základní",J351,0)</f>
        <v>0</v>
      </c>
      <c r="BF351" s="182">
        <f>IF(N351="snížená",J351,0)</f>
        <v>0</v>
      </c>
      <c r="BG351" s="182">
        <f>IF(N351="zákl. přenesená",J351,0)</f>
        <v>0</v>
      </c>
      <c r="BH351" s="182">
        <f>IF(N351="sníž. přenesená",J351,0)</f>
        <v>0</v>
      </c>
      <c r="BI351" s="182">
        <f>IF(N351="nulová",J351,0)</f>
        <v>0</v>
      </c>
      <c r="BJ351" s="18" t="s">
        <v>81</v>
      </c>
      <c r="BK351" s="182">
        <f>ROUND(I351*H351,2)</f>
        <v>0</v>
      </c>
      <c r="BL351" s="18" t="s">
        <v>770</v>
      </c>
      <c r="BM351" s="181" t="s">
        <v>771</v>
      </c>
    </row>
    <row r="352" spans="1:65" s="12" customFormat="1" ht="22.9" customHeight="1">
      <c r="B352" s="154"/>
      <c r="C352" s="155"/>
      <c r="D352" s="156" t="s">
        <v>71</v>
      </c>
      <c r="E352" s="168" t="s">
        <v>772</v>
      </c>
      <c r="F352" s="168" t="s">
        <v>773</v>
      </c>
      <c r="G352" s="155"/>
      <c r="H352" s="155"/>
      <c r="I352" s="158"/>
      <c r="J352" s="169">
        <f>BK352</f>
        <v>0</v>
      </c>
      <c r="K352" s="155"/>
      <c r="L352" s="160"/>
      <c r="M352" s="161"/>
      <c r="N352" s="162"/>
      <c r="O352" s="162"/>
      <c r="P352" s="163">
        <f>P353</f>
        <v>0</v>
      </c>
      <c r="Q352" s="162"/>
      <c r="R352" s="163">
        <f>R353</f>
        <v>0</v>
      </c>
      <c r="S352" s="162"/>
      <c r="T352" s="164">
        <f>T353</f>
        <v>0</v>
      </c>
      <c r="AR352" s="165" t="s">
        <v>163</v>
      </c>
      <c r="AT352" s="166" t="s">
        <v>71</v>
      </c>
      <c r="AU352" s="166" t="s">
        <v>77</v>
      </c>
      <c r="AY352" s="165" t="s">
        <v>138</v>
      </c>
      <c r="BK352" s="167">
        <f>BK353</f>
        <v>0</v>
      </c>
    </row>
    <row r="353" spans="1:65" s="2" customFormat="1" ht="24">
      <c r="A353" s="35"/>
      <c r="B353" s="36"/>
      <c r="C353" s="170" t="s">
        <v>774</v>
      </c>
      <c r="D353" s="170" t="s">
        <v>141</v>
      </c>
      <c r="E353" s="171" t="s">
        <v>775</v>
      </c>
      <c r="F353" s="172" t="s">
        <v>776</v>
      </c>
      <c r="G353" s="173" t="s">
        <v>185</v>
      </c>
      <c r="H353" s="174">
        <v>1</v>
      </c>
      <c r="I353" s="175"/>
      <c r="J353" s="176">
        <f>ROUND(I353*H353,2)</f>
        <v>0</v>
      </c>
      <c r="K353" s="172" t="s">
        <v>19</v>
      </c>
      <c r="L353" s="40"/>
      <c r="M353" s="177" t="s">
        <v>19</v>
      </c>
      <c r="N353" s="178" t="s">
        <v>44</v>
      </c>
      <c r="O353" s="65"/>
      <c r="P353" s="179">
        <f>O353*H353</f>
        <v>0</v>
      </c>
      <c r="Q353" s="179">
        <v>0</v>
      </c>
      <c r="R353" s="179">
        <f>Q353*H353</f>
        <v>0</v>
      </c>
      <c r="S353" s="179">
        <v>0</v>
      </c>
      <c r="T353" s="180">
        <f>S353*H353</f>
        <v>0</v>
      </c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R353" s="181" t="s">
        <v>770</v>
      </c>
      <c r="AT353" s="181" t="s">
        <v>141</v>
      </c>
      <c r="AU353" s="181" t="s">
        <v>81</v>
      </c>
      <c r="AY353" s="18" t="s">
        <v>138</v>
      </c>
      <c r="BE353" s="182">
        <f>IF(N353="základní",J353,0)</f>
        <v>0</v>
      </c>
      <c r="BF353" s="182">
        <f>IF(N353="snížená",J353,0)</f>
        <v>0</v>
      </c>
      <c r="BG353" s="182">
        <f>IF(N353="zákl. přenesená",J353,0)</f>
        <v>0</v>
      </c>
      <c r="BH353" s="182">
        <f>IF(N353="sníž. přenesená",J353,0)</f>
        <v>0</v>
      </c>
      <c r="BI353" s="182">
        <f>IF(N353="nulová",J353,0)</f>
        <v>0</v>
      </c>
      <c r="BJ353" s="18" t="s">
        <v>81</v>
      </c>
      <c r="BK353" s="182">
        <f>ROUND(I353*H353,2)</f>
        <v>0</v>
      </c>
      <c r="BL353" s="18" t="s">
        <v>770</v>
      </c>
      <c r="BM353" s="181" t="s">
        <v>777</v>
      </c>
    </row>
    <row r="354" spans="1:65" s="12" customFormat="1" ht="22.9" customHeight="1">
      <c r="B354" s="154"/>
      <c r="C354" s="155"/>
      <c r="D354" s="156" t="s">
        <v>71</v>
      </c>
      <c r="E354" s="168" t="s">
        <v>778</v>
      </c>
      <c r="F354" s="168" t="s">
        <v>779</v>
      </c>
      <c r="G354" s="155"/>
      <c r="H354" s="155"/>
      <c r="I354" s="158"/>
      <c r="J354" s="169">
        <f>BK354</f>
        <v>0</v>
      </c>
      <c r="K354" s="155"/>
      <c r="L354" s="160"/>
      <c r="M354" s="161"/>
      <c r="N354" s="162"/>
      <c r="O354" s="162"/>
      <c r="P354" s="163">
        <f>P355</f>
        <v>0</v>
      </c>
      <c r="Q354" s="162"/>
      <c r="R354" s="163">
        <f>R355</f>
        <v>0</v>
      </c>
      <c r="S354" s="162"/>
      <c r="T354" s="164">
        <f>T355</f>
        <v>0</v>
      </c>
      <c r="AR354" s="165" t="s">
        <v>163</v>
      </c>
      <c r="AT354" s="166" t="s">
        <v>71</v>
      </c>
      <c r="AU354" s="166" t="s">
        <v>77</v>
      </c>
      <c r="AY354" s="165" t="s">
        <v>138</v>
      </c>
      <c r="BK354" s="167">
        <f>BK355</f>
        <v>0</v>
      </c>
    </row>
    <row r="355" spans="1:65" s="2" customFormat="1" ht="36">
      <c r="A355" s="35"/>
      <c r="B355" s="36"/>
      <c r="C355" s="170" t="s">
        <v>780</v>
      </c>
      <c r="D355" s="170" t="s">
        <v>141</v>
      </c>
      <c r="E355" s="171" t="s">
        <v>781</v>
      </c>
      <c r="F355" s="172" t="s">
        <v>782</v>
      </c>
      <c r="G355" s="173" t="s">
        <v>185</v>
      </c>
      <c r="H355" s="174">
        <v>1</v>
      </c>
      <c r="I355" s="175"/>
      <c r="J355" s="176">
        <f>ROUND(I355*H355,2)</f>
        <v>0</v>
      </c>
      <c r="K355" s="172" t="s">
        <v>19</v>
      </c>
      <c r="L355" s="40"/>
      <c r="M355" s="237" t="s">
        <v>19</v>
      </c>
      <c r="N355" s="238" t="s">
        <v>44</v>
      </c>
      <c r="O355" s="239"/>
      <c r="P355" s="240">
        <f>O355*H355</f>
        <v>0</v>
      </c>
      <c r="Q355" s="240">
        <v>0</v>
      </c>
      <c r="R355" s="240">
        <f>Q355*H355</f>
        <v>0</v>
      </c>
      <c r="S355" s="240">
        <v>0</v>
      </c>
      <c r="T355" s="241">
        <f>S355*H355</f>
        <v>0</v>
      </c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R355" s="181" t="s">
        <v>770</v>
      </c>
      <c r="AT355" s="181" t="s">
        <v>141</v>
      </c>
      <c r="AU355" s="181" t="s">
        <v>81</v>
      </c>
      <c r="AY355" s="18" t="s">
        <v>138</v>
      </c>
      <c r="BE355" s="182">
        <f>IF(N355="základní",J355,0)</f>
        <v>0</v>
      </c>
      <c r="BF355" s="182">
        <f>IF(N355="snížená",J355,0)</f>
        <v>0</v>
      </c>
      <c r="BG355" s="182">
        <f>IF(N355="zákl. přenesená",J355,0)</f>
        <v>0</v>
      </c>
      <c r="BH355" s="182">
        <f>IF(N355="sníž. přenesená",J355,0)</f>
        <v>0</v>
      </c>
      <c r="BI355" s="182">
        <f>IF(N355="nulová",J355,0)</f>
        <v>0</v>
      </c>
      <c r="BJ355" s="18" t="s">
        <v>81</v>
      </c>
      <c r="BK355" s="182">
        <f>ROUND(I355*H355,2)</f>
        <v>0</v>
      </c>
      <c r="BL355" s="18" t="s">
        <v>770</v>
      </c>
      <c r="BM355" s="181" t="s">
        <v>783</v>
      </c>
    </row>
    <row r="356" spans="1:65" s="2" customFormat="1" ht="6.95" customHeight="1">
      <c r="A356" s="35"/>
      <c r="B356" s="48"/>
      <c r="C356" s="49"/>
      <c r="D356" s="49"/>
      <c r="E356" s="49"/>
      <c r="F356" s="49"/>
      <c r="G356" s="49"/>
      <c r="H356" s="49"/>
      <c r="I356" s="49"/>
      <c r="J356" s="49"/>
      <c r="K356" s="49"/>
      <c r="L356" s="40"/>
      <c r="M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</row>
  </sheetData>
  <sheetProtection algorithmName="SHA-512" hashValue="MyrC/q7sjxne9rghchyG5CgY0RWyHkCRZN0tgJjx+sfZhp6twjQTQzMKIfjY3dw72VE4K0PejKfeW2eUYtT7+w==" saltValue="3WEHocNsfRRii9K0WdeCOKij6ED24fD/zLrRFf7YiELitdp4f8ZdPt6KYz6ZxRMOmzMbb+j3p9VjJQiYPn55JQ==" spinCount="100000" sheet="1" objects="1" scenarios="1" formatColumns="0" formatRows="0" autoFilter="0"/>
  <autoFilter ref="C93:K355"/>
  <mergeCells count="6">
    <mergeCell ref="L2:V2"/>
    <mergeCell ref="E7:H7"/>
    <mergeCell ref="E16:H16"/>
    <mergeCell ref="E25:H25"/>
    <mergeCell ref="E46:H46"/>
    <mergeCell ref="E86:H86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2108 - Výměna střešní kry...</vt:lpstr>
      <vt:lpstr>'2108 - Výměna střešní kry...'!Názvy_tisku</vt:lpstr>
      <vt:lpstr>'Rekapitulace stavby'!Názvy_tisku</vt:lpstr>
      <vt:lpstr>'2108 - Výměna střešní kry...'!Oblast_tisku</vt:lpstr>
      <vt:lpstr>'Rekapitulace stavby'!Oblast_tisku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Vlastouvka\Eva</dc:creator>
  <cp:lastModifiedBy>Eva</cp:lastModifiedBy>
  <dcterms:created xsi:type="dcterms:W3CDTF">2021-04-12T12:09:38Z</dcterms:created>
  <dcterms:modified xsi:type="dcterms:W3CDTF">2021-04-12T12:11:10Z</dcterms:modified>
</cp:coreProperties>
</file>