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2"/>
  </bookViews>
  <sheets>
    <sheet name="Rekapitulace stavby" sheetId="1" r:id="rId1"/>
    <sheet name="20011 - Krkonošská 140 - ..." sheetId="2" r:id="rId2"/>
    <sheet name="20012 - Krkonošská 140 - ..." sheetId="3" r:id="rId3"/>
  </sheets>
  <definedNames>
    <definedName name="_xlnm.Print_Titles" localSheetId="1">'20011 - Krkonošská 140 - ...'!$128:$128</definedName>
    <definedName name="_xlnm.Print_Titles" localSheetId="2">'20012 - Krkonošská 140 - ...'!$126:$126</definedName>
    <definedName name="_xlnm.Print_Titles" localSheetId="0">'Rekapitulace stavby'!$85:$85</definedName>
    <definedName name="_xlnm.Print_Area" localSheetId="1">'20011 - Krkonošská 140 - ...'!$C$4:$Q$70,'20011 - Krkonošská 140 - ...'!$C$76:$Q$112,'20011 - Krkonošská 140 - ...'!$C$118:$Q$217</definedName>
    <definedName name="_xlnm.Print_Area" localSheetId="2">'20012 - Krkonošská 140 - ...'!$C$4:$Q$70,'20012 - Krkonošská 140 - ...'!$C$76:$Q$110,'20012 - Krkonošská 140 - ...'!$C$116:$Q$185</definedName>
    <definedName name="_xlnm.Print_Area" localSheetId="0">'Rekapitulace stavby'!$C$4:$AP$70,'Rekapitulace stavby'!$C$76:$AP$97</definedName>
  </definedNames>
  <calcPr fullCalcOnLoad="1"/>
</workbook>
</file>

<file path=xl/sharedStrings.xml><?xml version="1.0" encoding="utf-8"?>
<sst xmlns="http://schemas.openxmlformats.org/spreadsheetml/2006/main" count="2260" uniqueCount="533">
  <si>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</si>
  <si>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</si>
  <si>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</si>
  <si>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</si>
  <si>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</si>
  <si>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</si>
  <si>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</si>
  <si>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</si>
  <si>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</si>
  <si>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</si>
  <si>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</si>
  <si>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</si>
  <si>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</si>
  <si>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</si>
  <si>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</si>
  <si>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</si>
  <si>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</si>
  <si>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</si>
  <si>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Vrchlabí - Krkonošská 140 - obnova fasády</t>
  </si>
  <si>
    <t>0,1</t>
  </si>
  <si>
    <t>JKSO:</t>
  </si>
  <si>
    <t>CC-CZ:</t>
  </si>
  <si>
    <t>1</t>
  </si>
  <si>
    <t>Místo:</t>
  </si>
  <si>
    <t>Vrchlabí - Krkonošská 140</t>
  </si>
  <si>
    <t>Datum:</t>
  </si>
  <si>
    <t>19.01.2020</t>
  </si>
  <si>
    <t>10</t>
  </si>
  <si>
    <t>100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</si>
  <si>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</si>
  <si>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</si>
  <si>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</si>
  <si>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</si>
  <si>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</si>
  <si>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</si>
  <si>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</si>
  <si>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Ing.arch.M.Hobza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</si>
  <si>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</si>
  <si>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</si>
  <si>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</si>
  <si>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</si>
  <si>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</si>
  <si>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</si>
  <si>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</si>
  <si>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</si>
  <si>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</si>
  <si>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</si>
  <si>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</si>
  <si>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</si>
  <si>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</si>
  <si>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</si>
  <si>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</si>
  <si>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</si>
  <si>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</si>
  <si>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</si>
  <si>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</si>
  <si>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</si>
  <si>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</si>
  <si>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</si>
  <si>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</si>
  <si>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</si>
  <si>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</si>
  <si>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</si>
  <si>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</si>
  <si>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</si>
  <si>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</si>
  <si>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</si>
  <si>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</si>
  <si>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</si>
  <si>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</si>
  <si>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</si>
  <si>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</si>
  <si>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</si>
  <si>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</si>
  <si>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</si>
  <si>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</si>
  <si>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</si>
  <si>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</si>
  <si>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</si>
  <si>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</si>
  <si>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</si>
  <si>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</si>
  <si>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{5cbb8b2c-fec3-4a64-bfa0-d71abae45093}</t>
  </si>
  <si>
    <t>{00000000-0000-0000-0000-000000000000}</t>
  </si>
  <si>
    <t>20011</t>
  </si>
  <si>
    <t>Krkonošská 140 - objekt A</t>
  </si>
  <si>
    <t>{734a95d4-30e8-47a2-bc87-f4200028838b}</t>
  </si>
  <si>
    <t>20012</t>
  </si>
  <si>
    <t>Krkonošská 140 - objekt B</t>
  </si>
  <si>
    <t>{96ed89bd-54b4-4936-a32d-e6be76056fe5}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</si>
  <si>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</si>
  <si>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</si>
  <si>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</si>
  <si>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</si>
  <si>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</si>
  <si>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</si>
  <si>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</si>
  <si>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</si>
  <si>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</si>
  <si>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</si>
  <si>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</si>
  <si>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</si>
  <si>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>20011 - Krkonošská 140 - objekt 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</si>
  <si>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</si>
  <si>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</si>
  <si>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</si>
  <si>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</si>
  <si>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</si>
  <si>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</si>
  <si>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</si>
  <si>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</si>
  <si>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</si>
  <si>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</si>
  <si>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</si>
  <si>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</si>
  <si>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</si>
  <si>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748 - Elektromontáže - osvětlovací zařízení a svítidla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</si>
  <si>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</si>
  <si>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</si>
  <si>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</si>
  <si>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773 - Podlahy z litého teraca</t>
  </si>
  <si>
    <t xml:space="preserve">    782 - Dokončovací práce - obklady z kamene</t>
  </si>
  <si>
    <t xml:space="preserve">    783 - Dokončovací práce - nátěry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</si>
  <si>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</si>
  <si>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</si>
  <si>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</si>
  <si>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</si>
  <si>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</si>
  <si>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</si>
  <si>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</si>
  <si>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</si>
  <si>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</si>
  <si>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</si>
  <si>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</si>
  <si>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</si>
  <si>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</si>
  <si>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</si>
  <si>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</si>
  <si>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</si>
  <si>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</si>
  <si>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</si>
  <si>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</si>
  <si>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</si>
  <si>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</si>
  <si>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</si>
  <si>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</si>
  <si>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</si>
  <si>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</si>
  <si>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</si>
  <si>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310236241</t>
  </si>
  <si>
    <t>Zazdívka otvorů pl do 0,09 m2 ve zdivu nadzákladovém cihlami pálenými tl do 300 mm - po odstr.WAW</t>
  </si>
  <si>
    <t>kus</t>
  </si>
  <si>
    <t>4</t>
  </si>
  <si>
    <t>-230003877</t>
  </si>
  <si>
    <t>621325108</t>
  </si>
  <si>
    <t>Oprava vnější vápenné nebo vápenocementové hladké omítky složitosti 1 podhledů v rozsahu do 70% - štíty</t>
  </si>
  <si>
    <t>m2</t>
  </si>
  <si>
    <t>2012882057</t>
  </si>
  <si>
    <t>3</t>
  </si>
  <si>
    <t>621325109</t>
  </si>
  <si>
    <t>Oprava vnější vápenné nebo vápenocementové hladké omítky složitosti 1 podhledů v rozsahu do 100% - strop loubí</t>
  </si>
  <si>
    <t>-1390319538</t>
  </si>
  <si>
    <t>622321121</t>
  </si>
  <si>
    <t>Přeštukování - jednovrstvá úprava sjednocující vnějších stěn nanášená ručně</t>
  </si>
  <si>
    <t>-1240365043</t>
  </si>
  <si>
    <t>5</t>
  </si>
  <si>
    <t>622321129</t>
  </si>
  <si>
    <t>Přeštukování a oprava reliefu</t>
  </si>
  <si>
    <t>soub</t>
  </si>
  <si>
    <t>-1719190907</t>
  </si>
  <si>
    <t>6</t>
  </si>
  <si>
    <t>622325103</t>
  </si>
  <si>
    <t>Oprava vnější vápenné nebo vápenocementové hladké omítky složitosti 1 stěn v rozsahu do 50% - stěny a sloupy loubí</t>
  </si>
  <si>
    <t>655108533</t>
  </si>
  <si>
    <t>7</t>
  </si>
  <si>
    <t>622325201</t>
  </si>
  <si>
    <t>Oprava vnější vápenné nebo vápenocementové štukové omítky složitosti 2 stěn v rozsahu do 10% - fasáda 2.a3. podlaží</t>
  </si>
  <si>
    <t>15595938</t>
  </si>
  <si>
    <t>8</t>
  </si>
  <si>
    <t>629995101</t>
  </si>
  <si>
    <t>Očištění vnějších ploch tlakovou vodou</t>
  </si>
  <si>
    <t>-1170884791</t>
  </si>
  <si>
    <t>9</t>
  </si>
  <si>
    <t>631311125</t>
  </si>
  <si>
    <t>Mazanina tl do 120 mm z betonu prostého bez zvýšených nároků na prostředí tř. C 20/25- pod teracco</t>
  </si>
  <si>
    <t>m3</t>
  </si>
  <si>
    <t>-948078927</t>
  </si>
  <si>
    <t>631319173</t>
  </si>
  <si>
    <t>Příplatek k mazanině tl do 120 mm za stržení povrchu spodní vrstvy před vložením výztuže</t>
  </si>
  <si>
    <t>-306020339</t>
  </si>
  <si>
    <t>11</t>
  </si>
  <si>
    <t>631319234</t>
  </si>
  <si>
    <t>Příplatek k mazaninám za přidání skleněných vláken pro objemové vyztužení 5 kg/m3</t>
  </si>
  <si>
    <t>2038460284</t>
  </si>
  <si>
    <t>12</t>
  </si>
  <si>
    <t>641941111</t>
  </si>
  <si>
    <t>Osazování kovových rámů oken do 1 m2 na MC</t>
  </si>
  <si>
    <t>1741297633</t>
  </si>
  <si>
    <t>13</t>
  </si>
  <si>
    <t>M</t>
  </si>
  <si>
    <t>553415220</t>
  </si>
  <si>
    <t>okno ocelové atyp.980x500  mm</t>
  </si>
  <si>
    <t>878866290</t>
  </si>
  <si>
    <t>14</t>
  </si>
  <si>
    <t>553415291</t>
  </si>
  <si>
    <t>okno ocelové atyp.400x500  mm</t>
  </si>
  <si>
    <t>835297632</t>
  </si>
  <si>
    <t>941111121</t>
  </si>
  <si>
    <t>Montáž lešení řadového trubkového lehkého s podlahami zatížení do 200 kg/m2 š do 1,2 m v do 10 m /P1,P2,P6,P3,P4/</t>
  </si>
  <si>
    <t>-1684897269</t>
  </si>
  <si>
    <t>16</t>
  </si>
  <si>
    <t>941111199</t>
  </si>
  <si>
    <t>Dod.a montáž roznášecí konstrukce pro mont.lešení nad zastav.plochami- odhad</t>
  </si>
  <si>
    <t>1383477141</t>
  </si>
  <si>
    <t>17</t>
  </si>
  <si>
    <t>941111221</t>
  </si>
  <si>
    <t>Příplatek k lešení řadovému trubkovému lehkému s podlahami š 1,2 m v 10 m za první a ZKD den použití</t>
  </si>
  <si>
    <t>-1622496143</t>
  </si>
  <si>
    <t>18</t>
  </si>
  <si>
    <t>941111811</t>
  </si>
  <si>
    <t>Demontáž lešení řadového trubkového lehkého s podlahami zatížení do 200 kg/m2 š do 0,9 m v do 10 m</t>
  </si>
  <si>
    <t>1790102706</t>
  </si>
  <si>
    <t>19</t>
  </si>
  <si>
    <t>944411111</t>
  </si>
  <si>
    <t>Montáž záchytné sítě třídy A - průčelí</t>
  </si>
  <si>
    <t>105526855</t>
  </si>
  <si>
    <t>20</t>
  </si>
  <si>
    <t>944411211</t>
  </si>
  <si>
    <t>Příplatek k záchytné síti třídy A za první a ZKD den použití</t>
  </si>
  <si>
    <t>-1903953563</t>
  </si>
  <si>
    <t>944511811</t>
  </si>
  <si>
    <t>Demontáž ochranné sítě z textilie z umělých vláken</t>
  </si>
  <si>
    <t>-1945940232</t>
  </si>
  <si>
    <t>22</t>
  </si>
  <si>
    <t>949211291</t>
  </si>
  <si>
    <t>Výstražné osvětlení po dobu opravy fasády</t>
  </si>
  <si>
    <t>kpl</t>
  </si>
  <si>
    <t>-1267909316</t>
  </si>
  <si>
    <t>23</t>
  </si>
  <si>
    <t>949511111</t>
  </si>
  <si>
    <t>Montáž stříšky u trubkových lešení š do 1,5 m</t>
  </si>
  <si>
    <t>m</t>
  </si>
  <si>
    <t>855898301</t>
  </si>
  <si>
    <t>24</t>
  </si>
  <si>
    <t>953943123</t>
  </si>
  <si>
    <t>Osazování výrobků do 15 kg/kus do betonu bez jejich dodání - čistící zóna</t>
  </si>
  <si>
    <t>-752059747</t>
  </si>
  <si>
    <t>25</t>
  </si>
  <si>
    <t>697521200</t>
  </si>
  <si>
    <t>Čistící zóna, střižená smyčka, vlákno Polyamide solution dyed, 870g/m2, zátěž 33, Bfl-S1, záda everfort vinyl vč.rámu</t>
  </si>
  <si>
    <t>229055438</t>
  </si>
  <si>
    <t>26</t>
  </si>
  <si>
    <t>968062244</t>
  </si>
  <si>
    <t>Vybourání dřevěných rámů oken jednoduchých včetně křídel pl do 1 m2 - ok1 a ok2</t>
  </si>
  <si>
    <t>-982399310</t>
  </si>
  <si>
    <t>27</t>
  </si>
  <si>
    <t>968062247</t>
  </si>
  <si>
    <t>Vybourání dřevěných rámů stávajících výkladců</t>
  </si>
  <si>
    <t>-1033989330</t>
  </si>
  <si>
    <t>28</t>
  </si>
  <si>
    <t>968062456</t>
  </si>
  <si>
    <t>Vybourání dřevěných dveřních zárubní pl přes 2 m2</t>
  </si>
  <si>
    <t>-1466495376</t>
  </si>
  <si>
    <t>29</t>
  </si>
  <si>
    <t>978036121</t>
  </si>
  <si>
    <t>Otlučení cementových omítek vnějších ploch rozsahu do 10 %</t>
  </si>
  <si>
    <t>431757399</t>
  </si>
  <si>
    <t>30</t>
  </si>
  <si>
    <t>978036141</t>
  </si>
  <si>
    <t>Otlučení cementových omítek vnějších ploch rozsahu do 30 %</t>
  </si>
  <si>
    <t>1260449631</t>
  </si>
  <si>
    <t>31</t>
  </si>
  <si>
    <t>978036161</t>
  </si>
  <si>
    <t>Otlučení cementových omítek vnějších ploch rozsahu do 50 %</t>
  </si>
  <si>
    <t>-48642392</t>
  </si>
  <si>
    <t>32</t>
  </si>
  <si>
    <t>978036181</t>
  </si>
  <si>
    <t>Otlučení cementových omítek vnějších ploch rozsahu do70 % - štíty</t>
  </si>
  <si>
    <t>664637883</t>
  </si>
  <si>
    <t>33</t>
  </si>
  <si>
    <t>978036191</t>
  </si>
  <si>
    <t>Otlučení cementových omítek vnějších ploch rozsahu do 100 %</t>
  </si>
  <si>
    <t>585598271</t>
  </si>
  <si>
    <t>34</t>
  </si>
  <si>
    <t>965042131</t>
  </si>
  <si>
    <t>Bourání mazanin teracových před vstupy do 100 mm pl do 4 m2/stupně a podesta/</t>
  </si>
  <si>
    <t>50563171</t>
  </si>
  <si>
    <t>35</t>
  </si>
  <si>
    <t>997002611</t>
  </si>
  <si>
    <t>Nakládání suti a vybouraných hmot</t>
  </si>
  <si>
    <t>t</t>
  </si>
  <si>
    <t>-1302103296</t>
  </si>
  <si>
    <t>36</t>
  </si>
  <si>
    <t>997013509</t>
  </si>
  <si>
    <t>Příplatek k odvozu suti a vybouraných hmot na skládku ZKD 1 km přes 1 km (celkem 10 km)</t>
  </si>
  <si>
    <t>-1666210965</t>
  </si>
  <si>
    <t>37</t>
  </si>
  <si>
    <t>997013511</t>
  </si>
  <si>
    <t>Odvoz suti a vybouraných hmot  na skládku do 1 km  se složením</t>
  </si>
  <si>
    <t>145721490</t>
  </si>
  <si>
    <t>38</t>
  </si>
  <si>
    <t>997013831</t>
  </si>
  <si>
    <t>Poplatek za uložení stavebního směsného odpadu na skládce (skládkovné)</t>
  </si>
  <si>
    <t>-474026180</t>
  </si>
  <si>
    <t>39</t>
  </si>
  <si>
    <t>998011002</t>
  </si>
  <si>
    <t>Přesun hmot pro budovy zděné v do 12 m</t>
  </si>
  <si>
    <t>-1157082036</t>
  </si>
  <si>
    <t>40</t>
  </si>
  <si>
    <t>748121142</t>
  </si>
  <si>
    <t>Dodání a montáž svítidla stropního v loubí uprostřed štukové hvězdy</t>
  </si>
  <si>
    <t>826529903</t>
  </si>
  <si>
    <t>41</t>
  </si>
  <si>
    <t>748121143</t>
  </si>
  <si>
    <t>Dodání a montáž svítidla nad vstupem do nádvoří</t>
  </si>
  <si>
    <t>1923286143</t>
  </si>
  <si>
    <t>42</t>
  </si>
  <si>
    <t>748121147</t>
  </si>
  <si>
    <t>Zasekání stáv.el.rozvodůí v délce cca 40m - odhad - upřesní se při realizaci</t>
  </si>
  <si>
    <t>849329138</t>
  </si>
  <si>
    <t>43</t>
  </si>
  <si>
    <t>748121148</t>
  </si>
  <si>
    <t>Přeložka stáv.plynového vedení v délce cca 3m - odhad - upesní se při realizaci</t>
  </si>
  <si>
    <t>-1513842648</t>
  </si>
  <si>
    <t>44</t>
  </si>
  <si>
    <t>748121149</t>
  </si>
  <si>
    <t>Dodání a montáž nového panelu domov.zvonků dle výběru zadavatele - provedeno</t>
  </si>
  <si>
    <t>-1800736002</t>
  </si>
  <si>
    <t>45</t>
  </si>
  <si>
    <t>764002861</t>
  </si>
  <si>
    <t>Demontáž oplechování říms a ozdobných prvků do suti</t>
  </si>
  <si>
    <t>578383280</t>
  </si>
  <si>
    <t>46</t>
  </si>
  <si>
    <t>764218404</t>
  </si>
  <si>
    <t>Oplechování rovné římsy mechanicky kotvené z Pz plechu rš200 mm- kordonová římsa</t>
  </si>
  <si>
    <t>-1748283627</t>
  </si>
  <si>
    <t>47</t>
  </si>
  <si>
    <t>764218405</t>
  </si>
  <si>
    <t>Oplechování rovné římsy mechanicky kotvené z Pz plechu rš 150 mm - parapetní římsa</t>
  </si>
  <si>
    <t>-310755491</t>
  </si>
  <si>
    <t>48</t>
  </si>
  <si>
    <t>998764102</t>
  </si>
  <si>
    <t>Přesun hmot tonážní pro konstrukce klempířské v objektech v do 12 m</t>
  </si>
  <si>
    <t>-1257199882</t>
  </si>
  <si>
    <t>49</t>
  </si>
  <si>
    <t>766643451</t>
  </si>
  <si>
    <t>Repase vchodových dveří 160/220 cm s výměnou kování a nátěrem</t>
  </si>
  <si>
    <t>808057013</t>
  </si>
  <si>
    <t>50</t>
  </si>
  <si>
    <t>766643452</t>
  </si>
  <si>
    <t>1539733108</t>
  </si>
  <si>
    <t>51</t>
  </si>
  <si>
    <t>611101691</t>
  </si>
  <si>
    <t>-1678573950</t>
  </si>
  <si>
    <t>52</t>
  </si>
  <si>
    <t>766660002</t>
  </si>
  <si>
    <t>-390338519</t>
  </si>
  <si>
    <t>53</t>
  </si>
  <si>
    <t>611731830</t>
  </si>
  <si>
    <t>1230607753</t>
  </si>
  <si>
    <t>54</t>
  </si>
  <si>
    <t>611731831</t>
  </si>
  <si>
    <t>-1121955284</t>
  </si>
  <si>
    <t>55</t>
  </si>
  <si>
    <t>998766102</t>
  </si>
  <si>
    <t>2096960025</t>
  </si>
  <si>
    <t>56</t>
  </si>
  <si>
    <t>767996702</t>
  </si>
  <si>
    <t>Demontáž atypických zámečnických konstrukcí řezáním hmotnosti jednotlivých dílů do 100 kg</t>
  </si>
  <si>
    <t>kg</t>
  </si>
  <si>
    <t>13891851</t>
  </si>
  <si>
    <t>57</t>
  </si>
  <si>
    <t>773221211</t>
  </si>
  <si>
    <t>Obklady barevným litým teracem stupňů rovných</t>
  </si>
  <si>
    <t>321674063</t>
  </si>
  <si>
    <t>58</t>
  </si>
  <si>
    <t>773223100</t>
  </si>
  <si>
    <t>Obklady barevným litým teracem čel stupňů tl do 20 mm</t>
  </si>
  <si>
    <t>1104319829</t>
  </si>
  <si>
    <t>59</t>
  </si>
  <si>
    <t>773521261</t>
  </si>
  <si>
    <t>Podlahy z barevného litého teraca zřízení podlahy prosté tl 20 mm-podesta</t>
  </si>
  <si>
    <t>1979843468</t>
  </si>
  <si>
    <t>60</t>
  </si>
  <si>
    <t>773521361</t>
  </si>
  <si>
    <t>Podlahy z barevného litého teraca - oprava praskliny - dvorní vstup</t>
  </si>
  <si>
    <t>893192449</t>
  </si>
  <si>
    <t>61</t>
  </si>
  <si>
    <t>773529190</t>
  </si>
  <si>
    <t>Příplatek k podlahám z barevného litého teraca za plochu do 5 m2</t>
  </si>
  <si>
    <t>-1823320252</t>
  </si>
  <si>
    <t>62</t>
  </si>
  <si>
    <t>998773102</t>
  </si>
  <si>
    <t>Přesun hmot tonážní pro podlahy teracové lité v objektech v do 12 m</t>
  </si>
  <si>
    <t>538827088</t>
  </si>
  <si>
    <t>63</t>
  </si>
  <si>
    <t>782131111</t>
  </si>
  <si>
    <t>Vyspravení kamenné části soklu a sjednocení zbylé části silikátovou barvou</t>
  </si>
  <si>
    <t>734215214</t>
  </si>
  <si>
    <t>64</t>
  </si>
  <si>
    <t>783000125</t>
  </si>
  <si>
    <t>Ochrana konstrukcí nebo prvků při provádění nátěru fasády fólií</t>
  </si>
  <si>
    <t>577650643</t>
  </si>
  <si>
    <t>65</t>
  </si>
  <si>
    <t>783301303</t>
  </si>
  <si>
    <t>Bezoplachové odrezivění zámečnických konstrukcí (okna v soklu)</t>
  </si>
  <si>
    <t>-1338116989</t>
  </si>
  <si>
    <t>66</t>
  </si>
  <si>
    <t>783317101</t>
  </si>
  <si>
    <t>Krycí jednonásobný syntetický standardní nátěr zámečnických konstrukcí</t>
  </si>
  <si>
    <t>-1844102168</t>
  </si>
  <si>
    <t>67</t>
  </si>
  <si>
    <t>783434201</t>
  </si>
  <si>
    <t>Základní antikorozní jednonásobný epoxidový nátěr klempířských konstrukcí</t>
  </si>
  <si>
    <t>1021360592</t>
  </si>
  <si>
    <t>68</t>
  </si>
  <si>
    <t>783437101</t>
  </si>
  <si>
    <t>Krycí jednonásobný epoxidový nátěr klempířských konstrukcí</t>
  </si>
  <si>
    <t>-66022291</t>
  </si>
  <si>
    <t>69</t>
  </si>
  <si>
    <t>783817101</t>
  </si>
  <si>
    <t>Krycí jednonásobný syntetický nátěr soklu hydrofobní</t>
  </si>
  <si>
    <t>-56550067</t>
  </si>
  <si>
    <t>70</t>
  </si>
  <si>
    <t>783823101</t>
  </si>
  <si>
    <t>Penetrační akrylátový nátěr hladkých betonových povrchů - mazanina</t>
  </si>
  <si>
    <t>1175851310</t>
  </si>
  <si>
    <t>71</t>
  </si>
  <si>
    <t>783823131</t>
  </si>
  <si>
    <t>Penetrační akrylátový nátěr hladkých, tenkovrstvých zrnitých a štukových omítek</t>
  </si>
  <si>
    <t>1327287280</t>
  </si>
  <si>
    <t>72</t>
  </si>
  <si>
    <t>783823135</t>
  </si>
  <si>
    <t>Penetrační silikonový nátěr hladkých, tenkovrstvých zrnitých a štukových omítek</t>
  </si>
  <si>
    <t>1088467127</t>
  </si>
  <si>
    <t>73</t>
  </si>
  <si>
    <t>783827425</t>
  </si>
  <si>
    <t>Krycí dvojnásobný silikonový nátěr omítek stupně členitosti 1 a 2</t>
  </si>
  <si>
    <t>1528067381</t>
  </si>
  <si>
    <t>VP - Vícepráce</t>
  </si>
  <si>
    <t>PN</t>
  </si>
  <si>
    <t>20012 - Krkonošská 140 - objekt B</t>
  </si>
  <si>
    <t>310237241</t>
  </si>
  <si>
    <t>Zazdívka otvorů pl do 0,25 m2 ve zdivu nadzákladovém cihlami pálenými tl do 300 mm - okénka do sutererenu</t>
  </si>
  <si>
    <t>473590438</t>
  </si>
  <si>
    <t>612325302</t>
  </si>
  <si>
    <t>Vápenocementová štuková omítka ostění nebo nadpraží</t>
  </si>
  <si>
    <t>-838598683</t>
  </si>
  <si>
    <t>-1138871103</t>
  </si>
  <si>
    <t xml:space="preserve">Oprava vnější vápenné nebo vápenocementové hladké omítky složitosti 1 stěn v rozsahu do 50% </t>
  </si>
  <si>
    <t>Montáž lešení řadového trubkového lehkého s podlahami zatížení do 200 kg/m2 š do 1,2 m v do 10 m</t>
  </si>
  <si>
    <t>Dod.a montáž roznášecí konstrukce pro mont.lešení nad zastav.plochami</t>
  </si>
  <si>
    <t>1867323685</t>
  </si>
  <si>
    <t>967031132</t>
  </si>
  <si>
    <t>Přisekání cihel v cihelném zdivu na MV nebo MVC - obj."B" v rohu</t>
  </si>
  <si>
    <t>1409899269</t>
  </si>
  <si>
    <t>968062355</t>
  </si>
  <si>
    <t>Vybourání dřevěných rámů oken dvojitých včetně křídel pl do 2 m2</t>
  </si>
  <si>
    <t>-1606900230</t>
  </si>
  <si>
    <t>968062374</t>
  </si>
  <si>
    <t>Vybourání dřevěných rámů oken zdvojených včetně křídel pl do 1 m2 - 3x0,6*0,45 do půdy</t>
  </si>
  <si>
    <t>994490664</t>
  </si>
  <si>
    <t>-1924548470</t>
  </si>
  <si>
    <t>968072244</t>
  </si>
  <si>
    <t>Vybourání kovových rámů oken jednoduchých včetně křídel pl do 1 m2 - okénka do suterenu</t>
  </si>
  <si>
    <t>246095004</t>
  </si>
  <si>
    <t>978013191</t>
  </si>
  <si>
    <t>Otlučení vnitřní vápenné nebo vápenocementové omítky ostění oken v rozsahu do 100 %</t>
  </si>
  <si>
    <t>-1682540191</t>
  </si>
  <si>
    <t>764004861</t>
  </si>
  <si>
    <t>Demontáž svodu do suti</t>
  </si>
  <si>
    <t>411340963</t>
  </si>
  <si>
    <t>764508131</t>
  </si>
  <si>
    <t>Montáž kruhového svodu</t>
  </si>
  <si>
    <t>1326434514</t>
  </si>
  <si>
    <t>553442070</t>
  </si>
  <si>
    <t>svodové roury kruhové falcované 100 Cu potahovaný</t>
  </si>
  <si>
    <t>133720814</t>
  </si>
  <si>
    <t>-67934713</t>
  </si>
  <si>
    <t>766621212</t>
  </si>
  <si>
    <t>-438501219</t>
  </si>
  <si>
    <t>611305840</t>
  </si>
  <si>
    <t>-214870796</t>
  </si>
  <si>
    <t>766621622</t>
  </si>
  <si>
    <t>-1672233332</t>
  </si>
  <si>
    <t>611301000</t>
  </si>
  <si>
    <t>1812700217</t>
  </si>
  <si>
    <t>766660172</t>
  </si>
  <si>
    <t>1398777222</t>
  </si>
  <si>
    <t>553291169</t>
  </si>
  <si>
    <t>314137828</t>
  </si>
  <si>
    <t>-1604993217</t>
  </si>
  <si>
    <t>Kamenný sokl bude opraven umělým kamenem,barevně sjednocen a napuštěn hydrofobní ochranou</t>
  </si>
  <si>
    <t>782131191</t>
  </si>
  <si>
    <t>Kamenný sokl bude doplněn a opraven umělým kamenem,barevně sjednocen a napuštěn hydrofobní ochranou po zazdění okének</t>
  </si>
  <si>
    <t>-2041266930</t>
  </si>
  <si>
    <t>998782102</t>
  </si>
  <si>
    <t>Přesun hmot tonážní pro obklady kamenné v objektech v do 12 m</t>
  </si>
  <si>
    <t>374020832</t>
  </si>
  <si>
    <t>783000126</t>
  </si>
  <si>
    <t>Ochrana konstrukce odvětrání provozovny po dobu provádění oprav</t>
  </si>
  <si>
    <t>1862225743</t>
  </si>
  <si>
    <t>783206807</t>
  </si>
  <si>
    <t>Odstranění nátěrů z tesařských konstrukcí odstraňovačem nátěrů - přesah stechy</t>
  </si>
  <si>
    <t>1021757187</t>
  </si>
  <si>
    <t>783213121</t>
  </si>
  <si>
    <t>Dvojnásobný napouštěcí syntetický fungicidní nátěr tesařských konstrukcí</t>
  </si>
  <si>
    <t>20231146</t>
  </si>
  <si>
    <t>783214101</t>
  </si>
  <si>
    <t>Základní jednonásobný syntetický nátěr tesařských konstrukcí</t>
  </si>
  <si>
    <t>-1824388223</t>
  </si>
  <si>
    <t>783218111</t>
  </si>
  <si>
    <t>Dvojnásobný lazurovací syntetický nátěr tesařských konstrukcí</t>
  </si>
  <si>
    <t>-160695620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</si>
  <si>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</si>
  <si>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</si>
  <si>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</si>
  <si>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</si>
  <si>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</si>
  <si>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</si>
  <si>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</si>
  <si>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Montáž dřevěného výkladce včetně rámu 317x310 cm - "A"  - realizováno</t>
  </si>
  <si>
    <t>výkladec - 317x310 cm - "A"  - realizováno</t>
  </si>
  <si>
    <t>Montáž dveřních křídel otvíravých 1křídlových š přes 0,8 m do dřevěné zárubně  - realizováno</t>
  </si>
  <si>
    <t>dveře dřevěné vchodové atypické jednokřídlé  - 106x227 cm - "B"  - realizováno</t>
  </si>
  <si>
    <t>dveře dřevěné vchodové atypické dvoukřídlé  - 147x227 cm - "C"  - realizováno</t>
  </si>
  <si>
    <t>Přesun hmot tonážní pro konstrukce truhlářské v objektech v do 12 m  - realizováno</t>
  </si>
  <si>
    <t>Montáž dřevěných oken plochy přes 1 m2 otevíravých výšky do 2,5 m s rámem do zdiva  - realizováno</t>
  </si>
  <si>
    <t>okno dvoukřídlové otvíravé a sklápěcí 90x180 cm  - realizováno</t>
  </si>
  <si>
    <t>Montáž dřevěných oken plochy do 1 m2 zdvojených otevíravých, sklápěcích do zdiva - nová do půdy  - realizováno</t>
  </si>
  <si>
    <t>okno jednokřídlové otvíravé a sklápěcí OS1A 60x45 cm  - realizováno</t>
  </si>
  <si>
    <t>Montáž dveřních křídel otvíravých 1křídlových š přes 0,8 m do obložkové zárubně  - realizováno</t>
  </si>
  <si>
    <t>dveře vnější vč,obložk.zárubně s tepelně izolov.výplněmi a nadsvětlíkem 90/290 cm - prefa - realizováno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</si>
</sst>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8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1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172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4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4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4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1" fillId="0" borderId="3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vertical="center"/>
    </xf>
    <xf numFmtId="4" fontId="86" fillId="0" borderId="22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9" fillId="0" borderId="22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89" fillId="0" borderId="24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174" fontId="89" fillId="0" borderId="25" xfId="0" applyNumberFormat="1" applyFont="1" applyBorder="1" applyAlignment="1">
      <alignment vertical="center"/>
    </xf>
    <xf numFmtId="4" fontId="89" fillId="0" borderId="26" xfId="0" applyNumberFormat="1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172" fontId="84" fillId="23" borderId="19" xfId="0" applyNumberFormat="1" applyFont="1" applyFill="1" applyBorder="1" applyAlignment="1" applyProtection="1">
      <alignment horizontal="center" vertical="center"/>
      <protection locked="0"/>
    </xf>
    <xf numFmtId="0" fontId="84" fillId="23" borderId="20" xfId="0" applyFont="1" applyFill="1" applyBorder="1" applyAlignment="1" applyProtection="1">
      <alignment horizontal="center" vertical="center"/>
      <protection locked="0"/>
    </xf>
    <xf numFmtId="4" fontId="84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84" fillId="23" borderId="22" xfId="0" applyNumberFormat="1" applyFont="1" applyFill="1" applyBorder="1" applyAlignment="1" applyProtection="1">
      <alignment horizontal="center" vertical="center"/>
      <protection locked="0"/>
    </xf>
    <xf numFmtId="0" fontId="84" fillId="23" borderId="0" xfId="0" applyFont="1" applyFill="1" applyBorder="1" applyAlignment="1" applyProtection="1">
      <alignment horizontal="center" vertical="center"/>
      <protection locked="0"/>
    </xf>
    <xf numFmtId="4" fontId="84" fillId="0" borderId="23" xfId="0" applyNumberFormat="1" applyFont="1" applyBorder="1" applyAlignment="1">
      <alignment vertical="center"/>
    </xf>
    <xf numFmtId="172" fontId="84" fillId="23" borderId="24" xfId="0" applyNumberFormat="1" applyFont="1" applyFill="1" applyBorder="1" applyAlignment="1" applyProtection="1">
      <alignment horizontal="center" vertical="center"/>
      <protection locked="0"/>
    </xf>
    <xf numFmtId="0" fontId="84" fillId="23" borderId="25" xfId="0" applyFont="1" applyFill="1" applyBorder="1" applyAlignment="1" applyProtection="1">
      <alignment horizontal="center" vertical="center"/>
      <protection locked="0"/>
    </xf>
    <xf numFmtId="4" fontId="84" fillId="0" borderId="26" xfId="0" applyNumberFormat="1" applyFont="1" applyBorder="1" applyAlignment="1">
      <alignment vertical="center"/>
    </xf>
    <xf numFmtId="0" fontId="85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1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4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6" fillId="0" borderId="0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4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1" fillId="0" borderId="20" xfId="0" applyNumberFormat="1" applyFont="1" applyBorder="1" applyAlignment="1">
      <alignment/>
    </xf>
    <xf numFmtId="174" fontId="91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Border="1" applyAlignment="1">
      <alignment/>
    </xf>
    <xf numFmtId="0" fontId="75" fillId="0" borderId="0" xfId="0" applyFont="1" applyBorder="1" applyAlignment="1">
      <alignment horizontal="left"/>
    </xf>
    <xf numFmtId="0" fontId="77" fillId="0" borderId="14" xfId="0" applyFont="1" applyBorder="1" applyAlignment="1">
      <alignment/>
    </xf>
    <xf numFmtId="0" fontId="77" fillId="0" borderId="22" xfId="0" applyFont="1" applyBorder="1" applyAlignment="1">
      <alignment/>
    </xf>
    <xf numFmtId="174" fontId="77" fillId="0" borderId="0" xfId="0" applyNumberFormat="1" applyFont="1" applyBorder="1" applyAlignment="1">
      <alignment/>
    </xf>
    <xf numFmtId="174" fontId="77" fillId="0" borderId="23" xfId="0" applyNumberFormat="1" applyFont="1" applyBorder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vertical="center"/>
    </xf>
    <xf numFmtId="0" fontId="76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23" borderId="33" xfId="0" applyNumberFormat="1" applyFont="1" applyFill="1" applyBorder="1" applyAlignment="1" applyProtection="1">
      <alignment vertical="center"/>
      <protection locked="0"/>
    </xf>
    <xf numFmtId="0" fontId="74" fillId="23" borderId="33" xfId="0" applyFont="1" applyFill="1" applyBorder="1" applyAlignment="1" applyProtection="1">
      <alignment horizontal="left" vertical="center"/>
      <protection locked="0"/>
    </xf>
    <xf numFmtId="174" fontId="74" fillId="0" borderId="0" xfId="0" applyNumberFormat="1" applyFont="1" applyBorder="1" applyAlignment="1">
      <alignment vertical="center"/>
    </xf>
    <xf numFmtId="174" fontId="74" fillId="0" borderId="23" xfId="0" applyNumberFormat="1" applyFont="1" applyBorder="1" applyAlignment="1">
      <alignment vertical="center"/>
    </xf>
    <xf numFmtId="0" fontId="92" fillId="0" borderId="33" xfId="0" applyFont="1" applyBorder="1" applyAlignment="1" applyProtection="1">
      <alignment horizontal="center" vertical="center"/>
      <protection locked="0"/>
    </xf>
    <xf numFmtId="49" fontId="92" fillId="0" borderId="33" xfId="0" applyNumberFormat="1" applyFont="1" applyBorder="1" applyAlignment="1" applyProtection="1">
      <alignment horizontal="left" vertical="center" wrapText="1"/>
      <protection locked="0"/>
    </xf>
    <xf numFmtId="0" fontId="92" fillId="0" borderId="33" xfId="0" applyFont="1" applyBorder="1" applyAlignment="1" applyProtection="1">
      <alignment horizontal="center" vertical="center" wrapText="1"/>
      <protection locked="0"/>
    </xf>
    <xf numFmtId="175" fontId="92" fillId="23" borderId="33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93" fillId="0" borderId="0" xfId="36" applyFont="1" applyAlignment="1">
      <alignment horizontal="center" vertical="center"/>
    </xf>
    <xf numFmtId="0" fontId="7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4" fillId="33" borderId="0" xfId="0" applyFont="1" applyFill="1" applyAlignment="1" applyProtection="1">
      <alignment horizontal="left" vertical="center"/>
      <protection/>
    </xf>
    <xf numFmtId="0" fontId="95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4" fontId="85" fillId="35" borderId="0" xfId="0" applyNumberFormat="1" applyFont="1" applyFill="1" applyBorder="1" applyAlignment="1">
      <alignment vertical="center"/>
    </xf>
    <xf numFmtId="0" fontId="79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76" fillId="2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4" fontId="76" fillId="23" borderId="0" xfId="0" applyNumberFormat="1" applyFont="1" applyFill="1" applyBorder="1" applyAlignment="1" applyProtection="1">
      <alignment vertical="center"/>
      <protection locked="0"/>
    </xf>
    <xf numFmtId="4" fontId="76" fillId="0" borderId="0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horizontal="right" vertical="center"/>
    </xf>
    <xf numFmtId="4" fontId="85" fillId="0" borderId="0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172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75" fillId="0" borderId="20" xfId="0" applyNumberFormat="1" applyFont="1" applyBorder="1" applyAlignment="1">
      <alignment/>
    </xf>
    <xf numFmtId="4" fontId="75" fillId="0" borderId="20" xfId="0" applyNumberFormat="1" applyFont="1" applyBorder="1" applyAlignment="1">
      <alignment vertical="center"/>
    </xf>
    <xf numFmtId="0" fontId="95" fillId="33" borderId="0" xfId="36" applyFont="1" applyFill="1" applyAlignment="1" applyProtection="1">
      <alignment horizontal="center" vertical="center"/>
      <protection/>
    </xf>
    <xf numFmtId="4" fontId="76" fillId="0" borderId="31" xfId="0" applyNumberFormat="1" applyFont="1" applyBorder="1" applyAlignment="1">
      <alignment/>
    </xf>
    <xf numFmtId="4" fontId="76" fillId="0" borderId="31" xfId="0" applyNumberFormat="1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85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5" fillId="0" borderId="0" xfId="0" applyNumberFormat="1" applyFont="1" applyBorder="1" applyAlignment="1">
      <alignment/>
    </xf>
    <xf numFmtId="4" fontId="75" fillId="0" borderId="0" xfId="0" applyNumberFormat="1" applyFont="1" applyBorder="1" applyAlignment="1">
      <alignment vertical="center"/>
    </xf>
    <xf numFmtId="4" fontId="76" fillId="0" borderId="25" xfId="0" applyNumberFormat="1" applyFont="1" applyBorder="1" applyAlignment="1">
      <alignment/>
    </xf>
    <xf numFmtId="4" fontId="76" fillId="0" borderId="25" xfId="0" applyNumberFormat="1" applyFont="1" applyBorder="1" applyAlignment="1">
      <alignment vertical="center"/>
    </xf>
    <xf numFmtId="0" fontId="92" fillId="0" borderId="33" xfId="0" applyFont="1" applyBorder="1" applyAlignment="1" applyProtection="1">
      <alignment horizontal="left" vertical="center" wrapText="1"/>
      <protection locked="0"/>
    </xf>
    <xf numFmtId="0" fontId="92" fillId="0" borderId="33" xfId="0" applyFont="1" applyBorder="1" applyAlignment="1" applyProtection="1">
      <alignment vertical="center"/>
      <protection locked="0"/>
    </xf>
    <xf numFmtId="4" fontId="92" fillId="23" borderId="33" xfId="0" applyNumberFormat="1" applyFont="1" applyFill="1" applyBorder="1" applyAlignment="1" applyProtection="1">
      <alignment vertical="center"/>
      <protection locked="0"/>
    </xf>
    <xf numFmtId="4" fontId="92" fillId="0" borderId="33" xfId="0" applyNumberFormat="1" applyFont="1" applyBorder="1" applyAlignment="1" applyProtection="1">
      <alignment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35" borderId="0" xfId="0" applyFont="1" applyFill="1" applyBorder="1" applyAlignment="1">
      <alignment vertical="center"/>
    </xf>
    <xf numFmtId="0" fontId="81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4" fontId="74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173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B819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1D58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DDE8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B819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1D58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DDE8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8"/>
  <sheetViews>
    <sheetView showGridLines="0" zoomScalePageLayoutView="0" workbookViewId="0" topLeftCell="A1">
      <pane ySplit="1" topLeftCell="A123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67" t="s">
        <v>0</v>
      </c>
      <c r="B1" s="168"/>
      <c r="C1" s="168"/>
      <c r="D1" s="169" t="s">
        <v>1</v>
      </c>
      <c r="E1" s="168"/>
      <c r="F1" s="168"/>
      <c r="G1" s="168"/>
      <c r="H1" s="168"/>
      <c r="I1" s="168"/>
      <c r="J1" s="168"/>
      <c r="K1" s="170" t="s">
        <v>514</v>
      </c>
      <c r="L1" s="170"/>
      <c r="M1" s="170"/>
      <c r="N1" s="170"/>
      <c r="O1" s="170"/>
      <c r="P1" s="170"/>
      <c r="Q1" s="170"/>
      <c r="R1" s="170"/>
      <c r="S1" s="170"/>
      <c r="T1" s="168"/>
      <c r="U1" s="168"/>
      <c r="V1" s="168"/>
      <c r="W1" s="170" t="s">
        <v>515</v>
      </c>
      <c r="X1" s="170"/>
      <c r="Y1" s="170"/>
      <c r="Z1" s="170"/>
      <c r="AA1" s="170"/>
      <c r="AB1" s="170"/>
      <c r="AC1" s="170"/>
      <c r="AD1" s="170"/>
      <c r="AE1" s="170"/>
      <c r="AF1" s="170"/>
      <c r="AG1" s="168"/>
      <c r="AH1" s="168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202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R2" s="173" t="s">
        <v>6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201" t="s">
        <v>10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19"/>
      <c r="AS4" s="20" t="s">
        <v>11</v>
      </c>
      <c r="BE4" s="21" t="s">
        <v>12</v>
      </c>
      <c r="BS4" s="13" t="s">
        <v>13</v>
      </c>
    </row>
    <row r="5" spans="2:71" ht="14.2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207" t="s">
        <v>15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18"/>
      <c r="AQ5" s="19"/>
      <c r="BE5" s="204" t="s">
        <v>16</v>
      </c>
      <c r="BS5" s="13" t="s">
        <v>7</v>
      </c>
    </row>
    <row r="6" spans="2:71" ht="36.7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208" t="s">
        <v>18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18"/>
      <c r="AQ6" s="19"/>
      <c r="BE6" s="174"/>
      <c r="BS6" s="13" t="s">
        <v>19</v>
      </c>
    </row>
    <row r="7" spans="2:71" ht="14.2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21</v>
      </c>
      <c r="AL7" s="18"/>
      <c r="AM7" s="18"/>
      <c r="AN7" s="23" t="s">
        <v>3</v>
      </c>
      <c r="AO7" s="18"/>
      <c r="AP7" s="18"/>
      <c r="AQ7" s="19"/>
      <c r="BE7" s="174"/>
      <c r="BS7" s="13" t="s">
        <v>22</v>
      </c>
    </row>
    <row r="8" spans="2:71" ht="14.25" customHeight="1">
      <c r="B8" s="17"/>
      <c r="C8" s="18"/>
      <c r="D8" s="25" t="s">
        <v>23</v>
      </c>
      <c r="E8" s="18"/>
      <c r="F8" s="18"/>
      <c r="G8" s="18"/>
      <c r="H8" s="18"/>
      <c r="I8" s="18"/>
      <c r="J8" s="18"/>
      <c r="K8" s="23" t="s">
        <v>24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25</v>
      </c>
      <c r="AL8" s="18"/>
      <c r="AM8" s="18"/>
      <c r="AN8" s="26" t="s">
        <v>26</v>
      </c>
      <c r="AO8" s="18"/>
      <c r="AP8" s="18"/>
      <c r="AQ8" s="19"/>
      <c r="BE8" s="174"/>
      <c r="BS8" s="13" t="s">
        <v>27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4"/>
      <c r="BS9" s="13" t="s">
        <v>28</v>
      </c>
    </row>
    <row r="10" spans="2:71" ht="14.25" customHeight="1">
      <c r="B10" s="17"/>
      <c r="C10" s="18"/>
      <c r="D10" s="25" t="s">
        <v>29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30</v>
      </c>
      <c r="AL10" s="18"/>
      <c r="AM10" s="18"/>
      <c r="AN10" s="23" t="s">
        <v>3</v>
      </c>
      <c r="AO10" s="18"/>
      <c r="AP10" s="18"/>
      <c r="AQ10" s="19"/>
      <c r="BE10" s="174"/>
      <c r="BS10" s="13" t="s">
        <v>19</v>
      </c>
    </row>
    <row r="11" spans="2:71" ht="18" customHeight="1">
      <c r="B11" s="17"/>
      <c r="C11" s="18"/>
      <c r="D11" s="18"/>
      <c r="E11" s="23" t="s">
        <v>31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32</v>
      </c>
      <c r="AL11" s="18"/>
      <c r="AM11" s="18"/>
      <c r="AN11" s="23" t="s">
        <v>3</v>
      </c>
      <c r="AO11" s="18"/>
      <c r="AP11" s="18"/>
      <c r="AQ11" s="19"/>
      <c r="BE11" s="174"/>
      <c r="BS11" s="13" t="s">
        <v>19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4"/>
      <c r="BS12" s="13" t="s">
        <v>19</v>
      </c>
    </row>
    <row r="13" spans="2:71" ht="14.25" customHeight="1">
      <c r="B13" s="17"/>
      <c r="C13" s="18"/>
      <c r="D13" s="25" t="s">
        <v>33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30</v>
      </c>
      <c r="AL13" s="18"/>
      <c r="AM13" s="18"/>
      <c r="AN13" s="27" t="s">
        <v>34</v>
      </c>
      <c r="AO13" s="18"/>
      <c r="AP13" s="18"/>
      <c r="AQ13" s="19"/>
      <c r="BE13" s="174"/>
      <c r="BS13" s="13" t="s">
        <v>19</v>
      </c>
    </row>
    <row r="14" spans="2:71" ht="15">
      <c r="B14" s="17"/>
      <c r="C14" s="18"/>
      <c r="D14" s="18"/>
      <c r="E14" s="209" t="s">
        <v>34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5" t="s">
        <v>32</v>
      </c>
      <c r="AL14" s="18"/>
      <c r="AM14" s="18"/>
      <c r="AN14" s="27" t="s">
        <v>34</v>
      </c>
      <c r="AO14" s="18"/>
      <c r="AP14" s="18"/>
      <c r="AQ14" s="19"/>
      <c r="BE14" s="174"/>
      <c r="BS14" s="13" t="s">
        <v>19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4"/>
      <c r="BS15" s="13" t="s">
        <v>4</v>
      </c>
    </row>
    <row r="16" spans="2:71" ht="14.25" customHeight="1">
      <c r="B16" s="17"/>
      <c r="C16" s="18"/>
      <c r="D16" s="25" t="s">
        <v>35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30</v>
      </c>
      <c r="AL16" s="18"/>
      <c r="AM16" s="18"/>
      <c r="AN16" s="23" t="s">
        <v>3</v>
      </c>
      <c r="AO16" s="18"/>
      <c r="AP16" s="18"/>
      <c r="AQ16" s="19"/>
      <c r="BE16" s="174"/>
      <c r="BS16" s="13" t="s">
        <v>4</v>
      </c>
    </row>
    <row r="17" spans="2:71" ht="18" customHeight="1">
      <c r="B17" s="17"/>
      <c r="C17" s="18"/>
      <c r="D17" s="18"/>
      <c r="E17" s="23" t="s">
        <v>36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32</v>
      </c>
      <c r="AL17" s="18"/>
      <c r="AM17" s="18"/>
      <c r="AN17" s="23" t="s">
        <v>3</v>
      </c>
      <c r="AO17" s="18"/>
      <c r="AP17" s="18"/>
      <c r="AQ17" s="19"/>
      <c r="BE17" s="174"/>
      <c r="BS17" s="13" t="s">
        <v>37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4"/>
      <c r="BS18" s="13" t="s">
        <v>7</v>
      </c>
    </row>
    <row r="19" spans="2:71" ht="14.25" customHeight="1">
      <c r="B19" s="17"/>
      <c r="C19" s="18"/>
      <c r="D19" s="25" t="s">
        <v>38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30</v>
      </c>
      <c r="AL19" s="18"/>
      <c r="AM19" s="18"/>
      <c r="AN19" s="23" t="s">
        <v>3</v>
      </c>
      <c r="AO19" s="18"/>
      <c r="AP19" s="18"/>
      <c r="AQ19" s="19"/>
      <c r="BE19" s="174"/>
      <c r="BS19" s="13" t="s">
        <v>7</v>
      </c>
    </row>
    <row r="20" spans="2:57" ht="18" customHeight="1">
      <c r="B20" s="17"/>
      <c r="C20" s="18"/>
      <c r="D20" s="18"/>
      <c r="E20" s="23" t="s">
        <v>31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32</v>
      </c>
      <c r="AL20" s="18"/>
      <c r="AM20" s="18"/>
      <c r="AN20" s="23" t="s">
        <v>3</v>
      </c>
      <c r="AO20" s="18"/>
      <c r="AP20" s="18"/>
      <c r="AQ20" s="19"/>
      <c r="BE20" s="174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4"/>
    </row>
    <row r="22" spans="2:57" ht="15">
      <c r="B22" s="17"/>
      <c r="C22" s="18"/>
      <c r="D22" s="25" t="s">
        <v>39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4"/>
    </row>
    <row r="23" spans="2:57" ht="22.5" customHeight="1">
      <c r="B23" s="17"/>
      <c r="C23" s="18"/>
      <c r="D23" s="18"/>
      <c r="E23" s="210" t="s">
        <v>3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18"/>
      <c r="AP23" s="18"/>
      <c r="AQ23" s="19"/>
      <c r="BE23" s="174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4"/>
    </row>
    <row r="25" spans="2:57" ht="6.7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74"/>
    </row>
    <row r="26" spans="2:57" ht="14.25" customHeight="1">
      <c r="B26" s="17"/>
      <c r="C26" s="18"/>
      <c r="D26" s="29" t="s">
        <v>40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11">
        <f>ROUND(AG87,2)</f>
        <v>0</v>
      </c>
      <c r="AL26" s="203"/>
      <c r="AM26" s="203"/>
      <c r="AN26" s="203"/>
      <c r="AO26" s="203"/>
      <c r="AP26" s="18"/>
      <c r="AQ26" s="19"/>
      <c r="BE26" s="174"/>
    </row>
    <row r="27" spans="2:57" ht="14.25" customHeight="1">
      <c r="B27" s="17"/>
      <c r="C27" s="18"/>
      <c r="D27" s="29" t="s">
        <v>41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11">
        <f>ROUND(AG91,2)</f>
        <v>0</v>
      </c>
      <c r="AL27" s="203"/>
      <c r="AM27" s="203"/>
      <c r="AN27" s="203"/>
      <c r="AO27" s="203"/>
      <c r="AP27" s="18"/>
      <c r="AQ27" s="19"/>
      <c r="BE27" s="174"/>
    </row>
    <row r="28" spans="2:57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205"/>
    </row>
    <row r="29" spans="2:57" s="1" customFormat="1" ht="25.5" customHeight="1">
      <c r="B29" s="30"/>
      <c r="C29" s="31"/>
      <c r="D29" s="33" t="s">
        <v>42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12">
        <f>ROUND(AK26+AK27,2)</f>
        <v>0</v>
      </c>
      <c r="AL29" s="213"/>
      <c r="AM29" s="213"/>
      <c r="AN29" s="213"/>
      <c r="AO29" s="213"/>
      <c r="AP29" s="31"/>
      <c r="AQ29" s="32"/>
      <c r="BE29" s="205"/>
    </row>
    <row r="30" spans="2:57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205"/>
    </row>
    <row r="31" spans="2:57" s="2" customFormat="1" ht="14.25" customHeight="1">
      <c r="B31" s="35"/>
      <c r="C31" s="36"/>
      <c r="D31" s="37" t="s">
        <v>43</v>
      </c>
      <c r="E31" s="36"/>
      <c r="F31" s="37" t="s">
        <v>44</v>
      </c>
      <c r="G31" s="36"/>
      <c r="H31" s="36"/>
      <c r="I31" s="36"/>
      <c r="J31" s="36"/>
      <c r="K31" s="36"/>
      <c r="L31" s="194">
        <v>0.21</v>
      </c>
      <c r="M31" s="195"/>
      <c r="N31" s="195"/>
      <c r="O31" s="195"/>
      <c r="P31" s="36"/>
      <c r="Q31" s="36"/>
      <c r="R31" s="36"/>
      <c r="S31" s="36"/>
      <c r="T31" s="39" t="s">
        <v>45</v>
      </c>
      <c r="U31" s="36"/>
      <c r="V31" s="36"/>
      <c r="W31" s="196">
        <f>ROUND(AZ87+SUM(CD92:CD96),2)</f>
        <v>0</v>
      </c>
      <c r="X31" s="195"/>
      <c r="Y31" s="195"/>
      <c r="Z31" s="195"/>
      <c r="AA31" s="195"/>
      <c r="AB31" s="195"/>
      <c r="AC31" s="195"/>
      <c r="AD31" s="195"/>
      <c r="AE31" s="195"/>
      <c r="AF31" s="36"/>
      <c r="AG31" s="36"/>
      <c r="AH31" s="36"/>
      <c r="AI31" s="36"/>
      <c r="AJ31" s="36"/>
      <c r="AK31" s="196">
        <f>ROUND(AV87+SUM(BY92:BY96),2)</f>
        <v>0</v>
      </c>
      <c r="AL31" s="195"/>
      <c r="AM31" s="195"/>
      <c r="AN31" s="195"/>
      <c r="AO31" s="195"/>
      <c r="AP31" s="36"/>
      <c r="AQ31" s="40"/>
      <c r="BE31" s="206"/>
    </row>
    <row r="32" spans="2:57" s="2" customFormat="1" ht="14.25" customHeight="1">
      <c r="B32" s="35"/>
      <c r="C32" s="36"/>
      <c r="D32" s="36"/>
      <c r="E32" s="36"/>
      <c r="F32" s="37" t="s">
        <v>46</v>
      </c>
      <c r="G32" s="36"/>
      <c r="H32" s="36"/>
      <c r="I32" s="36"/>
      <c r="J32" s="36"/>
      <c r="K32" s="36"/>
      <c r="L32" s="194">
        <v>0.15</v>
      </c>
      <c r="M32" s="195"/>
      <c r="N32" s="195"/>
      <c r="O32" s="195"/>
      <c r="P32" s="36"/>
      <c r="Q32" s="36"/>
      <c r="R32" s="36"/>
      <c r="S32" s="36"/>
      <c r="T32" s="39" t="s">
        <v>45</v>
      </c>
      <c r="U32" s="36"/>
      <c r="V32" s="36"/>
      <c r="W32" s="196">
        <f>ROUND(BA87+SUM(CE92:CE96),2)</f>
        <v>0</v>
      </c>
      <c r="X32" s="195"/>
      <c r="Y32" s="195"/>
      <c r="Z32" s="195"/>
      <c r="AA32" s="195"/>
      <c r="AB32" s="195"/>
      <c r="AC32" s="195"/>
      <c r="AD32" s="195"/>
      <c r="AE32" s="195"/>
      <c r="AF32" s="36"/>
      <c r="AG32" s="36"/>
      <c r="AH32" s="36"/>
      <c r="AI32" s="36"/>
      <c r="AJ32" s="36"/>
      <c r="AK32" s="196">
        <f>ROUND(AW87+SUM(BZ92:BZ96),2)</f>
        <v>0</v>
      </c>
      <c r="AL32" s="195"/>
      <c r="AM32" s="195"/>
      <c r="AN32" s="195"/>
      <c r="AO32" s="195"/>
      <c r="AP32" s="36"/>
      <c r="AQ32" s="40"/>
      <c r="BE32" s="206"/>
    </row>
    <row r="33" spans="2:57" s="2" customFormat="1" ht="14.25" customHeight="1" hidden="1">
      <c r="B33" s="35"/>
      <c r="C33" s="36"/>
      <c r="D33" s="36"/>
      <c r="E33" s="36"/>
      <c r="F33" s="37" t="s">
        <v>47</v>
      </c>
      <c r="G33" s="36"/>
      <c r="H33" s="36"/>
      <c r="I33" s="36"/>
      <c r="J33" s="36"/>
      <c r="K33" s="36"/>
      <c r="L33" s="194">
        <v>0.21</v>
      </c>
      <c r="M33" s="195"/>
      <c r="N33" s="195"/>
      <c r="O33" s="195"/>
      <c r="P33" s="36"/>
      <c r="Q33" s="36"/>
      <c r="R33" s="36"/>
      <c r="S33" s="36"/>
      <c r="T33" s="39" t="s">
        <v>45</v>
      </c>
      <c r="U33" s="36"/>
      <c r="V33" s="36"/>
      <c r="W33" s="196">
        <f>ROUND(BB87+SUM(CF92:CF96),2)</f>
        <v>0</v>
      </c>
      <c r="X33" s="195"/>
      <c r="Y33" s="195"/>
      <c r="Z33" s="195"/>
      <c r="AA33" s="195"/>
      <c r="AB33" s="195"/>
      <c r="AC33" s="195"/>
      <c r="AD33" s="195"/>
      <c r="AE33" s="195"/>
      <c r="AF33" s="36"/>
      <c r="AG33" s="36"/>
      <c r="AH33" s="36"/>
      <c r="AI33" s="36"/>
      <c r="AJ33" s="36"/>
      <c r="AK33" s="196">
        <v>0</v>
      </c>
      <c r="AL33" s="195"/>
      <c r="AM33" s="195"/>
      <c r="AN33" s="195"/>
      <c r="AO33" s="195"/>
      <c r="AP33" s="36"/>
      <c r="AQ33" s="40"/>
      <c r="BE33" s="206"/>
    </row>
    <row r="34" spans="2:57" s="2" customFormat="1" ht="14.25" customHeight="1" hidden="1">
      <c r="B34" s="35"/>
      <c r="C34" s="36"/>
      <c r="D34" s="36"/>
      <c r="E34" s="36"/>
      <c r="F34" s="37" t="s">
        <v>48</v>
      </c>
      <c r="G34" s="36"/>
      <c r="H34" s="36"/>
      <c r="I34" s="36"/>
      <c r="J34" s="36"/>
      <c r="K34" s="36"/>
      <c r="L34" s="194">
        <v>0.15</v>
      </c>
      <c r="M34" s="195"/>
      <c r="N34" s="195"/>
      <c r="O34" s="195"/>
      <c r="P34" s="36"/>
      <c r="Q34" s="36"/>
      <c r="R34" s="36"/>
      <c r="S34" s="36"/>
      <c r="T34" s="39" t="s">
        <v>45</v>
      </c>
      <c r="U34" s="36"/>
      <c r="V34" s="36"/>
      <c r="W34" s="196">
        <f>ROUND(BC87+SUM(CG92:CG96),2)</f>
        <v>0</v>
      </c>
      <c r="X34" s="195"/>
      <c r="Y34" s="195"/>
      <c r="Z34" s="195"/>
      <c r="AA34" s="195"/>
      <c r="AB34" s="195"/>
      <c r="AC34" s="195"/>
      <c r="AD34" s="195"/>
      <c r="AE34" s="195"/>
      <c r="AF34" s="36"/>
      <c r="AG34" s="36"/>
      <c r="AH34" s="36"/>
      <c r="AI34" s="36"/>
      <c r="AJ34" s="36"/>
      <c r="AK34" s="196">
        <v>0</v>
      </c>
      <c r="AL34" s="195"/>
      <c r="AM34" s="195"/>
      <c r="AN34" s="195"/>
      <c r="AO34" s="195"/>
      <c r="AP34" s="36"/>
      <c r="AQ34" s="40"/>
      <c r="BE34" s="206"/>
    </row>
    <row r="35" spans="2:43" s="2" customFormat="1" ht="14.25" customHeight="1" hidden="1">
      <c r="B35" s="35"/>
      <c r="C35" s="36"/>
      <c r="D35" s="36"/>
      <c r="E35" s="36"/>
      <c r="F35" s="37" t="s">
        <v>49</v>
      </c>
      <c r="G35" s="36"/>
      <c r="H35" s="36"/>
      <c r="I35" s="36"/>
      <c r="J35" s="36"/>
      <c r="K35" s="36"/>
      <c r="L35" s="194">
        <v>0</v>
      </c>
      <c r="M35" s="195"/>
      <c r="N35" s="195"/>
      <c r="O35" s="195"/>
      <c r="P35" s="36"/>
      <c r="Q35" s="36"/>
      <c r="R35" s="36"/>
      <c r="S35" s="36"/>
      <c r="T35" s="39" t="s">
        <v>45</v>
      </c>
      <c r="U35" s="36"/>
      <c r="V35" s="36"/>
      <c r="W35" s="196">
        <f>ROUND(BD87+SUM(CH92:CH96),2)</f>
        <v>0</v>
      </c>
      <c r="X35" s="195"/>
      <c r="Y35" s="195"/>
      <c r="Z35" s="195"/>
      <c r="AA35" s="195"/>
      <c r="AB35" s="195"/>
      <c r="AC35" s="195"/>
      <c r="AD35" s="195"/>
      <c r="AE35" s="195"/>
      <c r="AF35" s="36"/>
      <c r="AG35" s="36"/>
      <c r="AH35" s="36"/>
      <c r="AI35" s="36"/>
      <c r="AJ35" s="36"/>
      <c r="AK35" s="196">
        <v>0</v>
      </c>
      <c r="AL35" s="195"/>
      <c r="AM35" s="195"/>
      <c r="AN35" s="195"/>
      <c r="AO35" s="195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50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51</v>
      </c>
      <c r="U37" s="43"/>
      <c r="V37" s="43"/>
      <c r="W37" s="43"/>
      <c r="X37" s="197" t="s">
        <v>52</v>
      </c>
      <c r="Y37" s="198"/>
      <c r="Z37" s="198"/>
      <c r="AA37" s="198"/>
      <c r="AB37" s="198"/>
      <c r="AC37" s="43"/>
      <c r="AD37" s="43"/>
      <c r="AE37" s="43"/>
      <c r="AF37" s="43"/>
      <c r="AG37" s="43"/>
      <c r="AH37" s="43"/>
      <c r="AI37" s="43"/>
      <c r="AJ37" s="43"/>
      <c r="AK37" s="199">
        <f>SUM(AK29:AK35)</f>
        <v>0</v>
      </c>
      <c r="AL37" s="198"/>
      <c r="AM37" s="198"/>
      <c r="AN37" s="198"/>
      <c r="AO37" s="200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30"/>
      <c r="C49" s="31"/>
      <c r="D49" s="45" t="s">
        <v>53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54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>
      <c r="B58" s="30"/>
      <c r="C58" s="31"/>
      <c r="D58" s="50" t="s">
        <v>55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56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55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56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30"/>
      <c r="C60" s="31"/>
      <c r="D60" s="45" t="s">
        <v>57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58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>
      <c r="B69" s="30"/>
      <c r="C69" s="31"/>
      <c r="D69" s="50" t="s">
        <v>55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56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55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56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201" t="s">
        <v>59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32"/>
    </row>
    <row r="77" spans="2:43" s="3" customFormat="1" ht="14.25" customHeight="1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2001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184" t="str">
        <f>K6</f>
        <v>Vrchlabí - Krkonošská 140 - obnova fasády</v>
      </c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23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Vrchlabí - Krkonošská 140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25</v>
      </c>
      <c r="AJ80" s="31"/>
      <c r="AK80" s="31"/>
      <c r="AL80" s="31"/>
      <c r="AM80" s="68" t="str">
        <f>IF(AN8="","",AN8)</f>
        <v>19.01.2020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29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35</v>
      </c>
      <c r="AJ82" s="31"/>
      <c r="AK82" s="31"/>
      <c r="AL82" s="31"/>
      <c r="AM82" s="186" t="str">
        <f>IF(E17="","",E17)</f>
        <v>Ing.arch.M.Hobza</v>
      </c>
      <c r="AN82" s="176"/>
      <c r="AO82" s="176"/>
      <c r="AP82" s="176"/>
      <c r="AQ82" s="32"/>
      <c r="AS82" s="187" t="s">
        <v>60</v>
      </c>
      <c r="AT82" s="188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5" t="s">
        <v>33</v>
      </c>
      <c r="D83" s="31"/>
      <c r="E83" s="31"/>
      <c r="F83" s="31"/>
      <c r="G83" s="31"/>
      <c r="H83" s="31"/>
      <c r="I83" s="31"/>
      <c r="J83" s="31"/>
      <c r="K83" s="31"/>
      <c r="L83" s="61">
        <f>IF(E14="Vyplň údaj","",E14)</f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38</v>
      </c>
      <c r="AJ83" s="31"/>
      <c r="AK83" s="31"/>
      <c r="AL83" s="31"/>
      <c r="AM83" s="186" t="str">
        <f>IF(E20="","",E20)</f>
        <v> </v>
      </c>
      <c r="AN83" s="176"/>
      <c r="AO83" s="176"/>
      <c r="AP83" s="176"/>
      <c r="AQ83" s="32"/>
      <c r="AS83" s="189"/>
      <c r="AT83" s="176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89"/>
      <c r="AT84" s="176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190" t="s">
        <v>61</v>
      </c>
      <c r="D85" s="191"/>
      <c r="E85" s="191"/>
      <c r="F85" s="191"/>
      <c r="G85" s="191"/>
      <c r="H85" s="70"/>
      <c r="I85" s="192" t="s">
        <v>62</v>
      </c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2" t="s">
        <v>63</v>
      </c>
      <c r="AH85" s="191"/>
      <c r="AI85" s="191"/>
      <c r="AJ85" s="191"/>
      <c r="AK85" s="191"/>
      <c r="AL85" s="191"/>
      <c r="AM85" s="191"/>
      <c r="AN85" s="192" t="s">
        <v>64</v>
      </c>
      <c r="AO85" s="191"/>
      <c r="AP85" s="193"/>
      <c r="AQ85" s="32"/>
      <c r="AS85" s="71" t="s">
        <v>65</v>
      </c>
      <c r="AT85" s="72" t="s">
        <v>66</v>
      </c>
      <c r="AU85" s="72" t="s">
        <v>67</v>
      </c>
      <c r="AV85" s="72" t="s">
        <v>68</v>
      </c>
      <c r="AW85" s="72" t="s">
        <v>69</v>
      </c>
      <c r="AX85" s="72" t="s">
        <v>70</v>
      </c>
      <c r="AY85" s="72" t="s">
        <v>71</v>
      </c>
      <c r="AZ85" s="72" t="s">
        <v>72</v>
      </c>
      <c r="BA85" s="72" t="s">
        <v>73</v>
      </c>
      <c r="BB85" s="72" t="s">
        <v>74</v>
      </c>
      <c r="BC85" s="72" t="s">
        <v>75</v>
      </c>
      <c r="BD85" s="73" t="s">
        <v>76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5" t="s">
        <v>77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79">
        <f>ROUND(SUM(AG88:AG89),2)</f>
        <v>0</v>
      </c>
      <c r="AH87" s="179"/>
      <c r="AI87" s="179"/>
      <c r="AJ87" s="179"/>
      <c r="AK87" s="179"/>
      <c r="AL87" s="179"/>
      <c r="AM87" s="179"/>
      <c r="AN87" s="180">
        <f>SUM(AG87,AT87)</f>
        <v>0</v>
      </c>
      <c r="AO87" s="180"/>
      <c r="AP87" s="180"/>
      <c r="AQ87" s="66"/>
      <c r="AS87" s="77">
        <f>ROUND(SUM(AS88:AS89),2)</f>
        <v>0</v>
      </c>
      <c r="AT87" s="78">
        <f>ROUND(SUM(AV87:AW87),2)</f>
        <v>0</v>
      </c>
      <c r="AU87" s="79">
        <f>ROUND(SUM(AU88:AU89),5)</f>
        <v>0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ROUND(SUM(AZ88:AZ89),2)</f>
        <v>0</v>
      </c>
      <c r="BA87" s="78">
        <f>ROUND(SUM(BA88:BA89),2)</f>
        <v>0</v>
      </c>
      <c r="BB87" s="78">
        <f>ROUND(SUM(BB88:BB89),2)</f>
        <v>0</v>
      </c>
      <c r="BC87" s="78">
        <f>ROUND(SUM(BC88:BC89),2)</f>
        <v>0</v>
      </c>
      <c r="BD87" s="80">
        <f>ROUND(SUM(BD88:BD89),2)</f>
        <v>0</v>
      </c>
      <c r="BS87" s="81" t="s">
        <v>78</v>
      </c>
      <c r="BT87" s="81" t="s">
        <v>79</v>
      </c>
      <c r="BU87" s="82" t="s">
        <v>80</v>
      </c>
      <c r="BV87" s="81" t="s">
        <v>81</v>
      </c>
      <c r="BW87" s="81" t="s">
        <v>82</v>
      </c>
      <c r="BX87" s="81" t="s">
        <v>83</v>
      </c>
    </row>
    <row r="88" spans="1:76" s="5" customFormat="1" ht="27" customHeight="1">
      <c r="A88" s="166" t="s">
        <v>516</v>
      </c>
      <c r="B88" s="83"/>
      <c r="C88" s="84"/>
      <c r="D88" s="183" t="s">
        <v>84</v>
      </c>
      <c r="E88" s="182"/>
      <c r="F88" s="182"/>
      <c r="G88" s="182"/>
      <c r="H88" s="182"/>
      <c r="I88" s="85"/>
      <c r="J88" s="183" t="s">
        <v>85</v>
      </c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1">
        <f>'20011 - Krkonošská 140 - ...'!M30</f>
        <v>0</v>
      </c>
      <c r="AH88" s="182"/>
      <c r="AI88" s="182"/>
      <c r="AJ88" s="182"/>
      <c r="AK88" s="182"/>
      <c r="AL88" s="182"/>
      <c r="AM88" s="182"/>
      <c r="AN88" s="181">
        <f>SUM(AG88,AT88)</f>
        <v>0</v>
      </c>
      <c r="AO88" s="182"/>
      <c r="AP88" s="182"/>
      <c r="AQ88" s="86"/>
      <c r="AS88" s="87">
        <f>'20011 - Krkonošská 140 - ...'!M28</f>
        <v>0</v>
      </c>
      <c r="AT88" s="88">
        <f>ROUND(SUM(AV88:AW88),2)</f>
        <v>0</v>
      </c>
      <c r="AU88" s="89">
        <f>'20011 - Krkonošská 140 - ...'!W129</f>
        <v>0</v>
      </c>
      <c r="AV88" s="88">
        <f>'20011 - Krkonošská 140 - ...'!M32</f>
        <v>0</v>
      </c>
      <c r="AW88" s="88">
        <f>'20011 - Krkonošská 140 - ...'!M33</f>
        <v>0</v>
      </c>
      <c r="AX88" s="88">
        <f>'20011 - Krkonošská 140 - ...'!M34</f>
        <v>0</v>
      </c>
      <c r="AY88" s="88">
        <f>'20011 - Krkonošská 140 - ...'!M35</f>
        <v>0</v>
      </c>
      <c r="AZ88" s="88">
        <f>'20011 - Krkonošská 140 - ...'!H32</f>
        <v>0</v>
      </c>
      <c r="BA88" s="88">
        <f>'20011 - Krkonošská 140 - ...'!H33</f>
        <v>0</v>
      </c>
      <c r="BB88" s="88">
        <f>'20011 - Krkonošská 140 - ...'!H34</f>
        <v>0</v>
      </c>
      <c r="BC88" s="88">
        <f>'20011 - Krkonošská 140 - ...'!H35</f>
        <v>0</v>
      </c>
      <c r="BD88" s="90">
        <f>'20011 - Krkonošská 140 - ...'!H36</f>
        <v>0</v>
      </c>
      <c r="BT88" s="91" t="s">
        <v>22</v>
      </c>
      <c r="BV88" s="91" t="s">
        <v>81</v>
      </c>
      <c r="BW88" s="91" t="s">
        <v>86</v>
      </c>
      <c r="BX88" s="91" t="s">
        <v>82</v>
      </c>
    </row>
    <row r="89" spans="1:76" s="5" customFormat="1" ht="27" customHeight="1">
      <c r="A89" s="166" t="s">
        <v>516</v>
      </c>
      <c r="B89" s="83"/>
      <c r="C89" s="84"/>
      <c r="D89" s="183" t="s">
        <v>87</v>
      </c>
      <c r="E89" s="182"/>
      <c r="F89" s="182"/>
      <c r="G89" s="182"/>
      <c r="H89" s="182"/>
      <c r="I89" s="85"/>
      <c r="J89" s="183" t="s">
        <v>88</v>
      </c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1">
        <f>'20012 - Krkonošská 140 - ...'!M30</f>
        <v>0</v>
      </c>
      <c r="AH89" s="182"/>
      <c r="AI89" s="182"/>
      <c r="AJ89" s="182"/>
      <c r="AK89" s="182"/>
      <c r="AL89" s="182"/>
      <c r="AM89" s="182"/>
      <c r="AN89" s="181">
        <f>SUM(AG89,AT89)</f>
        <v>0</v>
      </c>
      <c r="AO89" s="182"/>
      <c r="AP89" s="182"/>
      <c r="AQ89" s="86"/>
      <c r="AS89" s="92">
        <f>'20012 - Krkonošská 140 - ...'!M28</f>
        <v>0</v>
      </c>
      <c r="AT89" s="93">
        <f>ROUND(SUM(AV89:AW89),2)</f>
        <v>0</v>
      </c>
      <c r="AU89" s="94">
        <f>'20012 - Krkonošská 140 - ...'!W127</f>
        <v>0</v>
      </c>
      <c r="AV89" s="93">
        <f>'20012 - Krkonošská 140 - ...'!M32</f>
        <v>0</v>
      </c>
      <c r="AW89" s="93">
        <f>'20012 - Krkonošská 140 - ...'!M33</f>
        <v>0</v>
      </c>
      <c r="AX89" s="93">
        <f>'20012 - Krkonošská 140 - ...'!M34</f>
        <v>0</v>
      </c>
      <c r="AY89" s="93">
        <f>'20012 - Krkonošská 140 - ...'!M35</f>
        <v>0</v>
      </c>
      <c r="AZ89" s="93">
        <f>'20012 - Krkonošská 140 - ...'!H32</f>
        <v>0</v>
      </c>
      <c r="BA89" s="93">
        <f>'20012 - Krkonošská 140 - ...'!H33</f>
        <v>0</v>
      </c>
      <c r="BB89" s="93">
        <f>'20012 - Krkonošská 140 - ...'!H34</f>
        <v>0</v>
      </c>
      <c r="BC89" s="93">
        <f>'20012 - Krkonošská 140 - ...'!H35</f>
        <v>0</v>
      </c>
      <c r="BD89" s="95">
        <f>'20012 - Krkonošská 140 - ...'!H36</f>
        <v>0</v>
      </c>
      <c r="BT89" s="91" t="s">
        <v>22</v>
      </c>
      <c r="BV89" s="91" t="s">
        <v>81</v>
      </c>
      <c r="BW89" s="91" t="s">
        <v>89</v>
      </c>
      <c r="BX89" s="91" t="s">
        <v>82</v>
      </c>
    </row>
    <row r="90" spans="2:43" ht="13.5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9"/>
    </row>
    <row r="91" spans="2:48" s="1" customFormat="1" ht="30" customHeight="1">
      <c r="B91" s="30"/>
      <c r="C91" s="75" t="s">
        <v>90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180">
        <f>ROUND(SUM(AG92:AG95),2)</f>
        <v>0</v>
      </c>
      <c r="AH91" s="176"/>
      <c r="AI91" s="176"/>
      <c r="AJ91" s="176"/>
      <c r="AK91" s="176"/>
      <c r="AL91" s="176"/>
      <c r="AM91" s="176"/>
      <c r="AN91" s="180">
        <f>ROUND(SUM(AN92:AN95),2)</f>
        <v>0</v>
      </c>
      <c r="AO91" s="176"/>
      <c r="AP91" s="176"/>
      <c r="AQ91" s="32"/>
      <c r="AS91" s="71" t="s">
        <v>91</v>
      </c>
      <c r="AT91" s="72" t="s">
        <v>92</v>
      </c>
      <c r="AU91" s="72" t="s">
        <v>43</v>
      </c>
      <c r="AV91" s="73" t="s">
        <v>66</v>
      </c>
    </row>
    <row r="92" spans="2:89" s="1" customFormat="1" ht="19.5" customHeight="1">
      <c r="B92" s="30"/>
      <c r="C92" s="31"/>
      <c r="D92" s="96" t="s">
        <v>93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177">
        <f>ROUND(AG87*AS92,2)</f>
        <v>0</v>
      </c>
      <c r="AH92" s="176"/>
      <c r="AI92" s="176"/>
      <c r="AJ92" s="176"/>
      <c r="AK92" s="176"/>
      <c r="AL92" s="176"/>
      <c r="AM92" s="176"/>
      <c r="AN92" s="178">
        <f>ROUND(AG92+AV92,2)</f>
        <v>0</v>
      </c>
      <c r="AO92" s="176"/>
      <c r="AP92" s="176"/>
      <c r="AQ92" s="32"/>
      <c r="AS92" s="97">
        <v>0</v>
      </c>
      <c r="AT92" s="98" t="s">
        <v>94</v>
      </c>
      <c r="AU92" s="98" t="s">
        <v>44</v>
      </c>
      <c r="AV92" s="99">
        <f>ROUND(IF(AU92="základní",AG92*L31,IF(AU92="snížená",AG92*L32,0)),2)</f>
        <v>0</v>
      </c>
      <c r="BV92" s="13" t="s">
        <v>95</v>
      </c>
      <c r="BY92" s="100">
        <f>IF(AU92="základní",AV92,0)</f>
        <v>0</v>
      </c>
      <c r="BZ92" s="100">
        <f>IF(AU92="snížená",AV92,0)</f>
        <v>0</v>
      </c>
      <c r="CA92" s="100">
        <v>0</v>
      </c>
      <c r="CB92" s="100">
        <v>0</v>
      </c>
      <c r="CC92" s="100">
        <v>0</v>
      </c>
      <c r="CD92" s="100">
        <f>IF(AU92="základní",AG92,0)</f>
        <v>0</v>
      </c>
      <c r="CE92" s="100">
        <f>IF(AU92="snížená",AG92,0)</f>
        <v>0</v>
      </c>
      <c r="CF92" s="100">
        <f>IF(AU92="zákl. přenesená",AG92,0)</f>
        <v>0</v>
      </c>
      <c r="CG92" s="100">
        <f>IF(AU92="sníž. přenesená",AG92,0)</f>
        <v>0</v>
      </c>
      <c r="CH92" s="100">
        <f>IF(AU92="nulová",AG92,0)</f>
        <v>0</v>
      </c>
      <c r="CI92" s="13">
        <f>IF(AU92="základní",1,IF(AU92="snížená",2,IF(AU92="zákl. přenesená",4,IF(AU92="sníž. přenesená",5,3))))</f>
        <v>1</v>
      </c>
      <c r="CJ92" s="13">
        <f>IF(AT92="stavební čast",1,IF(8892="investiční čast",2,3))</f>
        <v>1</v>
      </c>
      <c r="CK92" s="13" t="str">
        <f>IF(D92="Vyplň vlastní","","x")</f>
        <v>x</v>
      </c>
    </row>
    <row r="93" spans="2:89" s="1" customFormat="1" ht="19.5" customHeight="1">
      <c r="B93" s="30"/>
      <c r="C93" s="31"/>
      <c r="D93" s="175" t="s">
        <v>96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31"/>
      <c r="AD93" s="31"/>
      <c r="AE93" s="31"/>
      <c r="AF93" s="31"/>
      <c r="AG93" s="177">
        <f>AG87*AS93</f>
        <v>0</v>
      </c>
      <c r="AH93" s="176"/>
      <c r="AI93" s="176"/>
      <c r="AJ93" s="176"/>
      <c r="AK93" s="176"/>
      <c r="AL93" s="176"/>
      <c r="AM93" s="176"/>
      <c r="AN93" s="178">
        <f>AG93+AV93</f>
        <v>0</v>
      </c>
      <c r="AO93" s="176"/>
      <c r="AP93" s="176"/>
      <c r="AQ93" s="32"/>
      <c r="AS93" s="101">
        <v>0</v>
      </c>
      <c r="AT93" s="102" t="s">
        <v>94</v>
      </c>
      <c r="AU93" s="102" t="s">
        <v>44</v>
      </c>
      <c r="AV93" s="103">
        <f>ROUND(IF(AU93="nulová",0,IF(OR(AU93="základní",AU93="zákl. přenesená"),AG93*L31,AG93*L32)),2)</f>
        <v>0</v>
      </c>
      <c r="BV93" s="13" t="s">
        <v>97</v>
      </c>
      <c r="BY93" s="100">
        <f>IF(AU93="základní",AV93,0)</f>
        <v>0</v>
      </c>
      <c r="BZ93" s="100">
        <f>IF(AU93="snížená",AV93,0)</f>
        <v>0</v>
      </c>
      <c r="CA93" s="100">
        <f>IF(AU93="zákl. přenesená",AV93,0)</f>
        <v>0</v>
      </c>
      <c r="CB93" s="100">
        <f>IF(AU93="sníž. přenesená",AV93,0)</f>
        <v>0</v>
      </c>
      <c r="CC93" s="100">
        <f>IF(AU93="nulová",AV93,0)</f>
        <v>0</v>
      </c>
      <c r="CD93" s="100">
        <f>IF(AU93="základní",AG93,0)</f>
        <v>0</v>
      </c>
      <c r="CE93" s="100">
        <f>IF(AU93="snížená",AG93,0)</f>
        <v>0</v>
      </c>
      <c r="CF93" s="100">
        <f>IF(AU93="zákl. přenesená",AG93,0)</f>
        <v>0</v>
      </c>
      <c r="CG93" s="100">
        <f>IF(AU93="sníž. přenesená",AG93,0)</f>
        <v>0</v>
      </c>
      <c r="CH93" s="100">
        <f>IF(AU93="nulová",AG93,0)</f>
        <v>0</v>
      </c>
      <c r="CI93" s="13">
        <f>IF(AU93="základní",1,IF(AU93="snížená",2,IF(AU93="zákl. přenesená",4,IF(AU93="sníž. přenesená",5,3))))</f>
        <v>1</v>
      </c>
      <c r="CJ93" s="13">
        <f>IF(AT93="stavební čast",1,IF(8893="investiční čast",2,3))</f>
        <v>1</v>
      </c>
      <c r="CK93" s="13">
        <f>IF(D93="Vyplň vlastní","","x")</f>
      </c>
    </row>
    <row r="94" spans="2:89" s="1" customFormat="1" ht="19.5" customHeight="1">
      <c r="B94" s="30"/>
      <c r="C94" s="31"/>
      <c r="D94" s="175" t="s">
        <v>96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31"/>
      <c r="AD94" s="31"/>
      <c r="AE94" s="31"/>
      <c r="AF94" s="31"/>
      <c r="AG94" s="177">
        <f>AG87*AS94</f>
        <v>0</v>
      </c>
      <c r="AH94" s="176"/>
      <c r="AI94" s="176"/>
      <c r="AJ94" s="176"/>
      <c r="AK94" s="176"/>
      <c r="AL94" s="176"/>
      <c r="AM94" s="176"/>
      <c r="AN94" s="178">
        <f>AG94+AV94</f>
        <v>0</v>
      </c>
      <c r="AO94" s="176"/>
      <c r="AP94" s="176"/>
      <c r="AQ94" s="32"/>
      <c r="AS94" s="101">
        <v>0</v>
      </c>
      <c r="AT94" s="102" t="s">
        <v>94</v>
      </c>
      <c r="AU94" s="102" t="s">
        <v>44</v>
      </c>
      <c r="AV94" s="103">
        <f>ROUND(IF(AU94="nulová",0,IF(OR(AU94="základní",AU94="zákl. přenesená"),AG94*L31,AG94*L32)),2)</f>
        <v>0</v>
      </c>
      <c r="BV94" s="13" t="s">
        <v>97</v>
      </c>
      <c r="BY94" s="100">
        <f>IF(AU94="základní",AV94,0)</f>
        <v>0</v>
      </c>
      <c r="BZ94" s="100">
        <f>IF(AU94="snížená",AV94,0)</f>
        <v>0</v>
      </c>
      <c r="CA94" s="100">
        <f>IF(AU94="zákl. přenesená",AV94,0)</f>
        <v>0</v>
      </c>
      <c r="CB94" s="100">
        <f>IF(AU94="sníž. přenesená",AV94,0)</f>
        <v>0</v>
      </c>
      <c r="CC94" s="100">
        <f>IF(AU94="nulová",AV94,0)</f>
        <v>0</v>
      </c>
      <c r="CD94" s="100">
        <f>IF(AU94="základní",AG94,0)</f>
        <v>0</v>
      </c>
      <c r="CE94" s="100">
        <f>IF(AU94="snížená",AG94,0)</f>
        <v>0</v>
      </c>
      <c r="CF94" s="100">
        <f>IF(AU94="zákl. přenesená",AG94,0)</f>
        <v>0</v>
      </c>
      <c r="CG94" s="100">
        <f>IF(AU94="sníž. přenesená",AG94,0)</f>
        <v>0</v>
      </c>
      <c r="CH94" s="100">
        <f>IF(AU94="nulová",AG94,0)</f>
        <v>0</v>
      </c>
      <c r="CI94" s="13">
        <f>IF(AU94="základní",1,IF(AU94="snížená",2,IF(AU94="zákl. přenesená",4,IF(AU94="sníž. přenesená",5,3))))</f>
        <v>1</v>
      </c>
      <c r="CJ94" s="13">
        <f>IF(AT94="stavební čast",1,IF(8894="investiční čast",2,3))</f>
        <v>1</v>
      </c>
      <c r="CK94" s="13">
        <f>IF(D94="Vyplň vlastní","","x")</f>
      </c>
    </row>
    <row r="95" spans="2:89" s="1" customFormat="1" ht="19.5" customHeight="1">
      <c r="B95" s="30"/>
      <c r="C95" s="31"/>
      <c r="D95" s="175" t="s">
        <v>96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31"/>
      <c r="AD95" s="31"/>
      <c r="AE95" s="31"/>
      <c r="AF95" s="31"/>
      <c r="AG95" s="177">
        <f>AG87*AS95</f>
        <v>0</v>
      </c>
      <c r="AH95" s="176"/>
      <c r="AI95" s="176"/>
      <c r="AJ95" s="176"/>
      <c r="AK95" s="176"/>
      <c r="AL95" s="176"/>
      <c r="AM95" s="176"/>
      <c r="AN95" s="178">
        <f>AG95+AV95</f>
        <v>0</v>
      </c>
      <c r="AO95" s="176"/>
      <c r="AP95" s="176"/>
      <c r="AQ95" s="32"/>
      <c r="AS95" s="104">
        <v>0</v>
      </c>
      <c r="AT95" s="105" t="s">
        <v>94</v>
      </c>
      <c r="AU95" s="105" t="s">
        <v>44</v>
      </c>
      <c r="AV95" s="106">
        <f>ROUND(IF(AU95="nulová",0,IF(OR(AU95="základní",AU95="zákl. přenesená"),AG95*L31,AG95*L32)),2)</f>
        <v>0</v>
      </c>
      <c r="BV95" s="13" t="s">
        <v>97</v>
      </c>
      <c r="BY95" s="100">
        <f>IF(AU95="základní",AV95,0)</f>
        <v>0</v>
      </c>
      <c r="BZ95" s="100">
        <f>IF(AU95="snížená",AV95,0)</f>
        <v>0</v>
      </c>
      <c r="CA95" s="100">
        <f>IF(AU95="zákl. přenesená",AV95,0)</f>
        <v>0</v>
      </c>
      <c r="CB95" s="100">
        <f>IF(AU95="sníž. přenesená",AV95,0)</f>
        <v>0</v>
      </c>
      <c r="CC95" s="100">
        <f>IF(AU95="nulová",AV95,0)</f>
        <v>0</v>
      </c>
      <c r="CD95" s="100">
        <f>IF(AU95="základní",AG95,0)</f>
        <v>0</v>
      </c>
      <c r="CE95" s="100">
        <f>IF(AU95="snížená",AG95,0)</f>
        <v>0</v>
      </c>
      <c r="CF95" s="100">
        <f>IF(AU95="zákl. přenesená",AG95,0)</f>
        <v>0</v>
      </c>
      <c r="CG95" s="100">
        <f>IF(AU95="sníž. přenesená",AG95,0)</f>
        <v>0</v>
      </c>
      <c r="CH95" s="100">
        <f>IF(AU95="nulová",AG95,0)</f>
        <v>0</v>
      </c>
      <c r="CI95" s="13">
        <f>IF(AU95="základní",1,IF(AU95="snížená",2,IF(AU95="zákl. přenesená",4,IF(AU95="sníž. přenesená",5,3))))</f>
        <v>1</v>
      </c>
      <c r="CJ95" s="13">
        <f>IF(AT95="stavební čast",1,IF(8895="investiční čast",2,3))</f>
        <v>1</v>
      </c>
      <c r="CK95" s="13">
        <f>IF(D95="Vyplň vlastní","","x")</f>
      </c>
    </row>
    <row r="96" spans="2:43" s="1" customFormat="1" ht="10.5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2"/>
    </row>
    <row r="97" spans="2:43" s="1" customFormat="1" ht="30" customHeight="1">
      <c r="B97" s="30"/>
      <c r="C97" s="107" t="s">
        <v>98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72">
        <f>ROUND(AG87+AG91,2)</f>
        <v>0</v>
      </c>
      <c r="AH97" s="172"/>
      <c r="AI97" s="172"/>
      <c r="AJ97" s="172"/>
      <c r="AK97" s="172"/>
      <c r="AL97" s="172"/>
      <c r="AM97" s="172"/>
      <c r="AN97" s="172">
        <f>AN87+AN91</f>
        <v>0</v>
      </c>
      <c r="AO97" s="172"/>
      <c r="AP97" s="172"/>
      <c r="AQ97" s="32"/>
    </row>
    <row r="98" spans="2:43" s="1" customFormat="1" ht="6.75" customHeight="1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6"/>
    </row>
  </sheetData>
  <sheetProtection/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2:AT96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20011 - Krkonošská 140 - ...'!C2" tooltip="20011 - Krkonošská 140 - ..." display="/"/>
    <hyperlink ref="A89" location="'20012 - Krkonošská 140 - ...'!C2" tooltip="20012 - Krkonošská 140 - 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8"/>
  <sheetViews>
    <sheetView showGridLines="0" zoomScalePageLayoutView="0" workbookViewId="0" topLeftCell="A1">
      <pane ySplit="1" topLeftCell="A213" activePane="bottomLeft" state="frozen"/>
      <selection pane="topLeft" activeCell="A1" sqref="A1"/>
      <selection pane="bottomLeft" activeCell="F195" sqref="F1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1"/>
      <c r="B1" s="168"/>
      <c r="C1" s="168"/>
      <c r="D1" s="169" t="s">
        <v>1</v>
      </c>
      <c r="E1" s="168"/>
      <c r="F1" s="170" t="s">
        <v>517</v>
      </c>
      <c r="G1" s="170"/>
      <c r="H1" s="216" t="s">
        <v>518</v>
      </c>
      <c r="I1" s="216"/>
      <c r="J1" s="216"/>
      <c r="K1" s="216"/>
      <c r="L1" s="170" t="s">
        <v>519</v>
      </c>
      <c r="M1" s="168"/>
      <c r="N1" s="168"/>
      <c r="O1" s="169" t="s">
        <v>99</v>
      </c>
      <c r="P1" s="168"/>
      <c r="Q1" s="168"/>
      <c r="R1" s="168"/>
      <c r="S1" s="170" t="s">
        <v>520</v>
      </c>
      <c r="T1" s="170"/>
      <c r="U1" s="171"/>
      <c r="V1" s="17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02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173" t="s">
        <v>6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3" t="s">
        <v>86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22</v>
      </c>
    </row>
    <row r="4" spans="2:46" ht="36.75" customHeight="1">
      <c r="B4" s="17"/>
      <c r="C4" s="201" t="s">
        <v>100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17</v>
      </c>
      <c r="E6" s="18"/>
      <c r="F6" s="240" t="str">
        <f>'Rekapitulace stavby'!K6</f>
        <v>Vrchlabí - Krkonošská 140 - obnova fasády</v>
      </c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18"/>
      <c r="R6" s="19"/>
    </row>
    <row r="7" spans="2:18" s="1" customFormat="1" ht="32.25" customHeight="1">
      <c r="B7" s="30"/>
      <c r="C7" s="31"/>
      <c r="D7" s="24" t="s">
        <v>101</v>
      </c>
      <c r="E7" s="31"/>
      <c r="F7" s="208" t="s">
        <v>102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31"/>
      <c r="R7" s="32"/>
    </row>
    <row r="8" spans="2:18" s="1" customFormat="1" ht="14.25" customHeight="1">
      <c r="B8" s="30"/>
      <c r="C8" s="31"/>
      <c r="D8" s="25" t="s">
        <v>20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21</v>
      </c>
      <c r="N8" s="31"/>
      <c r="O8" s="23" t="s">
        <v>3</v>
      </c>
      <c r="P8" s="31"/>
      <c r="Q8" s="31"/>
      <c r="R8" s="32"/>
    </row>
    <row r="9" spans="2:18" s="1" customFormat="1" ht="14.25" customHeight="1">
      <c r="B9" s="30"/>
      <c r="C9" s="31"/>
      <c r="D9" s="25" t="s">
        <v>23</v>
      </c>
      <c r="E9" s="31"/>
      <c r="F9" s="23" t="s">
        <v>24</v>
      </c>
      <c r="G9" s="31"/>
      <c r="H9" s="31"/>
      <c r="I9" s="31"/>
      <c r="J9" s="31"/>
      <c r="K9" s="31"/>
      <c r="L9" s="31"/>
      <c r="M9" s="25" t="s">
        <v>25</v>
      </c>
      <c r="N9" s="31"/>
      <c r="O9" s="249" t="str">
        <f>'Rekapitulace stavby'!AN8</f>
        <v>19.01.2020</v>
      </c>
      <c r="P9" s="176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29</v>
      </c>
      <c r="E11" s="31"/>
      <c r="F11" s="31"/>
      <c r="G11" s="31"/>
      <c r="H11" s="31"/>
      <c r="I11" s="31"/>
      <c r="J11" s="31"/>
      <c r="K11" s="31"/>
      <c r="L11" s="31"/>
      <c r="M11" s="25" t="s">
        <v>30</v>
      </c>
      <c r="N11" s="31"/>
      <c r="O11" s="207">
        <f>IF('Rekapitulace stavby'!AN10="","",'Rekapitulace stavby'!AN10)</f>
      </c>
      <c r="P11" s="176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207">
        <f>IF('Rekapitulace stavby'!AN11="","",'Rekapitulace stavby'!AN11)</f>
      </c>
      <c r="P12" s="176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30</v>
      </c>
      <c r="N14" s="31"/>
      <c r="O14" s="248" t="str">
        <f>IF('Rekapitulace stavby'!AN13="","",'Rekapitulace stavby'!AN13)</f>
        <v>Vyplň údaj</v>
      </c>
      <c r="P14" s="176"/>
      <c r="Q14" s="31"/>
      <c r="R14" s="32"/>
    </row>
    <row r="15" spans="2:18" s="1" customFormat="1" ht="18" customHeight="1">
      <c r="B15" s="30"/>
      <c r="C15" s="31"/>
      <c r="D15" s="31"/>
      <c r="E15" s="248" t="str">
        <f>IF('Rekapitulace stavby'!E14="","",'Rekapitulace stavby'!E14)</f>
        <v>Vyplň údaj</v>
      </c>
      <c r="F15" s="176"/>
      <c r="G15" s="176"/>
      <c r="H15" s="176"/>
      <c r="I15" s="176"/>
      <c r="J15" s="176"/>
      <c r="K15" s="176"/>
      <c r="L15" s="176"/>
      <c r="M15" s="25" t="s">
        <v>32</v>
      </c>
      <c r="N15" s="31"/>
      <c r="O15" s="248" t="str">
        <f>IF('Rekapitulace stavby'!AN14="","",'Rekapitulace stavby'!AN14)</f>
        <v>Vyplň údaj</v>
      </c>
      <c r="P15" s="176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30</v>
      </c>
      <c r="N17" s="31"/>
      <c r="O17" s="207" t="s">
        <v>3</v>
      </c>
      <c r="P17" s="176"/>
      <c r="Q17" s="31"/>
      <c r="R17" s="32"/>
    </row>
    <row r="18" spans="2:18" s="1" customFormat="1" ht="18" customHeight="1">
      <c r="B18" s="30"/>
      <c r="C18" s="31"/>
      <c r="D18" s="31"/>
      <c r="E18" s="23" t="s">
        <v>36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207" t="s">
        <v>3</v>
      </c>
      <c r="P18" s="176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38</v>
      </c>
      <c r="E20" s="31"/>
      <c r="F20" s="31"/>
      <c r="G20" s="31"/>
      <c r="H20" s="31"/>
      <c r="I20" s="31"/>
      <c r="J20" s="31"/>
      <c r="K20" s="31"/>
      <c r="L20" s="31"/>
      <c r="M20" s="25" t="s">
        <v>30</v>
      </c>
      <c r="N20" s="31"/>
      <c r="O20" s="207">
        <f>IF('Rekapitulace stavby'!AN19="","",'Rekapitulace stavby'!AN19)</f>
      </c>
      <c r="P20" s="176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207">
        <f>IF('Rekapitulace stavby'!AN20="","",'Rekapitulace stavby'!AN20)</f>
      </c>
      <c r="P21" s="176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10" t="s">
        <v>3</v>
      </c>
      <c r="F24" s="176"/>
      <c r="G24" s="176"/>
      <c r="H24" s="176"/>
      <c r="I24" s="176"/>
      <c r="J24" s="176"/>
      <c r="K24" s="176"/>
      <c r="L24" s="176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09" t="s">
        <v>103</v>
      </c>
      <c r="E27" s="31"/>
      <c r="F27" s="31"/>
      <c r="G27" s="31"/>
      <c r="H27" s="31"/>
      <c r="I27" s="31"/>
      <c r="J27" s="31"/>
      <c r="K27" s="31"/>
      <c r="L27" s="31"/>
      <c r="M27" s="211">
        <f>N88</f>
        <v>0</v>
      </c>
      <c r="N27" s="176"/>
      <c r="O27" s="176"/>
      <c r="P27" s="176"/>
      <c r="Q27" s="31"/>
      <c r="R27" s="32"/>
    </row>
    <row r="28" spans="2:18" s="1" customFormat="1" ht="14.25" customHeight="1">
      <c r="B28" s="30"/>
      <c r="C28" s="31"/>
      <c r="D28" s="29" t="s">
        <v>93</v>
      </c>
      <c r="E28" s="31"/>
      <c r="F28" s="31"/>
      <c r="G28" s="31"/>
      <c r="H28" s="31"/>
      <c r="I28" s="31"/>
      <c r="J28" s="31"/>
      <c r="K28" s="31"/>
      <c r="L28" s="31"/>
      <c r="M28" s="211">
        <f>N104</f>
        <v>0</v>
      </c>
      <c r="N28" s="176"/>
      <c r="O28" s="176"/>
      <c r="P28" s="176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0" t="s">
        <v>42</v>
      </c>
      <c r="E30" s="31"/>
      <c r="F30" s="31"/>
      <c r="G30" s="31"/>
      <c r="H30" s="31"/>
      <c r="I30" s="31"/>
      <c r="J30" s="31"/>
      <c r="K30" s="31"/>
      <c r="L30" s="31"/>
      <c r="M30" s="247">
        <f>ROUND(M27+M28,2)</f>
        <v>0</v>
      </c>
      <c r="N30" s="176"/>
      <c r="O30" s="176"/>
      <c r="P30" s="176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43</v>
      </c>
      <c r="E32" s="37" t="s">
        <v>44</v>
      </c>
      <c r="F32" s="38">
        <v>0.21</v>
      </c>
      <c r="G32" s="111" t="s">
        <v>45</v>
      </c>
      <c r="H32" s="245">
        <f>(SUM(BE104:BE111)+SUM(BE129:BE216))</f>
        <v>0</v>
      </c>
      <c r="I32" s="176"/>
      <c r="J32" s="176"/>
      <c r="K32" s="31"/>
      <c r="L32" s="31"/>
      <c r="M32" s="245">
        <f>ROUND((SUM(BE104:BE111)+SUM(BE129:BE216)),2)*F32</f>
        <v>0</v>
      </c>
      <c r="N32" s="176"/>
      <c r="O32" s="176"/>
      <c r="P32" s="176"/>
      <c r="Q32" s="31"/>
      <c r="R32" s="32"/>
    </row>
    <row r="33" spans="2:18" s="1" customFormat="1" ht="14.25" customHeight="1">
      <c r="B33" s="30"/>
      <c r="C33" s="31"/>
      <c r="D33" s="31"/>
      <c r="E33" s="37" t="s">
        <v>46</v>
      </c>
      <c r="F33" s="38">
        <v>0.15</v>
      </c>
      <c r="G33" s="111" t="s">
        <v>45</v>
      </c>
      <c r="H33" s="245">
        <f>(SUM(BF104:BF111)+SUM(BF129:BF216))</f>
        <v>0</v>
      </c>
      <c r="I33" s="176"/>
      <c r="J33" s="176"/>
      <c r="K33" s="31"/>
      <c r="L33" s="31"/>
      <c r="M33" s="245">
        <f>ROUND((SUM(BF104:BF111)+SUM(BF129:BF216)),2)*F33</f>
        <v>0</v>
      </c>
      <c r="N33" s="176"/>
      <c r="O33" s="176"/>
      <c r="P33" s="176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47</v>
      </c>
      <c r="F34" s="38">
        <v>0.21</v>
      </c>
      <c r="G34" s="111" t="s">
        <v>45</v>
      </c>
      <c r="H34" s="245">
        <f>(SUM(BG104:BG111)+SUM(BG129:BG216))</f>
        <v>0</v>
      </c>
      <c r="I34" s="176"/>
      <c r="J34" s="176"/>
      <c r="K34" s="31"/>
      <c r="L34" s="31"/>
      <c r="M34" s="245">
        <v>0</v>
      </c>
      <c r="N34" s="176"/>
      <c r="O34" s="176"/>
      <c r="P34" s="176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48</v>
      </c>
      <c r="F35" s="38">
        <v>0.15</v>
      </c>
      <c r="G35" s="111" t="s">
        <v>45</v>
      </c>
      <c r="H35" s="245">
        <f>(SUM(BH104:BH111)+SUM(BH129:BH216))</f>
        <v>0</v>
      </c>
      <c r="I35" s="176"/>
      <c r="J35" s="176"/>
      <c r="K35" s="31"/>
      <c r="L35" s="31"/>
      <c r="M35" s="245">
        <v>0</v>
      </c>
      <c r="N35" s="176"/>
      <c r="O35" s="176"/>
      <c r="P35" s="176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49</v>
      </c>
      <c r="F36" s="38">
        <v>0</v>
      </c>
      <c r="G36" s="111" t="s">
        <v>45</v>
      </c>
      <c r="H36" s="245">
        <f>(SUM(BI104:BI111)+SUM(BI129:BI216))</f>
        <v>0</v>
      </c>
      <c r="I36" s="176"/>
      <c r="J36" s="176"/>
      <c r="K36" s="31"/>
      <c r="L36" s="31"/>
      <c r="M36" s="245">
        <v>0</v>
      </c>
      <c r="N36" s="176"/>
      <c r="O36" s="176"/>
      <c r="P36" s="176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8"/>
      <c r="D38" s="112" t="s">
        <v>50</v>
      </c>
      <c r="E38" s="70"/>
      <c r="F38" s="70"/>
      <c r="G38" s="113" t="s">
        <v>51</v>
      </c>
      <c r="H38" s="114" t="s">
        <v>52</v>
      </c>
      <c r="I38" s="70"/>
      <c r="J38" s="70"/>
      <c r="K38" s="70"/>
      <c r="L38" s="246">
        <f>SUM(M30:M36)</f>
        <v>0</v>
      </c>
      <c r="M38" s="191"/>
      <c r="N38" s="191"/>
      <c r="O38" s="191"/>
      <c r="P38" s="193"/>
      <c r="Q38" s="108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53</v>
      </c>
      <c r="E50" s="46"/>
      <c r="F50" s="46"/>
      <c r="G50" s="46"/>
      <c r="H50" s="47"/>
      <c r="I50" s="31"/>
      <c r="J50" s="45" t="s">
        <v>54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55</v>
      </c>
      <c r="E59" s="51"/>
      <c r="F59" s="51"/>
      <c r="G59" s="52" t="s">
        <v>56</v>
      </c>
      <c r="H59" s="53"/>
      <c r="I59" s="31"/>
      <c r="J59" s="50" t="s">
        <v>55</v>
      </c>
      <c r="K59" s="51"/>
      <c r="L59" s="51"/>
      <c r="M59" s="51"/>
      <c r="N59" s="52" t="s">
        <v>56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57</v>
      </c>
      <c r="E61" s="46"/>
      <c r="F61" s="46"/>
      <c r="G61" s="46"/>
      <c r="H61" s="47"/>
      <c r="I61" s="31"/>
      <c r="J61" s="45" t="s">
        <v>58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55</v>
      </c>
      <c r="E70" s="51"/>
      <c r="F70" s="51"/>
      <c r="G70" s="52" t="s">
        <v>56</v>
      </c>
      <c r="H70" s="53"/>
      <c r="I70" s="31"/>
      <c r="J70" s="50" t="s">
        <v>55</v>
      </c>
      <c r="K70" s="51"/>
      <c r="L70" s="51"/>
      <c r="M70" s="51"/>
      <c r="N70" s="52" t="s">
        <v>56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201" t="s">
        <v>104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17</v>
      </c>
      <c r="D78" s="31"/>
      <c r="E78" s="31"/>
      <c r="F78" s="240" t="str">
        <f>F6</f>
        <v>Vrchlabí - Krkonošská 140 - obnova fasády</v>
      </c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31"/>
      <c r="R78" s="32"/>
    </row>
    <row r="79" spans="2:18" s="1" customFormat="1" ht="36.75" customHeight="1">
      <c r="B79" s="30"/>
      <c r="C79" s="64" t="s">
        <v>101</v>
      </c>
      <c r="D79" s="31"/>
      <c r="E79" s="31"/>
      <c r="F79" s="184" t="str">
        <f>F7</f>
        <v>20011 - Krkonošská 140 - objekt A</v>
      </c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23</v>
      </c>
      <c r="D81" s="31"/>
      <c r="E81" s="31"/>
      <c r="F81" s="23" t="str">
        <f>F9</f>
        <v>Vrchlabí - Krkonošská 140</v>
      </c>
      <c r="G81" s="31"/>
      <c r="H81" s="31"/>
      <c r="I81" s="31"/>
      <c r="J81" s="31"/>
      <c r="K81" s="25" t="s">
        <v>25</v>
      </c>
      <c r="L81" s="31"/>
      <c r="M81" s="233" t="str">
        <f>IF(O9="","",O9)</f>
        <v>19.01.2020</v>
      </c>
      <c r="N81" s="176"/>
      <c r="O81" s="176"/>
      <c r="P81" s="176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29</v>
      </c>
      <c r="D83" s="31"/>
      <c r="E83" s="31"/>
      <c r="F83" s="23" t="str">
        <f>E12</f>
        <v> </v>
      </c>
      <c r="G83" s="31"/>
      <c r="H83" s="31"/>
      <c r="I83" s="31"/>
      <c r="J83" s="31"/>
      <c r="K83" s="25" t="s">
        <v>35</v>
      </c>
      <c r="L83" s="31"/>
      <c r="M83" s="207" t="str">
        <f>E18</f>
        <v>Ing.arch.M.Hobza</v>
      </c>
      <c r="N83" s="176"/>
      <c r="O83" s="176"/>
      <c r="P83" s="176"/>
      <c r="Q83" s="176"/>
      <c r="R83" s="32"/>
    </row>
    <row r="84" spans="2:18" s="1" customFormat="1" ht="14.2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38</v>
      </c>
      <c r="L84" s="31"/>
      <c r="M84" s="207" t="str">
        <f>E21</f>
        <v> </v>
      </c>
      <c r="N84" s="176"/>
      <c r="O84" s="176"/>
      <c r="P84" s="176"/>
      <c r="Q84" s="176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44" t="s">
        <v>105</v>
      </c>
      <c r="D86" s="239"/>
      <c r="E86" s="239"/>
      <c r="F86" s="239"/>
      <c r="G86" s="239"/>
      <c r="H86" s="108"/>
      <c r="I86" s="108"/>
      <c r="J86" s="108"/>
      <c r="K86" s="108"/>
      <c r="L86" s="108"/>
      <c r="M86" s="108"/>
      <c r="N86" s="244" t="s">
        <v>106</v>
      </c>
      <c r="O86" s="176"/>
      <c r="P86" s="176"/>
      <c r="Q86" s="176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5" t="s">
        <v>107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0">
        <f>N129</f>
        <v>0</v>
      </c>
      <c r="O88" s="176"/>
      <c r="P88" s="176"/>
      <c r="Q88" s="176"/>
      <c r="R88" s="32"/>
      <c r="AU88" s="13" t="s">
        <v>108</v>
      </c>
    </row>
    <row r="89" spans="2:18" s="6" customFormat="1" ht="24.75" customHeight="1">
      <c r="B89" s="116"/>
      <c r="C89" s="117"/>
      <c r="D89" s="118" t="s">
        <v>109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26">
        <f>N130</f>
        <v>0</v>
      </c>
      <c r="O89" s="243"/>
      <c r="P89" s="243"/>
      <c r="Q89" s="243"/>
      <c r="R89" s="119"/>
    </row>
    <row r="90" spans="2:18" s="7" customFormat="1" ht="19.5" customHeight="1">
      <c r="B90" s="120"/>
      <c r="C90" s="121"/>
      <c r="D90" s="96" t="s">
        <v>110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78">
        <f>N131</f>
        <v>0</v>
      </c>
      <c r="O90" s="241"/>
      <c r="P90" s="241"/>
      <c r="Q90" s="241"/>
      <c r="R90" s="122"/>
    </row>
    <row r="91" spans="2:18" s="7" customFormat="1" ht="19.5" customHeight="1">
      <c r="B91" s="120"/>
      <c r="C91" s="121"/>
      <c r="D91" s="96" t="s">
        <v>111</v>
      </c>
      <c r="E91" s="121"/>
      <c r="F91" s="121"/>
      <c r="G91" s="121"/>
      <c r="H91" s="121"/>
      <c r="I91" s="121"/>
      <c r="J91" s="121"/>
      <c r="K91" s="121"/>
      <c r="L91" s="121"/>
      <c r="M91" s="121"/>
      <c r="N91" s="178">
        <f>N133</f>
        <v>0</v>
      </c>
      <c r="O91" s="241"/>
      <c r="P91" s="241"/>
      <c r="Q91" s="241"/>
      <c r="R91" s="122"/>
    </row>
    <row r="92" spans="2:18" s="7" customFormat="1" ht="19.5" customHeight="1">
      <c r="B92" s="120"/>
      <c r="C92" s="121"/>
      <c r="D92" s="96" t="s">
        <v>112</v>
      </c>
      <c r="E92" s="121"/>
      <c r="F92" s="121"/>
      <c r="G92" s="121"/>
      <c r="H92" s="121"/>
      <c r="I92" s="121"/>
      <c r="J92" s="121"/>
      <c r="K92" s="121"/>
      <c r="L92" s="121"/>
      <c r="M92" s="121"/>
      <c r="N92" s="178">
        <f>N147</f>
        <v>0</v>
      </c>
      <c r="O92" s="241"/>
      <c r="P92" s="241"/>
      <c r="Q92" s="241"/>
      <c r="R92" s="122"/>
    </row>
    <row r="93" spans="2:18" s="7" customFormat="1" ht="19.5" customHeight="1">
      <c r="B93" s="120"/>
      <c r="C93" s="121"/>
      <c r="D93" s="96" t="s">
        <v>113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78">
        <f>N168</f>
        <v>0</v>
      </c>
      <c r="O93" s="241"/>
      <c r="P93" s="241"/>
      <c r="Q93" s="241"/>
      <c r="R93" s="122"/>
    </row>
    <row r="94" spans="2:18" s="7" customFormat="1" ht="19.5" customHeight="1">
      <c r="B94" s="120"/>
      <c r="C94" s="121"/>
      <c r="D94" s="96" t="s">
        <v>114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78">
        <f>N173</f>
        <v>0</v>
      </c>
      <c r="O94" s="241"/>
      <c r="P94" s="241"/>
      <c r="Q94" s="241"/>
      <c r="R94" s="122"/>
    </row>
    <row r="95" spans="2:18" s="6" customFormat="1" ht="24.75" customHeight="1">
      <c r="B95" s="116"/>
      <c r="C95" s="117"/>
      <c r="D95" s="118" t="s">
        <v>115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26">
        <f>N175</f>
        <v>0</v>
      </c>
      <c r="O95" s="243"/>
      <c r="P95" s="243"/>
      <c r="Q95" s="243"/>
      <c r="R95" s="119"/>
    </row>
    <row r="96" spans="2:18" s="7" customFormat="1" ht="19.5" customHeight="1">
      <c r="B96" s="120"/>
      <c r="C96" s="121"/>
      <c r="D96" s="96" t="s">
        <v>116</v>
      </c>
      <c r="E96" s="121"/>
      <c r="F96" s="121"/>
      <c r="G96" s="121"/>
      <c r="H96" s="121"/>
      <c r="I96" s="121"/>
      <c r="J96" s="121"/>
      <c r="K96" s="121"/>
      <c r="L96" s="121"/>
      <c r="M96" s="121"/>
      <c r="N96" s="178">
        <f>N176</f>
        <v>0</v>
      </c>
      <c r="O96" s="241"/>
      <c r="P96" s="241"/>
      <c r="Q96" s="241"/>
      <c r="R96" s="122"/>
    </row>
    <row r="97" spans="2:18" s="7" customFormat="1" ht="19.5" customHeight="1">
      <c r="B97" s="120"/>
      <c r="C97" s="121"/>
      <c r="D97" s="96" t="s">
        <v>117</v>
      </c>
      <c r="E97" s="121"/>
      <c r="F97" s="121"/>
      <c r="G97" s="121"/>
      <c r="H97" s="121"/>
      <c r="I97" s="121"/>
      <c r="J97" s="121"/>
      <c r="K97" s="121"/>
      <c r="L97" s="121"/>
      <c r="M97" s="121"/>
      <c r="N97" s="178">
        <f>N182</f>
        <v>0</v>
      </c>
      <c r="O97" s="241"/>
      <c r="P97" s="241"/>
      <c r="Q97" s="241"/>
      <c r="R97" s="122"/>
    </row>
    <row r="98" spans="2:18" s="7" customFormat="1" ht="19.5" customHeight="1">
      <c r="B98" s="120"/>
      <c r="C98" s="121"/>
      <c r="D98" s="96" t="s">
        <v>118</v>
      </c>
      <c r="E98" s="121"/>
      <c r="F98" s="121"/>
      <c r="G98" s="121"/>
      <c r="H98" s="121"/>
      <c r="I98" s="121"/>
      <c r="J98" s="121"/>
      <c r="K98" s="121"/>
      <c r="L98" s="121"/>
      <c r="M98" s="121"/>
      <c r="N98" s="178">
        <f>N187</f>
        <v>0</v>
      </c>
      <c r="O98" s="241"/>
      <c r="P98" s="241"/>
      <c r="Q98" s="241"/>
      <c r="R98" s="122"/>
    </row>
    <row r="99" spans="2:18" s="7" customFormat="1" ht="19.5" customHeight="1">
      <c r="B99" s="120"/>
      <c r="C99" s="121"/>
      <c r="D99" s="96" t="s">
        <v>119</v>
      </c>
      <c r="E99" s="121"/>
      <c r="F99" s="121"/>
      <c r="G99" s="121"/>
      <c r="H99" s="121"/>
      <c r="I99" s="121"/>
      <c r="J99" s="121"/>
      <c r="K99" s="121"/>
      <c r="L99" s="121"/>
      <c r="M99" s="121"/>
      <c r="N99" s="178">
        <f>N195</f>
        <v>0</v>
      </c>
      <c r="O99" s="241"/>
      <c r="P99" s="241"/>
      <c r="Q99" s="241"/>
      <c r="R99" s="122"/>
    </row>
    <row r="100" spans="2:18" s="7" customFormat="1" ht="19.5" customHeight="1">
      <c r="B100" s="120"/>
      <c r="C100" s="121"/>
      <c r="D100" s="96" t="s">
        <v>120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78">
        <f>N197</f>
        <v>0</v>
      </c>
      <c r="O100" s="241"/>
      <c r="P100" s="241"/>
      <c r="Q100" s="241"/>
      <c r="R100" s="122"/>
    </row>
    <row r="101" spans="2:18" s="7" customFormat="1" ht="19.5" customHeight="1">
      <c r="B101" s="120"/>
      <c r="C101" s="121"/>
      <c r="D101" s="96" t="s">
        <v>121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178">
        <f>N204</f>
        <v>0</v>
      </c>
      <c r="O101" s="241"/>
      <c r="P101" s="241"/>
      <c r="Q101" s="241"/>
      <c r="R101" s="122"/>
    </row>
    <row r="102" spans="2:18" s="7" customFormat="1" ht="19.5" customHeight="1">
      <c r="B102" s="120"/>
      <c r="C102" s="121"/>
      <c r="D102" s="96" t="s">
        <v>122</v>
      </c>
      <c r="E102" s="121"/>
      <c r="F102" s="121"/>
      <c r="G102" s="121"/>
      <c r="H102" s="121"/>
      <c r="I102" s="121"/>
      <c r="J102" s="121"/>
      <c r="K102" s="121"/>
      <c r="L102" s="121"/>
      <c r="M102" s="121"/>
      <c r="N102" s="178">
        <f>N206</f>
        <v>0</v>
      </c>
      <c r="O102" s="241"/>
      <c r="P102" s="241"/>
      <c r="Q102" s="241"/>
      <c r="R102" s="122"/>
    </row>
    <row r="103" spans="2:18" s="1" customFormat="1" ht="21.75" customHeigh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21" s="1" customFormat="1" ht="29.25" customHeight="1">
      <c r="B104" s="30"/>
      <c r="C104" s="115" t="s">
        <v>123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242">
        <f>ROUND(N105+N106+N107+N108+N109+N110,2)</f>
        <v>0</v>
      </c>
      <c r="O104" s="176"/>
      <c r="P104" s="176"/>
      <c r="Q104" s="176"/>
      <c r="R104" s="32"/>
      <c r="T104" s="123"/>
      <c r="U104" s="124" t="s">
        <v>43</v>
      </c>
    </row>
    <row r="105" spans="2:65" s="1" customFormat="1" ht="18" customHeight="1">
      <c r="B105" s="125"/>
      <c r="C105" s="126"/>
      <c r="D105" s="175" t="s">
        <v>124</v>
      </c>
      <c r="E105" s="238"/>
      <c r="F105" s="238"/>
      <c r="G105" s="238"/>
      <c r="H105" s="238"/>
      <c r="I105" s="126"/>
      <c r="J105" s="126"/>
      <c r="K105" s="126"/>
      <c r="L105" s="126"/>
      <c r="M105" s="126"/>
      <c r="N105" s="177">
        <f>ROUND(N88*T105,2)</f>
        <v>0</v>
      </c>
      <c r="O105" s="238"/>
      <c r="P105" s="238"/>
      <c r="Q105" s="238"/>
      <c r="R105" s="127"/>
      <c r="S105" s="126"/>
      <c r="T105" s="128"/>
      <c r="U105" s="129" t="s">
        <v>46</v>
      </c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1" t="s">
        <v>125</v>
      </c>
      <c r="AZ105" s="130"/>
      <c r="BA105" s="130"/>
      <c r="BB105" s="130"/>
      <c r="BC105" s="130"/>
      <c r="BD105" s="130"/>
      <c r="BE105" s="132">
        <f aca="true" t="shared" si="0" ref="BE105:BE110">IF(U105="základní",N105,0)</f>
        <v>0</v>
      </c>
      <c r="BF105" s="132">
        <f aca="true" t="shared" si="1" ref="BF105:BF110">IF(U105="snížená",N105,0)</f>
        <v>0</v>
      </c>
      <c r="BG105" s="132">
        <f aca="true" t="shared" si="2" ref="BG105:BG110">IF(U105="zákl. přenesená",N105,0)</f>
        <v>0</v>
      </c>
      <c r="BH105" s="132">
        <f aca="true" t="shared" si="3" ref="BH105:BH110">IF(U105="sníž. přenesená",N105,0)</f>
        <v>0</v>
      </c>
      <c r="BI105" s="132">
        <f aca="true" t="shared" si="4" ref="BI105:BI110">IF(U105="nulová",N105,0)</f>
        <v>0</v>
      </c>
      <c r="BJ105" s="131" t="s">
        <v>126</v>
      </c>
      <c r="BK105" s="130"/>
      <c r="BL105" s="130"/>
      <c r="BM105" s="130"/>
    </row>
    <row r="106" spans="2:65" s="1" customFormat="1" ht="18" customHeight="1">
      <c r="B106" s="125"/>
      <c r="C106" s="126"/>
      <c r="D106" s="175" t="s">
        <v>127</v>
      </c>
      <c r="E106" s="238"/>
      <c r="F106" s="238"/>
      <c r="G106" s="238"/>
      <c r="H106" s="238"/>
      <c r="I106" s="126"/>
      <c r="J106" s="126"/>
      <c r="K106" s="126"/>
      <c r="L106" s="126"/>
      <c r="M106" s="126"/>
      <c r="N106" s="177">
        <f>ROUND(N88*T106,2)</f>
        <v>0</v>
      </c>
      <c r="O106" s="238"/>
      <c r="P106" s="238"/>
      <c r="Q106" s="238"/>
      <c r="R106" s="127"/>
      <c r="S106" s="126"/>
      <c r="T106" s="128"/>
      <c r="U106" s="129" t="s">
        <v>46</v>
      </c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1" t="s">
        <v>125</v>
      </c>
      <c r="AZ106" s="130"/>
      <c r="BA106" s="130"/>
      <c r="BB106" s="130"/>
      <c r="BC106" s="130"/>
      <c r="BD106" s="130"/>
      <c r="BE106" s="132">
        <f t="shared" si="0"/>
        <v>0</v>
      </c>
      <c r="BF106" s="132">
        <f t="shared" si="1"/>
        <v>0</v>
      </c>
      <c r="BG106" s="132">
        <f t="shared" si="2"/>
        <v>0</v>
      </c>
      <c r="BH106" s="132">
        <f t="shared" si="3"/>
        <v>0</v>
      </c>
      <c r="BI106" s="132">
        <f t="shared" si="4"/>
        <v>0</v>
      </c>
      <c r="BJ106" s="131" t="s">
        <v>126</v>
      </c>
      <c r="BK106" s="130"/>
      <c r="BL106" s="130"/>
      <c r="BM106" s="130"/>
    </row>
    <row r="107" spans="2:65" s="1" customFormat="1" ht="18" customHeight="1">
      <c r="B107" s="125"/>
      <c r="C107" s="126"/>
      <c r="D107" s="175" t="s">
        <v>128</v>
      </c>
      <c r="E107" s="238"/>
      <c r="F107" s="238"/>
      <c r="G107" s="238"/>
      <c r="H107" s="238"/>
      <c r="I107" s="126"/>
      <c r="J107" s="126"/>
      <c r="K107" s="126"/>
      <c r="L107" s="126"/>
      <c r="M107" s="126"/>
      <c r="N107" s="177">
        <f>ROUND(N88*T107,2)</f>
        <v>0</v>
      </c>
      <c r="O107" s="238"/>
      <c r="P107" s="238"/>
      <c r="Q107" s="238"/>
      <c r="R107" s="127"/>
      <c r="S107" s="126"/>
      <c r="T107" s="128"/>
      <c r="U107" s="129" t="s">
        <v>46</v>
      </c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1" t="s">
        <v>125</v>
      </c>
      <c r="AZ107" s="130"/>
      <c r="BA107" s="130"/>
      <c r="BB107" s="130"/>
      <c r="BC107" s="130"/>
      <c r="BD107" s="130"/>
      <c r="BE107" s="132">
        <f t="shared" si="0"/>
        <v>0</v>
      </c>
      <c r="BF107" s="132">
        <f t="shared" si="1"/>
        <v>0</v>
      </c>
      <c r="BG107" s="132">
        <f t="shared" si="2"/>
        <v>0</v>
      </c>
      <c r="BH107" s="132">
        <f t="shared" si="3"/>
        <v>0</v>
      </c>
      <c r="BI107" s="132">
        <f t="shared" si="4"/>
        <v>0</v>
      </c>
      <c r="BJ107" s="131" t="s">
        <v>126</v>
      </c>
      <c r="BK107" s="130"/>
      <c r="BL107" s="130"/>
      <c r="BM107" s="130"/>
    </row>
    <row r="108" spans="2:65" s="1" customFormat="1" ht="18" customHeight="1">
      <c r="B108" s="125"/>
      <c r="C108" s="126"/>
      <c r="D108" s="175" t="s">
        <v>129</v>
      </c>
      <c r="E108" s="238"/>
      <c r="F108" s="238"/>
      <c r="G108" s="238"/>
      <c r="H108" s="238"/>
      <c r="I108" s="126"/>
      <c r="J108" s="126"/>
      <c r="K108" s="126"/>
      <c r="L108" s="126"/>
      <c r="M108" s="126"/>
      <c r="N108" s="177">
        <f>ROUND(N88*T108,2)</f>
        <v>0</v>
      </c>
      <c r="O108" s="238"/>
      <c r="P108" s="238"/>
      <c r="Q108" s="238"/>
      <c r="R108" s="127"/>
      <c r="S108" s="126"/>
      <c r="T108" s="128"/>
      <c r="U108" s="129" t="s">
        <v>46</v>
      </c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1" t="s">
        <v>125</v>
      </c>
      <c r="AZ108" s="130"/>
      <c r="BA108" s="130"/>
      <c r="BB108" s="130"/>
      <c r="BC108" s="130"/>
      <c r="BD108" s="130"/>
      <c r="BE108" s="132">
        <f t="shared" si="0"/>
        <v>0</v>
      </c>
      <c r="BF108" s="132">
        <f t="shared" si="1"/>
        <v>0</v>
      </c>
      <c r="BG108" s="132">
        <f t="shared" si="2"/>
        <v>0</v>
      </c>
      <c r="BH108" s="132">
        <f t="shared" si="3"/>
        <v>0</v>
      </c>
      <c r="BI108" s="132">
        <f t="shared" si="4"/>
        <v>0</v>
      </c>
      <c r="BJ108" s="131" t="s">
        <v>126</v>
      </c>
      <c r="BK108" s="130"/>
      <c r="BL108" s="130"/>
      <c r="BM108" s="130"/>
    </row>
    <row r="109" spans="2:65" s="1" customFormat="1" ht="18" customHeight="1">
      <c r="B109" s="125"/>
      <c r="C109" s="126"/>
      <c r="D109" s="175" t="s">
        <v>130</v>
      </c>
      <c r="E109" s="238"/>
      <c r="F109" s="238"/>
      <c r="G109" s="238"/>
      <c r="H109" s="238"/>
      <c r="I109" s="126"/>
      <c r="J109" s="126"/>
      <c r="K109" s="126"/>
      <c r="L109" s="126"/>
      <c r="M109" s="126"/>
      <c r="N109" s="177">
        <f>ROUND(N88*T109,2)</f>
        <v>0</v>
      </c>
      <c r="O109" s="238"/>
      <c r="P109" s="238"/>
      <c r="Q109" s="238"/>
      <c r="R109" s="127"/>
      <c r="S109" s="126"/>
      <c r="T109" s="128"/>
      <c r="U109" s="129" t="s">
        <v>46</v>
      </c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1" t="s">
        <v>125</v>
      </c>
      <c r="AZ109" s="130"/>
      <c r="BA109" s="130"/>
      <c r="BB109" s="130"/>
      <c r="BC109" s="130"/>
      <c r="BD109" s="130"/>
      <c r="BE109" s="132">
        <f t="shared" si="0"/>
        <v>0</v>
      </c>
      <c r="BF109" s="132">
        <f t="shared" si="1"/>
        <v>0</v>
      </c>
      <c r="BG109" s="132">
        <f t="shared" si="2"/>
        <v>0</v>
      </c>
      <c r="BH109" s="132">
        <f t="shared" si="3"/>
        <v>0</v>
      </c>
      <c r="BI109" s="132">
        <f t="shared" si="4"/>
        <v>0</v>
      </c>
      <c r="BJ109" s="131" t="s">
        <v>126</v>
      </c>
      <c r="BK109" s="130"/>
      <c r="BL109" s="130"/>
      <c r="BM109" s="130"/>
    </row>
    <row r="110" spans="2:65" s="1" customFormat="1" ht="18" customHeight="1">
      <c r="B110" s="125"/>
      <c r="C110" s="126"/>
      <c r="D110" s="133" t="s">
        <v>131</v>
      </c>
      <c r="E110" s="126"/>
      <c r="F110" s="126"/>
      <c r="G110" s="126"/>
      <c r="H110" s="126"/>
      <c r="I110" s="126"/>
      <c r="J110" s="126"/>
      <c r="K110" s="126"/>
      <c r="L110" s="126"/>
      <c r="M110" s="126"/>
      <c r="N110" s="177">
        <f>ROUND(N88*T110,2)</f>
        <v>0</v>
      </c>
      <c r="O110" s="238"/>
      <c r="P110" s="238"/>
      <c r="Q110" s="238"/>
      <c r="R110" s="127"/>
      <c r="S110" s="126"/>
      <c r="T110" s="134"/>
      <c r="U110" s="135" t="s">
        <v>46</v>
      </c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1" t="s">
        <v>132</v>
      </c>
      <c r="AZ110" s="130"/>
      <c r="BA110" s="130"/>
      <c r="BB110" s="130"/>
      <c r="BC110" s="130"/>
      <c r="BD110" s="130"/>
      <c r="BE110" s="132">
        <f t="shared" si="0"/>
        <v>0</v>
      </c>
      <c r="BF110" s="132">
        <f t="shared" si="1"/>
        <v>0</v>
      </c>
      <c r="BG110" s="132">
        <f t="shared" si="2"/>
        <v>0</v>
      </c>
      <c r="BH110" s="132">
        <f t="shared" si="3"/>
        <v>0</v>
      </c>
      <c r="BI110" s="132">
        <f t="shared" si="4"/>
        <v>0</v>
      </c>
      <c r="BJ110" s="131" t="s">
        <v>126</v>
      </c>
      <c r="BK110" s="130"/>
      <c r="BL110" s="130"/>
      <c r="BM110" s="130"/>
    </row>
    <row r="111" spans="2:18" s="1" customFormat="1" ht="13.5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29.25" customHeight="1">
      <c r="B112" s="30"/>
      <c r="C112" s="107" t="s">
        <v>98</v>
      </c>
      <c r="D112" s="108"/>
      <c r="E112" s="108"/>
      <c r="F112" s="108"/>
      <c r="G112" s="108"/>
      <c r="H112" s="108"/>
      <c r="I112" s="108"/>
      <c r="J112" s="108"/>
      <c r="K112" s="108"/>
      <c r="L112" s="172">
        <f>ROUND(SUM(N88+N104),2)</f>
        <v>0</v>
      </c>
      <c r="M112" s="239"/>
      <c r="N112" s="239"/>
      <c r="O112" s="239"/>
      <c r="P112" s="239"/>
      <c r="Q112" s="239"/>
      <c r="R112" s="32"/>
    </row>
    <row r="113" spans="2:18" s="1" customFormat="1" ht="6.75" customHeight="1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6"/>
    </row>
    <row r="117" spans="2:18" s="1" customFormat="1" ht="6.75" customHeight="1"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9"/>
    </row>
    <row r="118" spans="2:18" s="1" customFormat="1" ht="36.75" customHeight="1">
      <c r="B118" s="30"/>
      <c r="C118" s="201" t="s">
        <v>133</v>
      </c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32"/>
    </row>
    <row r="119" spans="2:18" s="1" customFormat="1" ht="6.7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18" s="1" customFormat="1" ht="30" customHeight="1">
      <c r="B120" s="30"/>
      <c r="C120" s="25" t="s">
        <v>17</v>
      </c>
      <c r="D120" s="31"/>
      <c r="E120" s="31"/>
      <c r="F120" s="240" t="str">
        <f>F6</f>
        <v>Vrchlabí - Krkonošská 140 - obnova fasády</v>
      </c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31"/>
      <c r="R120" s="32"/>
    </row>
    <row r="121" spans="2:18" s="1" customFormat="1" ht="36.75" customHeight="1">
      <c r="B121" s="30"/>
      <c r="C121" s="64" t="s">
        <v>101</v>
      </c>
      <c r="D121" s="31"/>
      <c r="E121" s="31"/>
      <c r="F121" s="184" t="str">
        <f>F7</f>
        <v>20011 - Krkonošská 140 - objekt A</v>
      </c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31"/>
      <c r="R121" s="32"/>
    </row>
    <row r="122" spans="2:18" s="1" customFormat="1" ht="6.75" customHeight="1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18" s="1" customFormat="1" ht="18" customHeight="1">
      <c r="B123" s="30"/>
      <c r="C123" s="25" t="s">
        <v>23</v>
      </c>
      <c r="D123" s="31"/>
      <c r="E123" s="31"/>
      <c r="F123" s="23" t="str">
        <f>F9</f>
        <v>Vrchlabí - Krkonošská 140</v>
      </c>
      <c r="G123" s="31"/>
      <c r="H123" s="31"/>
      <c r="I123" s="31"/>
      <c r="J123" s="31"/>
      <c r="K123" s="25" t="s">
        <v>25</v>
      </c>
      <c r="L123" s="31"/>
      <c r="M123" s="233" t="str">
        <f>IF(O9="","",O9)</f>
        <v>19.01.2020</v>
      </c>
      <c r="N123" s="176"/>
      <c r="O123" s="176"/>
      <c r="P123" s="176"/>
      <c r="Q123" s="31"/>
      <c r="R123" s="32"/>
    </row>
    <row r="124" spans="2:18" s="1" customFormat="1" ht="6.75" customHeight="1"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2"/>
    </row>
    <row r="125" spans="2:18" s="1" customFormat="1" ht="15">
      <c r="B125" s="30"/>
      <c r="C125" s="25" t="s">
        <v>29</v>
      </c>
      <c r="D125" s="31"/>
      <c r="E125" s="31"/>
      <c r="F125" s="23" t="str">
        <f>E12</f>
        <v> </v>
      </c>
      <c r="G125" s="31"/>
      <c r="H125" s="31"/>
      <c r="I125" s="31"/>
      <c r="J125" s="31"/>
      <c r="K125" s="25" t="s">
        <v>35</v>
      </c>
      <c r="L125" s="31"/>
      <c r="M125" s="207" t="str">
        <f>E18</f>
        <v>Ing.arch.M.Hobza</v>
      </c>
      <c r="N125" s="176"/>
      <c r="O125" s="176"/>
      <c r="P125" s="176"/>
      <c r="Q125" s="176"/>
      <c r="R125" s="32"/>
    </row>
    <row r="126" spans="2:18" s="1" customFormat="1" ht="14.25" customHeight="1">
      <c r="B126" s="30"/>
      <c r="C126" s="25" t="s">
        <v>33</v>
      </c>
      <c r="D126" s="31"/>
      <c r="E126" s="31"/>
      <c r="F126" s="23" t="str">
        <f>IF(E15="","",E15)</f>
        <v>Vyplň údaj</v>
      </c>
      <c r="G126" s="31"/>
      <c r="H126" s="31"/>
      <c r="I126" s="31"/>
      <c r="J126" s="31"/>
      <c r="K126" s="25" t="s">
        <v>38</v>
      </c>
      <c r="L126" s="31"/>
      <c r="M126" s="207" t="str">
        <f>E21</f>
        <v> </v>
      </c>
      <c r="N126" s="176"/>
      <c r="O126" s="176"/>
      <c r="P126" s="176"/>
      <c r="Q126" s="176"/>
      <c r="R126" s="32"/>
    </row>
    <row r="127" spans="2:18" s="1" customFormat="1" ht="9.75" customHeight="1"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2"/>
    </row>
    <row r="128" spans="2:27" s="8" customFormat="1" ht="29.25" customHeight="1">
      <c r="B128" s="136"/>
      <c r="C128" s="137" t="s">
        <v>134</v>
      </c>
      <c r="D128" s="138" t="s">
        <v>135</v>
      </c>
      <c r="E128" s="138" t="s">
        <v>61</v>
      </c>
      <c r="F128" s="234" t="s">
        <v>136</v>
      </c>
      <c r="G128" s="235"/>
      <c r="H128" s="235"/>
      <c r="I128" s="235"/>
      <c r="J128" s="138" t="s">
        <v>137</v>
      </c>
      <c r="K128" s="138" t="s">
        <v>138</v>
      </c>
      <c r="L128" s="236" t="s">
        <v>139</v>
      </c>
      <c r="M128" s="235"/>
      <c r="N128" s="234" t="s">
        <v>106</v>
      </c>
      <c r="O128" s="235"/>
      <c r="P128" s="235"/>
      <c r="Q128" s="237"/>
      <c r="R128" s="139"/>
      <c r="T128" s="71" t="s">
        <v>140</v>
      </c>
      <c r="U128" s="72" t="s">
        <v>43</v>
      </c>
      <c r="V128" s="72" t="s">
        <v>141</v>
      </c>
      <c r="W128" s="72" t="s">
        <v>142</v>
      </c>
      <c r="X128" s="72" t="s">
        <v>143</v>
      </c>
      <c r="Y128" s="72" t="s">
        <v>144</v>
      </c>
      <c r="Z128" s="72" t="s">
        <v>145</v>
      </c>
      <c r="AA128" s="73" t="s">
        <v>146</v>
      </c>
    </row>
    <row r="129" spans="2:63" s="1" customFormat="1" ht="29.25" customHeight="1">
      <c r="B129" s="30"/>
      <c r="C129" s="75" t="s">
        <v>103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223">
        <f>BK129</f>
        <v>0</v>
      </c>
      <c r="O129" s="224"/>
      <c r="P129" s="224"/>
      <c r="Q129" s="224"/>
      <c r="R129" s="32"/>
      <c r="T129" s="74"/>
      <c r="U129" s="46"/>
      <c r="V129" s="46"/>
      <c r="W129" s="140">
        <f>W130+W175+W217</f>
        <v>0</v>
      </c>
      <c r="X129" s="46"/>
      <c r="Y129" s="140">
        <f>Y130+Y175+Y217</f>
        <v>26.679752149999988</v>
      </c>
      <c r="Z129" s="46"/>
      <c r="AA129" s="141">
        <f>AA130+AA175+AA217</f>
        <v>24.592685000000003</v>
      </c>
      <c r="AT129" s="13" t="s">
        <v>78</v>
      </c>
      <c r="AU129" s="13" t="s">
        <v>108</v>
      </c>
      <c r="BK129" s="142">
        <f>BK130+BK175+BK217</f>
        <v>0</v>
      </c>
    </row>
    <row r="130" spans="2:63" s="9" customFormat="1" ht="36.75" customHeight="1">
      <c r="B130" s="143"/>
      <c r="C130" s="144"/>
      <c r="D130" s="145" t="s">
        <v>109</v>
      </c>
      <c r="E130" s="145"/>
      <c r="F130" s="145"/>
      <c r="G130" s="145"/>
      <c r="H130" s="145"/>
      <c r="I130" s="145"/>
      <c r="J130" s="145"/>
      <c r="K130" s="145"/>
      <c r="L130" s="145"/>
      <c r="M130" s="145"/>
      <c r="N130" s="225">
        <f>BK130</f>
        <v>0</v>
      </c>
      <c r="O130" s="226"/>
      <c r="P130" s="226"/>
      <c r="Q130" s="226"/>
      <c r="R130" s="146"/>
      <c r="T130" s="147"/>
      <c r="U130" s="144"/>
      <c r="V130" s="144"/>
      <c r="W130" s="148">
        <f>W131+W133+W147+W168+W173</f>
        <v>0</v>
      </c>
      <c r="X130" s="144"/>
      <c r="Y130" s="148">
        <f>Y131+Y133+Y147+Y168+Y173</f>
        <v>25.77244059999999</v>
      </c>
      <c r="Z130" s="144"/>
      <c r="AA130" s="149">
        <f>AA131+AA133+AA147+AA168+AA173</f>
        <v>24.283590000000004</v>
      </c>
      <c r="AR130" s="150" t="s">
        <v>22</v>
      </c>
      <c r="AT130" s="151" t="s">
        <v>78</v>
      </c>
      <c r="AU130" s="151" t="s">
        <v>79</v>
      </c>
      <c r="AY130" s="150" t="s">
        <v>147</v>
      </c>
      <c r="BK130" s="152">
        <f>BK131+BK133+BK147+BK168+BK173</f>
        <v>0</v>
      </c>
    </row>
    <row r="131" spans="2:63" s="9" customFormat="1" ht="19.5" customHeight="1">
      <c r="B131" s="143"/>
      <c r="C131" s="144"/>
      <c r="D131" s="153" t="s">
        <v>110</v>
      </c>
      <c r="E131" s="153"/>
      <c r="F131" s="153"/>
      <c r="G131" s="153"/>
      <c r="H131" s="153"/>
      <c r="I131" s="153"/>
      <c r="J131" s="153"/>
      <c r="K131" s="153"/>
      <c r="L131" s="153"/>
      <c r="M131" s="153"/>
      <c r="N131" s="227">
        <f>BK131</f>
        <v>0</v>
      </c>
      <c r="O131" s="228"/>
      <c r="P131" s="228"/>
      <c r="Q131" s="228"/>
      <c r="R131" s="146"/>
      <c r="T131" s="147"/>
      <c r="U131" s="144"/>
      <c r="V131" s="144"/>
      <c r="W131" s="148">
        <f>W132</f>
        <v>0</v>
      </c>
      <c r="X131" s="144"/>
      <c r="Y131" s="148">
        <f>Y132</f>
        <v>0.09686</v>
      </c>
      <c r="Z131" s="144"/>
      <c r="AA131" s="149">
        <f>AA132</f>
        <v>0</v>
      </c>
      <c r="AR131" s="150" t="s">
        <v>22</v>
      </c>
      <c r="AT131" s="151" t="s">
        <v>78</v>
      </c>
      <c r="AU131" s="151" t="s">
        <v>22</v>
      </c>
      <c r="AY131" s="150" t="s">
        <v>147</v>
      </c>
      <c r="BK131" s="152">
        <f>BK132</f>
        <v>0</v>
      </c>
    </row>
    <row r="132" spans="2:65" s="1" customFormat="1" ht="44.25" customHeight="1">
      <c r="B132" s="125"/>
      <c r="C132" s="154" t="s">
        <v>22</v>
      </c>
      <c r="D132" s="154" t="s">
        <v>148</v>
      </c>
      <c r="E132" s="155" t="s">
        <v>149</v>
      </c>
      <c r="F132" s="219" t="s">
        <v>150</v>
      </c>
      <c r="G132" s="220"/>
      <c r="H132" s="220"/>
      <c r="I132" s="220"/>
      <c r="J132" s="156" t="s">
        <v>151</v>
      </c>
      <c r="K132" s="157">
        <v>2</v>
      </c>
      <c r="L132" s="221">
        <v>0</v>
      </c>
      <c r="M132" s="220"/>
      <c r="N132" s="222">
        <f>ROUND(L132*K132,2)</f>
        <v>0</v>
      </c>
      <c r="O132" s="220"/>
      <c r="P132" s="220"/>
      <c r="Q132" s="220"/>
      <c r="R132" s="127"/>
      <c r="T132" s="158" t="s">
        <v>3</v>
      </c>
      <c r="U132" s="39" t="s">
        <v>46</v>
      </c>
      <c r="V132" s="31"/>
      <c r="W132" s="159">
        <f>V132*K132</f>
        <v>0</v>
      </c>
      <c r="X132" s="159">
        <v>0.04843</v>
      </c>
      <c r="Y132" s="159">
        <f>X132*K132</f>
        <v>0.09686</v>
      </c>
      <c r="Z132" s="159">
        <v>0</v>
      </c>
      <c r="AA132" s="160">
        <f>Z132*K132</f>
        <v>0</v>
      </c>
      <c r="AR132" s="13" t="s">
        <v>152</v>
      </c>
      <c r="AT132" s="13" t="s">
        <v>148</v>
      </c>
      <c r="AU132" s="13" t="s">
        <v>126</v>
      </c>
      <c r="AY132" s="13" t="s">
        <v>147</v>
      </c>
      <c r="BE132" s="100">
        <f>IF(U132="základní",N132,0)</f>
        <v>0</v>
      </c>
      <c r="BF132" s="100">
        <f>IF(U132="snížená",N132,0)</f>
        <v>0</v>
      </c>
      <c r="BG132" s="100">
        <f>IF(U132="zákl. přenesená",N132,0)</f>
        <v>0</v>
      </c>
      <c r="BH132" s="100">
        <f>IF(U132="sníž. přenesená",N132,0)</f>
        <v>0</v>
      </c>
      <c r="BI132" s="100">
        <f>IF(U132="nulová",N132,0)</f>
        <v>0</v>
      </c>
      <c r="BJ132" s="13" t="s">
        <v>126</v>
      </c>
      <c r="BK132" s="100">
        <f>ROUND(L132*K132,2)</f>
        <v>0</v>
      </c>
      <c r="BL132" s="13" t="s">
        <v>152</v>
      </c>
      <c r="BM132" s="13" t="s">
        <v>153</v>
      </c>
    </row>
    <row r="133" spans="2:63" s="9" customFormat="1" ht="29.25" customHeight="1">
      <c r="B133" s="143"/>
      <c r="C133" s="144"/>
      <c r="D133" s="153" t="s">
        <v>111</v>
      </c>
      <c r="E133" s="153"/>
      <c r="F133" s="153"/>
      <c r="G133" s="153"/>
      <c r="H133" s="153"/>
      <c r="I133" s="153"/>
      <c r="J133" s="153"/>
      <c r="K133" s="153"/>
      <c r="L133" s="153"/>
      <c r="M133" s="153"/>
      <c r="N133" s="217">
        <f>BK133</f>
        <v>0</v>
      </c>
      <c r="O133" s="218"/>
      <c r="P133" s="218"/>
      <c r="Q133" s="218"/>
      <c r="R133" s="146"/>
      <c r="T133" s="147"/>
      <c r="U133" s="144"/>
      <c r="V133" s="144"/>
      <c r="W133" s="148">
        <f>SUM(W134:W146)</f>
        <v>0</v>
      </c>
      <c r="X133" s="144"/>
      <c r="Y133" s="148">
        <f>SUM(Y134:Y146)</f>
        <v>25.64543459999999</v>
      </c>
      <c r="Z133" s="144"/>
      <c r="AA133" s="149">
        <f>SUM(AA134:AA146)</f>
        <v>0</v>
      </c>
      <c r="AR133" s="150" t="s">
        <v>22</v>
      </c>
      <c r="AT133" s="151" t="s">
        <v>78</v>
      </c>
      <c r="AU133" s="151" t="s">
        <v>22</v>
      </c>
      <c r="AY133" s="150" t="s">
        <v>147</v>
      </c>
      <c r="BK133" s="152">
        <f>SUM(BK134:BK146)</f>
        <v>0</v>
      </c>
    </row>
    <row r="134" spans="2:65" s="1" customFormat="1" ht="44.25" customHeight="1">
      <c r="B134" s="125"/>
      <c r="C134" s="154" t="s">
        <v>126</v>
      </c>
      <c r="D134" s="154" t="s">
        <v>148</v>
      </c>
      <c r="E134" s="155" t="s">
        <v>154</v>
      </c>
      <c r="F134" s="219" t="s">
        <v>155</v>
      </c>
      <c r="G134" s="220"/>
      <c r="H134" s="220"/>
      <c r="I134" s="220"/>
      <c r="J134" s="156" t="s">
        <v>156</v>
      </c>
      <c r="K134" s="157">
        <v>243.89</v>
      </c>
      <c r="L134" s="221">
        <v>0</v>
      </c>
      <c r="M134" s="220"/>
      <c r="N134" s="222">
        <f aca="true" t="shared" si="5" ref="N134:N146">ROUND(L134*K134,2)</f>
        <v>0</v>
      </c>
      <c r="O134" s="220"/>
      <c r="P134" s="220"/>
      <c r="Q134" s="220"/>
      <c r="R134" s="127"/>
      <c r="T134" s="158" t="s">
        <v>3</v>
      </c>
      <c r="U134" s="39" t="s">
        <v>46</v>
      </c>
      <c r="V134" s="31"/>
      <c r="W134" s="159">
        <f aca="true" t="shared" si="6" ref="W134:W146">V134*K134</f>
        <v>0</v>
      </c>
      <c r="X134" s="159">
        <v>0.03038</v>
      </c>
      <c r="Y134" s="159">
        <f aca="true" t="shared" si="7" ref="Y134:Y146">X134*K134</f>
        <v>7.4093782</v>
      </c>
      <c r="Z134" s="159">
        <v>0</v>
      </c>
      <c r="AA134" s="160">
        <f aca="true" t="shared" si="8" ref="AA134:AA146">Z134*K134</f>
        <v>0</v>
      </c>
      <c r="AR134" s="13" t="s">
        <v>152</v>
      </c>
      <c r="AT134" s="13" t="s">
        <v>148</v>
      </c>
      <c r="AU134" s="13" t="s">
        <v>126</v>
      </c>
      <c r="AY134" s="13" t="s">
        <v>147</v>
      </c>
      <c r="BE134" s="100">
        <f aca="true" t="shared" si="9" ref="BE134:BE146">IF(U134="základní",N134,0)</f>
        <v>0</v>
      </c>
      <c r="BF134" s="100">
        <f aca="true" t="shared" si="10" ref="BF134:BF146">IF(U134="snížená",N134,0)</f>
        <v>0</v>
      </c>
      <c r="BG134" s="100">
        <f aca="true" t="shared" si="11" ref="BG134:BG146">IF(U134="zákl. přenesená",N134,0)</f>
        <v>0</v>
      </c>
      <c r="BH134" s="100">
        <f aca="true" t="shared" si="12" ref="BH134:BH146">IF(U134="sníž. přenesená",N134,0)</f>
        <v>0</v>
      </c>
      <c r="BI134" s="100">
        <f aca="true" t="shared" si="13" ref="BI134:BI146">IF(U134="nulová",N134,0)</f>
        <v>0</v>
      </c>
      <c r="BJ134" s="13" t="s">
        <v>126</v>
      </c>
      <c r="BK134" s="100">
        <f aca="true" t="shared" si="14" ref="BK134:BK146">ROUND(L134*K134,2)</f>
        <v>0</v>
      </c>
      <c r="BL134" s="13" t="s">
        <v>152</v>
      </c>
      <c r="BM134" s="13" t="s">
        <v>157</v>
      </c>
    </row>
    <row r="135" spans="2:65" s="1" customFormat="1" ht="44.25" customHeight="1">
      <c r="B135" s="125"/>
      <c r="C135" s="154" t="s">
        <v>158</v>
      </c>
      <c r="D135" s="154" t="s">
        <v>148</v>
      </c>
      <c r="E135" s="155" t="s">
        <v>159</v>
      </c>
      <c r="F135" s="219" t="s">
        <v>160</v>
      </c>
      <c r="G135" s="220"/>
      <c r="H135" s="220"/>
      <c r="I135" s="220"/>
      <c r="J135" s="156" t="s">
        <v>156</v>
      </c>
      <c r="K135" s="157">
        <v>30.49</v>
      </c>
      <c r="L135" s="221">
        <v>0</v>
      </c>
      <c r="M135" s="220"/>
      <c r="N135" s="222">
        <f t="shared" si="5"/>
        <v>0</v>
      </c>
      <c r="O135" s="220"/>
      <c r="P135" s="220"/>
      <c r="Q135" s="220"/>
      <c r="R135" s="127"/>
      <c r="T135" s="158" t="s">
        <v>3</v>
      </c>
      <c r="U135" s="39" t="s">
        <v>46</v>
      </c>
      <c r="V135" s="31"/>
      <c r="W135" s="159">
        <f t="shared" si="6"/>
        <v>0</v>
      </c>
      <c r="X135" s="159">
        <v>0.03798</v>
      </c>
      <c r="Y135" s="159">
        <f t="shared" si="7"/>
        <v>1.1580101999999999</v>
      </c>
      <c r="Z135" s="159">
        <v>0</v>
      </c>
      <c r="AA135" s="160">
        <f t="shared" si="8"/>
        <v>0</v>
      </c>
      <c r="AR135" s="13" t="s">
        <v>152</v>
      </c>
      <c r="AT135" s="13" t="s">
        <v>148</v>
      </c>
      <c r="AU135" s="13" t="s">
        <v>126</v>
      </c>
      <c r="AY135" s="13" t="s">
        <v>147</v>
      </c>
      <c r="BE135" s="100">
        <f t="shared" si="9"/>
        <v>0</v>
      </c>
      <c r="BF135" s="100">
        <f t="shared" si="10"/>
        <v>0</v>
      </c>
      <c r="BG135" s="100">
        <f t="shared" si="11"/>
        <v>0</v>
      </c>
      <c r="BH135" s="100">
        <f t="shared" si="12"/>
        <v>0</v>
      </c>
      <c r="BI135" s="100">
        <f t="shared" si="13"/>
        <v>0</v>
      </c>
      <c r="BJ135" s="13" t="s">
        <v>126</v>
      </c>
      <c r="BK135" s="100">
        <f t="shared" si="14"/>
        <v>0</v>
      </c>
      <c r="BL135" s="13" t="s">
        <v>152</v>
      </c>
      <c r="BM135" s="13" t="s">
        <v>161</v>
      </c>
    </row>
    <row r="136" spans="2:65" s="1" customFormat="1" ht="31.5" customHeight="1">
      <c r="B136" s="125"/>
      <c r="C136" s="154" t="s">
        <v>152</v>
      </c>
      <c r="D136" s="154" t="s">
        <v>148</v>
      </c>
      <c r="E136" s="155" t="s">
        <v>162</v>
      </c>
      <c r="F136" s="219" t="s">
        <v>163</v>
      </c>
      <c r="G136" s="220"/>
      <c r="H136" s="220"/>
      <c r="I136" s="220"/>
      <c r="J136" s="156" t="s">
        <v>156</v>
      </c>
      <c r="K136" s="157">
        <v>488.31</v>
      </c>
      <c r="L136" s="221">
        <v>0</v>
      </c>
      <c r="M136" s="220"/>
      <c r="N136" s="222">
        <f t="shared" si="5"/>
        <v>0</v>
      </c>
      <c r="O136" s="220"/>
      <c r="P136" s="220"/>
      <c r="Q136" s="220"/>
      <c r="R136" s="127"/>
      <c r="T136" s="158" t="s">
        <v>3</v>
      </c>
      <c r="U136" s="39" t="s">
        <v>46</v>
      </c>
      <c r="V136" s="31"/>
      <c r="W136" s="159">
        <f t="shared" si="6"/>
        <v>0</v>
      </c>
      <c r="X136" s="159">
        <v>0.0231</v>
      </c>
      <c r="Y136" s="159">
        <f t="shared" si="7"/>
        <v>11.279961</v>
      </c>
      <c r="Z136" s="159">
        <v>0</v>
      </c>
      <c r="AA136" s="160">
        <f t="shared" si="8"/>
        <v>0</v>
      </c>
      <c r="AR136" s="13" t="s">
        <v>152</v>
      </c>
      <c r="AT136" s="13" t="s">
        <v>148</v>
      </c>
      <c r="AU136" s="13" t="s">
        <v>126</v>
      </c>
      <c r="AY136" s="13" t="s">
        <v>147</v>
      </c>
      <c r="BE136" s="100">
        <f t="shared" si="9"/>
        <v>0</v>
      </c>
      <c r="BF136" s="100">
        <f t="shared" si="10"/>
        <v>0</v>
      </c>
      <c r="BG136" s="100">
        <f t="shared" si="11"/>
        <v>0</v>
      </c>
      <c r="BH136" s="100">
        <f t="shared" si="12"/>
        <v>0</v>
      </c>
      <c r="BI136" s="100">
        <f t="shared" si="13"/>
        <v>0</v>
      </c>
      <c r="BJ136" s="13" t="s">
        <v>126</v>
      </c>
      <c r="BK136" s="100">
        <f t="shared" si="14"/>
        <v>0</v>
      </c>
      <c r="BL136" s="13" t="s">
        <v>152</v>
      </c>
      <c r="BM136" s="13" t="s">
        <v>164</v>
      </c>
    </row>
    <row r="137" spans="2:65" s="1" customFormat="1" ht="22.5" customHeight="1">
      <c r="B137" s="125"/>
      <c r="C137" s="154" t="s">
        <v>165</v>
      </c>
      <c r="D137" s="154" t="s">
        <v>148</v>
      </c>
      <c r="E137" s="155" t="s">
        <v>166</v>
      </c>
      <c r="F137" s="219" t="s">
        <v>167</v>
      </c>
      <c r="G137" s="220"/>
      <c r="H137" s="220"/>
      <c r="I137" s="220"/>
      <c r="J137" s="156" t="s">
        <v>168</v>
      </c>
      <c r="K137" s="157">
        <v>1</v>
      </c>
      <c r="L137" s="221">
        <v>0</v>
      </c>
      <c r="M137" s="220"/>
      <c r="N137" s="222">
        <f t="shared" si="5"/>
        <v>0</v>
      </c>
      <c r="O137" s="220"/>
      <c r="P137" s="220"/>
      <c r="Q137" s="220"/>
      <c r="R137" s="127"/>
      <c r="T137" s="158" t="s">
        <v>3</v>
      </c>
      <c r="U137" s="39" t="s">
        <v>46</v>
      </c>
      <c r="V137" s="31"/>
      <c r="W137" s="159">
        <f t="shared" si="6"/>
        <v>0</v>
      </c>
      <c r="X137" s="159">
        <v>0.0231</v>
      </c>
      <c r="Y137" s="159">
        <f t="shared" si="7"/>
        <v>0.0231</v>
      </c>
      <c r="Z137" s="159">
        <v>0</v>
      </c>
      <c r="AA137" s="160">
        <f t="shared" si="8"/>
        <v>0</v>
      </c>
      <c r="AR137" s="13" t="s">
        <v>152</v>
      </c>
      <c r="AT137" s="13" t="s">
        <v>148</v>
      </c>
      <c r="AU137" s="13" t="s">
        <v>126</v>
      </c>
      <c r="AY137" s="13" t="s">
        <v>147</v>
      </c>
      <c r="BE137" s="100">
        <f t="shared" si="9"/>
        <v>0</v>
      </c>
      <c r="BF137" s="100">
        <f t="shared" si="10"/>
        <v>0</v>
      </c>
      <c r="BG137" s="100">
        <f t="shared" si="11"/>
        <v>0</v>
      </c>
      <c r="BH137" s="100">
        <f t="shared" si="12"/>
        <v>0</v>
      </c>
      <c r="BI137" s="100">
        <f t="shared" si="13"/>
        <v>0</v>
      </c>
      <c r="BJ137" s="13" t="s">
        <v>126</v>
      </c>
      <c r="BK137" s="100">
        <f t="shared" si="14"/>
        <v>0</v>
      </c>
      <c r="BL137" s="13" t="s">
        <v>152</v>
      </c>
      <c r="BM137" s="13" t="s">
        <v>169</v>
      </c>
    </row>
    <row r="138" spans="2:65" s="1" customFormat="1" ht="44.25" customHeight="1">
      <c r="B138" s="125"/>
      <c r="C138" s="154" t="s">
        <v>170</v>
      </c>
      <c r="D138" s="154" t="s">
        <v>148</v>
      </c>
      <c r="E138" s="155" t="s">
        <v>171</v>
      </c>
      <c r="F138" s="219" t="s">
        <v>172</v>
      </c>
      <c r="G138" s="220"/>
      <c r="H138" s="220"/>
      <c r="I138" s="220"/>
      <c r="J138" s="156" t="s">
        <v>156</v>
      </c>
      <c r="K138" s="157">
        <v>125.7</v>
      </c>
      <c r="L138" s="221">
        <v>0</v>
      </c>
      <c r="M138" s="220"/>
      <c r="N138" s="222">
        <f t="shared" si="5"/>
        <v>0</v>
      </c>
      <c r="O138" s="220"/>
      <c r="P138" s="220"/>
      <c r="Q138" s="220"/>
      <c r="R138" s="127"/>
      <c r="T138" s="158" t="s">
        <v>3</v>
      </c>
      <c r="U138" s="39" t="s">
        <v>46</v>
      </c>
      <c r="V138" s="31"/>
      <c r="W138" s="159">
        <f t="shared" si="6"/>
        <v>0</v>
      </c>
      <c r="X138" s="159">
        <v>0.01899</v>
      </c>
      <c r="Y138" s="159">
        <f t="shared" si="7"/>
        <v>2.3870430000000002</v>
      </c>
      <c r="Z138" s="159">
        <v>0</v>
      </c>
      <c r="AA138" s="160">
        <f t="shared" si="8"/>
        <v>0</v>
      </c>
      <c r="AR138" s="13" t="s">
        <v>152</v>
      </c>
      <c r="AT138" s="13" t="s">
        <v>148</v>
      </c>
      <c r="AU138" s="13" t="s">
        <v>126</v>
      </c>
      <c r="AY138" s="13" t="s">
        <v>147</v>
      </c>
      <c r="BE138" s="100">
        <f t="shared" si="9"/>
        <v>0</v>
      </c>
      <c r="BF138" s="100">
        <f t="shared" si="10"/>
        <v>0</v>
      </c>
      <c r="BG138" s="100">
        <f t="shared" si="11"/>
        <v>0</v>
      </c>
      <c r="BH138" s="100">
        <f t="shared" si="12"/>
        <v>0</v>
      </c>
      <c r="BI138" s="100">
        <f t="shared" si="13"/>
        <v>0</v>
      </c>
      <c r="BJ138" s="13" t="s">
        <v>126</v>
      </c>
      <c r="BK138" s="100">
        <f t="shared" si="14"/>
        <v>0</v>
      </c>
      <c r="BL138" s="13" t="s">
        <v>152</v>
      </c>
      <c r="BM138" s="13" t="s">
        <v>173</v>
      </c>
    </row>
    <row r="139" spans="2:65" s="1" customFormat="1" ht="44.25" customHeight="1">
      <c r="B139" s="125"/>
      <c r="C139" s="154" t="s">
        <v>174</v>
      </c>
      <c r="D139" s="154" t="s">
        <v>148</v>
      </c>
      <c r="E139" s="155" t="s">
        <v>175</v>
      </c>
      <c r="F139" s="219" t="s">
        <v>176</v>
      </c>
      <c r="G139" s="220"/>
      <c r="H139" s="220"/>
      <c r="I139" s="220"/>
      <c r="J139" s="156" t="s">
        <v>156</v>
      </c>
      <c r="K139" s="157">
        <v>88.23</v>
      </c>
      <c r="L139" s="221">
        <v>0</v>
      </c>
      <c r="M139" s="220"/>
      <c r="N139" s="222">
        <f t="shared" si="5"/>
        <v>0</v>
      </c>
      <c r="O139" s="220"/>
      <c r="P139" s="220"/>
      <c r="Q139" s="220"/>
      <c r="R139" s="127"/>
      <c r="T139" s="158" t="s">
        <v>3</v>
      </c>
      <c r="U139" s="39" t="s">
        <v>46</v>
      </c>
      <c r="V139" s="31"/>
      <c r="W139" s="159">
        <f t="shared" si="6"/>
        <v>0</v>
      </c>
      <c r="X139" s="159">
        <v>0.00418</v>
      </c>
      <c r="Y139" s="159">
        <f t="shared" si="7"/>
        <v>0.3688014</v>
      </c>
      <c r="Z139" s="159">
        <v>0</v>
      </c>
      <c r="AA139" s="160">
        <f t="shared" si="8"/>
        <v>0</v>
      </c>
      <c r="AR139" s="13" t="s">
        <v>152</v>
      </c>
      <c r="AT139" s="13" t="s">
        <v>148</v>
      </c>
      <c r="AU139" s="13" t="s">
        <v>126</v>
      </c>
      <c r="AY139" s="13" t="s">
        <v>147</v>
      </c>
      <c r="BE139" s="100">
        <f t="shared" si="9"/>
        <v>0</v>
      </c>
      <c r="BF139" s="100">
        <f t="shared" si="10"/>
        <v>0</v>
      </c>
      <c r="BG139" s="100">
        <f t="shared" si="11"/>
        <v>0</v>
      </c>
      <c r="BH139" s="100">
        <f t="shared" si="12"/>
        <v>0</v>
      </c>
      <c r="BI139" s="100">
        <f t="shared" si="13"/>
        <v>0</v>
      </c>
      <c r="BJ139" s="13" t="s">
        <v>126</v>
      </c>
      <c r="BK139" s="100">
        <f t="shared" si="14"/>
        <v>0</v>
      </c>
      <c r="BL139" s="13" t="s">
        <v>152</v>
      </c>
      <c r="BM139" s="13" t="s">
        <v>177</v>
      </c>
    </row>
    <row r="140" spans="2:65" s="1" customFormat="1" ht="22.5" customHeight="1">
      <c r="B140" s="125"/>
      <c r="C140" s="154" t="s">
        <v>178</v>
      </c>
      <c r="D140" s="154" t="s">
        <v>148</v>
      </c>
      <c r="E140" s="155" t="s">
        <v>179</v>
      </c>
      <c r="F140" s="219" t="s">
        <v>180</v>
      </c>
      <c r="G140" s="220"/>
      <c r="H140" s="220"/>
      <c r="I140" s="220"/>
      <c r="J140" s="156" t="s">
        <v>156</v>
      </c>
      <c r="K140" s="157">
        <v>339.4</v>
      </c>
      <c r="L140" s="221">
        <v>0</v>
      </c>
      <c r="M140" s="220"/>
      <c r="N140" s="222">
        <f t="shared" si="5"/>
        <v>0</v>
      </c>
      <c r="O140" s="220"/>
      <c r="P140" s="220"/>
      <c r="Q140" s="220"/>
      <c r="R140" s="127"/>
      <c r="T140" s="158" t="s">
        <v>3</v>
      </c>
      <c r="U140" s="39" t="s">
        <v>46</v>
      </c>
      <c r="V140" s="31"/>
      <c r="W140" s="159">
        <f t="shared" si="6"/>
        <v>0</v>
      </c>
      <c r="X140" s="159">
        <v>0</v>
      </c>
      <c r="Y140" s="159">
        <f t="shared" si="7"/>
        <v>0</v>
      </c>
      <c r="Z140" s="159">
        <v>0</v>
      </c>
      <c r="AA140" s="160">
        <f t="shared" si="8"/>
        <v>0</v>
      </c>
      <c r="AR140" s="13" t="s">
        <v>152</v>
      </c>
      <c r="AT140" s="13" t="s">
        <v>148</v>
      </c>
      <c r="AU140" s="13" t="s">
        <v>126</v>
      </c>
      <c r="AY140" s="13" t="s">
        <v>147</v>
      </c>
      <c r="BE140" s="100">
        <f t="shared" si="9"/>
        <v>0</v>
      </c>
      <c r="BF140" s="100">
        <f t="shared" si="10"/>
        <v>0</v>
      </c>
      <c r="BG140" s="100">
        <f t="shared" si="11"/>
        <v>0</v>
      </c>
      <c r="BH140" s="100">
        <f t="shared" si="12"/>
        <v>0</v>
      </c>
      <c r="BI140" s="100">
        <f t="shared" si="13"/>
        <v>0</v>
      </c>
      <c r="BJ140" s="13" t="s">
        <v>126</v>
      </c>
      <c r="BK140" s="100">
        <f t="shared" si="14"/>
        <v>0</v>
      </c>
      <c r="BL140" s="13" t="s">
        <v>152</v>
      </c>
      <c r="BM140" s="13" t="s">
        <v>181</v>
      </c>
    </row>
    <row r="141" spans="2:65" s="1" customFormat="1" ht="44.25" customHeight="1">
      <c r="B141" s="125"/>
      <c r="C141" s="154" t="s">
        <v>182</v>
      </c>
      <c r="D141" s="154" t="s">
        <v>148</v>
      </c>
      <c r="E141" s="155" t="s">
        <v>183</v>
      </c>
      <c r="F141" s="219" t="s">
        <v>184</v>
      </c>
      <c r="G141" s="220"/>
      <c r="H141" s="220"/>
      <c r="I141" s="220"/>
      <c r="J141" s="156" t="s">
        <v>185</v>
      </c>
      <c r="K141" s="157">
        <v>1.12</v>
      </c>
      <c r="L141" s="221">
        <v>0</v>
      </c>
      <c r="M141" s="220"/>
      <c r="N141" s="222">
        <f t="shared" si="5"/>
        <v>0</v>
      </c>
      <c r="O141" s="220"/>
      <c r="P141" s="220"/>
      <c r="Q141" s="220"/>
      <c r="R141" s="127"/>
      <c r="T141" s="158" t="s">
        <v>3</v>
      </c>
      <c r="U141" s="39" t="s">
        <v>46</v>
      </c>
      <c r="V141" s="31"/>
      <c r="W141" s="159">
        <f t="shared" si="6"/>
        <v>0</v>
      </c>
      <c r="X141" s="159">
        <v>2.45329</v>
      </c>
      <c r="Y141" s="159">
        <f t="shared" si="7"/>
        <v>2.7476848</v>
      </c>
      <c r="Z141" s="159">
        <v>0</v>
      </c>
      <c r="AA141" s="160">
        <f t="shared" si="8"/>
        <v>0</v>
      </c>
      <c r="AR141" s="13" t="s">
        <v>152</v>
      </c>
      <c r="AT141" s="13" t="s">
        <v>148</v>
      </c>
      <c r="AU141" s="13" t="s">
        <v>126</v>
      </c>
      <c r="AY141" s="13" t="s">
        <v>147</v>
      </c>
      <c r="BE141" s="100">
        <f t="shared" si="9"/>
        <v>0</v>
      </c>
      <c r="BF141" s="100">
        <f t="shared" si="10"/>
        <v>0</v>
      </c>
      <c r="BG141" s="100">
        <f t="shared" si="11"/>
        <v>0</v>
      </c>
      <c r="BH141" s="100">
        <f t="shared" si="12"/>
        <v>0</v>
      </c>
      <c r="BI141" s="100">
        <f t="shared" si="13"/>
        <v>0</v>
      </c>
      <c r="BJ141" s="13" t="s">
        <v>126</v>
      </c>
      <c r="BK141" s="100">
        <f t="shared" si="14"/>
        <v>0</v>
      </c>
      <c r="BL141" s="13" t="s">
        <v>152</v>
      </c>
      <c r="BM141" s="13" t="s">
        <v>186</v>
      </c>
    </row>
    <row r="142" spans="2:65" s="1" customFormat="1" ht="31.5" customHeight="1">
      <c r="B142" s="125"/>
      <c r="C142" s="154" t="s">
        <v>27</v>
      </c>
      <c r="D142" s="154" t="s">
        <v>148</v>
      </c>
      <c r="E142" s="155" t="s">
        <v>187</v>
      </c>
      <c r="F142" s="219" t="s">
        <v>188</v>
      </c>
      <c r="G142" s="220"/>
      <c r="H142" s="220"/>
      <c r="I142" s="220"/>
      <c r="J142" s="156" t="s">
        <v>185</v>
      </c>
      <c r="K142" s="157">
        <v>1.12</v>
      </c>
      <c r="L142" s="221">
        <v>0</v>
      </c>
      <c r="M142" s="220"/>
      <c r="N142" s="222">
        <f t="shared" si="5"/>
        <v>0</v>
      </c>
      <c r="O142" s="220"/>
      <c r="P142" s="220"/>
      <c r="Q142" s="220"/>
      <c r="R142" s="127"/>
      <c r="T142" s="158" t="s">
        <v>3</v>
      </c>
      <c r="U142" s="39" t="s">
        <v>46</v>
      </c>
      <c r="V142" s="31"/>
      <c r="W142" s="159">
        <f t="shared" si="6"/>
        <v>0</v>
      </c>
      <c r="X142" s="159">
        <v>0</v>
      </c>
      <c r="Y142" s="159">
        <f t="shared" si="7"/>
        <v>0</v>
      </c>
      <c r="Z142" s="159">
        <v>0</v>
      </c>
      <c r="AA142" s="160">
        <f t="shared" si="8"/>
        <v>0</v>
      </c>
      <c r="AR142" s="13" t="s">
        <v>152</v>
      </c>
      <c r="AT142" s="13" t="s">
        <v>148</v>
      </c>
      <c r="AU142" s="13" t="s">
        <v>126</v>
      </c>
      <c r="AY142" s="13" t="s">
        <v>147</v>
      </c>
      <c r="BE142" s="100">
        <f t="shared" si="9"/>
        <v>0</v>
      </c>
      <c r="BF142" s="100">
        <f t="shared" si="10"/>
        <v>0</v>
      </c>
      <c r="BG142" s="100">
        <f t="shared" si="11"/>
        <v>0</v>
      </c>
      <c r="BH142" s="100">
        <f t="shared" si="12"/>
        <v>0</v>
      </c>
      <c r="BI142" s="100">
        <f t="shared" si="13"/>
        <v>0</v>
      </c>
      <c r="BJ142" s="13" t="s">
        <v>126</v>
      </c>
      <c r="BK142" s="100">
        <f t="shared" si="14"/>
        <v>0</v>
      </c>
      <c r="BL142" s="13" t="s">
        <v>152</v>
      </c>
      <c r="BM142" s="13" t="s">
        <v>189</v>
      </c>
    </row>
    <row r="143" spans="2:65" s="1" customFormat="1" ht="31.5" customHeight="1">
      <c r="B143" s="125"/>
      <c r="C143" s="154" t="s">
        <v>190</v>
      </c>
      <c r="D143" s="154" t="s">
        <v>148</v>
      </c>
      <c r="E143" s="155" t="s">
        <v>191</v>
      </c>
      <c r="F143" s="219" t="s">
        <v>192</v>
      </c>
      <c r="G143" s="220"/>
      <c r="H143" s="220"/>
      <c r="I143" s="220"/>
      <c r="J143" s="156" t="s">
        <v>185</v>
      </c>
      <c r="K143" s="157">
        <v>1.12</v>
      </c>
      <c r="L143" s="221">
        <v>0</v>
      </c>
      <c r="M143" s="220"/>
      <c r="N143" s="222">
        <f t="shared" si="5"/>
        <v>0</v>
      </c>
      <c r="O143" s="220"/>
      <c r="P143" s="220"/>
      <c r="Q143" s="220"/>
      <c r="R143" s="127"/>
      <c r="T143" s="158" t="s">
        <v>3</v>
      </c>
      <c r="U143" s="39" t="s">
        <v>46</v>
      </c>
      <c r="V143" s="31"/>
      <c r="W143" s="159">
        <f t="shared" si="6"/>
        <v>0</v>
      </c>
      <c r="X143" s="159">
        <v>0.00505</v>
      </c>
      <c r="Y143" s="159">
        <f t="shared" si="7"/>
        <v>0.0056560000000000004</v>
      </c>
      <c r="Z143" s="159">
        <v>0</v>
      </c>
      <c r="AA143" s="160">
        <f t="shared" si="8"/>
        <v>0</v>
      </c>
      <c r="AR143" s="13" t="s">
        <v>152</v>
      </c>
      <c r="AT143" s="13" t="s">
        <v>148</v>
      </c>
      <c r="AU143" s="13" t="s">
        <v>126</v>
      </c>
      <c r="AY143" s="13" t="s">
        <v>147</v>
      </c>
      <c r="BE143" s="100">
        <f t="shared" si="9"/>
        <v>0</v>
      </c>
      <c r="BF143" s="100">
        <f t="shared" si="10"/>
        <v>0</v>
      </c>
      <c r="BG143" s="100">
        <f t="shared" si="11"/>
        <v>0</v>
      </c>
      <c r="BH143" s="100">
        <f t="shared" si="12"/>
        <v>0</v>
      </c>
      <c r="BI143" s="100">
        <f t="shared" si="13"/>
        <v>0</v>
      </c>
      <c r="BJ143" s="13" t="s">
        <v>126</v>
      </c>
      <c r="BK143" s="100">
        <f t="shared" si="14"/>
        <v>0</v>
      </c>
      <c r="BL143" s="13" t="s">
        <v>152</v>
      </c>
      <c r="BM143" s="13" t="s">
        <v>193</v>
      </c>
    </row>
    <row r="144" spans="2:65" s="1" customFormat="1" ht="22.5" customHeight="1">
      <c r="B144" s="125"/>
      <c r="C144" s="154" t="s">
        <v>194</v>
      </c>
      <c r="D144" s="154" t="s">
        <v>148</v>
      </c>
      <c r="E144" s="155" t="s">
        <v>195</v>
      </c>
      <c r="F144" s="219" t="s">
        <v>196</v>
      </c>
      <c r="G144" s="220"/>
      <c r="H144" s="220"/>
      <c r="I144" s="220"/>
      <c r="J144" s="156" t="s">
        <v>151</v>
      </c>
      <c r="K144" s="157">
        <v>5</v>
      </c>
      <c r="L144" s="221">
        <v>0</v>
      </c>
      <c r="M144" s="220"/>
      <c r="N144" s="222">
        <f t="shared" si="5"/>
        <v>0</v>
      </c>
      <c r="O144" s="220"/>
      <c r="P144" s="220"/>
      <c r="Q144" s="220"/>
      <c r="R144" s="127"/>
      <c r="T144" s="158" t="s">
        <v>3</v>
      </c>
      <c r="U144" s="39" t="s">
        <v>46</v>
      </c>
      <c r="V144" s="31"/>
      <c r="W144" s="159">
        <f t="shared" si="6"/>
        <v>0</v>
      </c>
      <c r="X144" s="159">
        <v>0.02516</v>
      </c>
      <c r="Y144" s="159">
        <f t="shared" si="7"/>
        <v>0.1258</v>
      </c>
      <c r="Z144" s="159">
        <v>0</v>
      </c>
      <c r="AA144" s="160">
        <f t="shared" si="8"/>
        <v>0</v>
      </c>
      <c r="AR144" s="13" t="s">
        <v>152</v>
      </c>
      <c r="AT144" s="13" t="s">
        <v>148</v>
      </c>
      <c r="AU144" s="13" t="s">
        <v>126</v>
      </c>
      <c r="AY144" s="13" t="s">
        <v>147</v>
      </c>
      <c r="BE144" s="100">
        <f t="shared" si="9"/>
        <v>0</v>
      </c>
      <c r="BF144" s="100">
        <f t="shared" si="10"/>
        <v>0</v>
      </c>
      <c r="BG144" s="100">
        <f t="shared" si="11"/>
        <v>0</v>
      </c>
      <c r="BH144" s="100">
        <f t="shared" si="12"/>
        <v>0</v>
      </c>
      <c r="BI144" s="100">
        <f t="shared" si="13"/>
        <v>0</v>
      </c>
      <c r="BJ144" s="13" t="s">
        <v>126</v>
      </c>
      <c r="BK144" s="100">
        <f t="shared" si="14"/>
        <v>0</v>
      </c>
      <c r="BL144" s="13" t="s">
        <v>152</v>
      </c>
      <c r="BM144" s="13" t="s">
        <v>197</v>
      </c>
    </row>
    <row r="145" spans="2:65" s="1" customFormat="1" ht="22.5" customHeight="1">
      <c r="B145" s="125"/>
      <c r="C145" s="161" t="s">
        <v>198</v>
      </c>
      <c r="D145" s="161" t="s">
        <v>199</v>
      </c>
      <c r="E145" s="162" t="s">
        <v>200</v>
      </c>
      <c r="F145" s="229" t="s">
        <v>201</v>
      </c>
      <c r="G145" s="230"/>
      <c r="H145" s="230"/>
      <c r="I145" s="230"/>
      <c r="J145" s="163" t="s">
        <v>151</v>
      </c>
      <c r="K145" s="164">
        <v>4</v>
      </c>
      <c r="L145" s="231">
        <v>0</v>
      </c>
      <c r="M145" s="230"/>
      <c r="N145" s="232">
        <f t="shared" si="5"/>
        <v>0</v>
      </c>
      <c r="O145" s="220"/>
      <c r="P145" s="220"/>
      <c r="Q145" s="220"/>
      <c r="R145" s="127"/>
      <c r="T145" s="158" t="s">
        <v>3</v>
      </c>
      <c r="U145" s="39" t="s">
        <v>46</v>
      </c>
      <c r="V145" s="31"/>
      <c r="W145" s="159">
        <f t="shared" si="6"/>
        <v>0</v>
      </c>
      <c r="X145" s="159">
        <v>0.031</v>
      </c>
      <c r="Y145" s="159">
        <f t="shared" si="7"/>
        <v>0.124</v>
      </c>
      <c r="Z145" s="159">
        <v>0</v>
      </c>
      <c r="AA145" s="160">
        <f t="shared" si="8"/>
        <v>0</v>
      </c>
      <c r="AR145" s="13" t="s">
        <v>178</v>
      </c>
      <c r="AT145" s="13" t="s">
        <v>199</v>
      </c>
      <c r="AU145" s="13" t="s">
        <v>126</v>
      </c>
      <c r="AY145" s="13" t="s">
        <v>147</v>
      </c>
      <c r="BE145" s="100">
        <f t="shared" si="9"/>
        <v>0</v>
      </c>
      <c r="BF145" s="100">
        <f t="shared" si="10"/>
        <v>0</v>
      </c>
      <c r="BG145" s="100">
        <f t="shared" si="11"/>
        <v>0</v>
      </c>
      <c r="BH145" s="100">
        <f t="shared" si="12"/>
        <v>0</v>
      </c>
      <c r="BI145" s="100">
        <f t="shared" si="13"/>
        <v>0</v>
      </c>
      <c r="BJ145" s="13" t="s">
        <v>126</v>
      </c>
      <c r="BK145" s="100">
        <f t="shared" si="14"/>
        <v>0</v>
      </c>
      <c r="BL145" s="13" t="s">
        <v>152</v>
      </c>
      <c r="BM145" s="13" t="s">
        <v>202</v>
      </c>
    </row>
    <row r="146" spans="2:65" s="1" customFormat="1" ht="22.5" customHeight="1">
      <c r="B146" s="125"/>
      <c r="C146" s="161" t="s">
        <v>203</v>
      </c>
      <c r="D146" s="161" t="s">
        <v>199</v>
      </c>
      <c r="E146" s="162" t="s">
        <v>204</v>
      </c>
      <c r="F146" s="229" t="s">
        <v>205</v>
      </c>
      <c r="G146" s="230"/>
      <c r="H146" s="230"/>
      <c r="I146" s="230"/>
      <c r="J146" s="163" t="s">
        <v>151</v>
      </c>
      <c r="K146" s="164">
        <v>1</v>
      </c>
      <c r="L146" s="231">
        <v>0</v>
      </c>
      <c r="M146" s="230"/>
      <c r="N146" s="232">
        <f t="shared" si="5"/>
        <v>0</v>
      </c>
      <c r="O146" s="220"/>
      <c r="P146" s="220"/>
      <c r="Q146" s="220"/>
      <c r="R146" s="127"/>
      <c r="T146" s="158" t="s">
        <v>3</v>
      </c>
      <c r="U146" s="39" t="s">
        <v>46</v>
      </c>
      <c r="V146" s="31"/>
      <c r="W146" s="159">
        <f t="shared" si="6"/>
        <v>0</v>
      </c>
      <c r="X146" s="159">
        <v>0.016</v>
      </c>
      <c r="Y146" s="159">
        <f t="shared" si="7"/>
        <v>0.016</v>
      </c>
      <c r="Z146" s="159">
        <v>0</v>
      </c>
      <c r="AA146" s="160">
        <f t="shared" si="8"/>
        <v>0</v>
      </c>
      <c r="AR146" s="13" t="s">
        <v>178</v>
      </c>
      <c r="AT146" s="13" t="s">
        <v>199</v>
      </c>
      <c r="AU146" s="13" t="s">
        <v>126</v>
      </c>
      <c r="AY146" s="13" t="s">
        <v>147</v>
      </c>
      <c r="BE146" s="100">
        <f t="shared" si="9"/>
        <v>0</v>
      </c>
      <c r="BF146" s="100">
        <f t="shared" si="10"/>
        <v>0</v>
      </c>
      <c r="BG146" s="100">
        <f t="shared" si="11"/>
        <v>0</v>
      </c>
      <c r="BH146" s="100">
        <f t="shared" si="12"/>
        <v>0</v>
      </c>
      <c r="BI146" s="100">
        <f t="shared" si="13"/>
        <v>0</v>
      </c>
      <c r="BJ146" s="13" t="s">
        <v>126</v>
      </c>
      <c r="BK146" s="100">
        <f t="shared" si="14"/>
        <v>0</v>
      </c>
      <c r="BL146" s="13" t="s">
        <v>152</v>
      </c>
      <c r="BM146" s="13" t="s">
        <v>206</v>
      </c>
    </row>
    <row r="147" spans="2:63" s="9" customFormat="1" ht="29.25" customHeight="1">
      <c r="B147" s="143"/>
      <c r="C147" s="144"/>
      <c r="D147" s="153" t="s">
        <v>112</v>
      </c>
      <c r="E147" s="153"/>
      <c r="F147" s="153"/>
      <c r="G147" s="153"/>
      <c r="H147" s="153"/>
      <c r="I147" s="153"/>
      <c r="J147" s="153"/>
      <c r="K147" s="153"/>
      <c r="L147" s="153"/>
      <c r="M147" s="153"/>
      <c r="N147" s="217">
        <f>BK147</f>
        <v>0</v>
      </c>
      <c r="O147" s="218"/>
      <c r="P147" s="218"/>
      <c r="Q147" s="218"/>
      <c r="R147" s="146"/>
      <c r="T147" s="147"/>
      <c r="U147" s="144"/>
      <c r="V147" s="144"/>
      <c r="W147" s="148">
        <f>SUM(W148:W167)</f>
        <v>0</v>
      </c>
      <c r="X147" s="144"/>
      <c r="Y147" s="148">
        <f>SUM(Y148:Y167)</f>
        <v>0.030146</v>
      </c>
      <c r="Z147" s="144"/>
      <c r="AA147" s="149">
        <f>SUM(AA148:AA167)</f>
        <v>24.283590000000004</v>
      </c>
      <c r="AR147" s="150" t="s">
        <v>22</v>
      </c>
      <c r="AT147" s="151" t="s">
        <v>78</v>
      </c>
      <c r="AU147" s="151" t="s">
        <v>22</v>
      </c>
      <c r="AY147" s="150" t="s">
        <v>147</v>
      </c>
      <c r="BK147" s="152">
        <f>SUM(BK148:BK167)</f>
        <v>0</v>
      </c>
    </row>
    <row r="148" spans="2:65" s="1" customFormat="1" ht="44.25" customHeight="1">
      <c r="B148" s="125"/>
      <c r="C148" s="154" t="s">
        <v>9</v>
      </c>
      <c r="D148" s="154" t="s">
        <v>148</v>
      </c>
      <c r="E148" s="155" t="s">
        <v>207</v>
      </c>
      <c r="F148" s="219" t="s">
        <v>208</v>
      </c>
      <c r="G148" s="220"/>
      <c r="H148" s="220"/>
      <c r="I148" s="220"/>
      <c r="J148" s="156" t="s">
        <v>156</v>
      </c>
      <c r="K148" s="157">
        <v>509.57</v>
      </c>
      <c r="L148" s="221">
        <v>0</v>
      </c>
      <c r="M148" s="220"/>
      <c r="N148" s="222">
        <f aca="true" t="shared" si="15" ref="N148:N167">ROUND(L148*K148,2)</f>
        <v>0</v>
      </c>
      <c r="O148" s="220"/>
      <c r="P148" s="220"/>
      <c r="Q148" s="220"/>
      <c r="R148" s="127"/>
      <c r="T148" s="158" t="s">
        <v>3</v>
      </c>
      <c r="U148" s="39" t="s">
        <v>46</v>
      </c>
      <c r="V148" s="31"/>
      <c r="W148" s="159">
        <f aca="true" t="shared" si="16" ref="W148:W167">V148*K148</f>
        <v>0</v>
      </c>
      <c r="X148" s="159">
        <v>0</v>
      </c>
      <c r="Y148" s="159">
        <f aca="true" t="shared" si="17" ref="Y148:Y167">X148*K148</f>
        <v>0</v>
      </c>
      <c r="Z148" s="159">
        <v>0</v>
      </c>
      <c r="AA148" s="160">
        <f aca="true" t="shared" si="18" ref="AA148:AA167">Z148*K148</f>
        <v>0</v>
      </c>
      <c r="AR148" s="13" t="s">
        <v>152</v>
      </c>
      <c r="AT148" s="13" t="s">
        <v>148</v>
      </c>
      <c r="AU148" s="13" t="s">
        <v>126</v>
      </c>
      <c r="AY148" s="13" t="s">
        <v>147</v>
      </c>
      <c r="BE148" s="100">
        <f aca="true" t="shared" si="19" ref="BE148:BE167">IF(U148="základní",N148,0)</f>
        <v>0</v>
      </c>
      <c r="BF148" s="100">
        <f aca="true" t="shared" si="20" ref="BF148:BF167">IF(U148="snížená",N148,0)</f>
        <v>0</v>
      </c>
      <c r="BG148" s="100">
        <f aca="true" t="shared" si="21" ref="BG148:BG167">IF(U148="zákl. přenesená",N148,0)</f>
        <v>0</v>
      </c>
      <c r="BH148" s="100">
        <f aca="true" t="shared" si="22" ref="BH148:BH167">IF(U148="sníž. přenesená",N148,0)</f>
        <v>0</v>
      </c>
      <c r="BI148" s="100">
        <f aca="true" t="shared" si="23" ref="BI148:BI167">IF(U148="nulová",N148,0)</f>
        <v>0</v>
      </c>
      <c r="BJ148" s="13" t="s">
        <v>126</v>
      </c>
      <c r="BK148" s="100">
        <f aca="true" t="shared" si="24" ref="BK148:BK167">ROUND(L148*K148,2)</f>
        <v>0</v>
      </c>
      <c r="BL148" s="13" t="s">
        <v>152</v>
      </c>
      <c r="BM148" s="13" t="s">
        <v>209</v>
      </c>
    </row>
    <row r="149" spans="2:65" s="1" customFormat="1" ht="31.5" customHeight="1">
      <c r="B149" s="125"/>
      <c r="C149" s="154" t="s">
        <v>210</v>
      </c>
      <c r="D149" s="154" t="s">
        <v>148</v>
      </c>
      <c r="E149" s="155" t="s">
        <v>211</v>
      </c>
      <c r="F149" s="219" t="s">
        <v>212</v>
      </c>
      <c r="G149" s="220"/>
      <c r="H149" s="220"/>
      <c r="I149" s="220"/>
      <c r="J149" s="156" t="s">
        <v>168</v>
      </c>
      <c r="K149" s="157">
        <v>1</v>
      </c>
      <c r="L149" s="221">
        <v>0</v>
      </c>
      <c r="M149" s="220"/>
      <c r="N149" s="222">
        <f t="shared" si="15"/>
        <v>0</v>
      </c>
      <c r="O149" s="220"/>
      <c r="P149" s="220"/>
      <c r="Q149" s="220"/>
      <c r="R149" s="127"/>
      <c r="T149" s="158" t="s">
        <v>3</v>
      </c>
      <c r="U149" s="39" t="s">
        <v>46</v>
      </c>
      <c r="V149" s="31"/>
      <c r="W149" s="159">
        <f t="shared" si="16"/>
        <v>0</v>
      </c>
      <c r="X149" s="159">
        <v>0.025</v>
      </c>
      <c r="Y149" s="159">
        <f t="shared" si="17"/>
        <v>0.025</v>
      </c>
      <c r="Z149" s="159">
        <v>0</v>
      </c>
      <c r="AA149" s="160">
        <f t="shared" si="18"/>
        <v>0</v>
      </c>
      <c r="AR149" s="13" t="s">
        <v>152</v>
      </c>
      <c r="AT149" s="13" t="s">
        <v>148</v>
      </c>
      <c r="AU149" s="13" t="s">
        <v>126</v>
      </c>
      <c r="AY149" s="13" t="s">
        <v>147</v>
      </c>
      <c r="BE149" s="100">
        <f t="shared" si="19"/>
        <v>0</v>
      </c>
      <c r="BF149" s="100">
        <f t="shared" si="20"/>
        <v>0</v>
      </c>
      <c r="BG149" s="100">
        <f t="shared" si="21"/>
        <v>0</v>
      </c>
      <c r="BH149" s="100">
        <f t="shared" si="22"/>
        <v>0</v>
      </c>
      <c r="BI149" s="100">
        <f t="shared" si="23"/>
        <v>0</v>
      </c>
      <c r="BJ149" s="13" t="s">
        <v>126</v>
      </c>
      <c r="BK149" s="100">
        <f t="shared" si="24"/>
        <v>0</v>
      </c>
      <c r="BL149" s="13" t="s">
        <v>152</v>
      </c>
      <c r="BM149" s="13" t="s">
        <v>213</v>
      </c>
    </row>
    <row r="150" spans="2:65" s="1" customFormat="1" ht="44.25" customHeight="1">
      <c r="B150" s="125"/>
      <c r="C150" s="154" t="s">
        <v>214</v>
      </c>
      <c r="D150" s="154" t="s">
        <v>148</v>
      </c>
      <c r="E150" s="155" t="s">
        <v>215</v>
      </c>
      <c r="F150" s="219" t="s">
        <v>216</v>
      </c>
      <c r="G150" s="220"/>
      <c r="H150" s="220"/>
      <c r="I150" s="220"/>
      <c r="J150" s="156" t="s">
        <v>156</v>
      </c>
      <c r="K150" s="157">
        <v>20382.8</v>
      </c>
      <c r="L150" s="221">
        <v>0</v>
      </c>
      <c r="M150" s="220"/>
      <c r="N150" s="222">
        <f t="shared" si="15"/>
        <v>0</v>
      </c>
      <c r="O150" s="220"/>
      <c r="P150" s="220"/>
      <c r="Q150" s="220"/>
      <c r="R150" s="127"/>
      <c r="T150" s="158" t="s">
        <v>3</v>
      </c>
      <c r="U150" s="39" t="s">
        <v>46</v>
      </c>
      <c r="V150" s="31"/>
      <c r="W150" s="159">
        <f t="shared" si="16"/>
        <v>0</v>
      </c>
      <c r="X150" s="159">
        <v>0</v>
      </c>
      <c r="Y150" s="159">
        <f t="shared" si="17"/>
        <v>0</v>
      </c>
      <c r="Z150" s="159">
        <v>0</v>
      </c>
      <c r="AA150" s="160">
        <f t="shared" si="18"/>
        <v>0</v>
      </c>
      <c r="AR150" s="13" t="s">
        <v>152</v>
      </c>
      <c r="AT150" s="13" t="s">
        <v>148</v>
      </c>
      <c r="AU150" s="13" t="s">
        <v>126</v>
      </c>
      <c r="AY150" s="13" t="s">
        <v>147</v>
      </c>
      <c r="BE150" s="100">
        <f t="shared" si="19"/>
        <v>0</v>
      </c>
      <c r="BF150" s="100">
        <f t="shared" si="20"/>
        <v>0</v>
      </c>
      <c r="BG150" s="100">
        <f t="shared" si="21"/>
        <v>0</v>
      </c>
      <c r="BH150" s="100">
        <f t="shared" si="22"/>
        <v>0</v>
      </c>
      <c r="BI150" s="100">
        <f t="shared" si="23"/>
        <v>0</v>
      </c>
      <c r="BJ150" s="13" t="s">
        <v>126</v>
      </c>
      <c r="BK150" s="100">
        <f t="shared" si="24"/>
        <v>0</v>
      </c>
      <c r="BL150" s="13" t="s">
        <v>152</v>
      </c>
      <c r="BM150" s="13" t="s">
        <v>217</v>
      </c>
    </row>
    <row r="151" spans="2:65" s="1" customFormat="1" ht="44.25" customHeight="1">
      <c r="B151" s="125"/>
      <c r="C151" s="154" t="s">
        <v>218</v>
      </c>
      <c r="D151" s="154" t="s">
        <v>148</v>
      </c>
      <c r="E151" s="155" t="s">
        <v>219</v>
      </c>
      <c r="F151" s="219" t="s">
        <v>220</v>
      </c>
      <c r="G151" s="220"/>
      <c r="H151" s="220"/>
      <c r="I151" s="220"/>
      <c r="J151" s="156" t="s">
        <v>156</v>
      </c>
      <c r="K151" s="157">
        <v>509.57</v>
      </c>
      <c r="L151" s="221">
        <v>0</v>
      </c>
      <c r="M151" s="220"/>
      <c r="N151" s="222">
        <f t="shared" si="15"/>
        <v>0</v>
      </c>
      <c r="O151" s="220"/>
      <c r="P151" s="220"/>
      <c r="Q151" s="220"/>
      <c r="R151" s="127"/>
      <c r="T151" s="158" t="s">
        <v>3</v>
      </c>
      <c r="U151" s="39" t="s">
        <v>46</v>
      </c>
      <c r="V151" s="31"/>
      <c r="W151" s="159">
        <f t="shared" si="16"/>
        <v>0</v>
      </c>
      <c r="X151" s="159">
        <v>0</v>
      </c>
      <c r="Y151" s="159">
        <f t="shared" si="17"/>
        <v>0</v>
      </c>
      <c r="Z151" s="159">
        <v>0</v>
      </c>
      <c r="AA151" s="160">
        <f t="shared" si="18"/>
        <v>0</v>
      </c>
      <c r="AR151" s="13" t="s">
        <v>152</v>
      </c>
      <c r="AT151" s="13" t="s">
        <v>148</v>
      </c>
      <c r="AU151" s="13" t="s">
        <v>126</v>
      </c>
      <c r="AY151" s="13" t="s">
        <v>147</v>
      </c>
      <c r="BE151" s="100">
        <f t="shared" si="19"/>
        <v>0</v>
      </c>
      <c r="BF151" s="100">
        <f t="shared" si="20"/>
        <v>0</v>
      </c>
      <c r="BG151" s="100">
        <f t="shared" si="21"/>
        <v>0</v>
      </c>
      <c r="BH151" s="100">
        <f t="shared" si="22"/>
        <v>0</v>
      </c>
      <c r="BI151" s="100">
        <f t="shared" si="23"/>
        <v>0</v>
      </c>
      <c r="BJ151" s="13" t="s">
        <v>126</v>
      </c>
      <c r="BK151" s="100">
        <f t="shared" si="24"/>
        <v>0</v>
      </c>
      <c r="BL151" s="13" t="s">
        <v>152</v>
      </c>
      <c r="BM151" s="13" t="s">
        <v>221</v>
      </c>
    </row>
    <row r="152" spans="2:65" s="1" customFormat="1" ht="22.5" customHeight="1">
      <c r="B152" s="125"/>
      <c r="C152" s="154" t="s">
        <v>222</v>
      </c>
      <c r="D152" s="154" t="s">
        <v>148</v>
      </c>
      <c r="E152" s="155" t="s">
        <v>223</v>
      </c>
      <c r="F152" s="219" t="s">
        <v>224</v>
      </c>
      <c r="G152" s="220"/>
      <c r="H152" s="220"/>
      <c r="I152" s="220"/>
      <c r="J152" s="156" t="s">
        <v>156</v>
      </c>
      <c r="K152" s="157">
        <v>170.17</v>
      </c>
      <c r="L152" s="221">
        <v>0</v>
      </c>
      <c r="M152" s="220"/>
      <c r="N152" s="222">
        <f t="shared" si="15"/>
        <v>0</v>
      </c>
      <c r="O152" s="220"/>
      <c r="P152" s="220"/>
      <c r="Q152" s="220"/>
      <c r="R152" s="127"/>
      <c r="T152" s="158" t="s">
        <v>3</v>
      </c>
      <c r="U152" s="39" t="s">
        <v>46</v>
      </c>
      <c r="V152" s="31"/>
      <c r="W152" s="159">
        <f t="shared" si="16"/>
        <v>0</v>
      </c>
      <c r="X152" s="159">
        <v>0</v>
      </c>
      <c r="Y152" s="159">
        <f t="shared" si="17"/>
        <v>0</v>
      </c>
      <c r="Z152" s="159">
        <v>0</v>
      </c>
      <c r="AA152" s="160">
        <f t="shared" si="18"/>
        <v>0</v>
      </c>
      <c r="AR152" s="13" t="s">
        <v>152</v>
      </c>
      <c r="AT152" s="13" t="s">
        <v>148</v>
      </c>
      <c r="AU152" s="13" t="s">
        <v>126</v>
      </c>
      <c r="AY152" s="13" t="s">
        <v>147</v>
      </c>
      <c r="BE152" s="100">
        <f t="shared" si="19"/>
        <v>0</v>
      </c>
      <c r="BF152" s="100">
        <f t="shared" si="20"/>
        <v>0</v>
      </c>
      <c r="BG152" s="100">
        <f t="shared" si="21"/>
        <v>0</v>
      </c>
      <c r="BH152" s="100">
        <f t="shared" si="22"/>
        <v>0</v>
      </c>
      <c r="BI152" s="100">
        <f t="shared" si="23"/>
        <v>0</v>
      </c>
      <c r="BJ152" s="13" t="s">
        <v>126</v>
      </c>
      <c r="BK152" s="100">
        <f t="shared" si="24"/>
        <v>0</v>
      </c>
      <c r="BL152" s="13" t="s">
        <v>152</v>
      </c>
      <c r="BM152" s="13" t="s">
        <v>225</v>
      </c>
    </row>
    <row r="153" spans="2:65" s="1" customFormat="1" ht="31.5" customHeight="1">
      <c r="B153" s="125"/>
      <c r="C153" s="154" t="s">
        <v>226</v>
      </c>
      <c r="D153" s="154" t="s">
        <v>148</v>
      </c>
      <c r="E153" s="155" t="s">
        <v>227</v>
      </c>
      <c r="F153" s="219" t="s">
        <v>228</v>
      </c>
      <c r="G153" s="220"/>
      <c r="H153" s="220"/>
      <c r="I153" s="220"/>
      <c r="J153" s="156" t="s">
        <v>156</v>
      </c>
      <c r="K153" s="157">
        <v>170.17</v>
      </c>
      <c r="L153" s="221">
        <v>0</v>
      </c>
      <c r="M153" s="220"/>
      <c r="N153" s="222">
        <f t="shared" si="15"/>
        <v>0</v>
      </c>
      <c r="O153" s="220"/>
      <c r="P153" s="220"/>
      <c r="Q153" s="220"/>
      <c r="R153" s="127"/>
      <c r="T153" s="158" t="s">
        <v>3</v>
      </c>
      <c r="U153" s="39" t="s">
        <v>46</v>
      </c>
      <c r="V153" s="31"/>
      <c r="W153" s="159">
        <f t="shared" si="16"/>
        <v>0</v>
      </c>
      <c r="X153" s="159">
        <v>0</v>
      </c>
      <c r="Y153" s="159">
        <f t="shared" si="17"/>
        <v>0</v>
      </c>
      <c r="Z153" s="159">
        <v>0</v>
      </c>
      <c r="AA153" s="160">
        <f t="shared" si="18"/>
        <v>0</v>
      </c>
      <c r="AR153" s="13" t="s">
        <v>152</v>
      </c>
      <c r="AT153" s="13" t="s">
        <v>148</v>
      </c>
      <c r="AU153" s="13" t="s">
        <v>126</v>
      </c>
      <c r="AY153" s="13" t="s">
        <v>147</v>
      </c>
      <c r="BE153" s="100">
        <f t="shared" si="19"/>
        <v>0</v>
      </c>
      <c r="BF153" s="100">
        <f t="shared" si="20"/>
        <v>0</v>
      </c>
      <c r="BG153" s="100">
        <f t="shared" si="21"/>
        <v>0</v>
      </c>
      <c r="BH153" s="100">
        <f t="shared" si="22"/>
        <v>0</v>
      </c>
      <c r="BI153" s="100">
        <f t="shared" si="23"/>
        <v>0</v>
      </c>
      <c r="BJ153" s="13" t="s">
        <v>126</v>
      </c>
      <c r="BK153" s="100">
        <f t="shared" si="24"/>
        <v>0</v>
      </c>
      <c r="BL153" s="13" t="s">
        <v>152</v>
      </c>
      <c r="BM153" s="13" t="s">
        <v>229</v>
      </c>
    </row>
    <row r="154" spans="2:65" s="1" customFormat="1" ht="31.5" customHeight="1">
      <c r="B154" s="125"/>
      <c r="C154" s="154" t="s">
        <v>8</v>
      </c>
      <c r="D154" s="154" t="s">
        <v>148</v>
      </c>
      <c r="E154" s="155" t="s">
        <v>230</v>
      </c>
      <c r="F154" s="219" t="s">
        <v>231</v>
      </c>
      <c r="G154" s="220"/>
      <c r="H154" s="220"/>
      <c r="I154" s="220"/>
      <c r="J154" s="156" t="s">
        <v>156</v>
      </c>
      <c r="K154" s="157">
        <v>170.17</v>
      </c>
      <c r="L154" s="221">
        <v>0</v>
      </c>
      <c r="M154" s="220"/>
      <c r="N154" s="222">
        <f t="shared" si="15"/>
        <v>0</v>
      </c>
      <c r="O154" s="220"/>
      <c r="P154" s="220"/>
      <c r="Q154" s="220"/>
      <c r="R154" s="127"/>
      <c r="T154" s="158" t="s">
        <v>3</v>
      </c>
      <c r="U154" s="39" t="s">
        <v>46</v>
      </c>
      <c r="V154" s="31"/>
      <c r="W154" s="159">
        <f t="shared" si="16"/>
        <v>0</v>
      </c>
      <c r="X154" s="159">
        <v>0</v>
      </c>
      <c r="Y154" s="159">
        <f t="shared" si="17"/>
        <v>0</v>
      </c>
      <c r="Z154" s="159">
        <v>0</v>
      </c>
      <c r="AA154" s="160">
        <f t="shared" si="18"/>
        <v>0</v>
      </c>
      <c r="AR154" s="13" t="s">
        <v>152</v>
      </c>
      <c r="AT154" s="13" t="s">
        <v>148</v>
      </c>
      <c r="AU154" s="13" t="s">
        <v>126</v>
      </c>
      <c r="AY154" s="13" t="s">
        <v>147</v>
      </c>
      <c r="BE154" s="100">
        <f t="shared" si="19"/>
        <v>0</v>
      </c>
      <c r="BF154" s="100">
        <f t="shared" si="20"/>
        <v>0</v>
      </c>
      <c r="BG154" s="100">
        <f t="shared" si="21"/>
        <v>0</v>
      </c>
      <c r="BH154" s="100">
        <f t="shared" si="22"/>
        <v>0</v>
      </c>
      <c r="BI154" s="100">
        <f t="shared" si="23"/>
        <v>0</v>
      </c>
      <c r="BJ154" s="13" t="s">
        <v>126</v>
      </c>
      <c r="BK154" s="100">
        <f t="shared" si="24"/>
        <v>0</v>
      </c>
      <c r="BL154" s="13" t="s">
        <v>152</v>
      </c>
      <c r="BM154" s="13" t="s">
        <v>232</v>
      </c>
    </row>
    <row r="155" spans="2:65" s="1" customFormat="1" ht="22.5" customHeight="1">
      <c r="B155" s="125"/>
      <c r="C155" s="154" t="s">
        <v>233</v>
      </c>
      <c r="D155" s="154" t="s">
        <v>148</v>
      </c>
      <c r="E155" s="155" t="s">
        <v>234</v>
      </c>
      <c r="F155" s="219" t="s">
        <v>235</v>
      </c>
      <c r="G155" s="220"/>
      <c r="H155" s="220"/>
      <c r="I155" s="220"/>
      <c r="J155" s="156" t="s">
        <v>236</v>
      </c>
      <c r="K155" s="157">
        <v>1</v>
      </c>
      <c r="L155" s="221">
        <v>0</v>
      </c>
      <c r="M155" s="220"/>
      <c r="N155" s="222">
        <f t="shared" si="15"/>
        <v>0</v>
      </c>
      <c r="O155" s="220"/>
      <c r="P155" s="220"/>
      <c r="Q155" s="220"/>
      <c r="R155" s="127"/>
      <c r="T155" s="158" t="s">
        <v>3</v>
      </c>
      <c r="U155" s="39" t="s">
        <v>46</v>
      </c>
      <c r="V155" s="31"/>
      <c r="W155" s="159">
        <f t="shared" si="16"/>
        <v>0</v>
      </c>
      <c r="X155" s="159">
        <v>0</v>
      </c>
      <c r="Y155" s="159">
        <f t="shared" si="17"/>
        <v>0</v>
      </c>
      <c r="Z155" s="159">
        <v>0</v>
      </c>
      <c r="AA155" s="160">
        <f t="shared" si="18"/>
        <v>0</v>
      </c>
      <c r="AR155" s="13" t="s">
        <v>152</v>
      </c>
      <c r="AT155" s="13" t="s">
        <v>148</v>
      </c>
      <c r="AU155" s="13" t="s">
        <v>126</v>
      </c>
      <c r="AY155" s="13" t="s">
        <v>147</v>
      </c>
      <c r="BE155" s="100">
        <f t="shared" si="19"/>
        <v>0</v>
      </c>
      <c r="BF155" s="100">
        <f t="shared" si="20"/>
        <v>0</v>
      </c>
      <c r="BG155" s="100">
        <f t="shared" si="21"/>
        <v>0</v>
      </c>
      <c r="BH155" s="100">
        <f t="shared" si="22"/>
        <v>0</v>
      </c>
      <c r="BI155" s="100">
        <f t="shared" si="23"/>
        <v>0</v>
      </c>
      <c r="BJ155" s="13" t="s">
        <v>126</v>
      </c>
      <c r="BK155" s="100">
        <f t="shared" si="24"/>
        <v>0</v>
      </c>
      <c r="BL155" s="13" t="s">
        <v>152</v>
      </c>
      <c r="BM155" s="13" t="s">
        <v>237</v>
      </c>
    </row>
    <row r="156" spans="2:65" s="1" customFormat="1" ht="22.5" customHeight="1">
      <c r="B156" s="125"/>
      <c r="C156" s="154" t="s">
        <v>238</v>
      </c>
      <c r="D156" s="154" t="s">
        <v>148</v>
      </c>
      <c r="E156" s="155" t="s">
        <v>239</v>
      </c>
      <c r="F156" s="219" t="s">
        <v>240</v>
      </c>
      <c r="G156" s="220"/>
      <c r="H156" s="220"/>
      <c r="I156" s="220"/>
      <c r="J156" s="156" t="s">
        <v>241</v>
      </c>
      <c r="K156" s="157">
        <v>3</v>
      </c>
      <c r="L156" s="221">
        <v>0</v>
      </c>
      <c r="M156" s="220"/>
      <c r="N156" s="222">
        <f t="shared" si="15"/>
        <v>0</v>
      </c>
      <c r="O156" s="220"/>
      <c r="P156" s="220"/>
      <c r="Q156" s="220"/>
      <c r="R156" s="127"/>
      <c r="T156" s="158" t="s">
        <v>3</v>
      </c>
      <c r="U156" s="39" t="s">
        <v>46</v>
      </c>
      <c r="V156" s="31"/>
      <c r="W156" s="159">
        <f t="shared" si="16"/>
        <v>0</v>
      </c>
      <c r="X156" s="159">
        <v>0</v>
      </c>
      <c r="Y156" s="159">
        <f t="shared" si="17"/>
        <v>0</v>
      </c>
      <c r="Z156" s="159">
        <v>0</v>
      </c>
      <c r="AA156" s="160">
        <f t="shared" si="18"/>
        <v>0</v>
      </c>
      <c r="AR156" s="13" t="s">
        <v>152</v>
      </c>
      <c r="AT156" s="13" t="s">
        <v>148</v>
      </c>
      <c r="AU156" s="13" t="s">
        <v>126</v>
      </c>
      <c r="AY156" s="13" t="s">
        <v>147</v>
      </c>
      <c r="BE156" s="100">
        <f t="shared" si="19"/>
        <v>0</v>
      </c>
      <c r="BF156" s="100">
        <f t="shared" si="20"/>
        <v>0</v>
      </c>
      <c r="BG156" s="100">
        <f t="shared" si="21"/>
        <v>0</v>
      </c>
      <c r="BH156" s="100">
        <f t="shared" si="22"/>
        <v>0</v>
      </c>
      <c r="BI156" s="100">
        <f t="shared" si="23"/>
        <v>0</v>
      </c>
      <c r="BJ156" s="13" t="s">
        <v>126</v>
      </c>
      <c r="BK156" s="100">
        <f t="shared" si="24"/>
        <v>0</v>
      </c>
      <c r="BL156" s="13" t="s">
        <v>152</v>
      </c>
      <c r="BM156" s="13" t="s">
        <v>242</v>
      </c>
    </row>
    <row r="157" spans="2:65" s="1" customFormat="1" ht="31.5" customHeight="1">
      <c r="B157" s="125"/>
      <c r="C157" s="154" t="s">
        <v>243</v>
      </c>
      <c r="D157" s="154" t="s">
        <v>148</v>
      </c>
      <c r="E157" s="155" t="s">
        <v>244</v>
      </c>
      <c r="F157" s="219" t="s">
        <v>245</v>
      </c>
      <c r="G157" s="220"/>
      <c r="H157" s="220"/>
      <c r="I157" s="220"/>
      <c r="J157" s="156" t="s">
        <v>151</v>
      </c>
      <c r="K157" s="157">
        <v>1</v>
      </c>
      <c r="L157" s="221">
        <v>0</v>
      </c>
      <c r="M157" s="220"/>
      <c r="N157" s="222">
        <f t="shared" si="15"/>
        <v>0</v>
      </c>
      <c r="O157" s="220"/>
      <c r="P157" s="220"/>
      <c r="Q157" s="220"/>
      <c r="R157" s="127"/>
      <c r="T157" s="158" t="s">
        <v>3</v>
      </c>
      <c r="U157" s="39" t="s">
        <v>46</v>
      </c>
      <c r="V157" s="31"/>
      <c r="W157" s="159">
        <f t="shared" si="16"/>
        <v>0</v>
      </c>
      <c r="X157" s="159">
        <v>0.00025</v>
      </c>
      <c r="Y157" s="159">
        <f t="shared" si="17"/>
        <v>0.00025</v>
      </c>
      <c r="Z157" s="159">
        <v>0</v>
      </c>
      <c r="AA157" s="160">
        <f t="shared" si="18"/>
        <v>0</v>
      </c>
      <c r="AR157" s="13" t="s">
        <v>152</v>
      </c>
      <c r="AT157" s="13" t="s">
        <v>148</v>
      </c>
      <c r="AU157" s="13" t="s">
        <v>126</v>
      </c>
      <c r="AY157" s="13" t="s">
        <v>147</v>
      </c>
      <c r="BE157" s="100">
        <f t="shared" si="19"/>
        <v>0</v>
      </c>
      <c r="BF157" s="100">
        <f t="shared" si="20"/>
        <v>0</v>
      </c>
      <c r="BG157" s="100">
        <f t="shared" si="21"/>
        <v>0</v>
      </c>
      <c r="BH157" s="100">
        <f t="shared" si="22"/>
        <v>0</v>
      </c>
      <c r="BI157" s="100">
        <f t="shared" si="23"/>
        <v>0</v>
      </c>
      <c r="BJ157" s="13" t="s">
        <v>126</v>
      </c>
      <c r="BK157" s="100">
        <f t="shared" si="24"/>
        <v>0</v>
      </c>
      <c r="BL157" s="13" t="s">
        <v>152</v>
      </c>
      <c r="BM157" s="13" t="s">
        <v>246</v>
      </c>
    </row>
    <row r="158" spans="2:65" s="1" customFormat="1" ht="44.25" customHeight="1">
      <c r="B158" s="125"/>
      <c r="C158" s="161" t="s">
        <v>247</v>
      </c>
      <c r="D158" s="161" t="s">
        <v>199</v>
      </c>
      <c r="E158" s="162" t="s">
        <v>248</v>
      </c>
      <c r="F158" s="229" t="s">
        <v>249</v>
      </c>
      <c r="G158" s="230"/>
      <c r="H158" s="230"/>
      <c r="I158" s="230"/>
      <c r="J158" s="163" t="s">
        <v>156</v>
      </c>
      <c r="K158" s="164">
        <v>1.44</v>
      </c>
      <c r="L158" s="231">
        <v>0</v>
      </c>
      <c r="M158" s="230"/>
      <c r="N158" s="232">
        <f t="shared" si="15"/>
        <v>0</v>
      </c>
      <c r="O158" s="220"/>
      <c r="P158" s="220"/>
      <c r="Q158" s="220"/>
      <c r="R158" s="127"/>
      <c r="T158" s="158" t="s">
        <v>3</v>
      </c>
      <c r="U158" s="39" t="s">
        <v>46</v>
      </c>
      <c r="V158" s="31"/>
      <c r="W158" s="159">
        <f t="shared" si="16"/>
        <v>0</v>
      </c>
      <c r="X158" s="159">
        <v>0.0034</v>
      </c>
      <c r="Y158" s="159">
        <f t="shared" si="17"/>
        <v>0.004895999999999999</v>
      </c>
      <c r="Z158" s="159">
        <v>0</v>
      </c>
      <c r="AA158" s="160">
        <f t="shared" si="18"/>
        <v>0</v>
      </c>
      <c r="AR158" s="13" t="s">
        <v>178</v>
      </c>
      <c r="AT158" s="13" t="s">
        <v>199</v>
      </c>
      <c r="AU158" s="13" t="s">
        <v>126</v>
      </c>
      <c r="AY158" s="13" t="s">
        <v>147</v>
      </c>
      <c r="BE158" s="100">
        <f t="shared" si="19"/>
        <v>0</v>
      </c>
      <c r="BF158" s="100">
        <f t="shared" si="20"/>
        <v>0</v>
      </c>
      <c r="BG158" s="100">
        <f t="shared" si="21"/>
        <v>0</v>
      </c>
      <c r="BH158" s="100">
        <f t="shared" si="22"/>
        <v>0</v>
      </c>
      <c r="BI158" s="100">
        <f t="shared" si="23"/>
        <v>0</v>
      </c>
      <c r="BJ158" s="13" t="s">
        <v>126</v>
      </c>
      <c r="BK158" s="100">
        <f t="shared" si="24"/>
        <v>0</v>
      </c>
      <c r="BL158" s="13" t="s">
        <v>152</v>
      </c>
      <c r="BM158" s="13" t="s">
        <v>250</v>
      </c>
    </row>
    <row r="159" spans="2:65" s="1" customFormat="1" ht="31.5" customHeight="1">
      <c r="B159" s="125"/>
      <c r="C159" s="154" t="s">
        <v>251</v>
      </c>
      <c r="D159" s="154" t="s">
        <v>148</v>
      </c>
      <c r="E159" s="155" t="s">
        <v>252</v>
      </c>
      <c r="F159" s="219" t="s">
        <v>253</v>
      </c>
      <c r="G159" s="220"/>
      <c r="H159" s="220"/>
      <c r="I159" s="220"/>
      <c r="J159" s="156" t="s">
        <v>156</v>
      </c>
      <c r="K159" s="157">
        <v>2.16</v>
      </c>
      <c r="L159" s="221">
        <v>0</v>
      </c>
      <c r="M159" s="220"/>
      <c r="N159" s="222">
        <f t="shared" si="15"/>
        <v>0</v>
      </c>
      <c r="O159" s="220"/>
      <c r="P159" s="220"/>
      <c r="Q159" s="220"/>
      <c r="R159" s="127"/>
      <c r="T159" s="158" t="s">
        <v>3</v>
      </c>
      <c r="U159" s="39" t="s">
        <v>46</v>
      </c>
      <c r="V159" s="31"/>
      <c r="W159" s="159">
        <f t="shared" si="16"/>
        <v>0</v>
      </c>
      <c r="X159" s="159">
        <v>0</v>
      </c>
      <c r="Y159" s="159">
        <f t="shared" si="17"/>
        <v>0</v>
      </c>
      <c r="Z159" s="159">
        <v>0.041</v>
      </c>
      <c r="AA159" s="160">
        <f t="shared" si="18"/>
        <v>0.08856000000000001</v>
      </c>
      <c r="AR159" s="13" t="s">
        <v>152</v>
      </c>
      <c r="AT159" s="13" t="s">
        <v>148</v>
      </c>
      <c r="AU159" s="13" t="s">
        <v>126</v>
      </c>
      <c r="AY159" s="13" t="s">
        <v>147</v>
      </c>
      <c r="BE159" s="100">
        <f t="shared" si="19"/>
        <v>0</v>
      </c>
      <c r="BF159" s="100">
        <f t="shared" si="20"/>
        <v>0</v>
      </c>
      <c r="BG159" s="100">
        <f t="shared" si="21"/>
        <v>0</v>
      </c>
      <c r="BH159" s="100">
        <f t="shared" si="22"/>
        <v>0</v>
      </c>
      <c r="BI159" s="100">
        <f t="shared" si="23"/>
        <v>0</v>
      </c>
      <c r="BJ159" s="13" t="s">
        <v>126</v>
      </c>
      <c r="BK159" s="100">
        <f t="shared" si="24"/>
        <v>0</v>
      </c>
      <c r="BL159" s="13" t="s">
        <v>152</v>
      </c>
      <c r="BM159" s="13" t="s">
        <v>254</v>
      </c>
    </row>
    <row r="160" spans="2:65" s="1" customFormat="1" ht="22.5" customHeight="1">
      <c r="B160" s="125"/>
      <c r="C160" s="154" t="s">
        <v>255</v>
      </c>
      <c r="D160" s="154" t="s">
        <v>148</v>
      </c>
      <c r="E160" s="155" t="s">
        <v>256</v>
      </c>
      <c r="F160" s="219" t="s">
        <v>257</v>
      </c>
      <c r="G160" s="220"/>
      <c r="H160" s="220"/>
      <c r="I160" s="220"/>
      <c r="J160" s="156" t="s">
        <v>156</v>
      </c>
      <c r="K160" s="157">
        <v>19.66</v>
      </c>
      <c r="L160" s="221">
        <v>0</v>
      </c>
      <c r="M160" s="220"/>
      <c r="N160" s="222">
        <f t="shared" si="15"/>
        <v>0</v>
      </c>
      <c r="O160" s="220"/>
      <c r="P160" s="220"/>
      <c r="Q160" s="220"/>
      <c r="R160" s="127"/>
      <c r="T160" s="158" t="s">
        <v>3</v>
      </c>
      <c r="U160" s="39" t="s">
        <v>46</v>
      </c>
      <c r="V160" s="31"/>
      <c r="W160" s="159">
        <f t="shared" si="16"/>
        <v>0</v>
      </c>
      <c r="X160" s="159">
        <v>0</v>
      </c>
      <c r="Y160" s="159">
        <f t="shared" si="17"/>
        <v>0</v>
      </c>
      <c r="Z160" s="159">
        <v>0.023</v>
      </c>
      <c r="AA160" s="160">
        <f t="shared" si="18"/>
        <v>0.45217999999999997</v>
      </c>
      <c r="AR160" s="13" t="s">
        <v>152</v>
      </c>
      <c r="AT160" s="13" t="s">
        <v>148</v>
      </c>
      <c r="AU160" s="13" t="s">
        <v>126</v>
      </c>
      <c r="AY160" s="13" t="s">
        <v>147</v>
      </c>
      <c r="BE160" s="100">
        <f t="shared" si="19"/>
        <v>0</v>
      </c>
      <c r="BF160" s="100">
        <f t="shared" si="20"/>
        <v>0</v>
      </c>
      <c r="BG160" s="100">
        <f t="shared" si="21"/>
        <v>0</v>
      </c>
      <c r="BH160" s="100">
        <f t="shared" si="22"/>
        <v>0</v>
      </c>
      <c r="BI160" s="100">
        <f t="shared" si="23"/>
        <v>0</v>
      </c>
      <c r="BJ160" s="13" t="s">
        <v>126</v>
      </c>
      <c r="BK160" s="100">
        <f t="shared" si="24"/>
        <v>0</v>
      </c>
      <c r="BL160" s="13" t="s">
        <v>152</v>
      </c>
      <c r="BM160" s="13" t="s">
        <v>258</v>
      </c>
    </row>
    <row r="161" spans="2:65" s="1" customFormat="1" ht="31.5" customHeight="1">
      <c r="B161" s="125"/>
      <c r="C161" s="154" t="s">
        <v>259</v>
      </c>
      <c r="D161" s="154" t="s">
        <v>148</v>
      </c>
      <c r="E161" s="155" t="s">
        <v>260</v>
      </c>
      <c r="F161" s="219" t="s">
        <v>261</v>
      </c>
      <c r="G161" s="220"/>
      <c r="H161" s="220"/>
      <c r="I161" s="220"/>
      <c r="J161" s="156" t="s">
        <v>156</v>
      </c>
      <c r="K161" s="157">
        <v>8.16</v>
      </c>
      <c r="L161" s="221">
        <v>0</v>
      </c>
      <c r="M161" s="220"/>
      <c r="N161" s="222">
        <f t="shared" si="15"/>
        <v>0</v>
      </c>
      <c r="O161" s="220"/>
      <c r="P161" s="220"/>
      <c r="Q161" s="220"/>
      <c r="R161" s="127"/>
      <c r="T161" s="158" t="s">
        <v>3</v>
      </c>
      <c r="U161" s="39" t="s">
        <v>46</v>
      </c>
      <c r="V161" s="31"/>
      <c r="W161" s="159">
        <f t="shared" si="16"/>
        <v>0</v>
      </c>
      <c r="X161" s="159">
        <v>0</v>
      </c>
      <c r="Y161" s="159">
        <f t="shared" si="17"/>
        <v>0</v>
      </c>
      <c r="Z161" s="159">
        <v>0.067</v>
      </c>
      <c r="AA161" s="160">
        <f t="shared" si="18"/>
        <v>0.5467200000000001</v>
      </c>
      <c r="AR161" s="13" t="s">
        <v>152</v>
      </c>
      <c r="AT161" s="13" t="s">
        <v>148</v>
      </c>
      <c r="AU161" s="13" t="s">
        <v>126</v>
      </c>
      <c r="AY161" s="13" t="s">
        <v>147</v>
      </c>
      <c r="BE161" s="100">
        <f t="shared" si="19"/>
        <v>0</v>
      </c>
      <c r="BF161" s="100">
        <f t="shared" si="20"/>
        <v>0</v>
      </c>
      <c r="BG161" s="100">
        <f t="shared" si="21"/>
        <v>0</v>
      </c>
      <c r="BH161" s="100">
        <f t="shared" si="22"/>
        <v>0</v>
      </c>
      <c r="BI161" s="100">
        <f t="shared" si="23"/>
        <v>0</v>
      </c>
      <c r="BJ161" s="13" t="s">
        <v>126</v>
      </c>
      <c r="BK161" s="100">
        <f t="shared" si="24"/>
        <v>0</v>
      </c>
      <c r="BL161" s="13" t="s">
        <v>152</v>
      </c>
      <c r="BM161" s="13" t="s">
        <v>262</v>
      </c>
    </row>
    <row r="162" spans="2:65" s="1" customFormat="1" ht="31.5" customHeight="1">
      <c r="B162" s="125"/>
      <c r="C162" s="154" t="s">
        <v>263</v>
      </c>
      <c r="D162" s="154" t="s">
        <v>148</v>
      </c>
      <c r="E162" s="155" t="s">
        <v>264</v>
      </c>
      <c r="F162" s="219" t="s">
        <v>265</v>
      </c>
      <c r="G162" s="220"/>
      <c r="H162" s="220"/>
      <c r="I162" s="220"/>
      <c r="J162" s="156" t="s">
        <v>156</v>
      </c>
      <c r="K162" s="157">
        <v>88.23</v>
      </c>
      <c r="L162" s="221">
        <v>0</v>
      </c>
      <c r="M162" s="220"/>
      <c r="N162" s="222">
        <f t="shared" si="15"/>
        <v>0</v>
      </c>
      <c r="O162" s="220"/>
      <c r="P162" s="220"/>
      <c r="Q162" s="220"/>
      <c r="R162" s="127"/>
      <c r="T162" s="158" t="s">
        <v>3</v>
      </c>
      <c r="U162" s="39" t="s">
        <v>46</v>
      </c>
      <c r="V162" s="31"/>
      <c r="W162" s="159">
        <f t="shared" si="16"/>
        <v>0</v>
      </c>
      <c r="X162" s="159">
        <v>0</v>
      </c>
      <c r="Y162" s="159">
        <f t="shared" si="17"/>
        <v>0</v>
      </c>
      <c r="Z162" s="159">
        <v>0.005</v>
      </c>
      <c r="AA162" s="160">
        <f t="shared" si="18"/>
        <v>0.44115000000000004</v>
      </c>
      <c r="AR162" s="13" t="s">
        <v>152</v>
      </c>
      <c r="AT162" s="13" t="s">
        <v>148</v>
      </c>
      <c r="AU162" s="13" t="s">
        <v>126</v>
      </c>
      <c r="AY162" s="13" t="s">
        <v>147</v>
      </c>
      <c r="BE162" s="100">
        <f t="shared" si="19"/>
        <v>0</v>
      </c>
      <c r="BF162" s="100">
        <f t="shared" si="20"/>
        <v>0</v>
      </c>
      <c r="BG162" s="100">
        <f t="shared" si="21"/>
        <v>0</v>
      </c>
      <c r="BH162" s="100">
        <f t="shared" si="22"/>
        <v>0</v>
      </c>
      <c r="BI162" s="100">
        <f t="shared" si="23"/>
        <v>0</v>
      </c>
      <c r="BJ162" s="13" t="s">
        <v>126</v>
      </c>
      <c r="BK162" s="100">
        <f t="shared" si="24"/>
        <v>0</v>
      </c>
      <c r="BL162" s="13" t="s">
        <v>152</v>
      </c>
      <c r="BM162" s="13" t="s">
        <v>266</v>
      </c>
    </row>
    <row r="163" spans="2:65" s="1" customFormat="1" ht="31.5" customHeight="1">
      <c r="B163" s="125"/>
      <c r="C163" s="154" t="s">
        <v>267</v>
      </c>
      <c r="D163" s="154" t="s">
        <v>148</v>
      </c>
      <c r="E163" s="155" t="s">
        <v>268</v>
      </c>
      <c r="F163" s="219" t="s">
        <v>269</v>
      </c>
      <c r="G163" s="220"/>
      <c r="H163" s="220"/>
      <c r="I163" s="220"/>
      <c r="J163" s="156" t="s">
        <v>156</v>
      </c>
      <c r="K163" s="157">
        <v>243.89</v>
      </c>
      <c r="L163" s="221">
        <v>0</v>
      </c>
      <c r="M163" s="220"/>
      <c r="N163" s="222">
        <f t="shared" si="15"/>
        <v>0</v>
      </c>
      <c r="O163" s="220"/>
      <c r="P163" s="220"/>
      <c r="Q163" s="220"/>
      <c r="R163" s="127"/>
      <c r="T163" s="158" t="s">
        <v>3</v>
      </c>
      <c r="U163" s="39" t="s">
        <v>46</v>
      </c>
      <c r="V163" s="31"/>
      <c r="W163" s="159">
        <f t="shared" si="16"/>
        <v>0</v>
      </c>
      <c r="X163" s="159">
        <v>0</v>
      </c>
      <c r="Y163" s="159">
        <f t="shared" si="17"/>
        <v>0</v>
      </c>
      <c r="Z163" s="159">
        <v>0.016</v>
      </c>
      <c r="AA163" s="160">
        <f t="shared" si="18"/>
        <v>3.90224</v>
      </c>
      <c r="AR163" s="13" t="s">
        <v>152</v>
      </c>
      <c r="AT163" s="13" t="s">
        <v>148</v>
      </c>
      <c r="AU163" s="13" t="s">
        <v>126</v>
      </c>
      <c r="AY163" s="13" t="s">
        <v>147</v>
      </c>
      <c r="BE163" s="100">
        <f t="shared" si="19"/>
        <v>0</v>
      </c>
      <c r="BF163" s="100">
        <f t="shared" si="20"/>
        <v>0</v>
      </c>
      <c r="BG163" s="100">
        <f t="shared" si="21"/>
        <v>0</v>
      </c>
      <c r="BH163" s="100">
        <f t="shared" si="22"/>
        <v>0</v>
      </c>
      <c r="BI163" s="100">
        <f t="shared" si="23"/>
        <v>0</v>
      </c>
      <c r="BJ163" s="13" t="s">
        <v>126</v>
      </c>
      <c r="BK163" s="100">
        <f t="shared" si="24"/>
        <v>0</v>
      </c>
      <c r="BL163" s="13" t="s">
        <v>152</v>
      </c>
      <c r="BM163" s="13" t="s">
        <v>270</v>
      </c>
    </row>
    <row r="164" spans="2:65" s="1" customFormat="1" ht="31.5" customHeight="1">
      <c r="B164" s="125"/>
      <c r="C164" s="154" t="s">
        <v>271</v>
      </c>
      <c r="D164" s="154" t="s">
        <v>148</v>
      </c>
      <c r="E164" s="155" t="s">
        <v>272</v>
      </c>
      <c r="F164" s="219" t="s">
        <v>273</v>
      </c>
      <c r="G164" s="220"/>
      <c r="H164" s="220"/>
      <c r="I164" s="220"/>
      <c r="J164" s="156" t="s">
        <v>156</v>
      </c>
      <c r="K164" s="157">
        <v>125.7</v>
      </c>
      <c r="L164" s="221">
        <v>0</v>
      </c>
      <c r="M164" s="220"/>
      <c r="N164" s="222">
        <f t="shared" si="15"/>
        <v>0</v>
      </c>
      <c r="O164" s="220"/>
      <c r="P164" s="220"/>
      <c r="Q164" s="220"/>
      <c r="R164" s="127"/>
      <c r="T164" s="158" t="s">
        <v>3</v>
      </c>
      <c r="U164" s="39" t="s">
        <v>46</v>
      </c>
      <c r="V164" s="31"/>
      <c r="W164" s="159">
        <f t="shared" si="16"/>
        <v>0</v>
      </c>
      <c r="X164" s="159">
        <v>0</v>
      </c>
      <c r="Y164" s="159">
        <f t="shared" si="17"/>
        <v>0</v>
      </c>
      <c r="Z164" s="159">
        <v>0.029</v>
      </c>
      <c r="AA164" s="160">
        <f t="shared" si="18"/>
        <v>3.6453</v>
      </c>
      <c r="AR164" s="13" t="s">
        <v>152</v>
      </c>
      <c r="AT164" s="13" t="s">
        <v>148</v>
      </c>
      <c r="AU164" s="13" t="s">
        <v>126</v>
      </c>
      <c r="AY164" s="13" t="s">
        <v>147</v>
      </c>
      <c r="BE164" s="100">
        <f t="shared" si="19"/>
        <v>0</v>
      </c>
      <c r="BF164" s="100">
        <f t="shared" si="20"/>
        <v>0</v>
      </c>
      <c r="BG164" s="100">
        <f t="shared" si="21"/>
        <v>0</v>
      </c>
      <c r="BH164" s="100">
        <f t="shared" si="22"/>
        <v>0</v>
      </c>
      <c r="BI164" s="100">
        <f t="shared" si="23"/>
        <v>0</v>
      </c>
      <c r="BJ164" s="13" t="s">
        <v>126</v>
      </c>
      <c r="BK164" s="100">
        <f t="shared" si="24"/>
        <v>0</v>
      </c>
      <c r="BL164" s="13" t="s">
        <v>152</v>
      </c>
      <c r="BM164" s="13" t="s">
        <v>274</v>
      </c>
    </row>
    <row r="165" spans="2:65" s="1" customFormat="1" ht="31.5" customHeight="1">
      <c r="B165" s="125"/>
      <c r="C165" s="154" t="s">
        <v>275</v>
      </c>
      <c r="D165" s="154" t="s">
        <v>148</v>
      </c>
      <c r="E165" s="155" t="s">
        <v>276</v>
      </c>
      <c r="F165" s="219" t="s">
        <v>277</v>
      </c>
      <c r="G165" s="220"/>
      <c r="H165" s="220"/>
      <c r="I165" s="220"/>
      <c r="J165" s="156" t="s">
        <v>156</v>
      </c>
      <c r="K165" s="157">
        <v>243.89</v>
      </c>
      <c r="L165" s="221">
        <v>0</v>
      </c>
      <c r="M165" s="220"/>
      <c r="N165" s="222">
        <f t="shared" si="15"/>
        <v>0</v>
      </c>
      <c r="O165" s="220"/>
      <c r="P165" s="220"/>
      <c r="Q165" s="220"/>
      <c r="R165" s="127"/>
      <c r="T165" s="158" t="s">
        <v>3</v>
      </c>
      <c r="U165" s="39" t="s">
        <v>46</v>
      </c>
      <c r="V165" s="31"/>
      <c r="W165" s="159">
        <f t="shared" si="16"/>
        <v>0</v>
      </c>
      <c r="X165" s="159">
        <v>0</v>
      </c>
      <c r="Y165" s="159">
        <f t="shared" si="17"/>
        <v>0</v>
      </c>
      <c r="Z165" s="159">
        <v>0.046</v>
      </c>
      <c r="AA165" s="160">
        <f t="shared" si="18"/>
        <v>11.21894</v>
      </c>
      <c r="AR165" s="13" t="s">
        <v>152</v>
      </c>
      <c r="AT165" s="13" t="s">
        <v>148</v>
      </c>
      <c r="AU165" s="13" t="s">
        <v>126</v>
      </c>
      <c r="AY165" s="13" t="s">
        <v>147</v>
      </c>
      <c r="BE165" s="100">
        <f t="shared" si="19"/>
        <v>0</v>
      </c>
      <c r="BF165" s="100">
        <f t="shared" si="20"/>
        <v>0</v>
      </c>
      <c r="BG165" s="100">
        <f t="shared" si="21"/>
        <v>0</v>
      </c>
      <c r="BH165" s="100">
        <f t="shared" si="22"/>
        <v>0</v>
      </c>
      <c r="BI165" s="100">
        <f t="shared" si="23"/>
        <v>0</v>
      </c>
      <c r="BJ165" s="13" t="s">
        <v>126</v>
      </c>
      <c r="BK165" s="100">
        <f t="shared" si="24"/>
        <v>0</v>
      </c>
      <c r="BL165" s="13" t="s">
        <v>152</v>
      </c>
      <c r="BM165" s="13" t="s">
        <v>278</v>
      </c>
    </row>
    <row r="166" spans="2:65" s="1" customFormat="1" ht="31.5" customHeight="1">
      <c r="B166" s="125"/>
      <c r="C166" s="154" t="s">
        <v>279</v>
      </c>
      <c r="D166" s="154" t="s">
        <v>148</v>
      </c>
      <c r="E166" s="155" t="s">
        <v>280</v>
      </c>
      <c r="F166" s="219" t="s">
        <v>281</v>
      </c>
      <c r="G166" s="220"/>
      <c r="H166" s="220"/>
      <c r="I166" s="220"/>
      <c r="J166" s="156" t="s">
        <v>156</v>
      </c>
      <c r="K166" s="157">
        <v>30.49</v>
      </c>
      <c r="L166" s="221">
        <v>0</v>
      </c>
      <c r="M166" s="220"/>
      <c r="N166" s="222">
        <f t="shared" si="15"/>
        <v>0</v>
      </c>
      <c r="O166" s="220"/>
      <c r="P166" s="220"/>
      <c r="Q166" s="220"/>
      <c r="R166" s="127"/>
      <c r="T166" s="158" t="s">
        <v>3</v>
      </c>
      <c r="U166" s="39" t="s">
        <v>46</v>
      </c>
      <c r="V166" s="31"/>
      <c r="W166" s="159">
        <f t="shared" si="16"/>
        <v>0</v>
      </c>
      <c r="X166" s="159">
        <v>0</v>
      </c>
      <c r="Y166" s="159">
        <f t="shared" si="17"/>
        <v>0</v>
      </c>
      <c r="Z166" s="159">
        <v>0.05</v>
      </c>
      <c r="AA166" s="160">
        <f t="shared" si="18"/>
        <v>1.5245</v>
      </c>
      <c r="AR166" s="13" t="s">
        <v>152</v>
      </c>
      <c r="AT166" s="13" t="s">
        <v>148</v>
      </c>
      <c r="AU166" s="13" t="s">
        <v>126</v>
      </c>
      <c r="AY166" s="13" t="s">
        <v>147</v>
      </c>
      <c r="BE166" s="100">
        <f t="shared" si="19"/>
        <v>0</v>
      </c>
      <c r="BF166" s="100">
        <f t="shared" si="20"/>
        <v>0</v>
      </c>
      <c r="BG166" s="100">
        <f t="shared" si="21"/>
        <v>0</v>
      </c>
      <c r="BH166" s="100">
        <f t="shared" si="22"/>
        <v>0</v>
      </c>
      <c r="BI166" s="100">
        <f t="shared" si="23"/>
        <v>0</v>
      </c>
      <c r="BJ166" s="13" t="s">
        <v>126</v>
      </c>
      <c r="BK166" s="100">
        <f t="shared" si="24"/>
        <v>0</v>
      </c>
      <c r="BL166" s="13" t="s">
        <v>152</v>
      </c>
      <c r="BM166" s="13" t="s">
        <v>282</v>
      </c>
    </row>
    <row r="167" spans="2:65" s="1" customFormat="1" ht="31.5" customHeight="1">
      <c r="B167" s="125"/>
      <c r="C167" s="154" t="s">
        <v>283</v>
      </c>
      <c r="D167" s="154" t="s">
        <v>148</v>
      </c>
      <c r="E167" s="155" t="s">
        <v>284</v>
      </c>
      <c r="F167" s="219" t="s">
        <v>285</v>
      </c>
      <c r="G167" s="220"/>
      <c r="H167" s="220"/>
      <c r="I167" s="220"/>
      <c r="J167" s="156" t="s">
        <v>185</v>
      </c>
      <c r="K167" s="157">
        <v>1.12</v>
      </c>
      <c r="L167" s="221">
        <v>0</v>
      </c>
      <c r="M167" s="220"/>
      <c r="N167" s="222">
        <f t="shared" si="15"/>
        <v>0</v>
      </c>
      <c r="O167" s="220"/>
      <c r="P167" s="220"/>
      <c r="Q167" s="220"/>
      <c r="R167" s="127"/>
      <c r="T167" s="158" t="s">
        <v>3</v>
      </c>
      <c r="U167" s="39" t="s">
        <v>46</v>
      </c>
      <c r="V167" s="31"/>
      <c r="W167" s="159">
        <f t="shared" si="16"/>
        <v>0</v>
      </c>
      <c r="X167" s="159">
        <v>0</v>
      </c>
      <c r="Y167" s="159">
        <f t="shared" si="17"/>
        <v>0</v>
      </c>
      <c r="Z167" s="159">
        <v>2.2</v>
      </c>
      <c r="AA167" s="160">
        <f t="shared" si="18"/>
        <v>2.4640000000000004</v>
      </c>
      <c r="AR167" s="13" t="s">
        <v>152</v>
      </c>
      <c r="AT167" s="13" t="s">
        <v>148</v>
      </c>
      <c r="AU167" s="13" t="s">
        <v>126</v>
      </c>
      <c r="AY167" s="13" t="s">
        <v>147</v>
      </c>
      <c r="BE167" s="100">
        <f t="shared" si="19"/>
        <v>0</v>
      </c>
      <c r="BF167" s="100">
        <f t="shared" si="20"/>
        <v>0</v>
      </c>
      <c r="BG167" s="100">
        <f t="shared" si="21"/>
        <v>0</v>
      </c>
      <c r="BH167" s="100">
        <f t="shared" si="22"/>
        <v>0</v>
      </c>
      <c r="BI167" s="100">
        <f t="shared" si="23"/>
        <v>0</v>
      </c>
      <c r="BJ167" s="13" t="s">
        <v>126</v>
      </c>
      <c r="BK167" s="100">
        <f t="shared" si="24"/>
        <v>0</v>
      </c>
      <c r="BL167" s="13" t="s">
        <v>152</v>
      </c>
      <c r="BM167" s="13" t="s">
        <v>286</v>
      </c>
    </row>
    <row r="168" spans="2:63" s="9" customFormat="1" ht="29.25" customHeight="1">
      <c r="B168" s="143"/>
      <c r="C168" s="144"/>
      <c r="D168" s="153" t="s">
        <v>113</v>
      </c>
      <c r="E168" s="153"/>
      <c r="F168" s="153"/>
      <c r="G168" s="153"/>
      <c r="H168" s="153"/>
      <c r="I168" s="153"/>
      <c r="J168" s="153"/>
      <c r="K168" s="153"/>
      <c r="L168" s="153"/>
      <c r="M168" s="153"/>
      <c r="N168" s="217">
        <f>BK168</f>
        <v>0</v>
      </c>
      <c r="O168" s="218"/>
      <c r="P168" s="218"/>
      <c r="Q168" s="218"/>
      <c r="R168" s="146"/>
      <c r="T168" s="147"/>
      <c r="U168" s="144"/>
      <c r="V168" s="144"/>
      <c r="W168" s="148">
        <f>SUM(W169:W172)</f>
        <v>0</v>
      </c>
      <c r="X168" s="144"/>
      <c r="Y168" s="148">
        <f>SUM(Y169:Y172)</f>
        <v>0</v>
      </c>
      <c r="Z168" s="144"/>
      <c r="AA168" s="149">
        <f>SUM(AA169:AA172)</f>
        <v>0</v>
      </c>
      <c r="AR168" s="150" t="s">
        <v>22</v>
      </c>
      <c r="AT168" s="151" t="s">
        <v>78</v>
      </c>
      <c r="AU168" s="151" t="s">
        <v>22</v>
      </c>
      <c r="AY168" s="150" t="s">
        <v>147</v>
      </c>
      <c r="BK168" s="152">
        <f>SUM(BK169:BK172)</f>
        <v>0</v>
      </c>
    </row>
    <row r="169" spans="2:65" s="1" customFormat="1" ht="22.5" customHeight="1">
      <c r="B169" s="125"/>
      <c r="C169" s="154" t="s">
        <v>287</v>
      </c>
      <c r="D169" s="154" t="s">
        <v>148</v>
      </c>
      <c r="E169" s="155" t="s">
        <v>288</v>
      </c>
      <c r="F169" s="219" t="s">
        <v>289</v>
      </c>
      <c r="G169" s="220"/>
      <c r="H169" s="220"/>
      <c r="I169" s="220"/>
      <c r="J169" s="156" t="s">
        <v>290</v>
      </c>
      <c r="K169" s="157">
        <v>24.593</v>
      </c>
      <c r="L169" s="221">
        <v>0</v>
      </c>
      <c r="M169" s="220"/>
      <c r="N169" s="222">
        <f>ROUND(L169*K169,2)</f>
        <v>0</v>
      </c>
      <c r="O169" s="220"/>
      <c r="P169" s="220"/>
      <c r="Q169" s="220"/>
      <c r="R169" s="127"/>
      <c r="T169" s="158" t="s">
        <v>3</v>
      </c>
      <c r="U169" s="39" t="s">
        <v>46</v>
      </c>
      <c r="V169" s="31"/>
      <c r="W169" s="159">
        <f>V169*K169</f>
        <v>0</v>
      </c>
      <c r="X169" s="159">
        <v>0</v>
      </c>
      <c r="Y169" s="159">
        <f>X169*K169</f>
        <v>0</v>
      </c>
      <c r="Z169" s="159">
        <v>0</v>
      </c>
      <c r="AA169" s="160">
        <f>Z169*K169</f>
        <v>0</v>
      </c>
      <c r="AR169" s="13" t="s">
        <v>152</v>
      </c>
      <c r="AT169" s="13" t="s">
        <v>148</v>
      </c>
      <c r="AU169" s="13" t="s">
        <v>126</v>
      </c>
      <c r="AY169" s="13" t="s">
        <v>147</v>
      </c>
      <c r="BE169" s="100">
        <f>IF(U169="základní",N169,0)</f>
        <v>0</v>
      </c>
      <c r="BF169" s="100">
        <f>IF(U169="snížená",N169,0)</f>
        <v>0</v>
      </c>
      <c r="BG169" s="100">
        <f>IF(U169="zákl. přenesená",N169,0)</f>
        <v>0</v>
      </c>
      <c r="BH169" s="100">
        <f>IF(U169="sníž. přenesená",N169,0)</f>
        <v>0</v>
      </c>
      <c r="BI169" s="100">
        <f>IF(U169="nulová",N169,0)</f>
        <v>0</v>
      </c>
      <c r="BJ169" s="13" t="s">
        <v>126</v>
      </c>
      <c r="BK169" s="100">
        <f>ROUND(L169*K169,2)</f>
        <v>0</v>
      </c>
      <c r="BL169" s="13" t="s">
        <v>152</v>
      </c>
      <c r="BM169" s="13" t="s">
        <v>291</v>
      </c>
    </row>
    <row r="170" spans="2:65" s="1" customFormat="1" ht="31.5" customHeight="1">
      <c r="B170" s="125"/>
      <c r="C170" s="154" t="s">
        <v>292</v>
      </c>
      <c r="D170" s="154" t="s">
        <v>148</v>
      </c>
      <c r="E170" s="155" t="s">
        <v>293</v>
      </c>
      <c r="F170" s="219" t="s">
        <v>294</v>
      </c>
      <c r="G170" s="220"/>
      <c r="H170" s="220"/>
      <c r="I170" s="220"/>
      <c r="J170" s="156" t="s">
        <v>290</v>
      </c>
      <c r="K170" s="157">
        <v>221.337</v>
      </c>
      <c r="L170" s="221">
        <v>0</v>
      </c>
      <c r="M170" s="220"/>
      <c r="N170" s="222">
        <f>ROUND(L170*K170,2)</f>
        <v>0</v>
      </c>
      <c r="O170" s="220"/>
      <c r="P170" s="220"/>
      <c r="Q170" s="220"/>
      <c r="R170" s="127"/>
      <c r="T170" s="158" t="s">
        <v>3</v>
      </c>
      <c r="U170" s="39" t="s">
        <v>46</v>
      </c>
      <c r="V170" s="31"/>
      <c r="W170" s="159">
        <f>V170*K170</f>
        <v>0</v>
      </c>
      <c r="X170" s="159">
        <v>0</v>
      </c>
      <c r="Y170" s="159">
        <f>X170*K170</f>
        <v>0</v>
      </c>
      <c r="Z170" s="159">
        <v>0</v>
      </c>
      <c r="AA170" s="160">
        <f>Z170*K170</f>
        <v>0</v>
      </c>
      <c r="AR170" s="13" t="s">
        <v>152</v>
      </c>
      <c r="AT170" s="13" t="s">
        <v>148</v>
      </c>
      <c r="AU170" s="13" t="s">
        <v>126</v>
      </c>
      <c r="AY170" s="13" t="s">
        <v>147</v>
      </c>
      <c r="BE170" s="100">
        <f>IF(U170="základní",N170,0)</f>
        <v>0</v>
      </c>
      <c r="BF170" s="100">
        <f>IF(U170="snížená",N170,0)</f>
        <v>0</v>
      </c>
      <c r="BG170" s="100">
        <f>IF(U170="zákl. přenesená",N170,0)</f>
        <v>0</v>
      </c>
      <c r="BH170" s="100">
        <f>IF(U170="sníž. přenesená",N170,0)</f>
        <v>0</v>
      </c>
      <c r="BI170" s="100">
        <f>IF(U170="nulová",N170,0)</f>
        <v>0</v>
      </c>
      <c r="BJ170" s="13" t="s">
        <v>126</v>
      </c>
      <c r="BK170" s="100">
        <f>ROUND(L170*K170,2)</f>
        <v>0</v>
      </c>
      <c r="BL170" s="13" t="s">
        <v>152</v>
      </c>
      <c r="BM170" s="13" t="s">
        <v>295</v>
      </c>
    </row>
    <row r="171" spans="2:65" s="1" customFormat="1" ht="31.5" customHeight="1">
      <c r="B171" s="125"/>
      <c r="C171" s="154" t="s">
        <v>296</v>
      </c>
      <c r="D171" s="154" t="s">
        <v>148</v>
      </c>
      <c r="E171" s="155" t="s">
        <v>297</v>
      </c>
      <c r="F171" s="219" t="s">
        <v>298</v>
      </c>
      <c r="G171" s="220"/>
      <c r="H171" s="220"/>
      <c r="I171" s="220"/>
      <c r="J171" s="156" t="s">
        <v>290</v>
      </c>
      <c r="K171" s="157">
        <v>24.593</v>
      </c>
      <c r="L171" s="221">
        <v>0</v>
      </c>
      <c r="M171" s="220"/>
      <c r="N171" s="222">
        <f>ROUND(L171*K171,2)</f>
        <v>0</v>
      </c>
      <c r="O171" s="220"/>
      <c r="P171" s="220"/>
      <c r="Q171" s="220"/>
      <c r="R171" s="127"/>
      <c r="T171" s="158" t="s">
        <v>3</v>
      </c>
      <c r="U171" s="39" t="s">
        <v>46</v>
      </c>
      <c r="V171" s="31"/>
      <c r="W171" s="159">
        <f>V171*K171</f>
        <v>0</v>
      </c>
      <c r="X171" s="159">
        <v>0</v>
      </c>
      <c r="Y171" s="159">
        <f>X171*K171</f>
        <v>0</v>
      </c>
      <c r="Z171" s="159">
        <v>0</v>
      </c>
      <c r="AA171" s="160">
        <f>Z171*K171</f>
        <v>0</v>
      </c>
      <c r="AR171" s="13" t="s">
        <v>152</v>
      </c>
      <c r="AT171" s="13" t="s">
        <v>148</v>
      </c>
      <c r="AU171" s="13" t="s">
        <v>126</v>
      </c>
      <c r="AY171" s="13" t="s">
        <v>147</v>
      </c>
      <c r="BE171" s="100">
        <f>IF(U171="základní",N171,0)</f>
        <v>0</v>
      </c>
      <c r="BF171" s="100">
        <f>IF(U171="snížená",N171,0)</f>
        <v>0</v>
      </c>
      <c r="BG171" s="100">
        <f>IF(U171="zákl. přenesená",N171,0)</f>
        <v>0</v>
      </c>
      <c r="BH171" s="100">
        <f>IF(U171="sníž. přenesená",N171,0)</f>
        <v>0</v>
      </c>
      <c r="BI171" s="100">
        <f>IF(U171="nulová",N171,0)</f>
        <v>0</v>
      </c>
      <c r="BJ171" s="13" t="s">
        <v>126</v>
      </c>
      <c r="BK171" s="100">
        <f>ROUND(L171*K171,2)</f>
        <v>0</v>
      </c>
      <c r="BL171" s="13" t="s">
        <v>152</v>
      </c>
      <c r="BM171" s="13" t="s">
        <v>299</v>
      </c>
    </row>
    <row r="172" spans="2:65" s="1" customFormat="1" ht="31.5" customHeight="1">
      <c r="B172" s="125"/>
      <c r="C172" s="154" t="s">
        <v>300</v>
      </c>
      <c r="D172" s="154" t="s">
        <v>148</v>
      </c>
      <c r="E172" s="155" t="s">
        <v>301</v>
      </c>
      <c r="F172" s="219" t="s">
        <v>302</v>
      </c>
      <c r="G172" s="220"/>
      <c r="H172" s="220"/>
      <c r="I172" s="220"/>
      <c r="J172" s="156" t="s">
        <v>290</v>
      </c>
      <c r="K172" s="157">
        <v>24.593</v>
      </c>
      <c r="L172" s="221">
        <v>0</v>
      </c>
      <c r="M172" s="220"/>
      <c r="N172" s="222">
        <f>ROUND(L172*K172,2)</f>
        <v>0</v>
      </c>
      <c r="O172" s="220"/>
      <c r="P172" s="220"/>
      <c r="Q172" s="220"/>
      <c r="R172" s="127"/>
      <c r="T172" s="158" t="s">
        <v>3</v>
      </c>
      <c r="U172" s="39" t="s">
        <v>46</v>
      </c>
      <c r="V172" s="31"/>
      <c r="W172" s="159">
        <f>V172*K172</f>
        <v>0</v>
      </c>
      <c r="X172" s="159">
        <v>0</v>
      </c>
      <c r="Y172" s="159">
        <f>X172*K172</f>
        <v>0</v>
      </c>
      <c r="Z172" s="159">
        <v>0</v>
      </c>
      <c r="AA172" s="160">
        <f>Z172*K172</f>
        <v>0</v>
      </c>
      <c r="AR172" s="13" t="s">
        <v>152</v>
      </c>
      <c r="AT172" s="13" t="s">
        <v>148</v>
      </c>
      <c r="AU172" s="13" t="s">
        <v>126</v>
      </c>
      <c r="AY172" s="13" t="s">
        <v>147</v>
      </c>
      <c r="BE172" s="100">
        <f>IF(U172="základní",N172,0)</f>
        <v>0</v>
      </c>
      <c r="BF172" s="100">
        <f>IF(U172="snížená",N172,0)</f>
        <v>0</v>
      </c>
      <c r="BG172" s="100">
        <f>IF(U172="zákl. přenesená",N172,0)</f>
        <v>0</v>
      </c>
      <c r="BH172" s="100">
        <f>IF(U172="sníž. přenesená",N172,0)</f>
        <v>0</v>
      </c>
      <c r="BI172" s="100">
        <f>IF(U172="nulová",N172,0)</f>
        <v>0</v>
      </c>
      <c r="BJ172" s="13" t="s">
        <v>126</v>
      </c>
      <c r="BK172" s="100">
        <f>ROUND(L172*K172,2)</f>
        <v>0</v>
      </c>
      <c r="BL172" s="13" t="s">
        <v>152</v>
      </c>
      <c r="BM172" s="13" t="s">
        <v>303</v>
      </c>
    </row>
    <row r="173" spans="2:63" s="9" customFormat="1" ht="29.25" customHeight="1">
      <c r="B173" s="143"/>
      <c r="C173" s="144"/>
      <c r="D173" s="153" t="s">
        <v>114</v>
      </c>
      <c r="E173" s="153"/>
      <c r="F173" s="153"/>
      <c r="G173" s="153"/>
      <c r="H173" s="153"/>
      <c r="I173" s="153"/>
      <c r="J173" s="153"/>
      <c r="K173" s="153"/>
      <c r="L173" s="153"/>
      <c r="M173" s="153"/>
      <c r="N173" s="217">
        <f>BK173</f>
        <v>0</v>
      </c>
      <c r="O173" s="218"/>
      <c r="P173" s="218"/>
      <c r="Q173" s="218"/>
      <c r="R173" s="146"/>
      <c r="T173" s="147"/>
      <c r="U173" s="144"/>
      <c r="V173" s="144"/>
      <c r="W173" s="148">
        <f>W174</f>
        <v>0</v>
      </c>
      <c r="X173" s="144"/>
      <c r="Y173" s="148">
        <f>Y174</f>
        <v>0</v>
      </c>
      <c r="Z173" s="144"/>
      <c r="AA173" s="149">
        <f>AA174</f>
        <v>0</v>
      </c>
      <c r="AR173" s="150" t="s">
        <v>22</v>
      </c>
      <c r="AT173" s="151" t="s">
        <v>78</v>
      </c>
      <c r="AU173" s="151" t="s">
        <v>22</v>
      </c>
      <c r="AY173" s="150" t="s">
        <v>147</v>
      </c>
      <c r="BK173" s="152">
        <f>BK174</f>
        <v>0</v>
      </c>
    </row>
    <row r="174" spans="2:65" s="1" customFormat="1" ht="22.5" customHeight="1">
      <c r="B174" s="125"/>
      <c r="C174" s="154" t="s">
        <v>304</v>
      </c>
      <c r="D174" s="154" t="s">
        <v>148</v>
      </c>
      <c r="E174" s="155" t="s">
        <v>305</v>
      </c>
      <c r="F174" s="219" t="s">
        <v>306</v>
      </c>
      <c r="G174" s="220"/>
      <c r="H174" s="220"/>
      <c r="I174" s="220"/>
      <c r="J174" s="156" t="s">
        <v>290</v>
      </c>
      <c r="K174" s="157">
        <v>25.772</v>
      </c>
      <c r="L174" s="221">
        <v>0</v>
      </c>
      <c r="M174" s="220"/>
      <c r="N174" s="222">
        <f>ROUND(L174*K174,2)</f>
        <v>0</v>
      </c>
      <c r="O174" s="220"/>
      <c r="P174" s="220"/>
      <c r="Q174" s="220"/>
      <c r="R174" s="127"/>
      <c r="T174" s="158" t="s">
        <v>3</v>
      </c>
      <c r="U174" s="39" t="s">
        <v>46</v>
      </c>
      <c r="V174" s="31"/>
      <c r="W174" s="159">
        <f>V174*K174</f>
        <v>0</v>
      </c>
      <c r="X174" s="159">
        <v>0</v>
      </c>
      <c r="Y174" s="159">
        <f>X174*K174</f>
        <v>0</v>
      </c>
      <c r="Z174" s="159">
        <v>0</v>
      </c>
      <c r="AA174" s="160">
        <f>Z174*K174</f>
        <v>0</v>
      </c>
      <c r="AR174" s="13" t="s">
        <v>152</v>
      </c>
      <c r="AT174" s="13" t="s">
        <v>148</v>
      </c>
      <c r="AU174" s="13" t="s">
        <v>126</v>
      </c>
      <c r="AY174" s="13" t="s">
        <v>147</v>
      </c>
      <c r="BE174" s="100">
        <f>IF(U174="základní",N174,0)</f>
        <v>0</v>
      </c>
      <c r="BF174" s="100">
        <f>IF(U174="snížená",N174,0)</f>
        <v>0</v>
      </c>
      <c r="BG174" s="100">
        <f>IF(U174="zákl. přenesená",N174,0)</f>
        <v>0</v>
      </c>
      <c r="BH174" s="100">
        <f>IF(U174="sníž. přenesená",N174,0)</f>
        <v>0</v>
      </c>
      <c r="BI174" s="100">
        <f>IF(U174="nulová",N174,0)</f>
        <v>0</v>
      </c>
      <c r="BJ174" s="13" t="s">
        <v>126</v>
      </c>
      <c r="BK174" s="100">
        <f>ROUND(L174*K174,2)</f>
        <v>0</v>
      </c>
      <c r="BL174" s="13" t="s">
        <v>152</v>
      </c>
      <c r="BM174" s="13" t="s">
        <v>307</v>
      </c>
    </row>
    <row r="175" spans="2:63" s="9" customFormat="1" ht="36.75" customHeight="1">
      <c r="B175" s="143"/>
      <c r="C175" s="144"/>
      <c r="D175" s="145" t="s">
        <v>115</v>
      </c>
      <c r="E175" s="145"/>
      <c r="F175" s="145"/>
      <c r="G175" s="145"/>
      <c r="H175" s="145"/>
      <c r="I175" s="145"/>
      <c r="J175" s="145"/>
      <c r="K175" s="145"/>
      <c r="L175" s="145"/>
      <c r="M175" s="145"/>
      <c r="N175" s="214">
        <f>BK175</f>
        <v>0</v>
      </c>
      <c r="O175" s="215"/>
      <c r="P175" s="215"/>
      <c r="Q175" s="215"/>
      <c r="R175" s="146"/>
      <c r="T175" s="147"/>
      <c r="U175" s="144"/>
      <c r="V175" s="144"/>
      <c r="W175" s="148">
        <f>W176+W182+W187+W195+W197+W204+W206</f>
        <v>0</v>
      </c>
      <c r="X175" s="144"/>
      <c r="Y175" s="148">
        <f>Y176+Y182+Y187+Y195+Y197+Y204+Y206</f>
        <v>0.9073115500000001</v>
      </c>
      <c r="Z175" s="144"/>
      <c r="AA175" s="149">
        <f>AA176+AA182+AA187+AA195+AA197+AA204+AA206</f>
        <v>0.309095</v>
      </c>
      <c r="AR175" s="150" t="s">
        <v>126</v>
      </c>
      <c r="AT175" s="151" t="s">
        <v>78</v>
      </c>
      <c r="AU175" s="151" t="s">
        <v>79</v>
      </c>
      <c r="AY175" s="150" t="s">
        <v>147</v>
      </c>
      <c r="BK175" s="152">
        <f>BK176+BK182+BK187+BK195+BK197+BK204+BK206</f>
        <v>0</v>
      </c>
    </row>
    <row r="176" spans="2:63" s="9" customFormat="1" ht="19.5" customHeight="1">
      <c r="B176" s="143"/>
      <c r="C176" s="144"/>
      <c r="D176" s="153" t="s">
        <v>116</v>
      </c>
      <c r="E176" s="153"/>
      <c r="F176" s="153"/>
      <c r="G176" s="153"/>
      <c r="H176" s="153"/>
      <c r="I176" s="153"/>
      <c r="J176" s="153"/>
      <c r="K176" s="153"/>
      <c r="L176" s="153"/>
      <c r="M176" s="153"/>
      <c r="N176" s="227">
        <f>BK176</f>
        <v>0</v>
      </c>
      <c r="O176" s="228"/>
      <c r="P176" s="228"/>
      <c r="Q176" s="228"/>
      <c r="R176" s="146"/>
      <c r="T176" s="147"/>
      <c r="U176" s="144"/>
      <c r="V176" s="144"/>
      <c r="W176" s="148">
        <f>SUM(W177:W181)</f>
        <v>0</v>
      </c>
      <c r="X176" s="144"/>
      <c r="Y176" s="148">
        <f>SUM(Y177:Y181)</f>
        <v>0</v>
      </c>
      <c r="Z176" s="144"/>
      <c r="AA176" s="149">
        <f>SUM(AA177:AA181)</f>
        <v>0</v>
      </c>
      <c r="AR176" s="150" t="s">
        <v>126</v>
      </c>
      <c r="AT176" s="151" t="s">
        <v>78</v>
      </c>
      <c r="AU176" s="151" t="s">
        <v>22</v>
      </c>
      <c r="AY176" s="150" t="s">
        <v>147</v>
      </c>
      <c r="BK176" s="152">
        <f>SUM(BK177:BK181)</f>
        <v>0</v>
      </c>
    </row>
    <row r="177" spans="2:65" s="1" customFormat="1" ht="31.5" customHeight="1">
      <c r="B177" s="125"/>
      <c r="C177" s="154" t="s">
        <v>308</v>
      </c>
      <c r="D177" s="154" t="s">
        <v>148</v>
      </c>
      <c r="E177" s="155" t="s">
        <v>309</v>
      </c>
      <c r="F177" s="219" t="s">
        <v>310</v>
      </c>
      <c r="G177" s="220"/>
      <c r="H177" s="220"/>
      <c r="I177" s="220"/>
      <c r="J177" s="156" t="s">
        <v>151</v>
      </c>
      <c r="K177" s="157">
        <v>1</v>
      </c>
      <c r="L177" s="221">
        <v>0</v>
      </c>
      <c r="M177" s="220"/>
      <c r="N177" s="222">
        <f>ROUND(L177*K177,2)</f>
        <v>0</v>
      </c>
      <c r="O177" s="220"/>
      <c r="P177" s="220"/>
      <c r="Q177" s="220"/>
      <c r="R177" s="127"/>
      <c r="T177" s="158" t="s">
        <v>3</v>
      </c>
      <c r="U177" s="39" t="s">
        <v>46</v>
      </c>
      <c r="V177" s="31"/>
      <c r="W177" s="159">
        <f>V177*K177</f>
        <v>0</v>
      </c>
      <c r="X177" s="159">
        <v>0</v>
      </c>
      <c r="Y177" s="159">
        <f>X177*K177</f>
        <v>0</v>
      </c>
      <c r="Z177" s="159">
        <v>0</v>
      </c>
      <c r="AA177" s="160">
        <f>Z177*K177</f>
        <v>0</v>
      </c>
      <c r="AR177" s="13" t="s">
        <v>210</v>
      </c>
      <c r="AT177" s="13" t="s">
        <v>148</v>
      </c>
      <c r="AU177" s="13" t="s">
        <v>126</v>
      </c>
      <c r="AY177" s="13" t="s">
        <v>147</v>
      </c>
      <c r="BE177" s="100">
        <f>IF(U177="základní",N177,0)</f>
        <v>0</v>
      </c>
      <c r="BF177" s="100">
        <f>IF(U177="snížená",N177,0)</f>
        <v>0</v>
      </c>
      <c r="BG177" s="100">
        <f>IF(U177="zákl. přenesená",N177,0)</f>
        <v>0</v>
      </c>
      <c r="BH177" s="100">
        <f>IF(U177="sníž. přenesená",N177,0)</f>
        <v>0</v>
      </c>
      <c r="BI177" s="100">
        <f>IF(U177="nulová",N177,0)</f>
        <v>0</v>
      </c>
      <c r="BJ177" s="13" t="s">
        <v>126</v>
      </c>
      <c r="BK177" s="100">
        <f>ROUND(L177*K177,2)</f>
        <v>0</v>
      </c>
      <c r="BL177" s="13" t="s">
        <v>210</v>
      </c>
      <c r="BM177" s="13" t="s">
        <v>311</v>
      </c>
    </row>
    <row r="178" spans="2:65" s="1" customFormat="1" ht="22.5" customHeight="1">
      <c r="B178" s="125"/>
      <c r="C178" s="154" t="s">
        <v>312</v>
      </c>
      <c r="D178" s="154" t="s">
        <v>148</v>
      </c>
      <c r="E178" s="155" t="s">
        <v>313</v>
      </c>
      <c r="F178" s="219" t="s">
        <v>314</v>
      </c>
      <c r="G178" s="220"/>
      <c r="H178" s="220"/>
      <c r="I178" s="220"/>
      <c r="J178" s="156" t="s">
        <v>151</v>
      </c>
      <c r="K178" s="157">
        <v>1</v>
      </c>
      <c r="L178" s="221">
        <v>0</v>
      </c>
      <c r="M178" s="220"/>
      <c r="N178" s="222">
        <f>ROUND(L178*K178,2)</f>
        <v>0</v>
      </c>
      <c r="O178" s="220"/>
      <c r="P178" s="220"/>
      <c r="Q178" s="220"/>
      <c r="R178" s="127"/>
      <c r="T178" s="158" t="s">
        <v>3</v>
      </c>
      <c r="U178" s="39" t="s">
        <v>46</v>
      </c>
      <c r="V178" s="31"/>
      <c r="W178" s="159">
        <f>V178*K178</f>
        <v>0</v>
      </c>
      <c r="X178" s="159">
        <v>0</v>
      </c>
      <c r="Y178" s="159">
        <f>X178*K178</f>
        <v>0</v>
      </c>
      <c r="Z178" s="159">
        <v>0</v>
      </c>
      <c r="AA178" s="160">
        <f>Z178*K178</f>
        <v>0</v>
      </c>
      <c r="AR178" s="13" t="s">
        <v>210</v>
      </c>
      <c r="AT178" s="13" t="s">
        <v>148</v>
      </c>
      <c r="AU178" s="13" t="s">
        <v>126</v>
      </c>
      <c r="AY178" s="13" t="s">
        <v>147</v>
      </c>
      <c r="BE178" s="100">
        <f>IF(U178="základní",N178,0)</f>
        <v>0</v>
      </c>
      <c r="BF178" s="100">
        <f>IF(U178="snížená",N178,0)</f>
        <v>0</v>
      </c>
      <c r="BG178" s="100">
        <f>IF(U178="zákl. přenesená",N178,0)</f>
        <v>0</v>
      </c>
      <c r="BH178" s="100">
        <f>IF(U178="sníž. přenesená",N178,0)</f>
        <v>0</v>
      </c>
      <c r="BI178" s="100">
        <f>IF(U178="nulová",N178,0)</f>
        <v>0</v>
      </c>
      <c r="BJ178" s="13" t="s">
        <v>126</v>
      </c>
      <c r="BK178" s="100">
        <f>ROUND(L178*K178,2)</f>
        <v>0</v>
      </c>
      <c r="BL178" s="13" t="s">
        <v>210</v>
      </c>
      <c r="BM178" s="13" t="s">
        <v>315</v>
      </c>
    </row>
    <row r="179" spans="2:65" s="1" customFormat="1" ht="31.5" customHeight="1">
      <c r="B179" s="125"/>
      <c r="C179" s="154" t="s">
        <v>316</v>
      </c>
      <c r="D179" s="154" t="s">
        <v>148</v>
      </c>
      <c r="E179" s="155" t="s">
        <v>317</v>
      </c>
      <c r="F179" s="219" t="s">
        <v>318</v>
      </c>
      <c r="G179" s="220"/>
      <c r="H179" s="220"/>
      <c r="I179" s="220"/>
      <c r="J179" s="156" t="s">
        <v>236</v>
      </c>
      <c r="K179" s="157">
        <v>1</v>
      </c>
      <c r="L179" s="221">
        <v>0</v>
      </c>
      <c r="M179" s="220"/>
      <c r="N179" s="222">
        <f>ROUND(L179*K179,2)</f>
        <v>0</v>
      </c>
      <c r="O179" s="220"/>
      <c r="P179" s="220"/>
      <c r="Q179" s="220"/>
      <c r="R179" s="127"/>
      <c r="T179" s="158" t="s">
        <v>3</v>
      </c>
      <c r="U179" s="39" t="s">
        <v>46</v>
      </c>
      <c r="V179" s="31"/>
      <c r="W179" s="159">
        <f>V179*K179</f>
        <v>0</v>
      </c>
      <c r="X179" s="159">
        <v>0</v>
      </c>
      <c r="Y179" s="159">
        <f>X179*K179</f>
        <v>0</v>
      </c>
      <c r="Z179" s="159">
        <v>0</v>
      </c>
      <c r="AA179" s="160">
        <f>Z179*K179</f>
        <v>0</v>
      </c>
      <c r="AR179" s="13" t="s">
        <v>210</v>
      </c>
      <c r="AT179" s="13" t="s">
        <v>148</v>
      </c>
      <c r="AU179" s="13" t="s">
        <v>126</v>
      </c>
      <c r="AY179" s="13" t="s">
        <v>147</v>
      </c>
      <c r="BE179" s="100">
        <f>IF(U179="základní",N179,0)</f>
        <v>0</v>
      </c>
      <c r="BF179" s="100">
        <f>IF(U179="snížená",N179,0)</f>
        <v>0</v>
      </c>
      <c r="BG179" s="100">
        <f>IF(U179="zákl. přenesená",N179,0)</f>
        <v>0</v>
      </c>
      <c r="BH179" s="100">
        <f>IF(U179="sníž. přenesená",N179,0)</f>
        <v>0</v>
      </c>
      <c r="BI179" s="100">
        <f>IF(U179="nulová",N179,0)</f>
        <v>0</v>
      </c>
      <c r="BJ179" s="13" t="s">
        <v>126</v>
      </c>
      <c r="BK179" s="100">
        <f>ROUND(L179*K179,2)</f>
        <v>0</v>
      </c>
      <c r="BL179" s="13" t="s">
        <v>210</v>
      </c>
      <c r="BM179" s="13" t="s">
        <v>319</v>
      </c>
    </row>
    <row r="180" spans="2:65" s="1" customFormat="1" ht="31.5" customHeight="1">
      <c r="B180" s="125"/>
      <c r="C180" s="154" t="s">
        <v>320</v>
      </c>
      <c r="D180" s="154" t="s">
        <v>148</v>
      </c>
      <c r="E180" s="155" t="s">
        <v>321</v>
      </c>
      <c r="F180" s="219" t="s">
        <v>322</v>
      </c>
      <c r="G180" s="220"/>
      <c r="H180" s="220"/>
      <c r="I180" s="220"/>
      <c r="J180" s="156" t="s">
        <v>236</v>
      </c>
      <c r="K180" s="157">
        <v>1</v>
      </c>
      <c r="L180" s="221">
        <v>0</v>
      </c>
      <c r="M180" s="220"/>
      <c r="N180" s="222">
        <f>ROUND(L180*K180,2)</f>
        <v>0</v>
      </c>
      <c r="O180" s="220"/>
      <c r="P180" s="220"/>
      <c r="Q180" s="220"/>
      <c r="R180" s="127"/>
      <c r="T180" s="158" t="s">
        <v>3</v>
      </c>
      <c r="U180" s="39" t="s">
        <v>46</v>
      </c>
      <c r="V180" s="31"/>
      <c r="W180" s="159">
        <f>V180*K180</f>
        <v>0</v>
      </c>
      <c r="X180" s="159">
        <v>0</v>
      </c>
      <c r="Y180" s="159">
        <f>X180*K180</f>
        <v>0</v>
      </c>
      <c r="Z180" s="159">
        <v>0</v>
      </c>
      <c r="AA180" s="160">
        <f>Z180*K180</f>
        <v>0</v>
      </c>
      <c r="AR180" s="13" t="s">
        <v>210</v>
      </c>
      <c r="AT180" s="13" t="s">
        <v>148</v>
      </c>
      <c r="AU180" s="13" t="s">
        <v>126</v>
      </c>
      <c r="AY180" s="13" t="s">
        <v>147</v>
      </c>
      <c r="BE180" s="100">
        <f>IF(U180="základní",N180,0)</f>
        <v>0</v>
      </c>
      <c r="BF180" s="100">
        <f>IF(U180="snížená",N180,0)</f>
        <v>0</v>
      </c>
      <c r="BG180" s="100">
        <f>IF(U180="zákl. přenesená",N180,0)</f>
        <v>0</v>
      </c>
      <c r="BH180" s="100">
        <f>IF(U180="sníž. přenesená",N180,0)</f>
        <v>0</v>
      </c>
      <c r="BI180" s="100">
        <f>IF(U180="nulová",N180,0)</f>
        <v>0</v>
      </c>
      <c r="BJ180" s="13" t="s">
        <v>126</v>
      </c>
      <c r="BK180" s="100">
        <f>ROUND(L180*K180,2)</f>
        <v>0</v>
      </c>
      <c r="BL180" s="13" t="s">
        <v>210</v>
      </c>
      <c r="BM180" s="13" t="s">
        <v>323</v>
      </c>
    </row>
    <row r="181" spans="2:65" s="1" customFormat="1" ht="31.5" customHeight="1">
      <c r="B181" s="125"/>
      <c r="C181" s="154" t="s">
        <v>324</v>
      </c>
      <c r="D181" s="154" t="s">
        <v>148</v>
      </c>
      <c r="E181" s="155" t="s">
        <v>325</v>
      </c>
      <c r="F181" s="219" t="s">
        <v>326</v>
      </c>
      <c r="G181" s="220"/>
      <c r="H181" s="220"/>
      <c r="I181" s="220"/>
      <c r="J181" s="156" t="s">
        <v>236</v>
      </c>
      <c r="K181" s="157">
        <v>0</v>
      </c>
      <c r="L181" s="221">
        <v>0</v>
      </c>
      <c r="M181" s="220"/>
      <c r="N181" s="222">
        <f>ROUND(L181*K181,2)</f>
        <v>0</v>
      </c>
      <c r="O181" s="220"/>
      <c r="P181" s="220"/>
      <c r="Q181" s="220"/>
      <c r="R181" s="127"/>
      <c r="T181" s="158" t="s">
        <v>3</v>
      </c>
      <c r="U181" s="39" t="s">
        <v>46</v>
      </c>
      <c r="V181" s="31"/>
      <c r="W181" s="159">
        <f>V181*K181</f>
        <v>0</v>
      </c>
      <c r="X181" s="159">
        <v>0</v>
      </c>
      <c r="Y181" s="159">
        <f>X181*K181</f>
        <v>0</v>
      </c>
      <c r="Z181" s="159">
        <v>0</v>
      </c>
      <c r="AA181" s="160">
        <f>Z181*K181</f>
        <v>0</v>
      </c>
      <c r="AR181" s="13" t="s">
        <v>210</v>
      </c>
      <c r="AT181" s="13" t="s">
        <v>148</v>
      </c>
      <c r="AU181" s="13" t="s">
        <v>126</v>
      </c>
      <c r="AY181" s="13" t="s">
        <v>147</v>
      </c>
      <c r="BE181" s="100">
        <f>IF(U181="základní",N181,0)</f>
        <v>0</v>
      </c>
      <c r="BF181" s="100">
        <f>IF(U181="snížená",N181,0)</f>
        <v>0</v>
      </c>
      <c r="BG181" s="100">
        <f>IF(U181="zákl. přenesená",N181,0)</f>
        <v>0</v>
      </c>
      <c r="BH181" s="100">
        <f>IF(U181="sníž. přenesená",N181,0)</f>
        <v>0</v>
      </c>
      <c r="BI181" s="100">
        <f>IF(U181="nulová",N181,0)</f>
        <v>0</v>
      </c>
      <c r="BJ181" s="13" t="s">
        <v>126</v>
      </c>
      <c r="BK181" s="100">
        <f>ROUND(L181*K181,2)</f>
        <v>0</v>
      </c>
      <c r="BL181" s="13" t="s">
        <v>210</v>
      </c>
      <c r="BM181" s="13" t="s">
        <v>327</v>
      </c>
    </row>
    <row r="182" spans="2:63" s="9" customFormat="1" ht="29.25" customHeight="1">
      <c r="B182" s="143"/>
      <c r="C182" s="144"/>
      <c r="D182" s="153" t="s">
        <v>117</v>
      </c>
      <c r="E182" s="153"/>
      <c r="F182" s="153"/>
      <c r="G182" s="153"/>
      <c r="H182" s="153"/>
      <c r="I182" s="153"/>
      <c r="J182" s="153"/>
      <c r="K182" s="153"/>
      <c r="L182" s="153"/>
      <c r="M182" s="153"/>
      <c r="N182" s="217">
        <f>BK182</f>
        <v>0</v>
      </c>
      <c r="O182" s="218"/>
      <c r="P182" s="218"/>
      <c r="Q182" s="218"/>
      <c r="R182" s="146"/>
      <c r="T182" s="147"/>
      <c r="U182" s="144"/>
      <c r="V182" s="144"/>
      <c r="W182" s="148">
        <f>SUM(W183:W186)</f>
        <v>0</v>
      </c>
      <c r="X182" s="144"/>
      <c r="Y182" s="148">
        <f>SUM(Y183:Y186)</f>
        <v>0.05351</v>
      </c>
      <c r="Z182" s="144"/>
      <c r="AA182" s="149">
        <f>SUM(AA183:AA186)</f>
        <v>0.05909500000000001</v>
      </c>
      <c r="AR182" s="150" t="s">
        <v>126</v>
      </c>
      <c r="AT182" s="151" t="s">
        <v>78</v>
      </c>
      <c r="AU182" s="151" t="s">
        <v>22</v>
      </c>
      <c r="AY182" s="150" t="s">
        <v>147</v>
      </c>
      <c r="BK182" s="152">
        <f>SUM(BK183:BK186)</f>
        <v>0</v>
      </c>
    </row>
    <row r="183" spans="2:65" s="1" customFormat="1" ht="31.5" customHeight="1">
      <c r="B183" s="125"/>
      <c r="C183" s="154" t="s">
        <v>328</v>
      </c>
      <c r="D183" s="154" t="s">
        <v>148</v>
      </c>
      <c r="E183" s="155" t="s">
        <v>329</v>
      </c>
      <c r="F183" s="219" t="s">
        <v>330</v>
      </c>
      <c r="G183" s="220"/>
      <c r="H183" s="220"/>
      <c r="I183" s="220"/>
      <c r="J183" s="156" t="s">
        <v>241</v>
      </c>
      <c r="K183" s="157">
        <v>26.5</v>
      </c>
      <c r="L183" s="221">
        <v>0</v>
      </c>
      <c r="M183" s="220"/>
      <c r="N183" s="222">
        <f>ROUND(L183*K183,2)</f>
        <v>0</v>
      </c>
      <c r="O183" s="220"/>
      <c r="P183" s="220"/>
      <c r="Q183" s="220"/>
      <c r="R183" s="127"/>
      <c r="T183" s="158" t="s">
        <v>3</v>
      </c>
      <c r="U183" s="39" t="s">
        <v>46</v>
      </c>
      <c r="V183" s="31"/>
      <c r="W183" s="159">
        <f>V183*K183</f>
        <v>0</v>
      </c>
      <c r="X183" s="159">
        <v>0</v>
      </c>
      <c r="Y183" s="159">
        <f>X183*K183</f>
        <v>0</v>
      </c>
      <c r="Z183" s="159">
        <v>0.00223</v>
      </c>
      <c r="AA183" s="160">
        <f>Z183*K183</f>
        <v>0.05909500000000001</v>
      </c>
      <c r="AR183" s="13" t="s">
        <v>210</v>
      </c>
      <c r="AT183" s="13" t="s">
        <v>148</v>
      </c>
      <c r="AU183" s="13" t="s">
        <v>126</v>
      </c>
      <c r="AY183" s="13" t="s">
        <v>147</v>
      </c>
      <c r="BE183" s="100">
        <f>IF(U183="základní",N183,0)</f>
        <v>0</v>
      </c>
      <c r="BF183" s="100">
        <f>IF(U183="snížená",N183,0)</f>
        <v>0</v>
      </c>
      <c r="BG183" s="100">
        <f>IF(U183="zákl. přenesená",N183,0)</f>
        <v>0</v>
      </c>
      <c r="BH183" s="100">
        <f>IF(U183="sníž. přenesená",N183,0)</f>
        <v>0</v>
      </c>
      <c r="BI183" s="100">
        <f>IF(U183="nulová",N183,0)</f>
        <v>0</v>
      </c>
      <c r="BJ183" s="13" t="s">
        <v>126</v>
      </c>
      <c r="BK183" s="100">
        <f>ROUND(L183*K183,2)</f>
        <v>0</v>
      </c>
      <c r="BL183" s="13" t="s">
        <v>210</v>
      </c>
      <c r="BM183" s="13" t="s">
        <v>331</v>
      </c>
    </row>
    <row r="184" spans="2:65" s="1" customFormat="1" ht="31.5" customHeight="1">
      <c r="B184" s="125"/>
      <c r="C184" s="154" t="s">
        <v>332</v>
      </c>
      <c r="D184" s="154" t="s">
        <v>148</v>
      </c>
      <c r="E184" s="155" t="s">
        <v>333</v>
      </c>
      <c r="F184" s="219" t="s">
        <v>334</v>
      </c>
      <c r="G184" s="220"/>
      <c r="H184" s="220"/>
      <c r="I184" s="220"/>
      <c r="J184" s="156" t="s">
        <v>241</v>
      </c>
      <c r="K184" s="157">
        <v>14</v>
      </c>
      <c r="L184" s="221">
        <v>0</v>
      </c>
      <c r="M184" s="220"/>
      <c r="N184" s="222">
        <f>ROUND(L184*K184,2)</f>
        <v>0</v>
      </c>
      <c r="O184" s="220"/>
      <c r="P184" s="220"/>
      <c r="Q184" s="220"/>
      <c r="R184" s="127"/>
      <c r="T184" s="158" t="s">
        <v>3</v>
      </c>
      <c r="U184" s="39" t="s">
        <v>46</v>
      </c>
      <c r="V184" s="31"/>
      <c r="W184" s="159">
        <f>V184*K184</f>
        <v>0</v>
      </c>
      <c r="X184" s="159">
        <v>0.00184</v>
      </c>
      <c r="Y184" s="159">
        <f>X184*K184</f>
        <v>0.02576</v>
      </c>
      <c r="Z184" s="159">
        <v>0</v>
      </c>
      <c r="AA184" s="160">
        <f>Z184*K184</f>
        <v>0</v>
      </c>
      <c r="AR184" s="13" t="s">
        <v>210</v>
      </c>
      <c r="AT184" s="13" t="s">
        <v>148</v>
      </c>
      <c r="AU184" s="13" t="s">
        <v>126</v>
      </c>
      <c r="AY184" s="13" t="s">
        <v>147</v>
      </c>
      <c r="BE184" s="100">
        <f>IF(U184="základní",N184,0)</f>
        <v>0</v>
      </c>
      <c r="BF184" s="100">
        <f>IF(U184="snížená",N184,0)</f>
        <v>0</v>
      </c>
      <c r="BG184" s="100">
        <f>IF(U184="zákl. přenesená",N184,0)</f>
        <v>0</v>
      </c>
      <c r="BH184" s="100">
        <f>IF(U184="sníž. přenesená",N184,0)</f>
        <v>0</v>
      </c>
      <c r="BI184" s="100">
        <f>IF(U184="nulová",N184,0)</f>
        <v>0</v>
      </c>
      <c r="BJ184" s="13" t="s">
        <v>126</v>
      </c>
      <c r="BK184" s="100">
        <f>ROUND(L184*K184,2)</f>
        <v>0</v>
      </c>
      <c r="BL184" s="13" t="s">
        <v>210</v>
      </c>
      <c r="BM184" s="13" t="s">
        <v>335</v>
      </c>
    </row>
    <row r="185" spans="2:65" s="1" customFormat="1" ht="31.5" customHeight="1">
      <c r="B185" s="125"/>
      <c r="C185" s="154" t="s">
        <v>336</v>
      </c>
      <c r="D185" s="154" t="s">
        <v>148</v>
      </c>
      <c r="E185" s="155" t="s">
        <v>337</v>
      </c>
      <c r="F185" s="219" t="s">
        <v>338</v>
      </c>
      <c r="G185" s="220"/>
      <c r="H185" s="220"/>
      <c r="I185" s="220"/>
      <c r="J185" s="156" t="s">
        <v>241</v>
      </c>
      <c r="K185" s="157">
        <v>12.5</v>
      </c>
      <c r="L185" s="221">
        <v>0</v>
      </c>
      <c r="M185" s="220"/>
      <c r="N185" s="222">
        <f>ROUND(L185*K185,2)</f>
        <v>0</v>
      </c>
      <c r="O185" s="220"/>
      <c r="P185" s="220"/>
      <c r="Q185" s="220"/>
      <c r="R185" s="127"/>
      <c r="T185" s="158" t="s">
        <v>3</v>
      </c>
      <c r="U185" s="39" t="s">
        <v>46</v>
      </c>
      <c r="V185" s="31"/>
      <c r="W185" s="159">
        <f>V185*K185</f>
        <v>0</v>
      </c>
      <c r="X185" s="159">
        <v>0.00222</v>
      </c>
      <c r="Y185" s="159">
        <f>X185*K185</f>
        <v>0.027750000000000004</v>
      </c>
      <c r="Z185" s="159">
        <v>0</v>
      </c>
      <c r="AA185" s="160">
        <f>Z185*K185</f>
        <v>0</v>
      </c>
      <c r="AR185" s="13" t="s">
        <v>210</v>
      </c>
      <c r="AT185" s="13" t="s">
        <v>148</v>
      </c>
      <c r="AU185" s="13" t="s">
        <v>126</v>
      </c>
      <c r="AY185" s="13" t="s">
        <v>147</v>
      </c>
      <c r="BE185" s="100">
        <f>IF(U185="základní",N185,0)</f>
        <v>0</v>
      </c>
      <c r="BF185" s="100">
        <f>IF(U185="snížená",N185,0)</f>
        <v>0</v>
      </c>
      <c r="BG185" s="100">
        <f>IF(U185="zákl. přenesená",N185,0)</f>
        <v>0</v>
      </c>
      <c r="BH185" s="100">
        <f>IF(U185="sníž. přenesená",N185,0)</f>
        <v>0</v>
      </c>
      <c r="BI185" s="100">
        <f>IF(U185="nulová",N185,0)</f>
        <v>0</v>
      </c>
      <c r="BJ185" s="13" t="s">
        <v>126</v>
      </c>
      <c r="BK185" s="100">
        <f>ROUND(L185*K185,2)</f>
        <v>0</v>
      </c>
      <c r="BL185" s="13" t="s">
        <v>210</v>
      </c>
      <c r="BM185" s="13" t="s">
        <v>339</v>
      </c>
    </row>
    <row r="186" spans="2:65" s="1" customFormat="1" ht="31.5" customHeight="1">
      <c r="B186" s="125"/>
      <c r="C186" s="154" t="s">
        <v>340</v>
      </c>
      <c r="D186" s="154" t="s">
        <v>148</v>
      </c>
      <c r="E186" s="155" t="s">
        <v>341</v>
      </c>
      <c r="F186" s="219" t="s">
        <v>342</v>
      </c>
      <c r="G186" s="220"/>
      <c r="H186" s="220"/>
      <c r="I186" s="220"/>
      <c r="J186" s="156" t="s">
        <v>290</v>
      </c>
      <c r="K186" s="157">
        <v>0.054</v>
      </c>
      <c r="L186" s="221">
        <v>0</v>
      </c>
      <c r="M186" s="220"/>
      <c r="N186" s="222">
        <f>ROUND(L186*K186,2)</f>
        <v>0</v>
      </c>
      <c r="O186" s="220"/>
      <c r="P186" s="220"/>
      <c r="Q186" s="220"/>
      <c r="R186" s="127"/>
      <c r="T186" s="158" t="s">
        <v>3</v>
      </c>
      <c r="U186" s="39" t="s">
        <v>46</v>
      </c>
      <c r="V186" s="31"/>
      <c r="W186" s="159">
        <f>V186*K186</f>
        <v>0</v>
      </c>
      <c r="X186" s="159">
        <v>0</v>
      </c>
      <c r="Y186" s="159">
        <f>X186*K186</f>
        <v>0</v>
      </c>
      <c r="Z186" s="159">
        <v>0</v>
      </c>
      <c r="AA186" s="160">
        <f>Z186*K186</f>
        <v>0</v>
      </c>
      <c r="AR186" s="13" t="s">
        <v>210</v>
      </c>
      <c r="AT186" s="13" t="s">
        <v>148</v>
      </c>
      <c r="AU186" s="13" t="s">
        <v>126</v>
      </c>
      <c r="AY186" s="13" t="s">
        <v>147</v>
      </c>
      <c r="BE186" s="100">
        <f>IF(U186="základní",N186,0)</f>
        <v>0</v>
      </c>
      <c r="BF186" s="100">
        <f>IF(U186="snížená",N186,0)</f>
        <v>0</v>
      </c>
      <c r="BG186" s="100">
        <f>IF(U186="zákl. přenesená",N186,0)</f>
        <v>0</v>
      </c>
      <c r="BH186" s="100">
        <f>IF(U186="sníž. přenesená",N186,0)</f>
        <v>0</v>
      </c>
      <c r="BI186" s="100">
        <f>IF(U186="nulová",N186,0)</f>
        <v>0</v>
      </c>
      <c r="BJ186" s="13" t="s">
        <v>126</v>
      </c>
      <c r="BK186" s="100">
        <f>ROUND(L186*K186,2)</f>
        <v>0</v>
      </c>
      <c r="BL186" s="13" t="s">
        <v>210</v>
      </c>
      <c r="BM186" s="13" t="s">
        <v>343</v>
      </c>
    </row>
    <row r="187" spans="2:63" s="9" customFormat="1" ht="29.25" customHeight="1">
      <c r="B187" s="143"/>
      <c r="C187" s="144"/>
      <c r="D187" s="153" t="s">
        <v>118</v>
      </c>
      <c r="E187" s="153"/>
      <c r="F187" s="153"/>
      <c r="G187" s="153"/>
      <c r="H187" s="153"/>
      <c r="I187" s="153"/>
      <c r="J187" s="153"/>
      <c r="K187" s="153"/>
      <c r="L187" s="153"/>
      <c r="M187" s="153"/>
      <c r="N187" s="217">
        <f>BK187</f>
        <v>0</v>
      </c>
      <c r="O187" s="218"/>
      <c r="P187" s="218"/>
      <c r="Q187" s="218"/>
      <c r="R187" s="146"/>
      <c r="T187" s="147"/>
      <c r="U187" s="144"/>
      <c r="V187" s="144"/>
      <c r="W187" s="148">
        <f>SUM(W188:W194)</f>
        <v>0</v>
      </c>
      <c r="X187" s="144"/>
      <c r="Y187" s="148">
        <f>SUM(Y188:Y194)</f>
        <v>0.00024</v>
      </c>
      <c r="Z187" s="144"/>
      <c r="AA187" s="149">
        <f>SUM(AA188:AA194)</f>
        <v>0</v>
      </c>
      <c r="AR187" s="150" t="s">
        <v>126</v>
      </c>
      <c r="AT187" s="151" t="s">
        <v>78</v>
      </c>
      <c r="AU187" s="151" t="s">
        <v>22</v>
      </c>
      <c r="AY187" s="150" t="s">
        <v>147</v>
      </c>
      <c r="BK187" s="152">
        <f>SUM(BK188:BK194)</f>
        <v>0</v>
      </c>
    </row>
    <row r="188" spans="2:65" s="1" customFormat="1" ht="31.5" customHeight="1">
      <c r="B188" s="125"/>
      <c r="C188" s="154" t="s">
        <v>344</v>
      </c>
      <c r="D188" s="154" t="s">
        <v>148</v>
      </c>
      <c r="E188" s="155" t="s">
        <v>345</v>
      </c>
      <c r="F188" s="250" t="s">
        <v>346</v>
      </c>
      <c r="G188" s="220"/>
      <c r="H188" s="220"/>
      <c r="I188" s="220"/>
      <c r="J188" s="156" t="s">
        <v>151</v>
      </c>
      <c r="K188" s="157">
        <v>1</v>
      </c>
      <c r="L188" s="221">
        <v>0</v>
      </c>
      <c r="M188" s="220"/>
      <c r="N188" s="222">
        <f aca="true" t="shared" si="25" ref="N188:N194">ROUND(L188*K188,2)</f>
        <v>0</v>
      </c>
      <c r="O188" s="220"/>
      <c r="P188" s="220"/>
      <c r="Q188" s="220"/>
      <c r="R188" s="127"/>
      <c r="T188" s="158" t="s">
        <v>3</v>
      </c>
      <c r="U188" s="39" t="s">
        <v>46</v>
      </c>
      <c r="V188" s="31"/>
      <c r="W188" s="159">
        <f aca="true" t="shared" si="26" ref="W188:W194">V188*K188</f>
        <v>0</v>
      </c>
      <c r="X188" s="159">
        <v>0.00024</v>
      </c>
      <c r="Y188" s="159">
        <f aca="true" t="shared" si="27" ref="Y188:Y194">X188*K188</f>
        <v>0.00024</v>
      </c>
      <c r="Z188" s="159">
        <v>0</v>
      </c>
      <c r="AA188" s="160">
        <f aca="true" t="shared" si="28" ref="AA188:AA194">Z188*K188</f>
        <v>0</v>
      </c>
      <c r="AR188" s="13" t="s">
        <v>210</v>
      </c>
      <c r="AT188" s="13" t="s">
        <v>148</v>
      </c>
      <c r="AU188" s="13" t="s">
        <v>126</v>
      </c>
      <c r="AY188" s="13" t="s">
        <v>147</v>
      </c>
      <c r="BE188" s="100">
        <f aca="true" t="shared" si="29" ref="BE188:BE194">IF(U188="základní",N188,0)</f>
        <v>0</v>
      </c>
      <c r="BF188" s="100">
        <f aca="true" t="shared" si="30" ref="BF188:BF194">IF(U188="snížená",N188,0)</f>
        <v>0</v>
      </c>
      <c r="BG188" s="100">
        <f aca="true" t="shared" si="31" ref="BG188:BG194">IF(U188="zákl. přenesená",N188,0)</f>
        <v>0</v>
      </c>
      <c r="BH188" s="100">
        <f aca="true" t="shared" si="32" ref="BH188:BH194">IF(U188="sníž. přenesená",N188,0)</f>
        <v>0</v>
      </c>
      <c r="BI188" s="100">
        <f aca="true" t="shared" si="33" ref="BI188:BI194">IF(U188="nulová",N188,0)</f>
        <v>0</v>
      </c>
      <c r="BJ188" s="13" t="s">
        <v>126</v>
      </c>
      <c r="BK188" s="100">
        <f aca="true" t="shared" si="34" ref="BK188:BK194">ROUND(L188*K188,2)</f>
        <v>0</v>
      </c>
      <c r="BL188" s="13" t="s">
        <v>210</v>
      </c>
      <c r="BM188" s="13" t="s">
        <v>347</v>
      </c>
    </row>
    <row r="189" spans="2:65" s="1" customFormat="1" ht="31.5" customHeight="1">
      <c r="B189" s="125"/>
      <c r="C189" s="154" t="s">
        <v>348</v>
      </c>
      <c r="D189" s="154" t="s">
        <v>148</v>
      </c>
      <c r="E189" s="155" t="s">
        <v>349</v>
      </c>
      <c r="F189" s="250" t="s">
        <v>521</v>
      </c>
      <c r="G189" s="220"/>
      <c r="H189" s="220"/>
      <c r="I189" s="220"/>
      <c r="J189" s="156" t="s">
        <v>151</v>
      </c>
      <c r="K189" s="157">
        <v>0</v>
      </c>
      <c r="L189" s="221">
        <v>0</v>
      </c>
      <c r="M189" s="220"/>
      <c r="N189" s="222">
        <f t="shared" si="25"/>
        <v>0</v>
      </c>
      <c r="O189" s="220"/>
      <c r="P189" s="220"/>
      <c r="Q189" s="220"/>
      <c r="R189" s="127"/>
      <c r="T189" s="158" t="s">
        <v>3</v>
      </c>
      <c r="U189" s="39" t="s">
        <v>46</v>
      </c>
      <c r="V189" s="31"/>
      <c r="W189" s="159">
        <f t="shared" si="26"/>
        <v>0</v>
      </c>
      <c r="X189" s="159">
        <v>0.00024</v>
      </c>
      <c r="Y189" s="159">
        <f t="shared" si="27"/>
        <v>0</v>
      </c>
      <c r="Z189" s="159">
        <v>0</v>
      </c>
      <c r="AA189" s="160">
        <f t="shared" si="28"/>
        <v>0</v>
      </c>
      <c r="AR189" s="13" t="s">
        <v>210</v>
      </c>
      <c r="AT189" s="13" t="s">
        <v>148</v>
      </c>
      <c r="AU189" s="13" t="s">
        <v>126</v>
      </c>
      <c r="AY189" s="13" t="s">
        <v>147</v>
      </c>
      <c r="BE189" s="100">
        <f t="shared" si="29"/>
        <v>0</v>
      </c>
      <c r="BF189" s="100">
        <f t="shared" si="30"/>
        <v>0</v>
      </c>
      <c r="BG189" s="100">
        <f t="shared" si="31"/>
        <v>0</v>
      </c>
      <c r="BH189" s="100">
        <f t="shared" si="32"/>
        <v>0</v>
      </c>
      <c r="BI189" s="100">
        <f t="shared" si="33"/>
        <v>0</v>
      </c>
      <c r="BJ189" s="13" t="s">
        <v>126</v>
      </c>
      <c r="BK189" s="100">
        <f t="shared" si="34"/>
        <v>0</v>
      </c>
      <c r="BL189" s="13" t="s">
        <v>210</v>
      </c>
      <c r="BM189" s="13" t="s">
        <v>350</v>
      </c>
    </row>
    <row r="190" spans="2:65" s="1" customFormat="1" ht="22.5" customHeight="1">
      <c r="B190" s="125"/>
      <c r="C190" s="161" t="s">
        <v>351</v>
      </c>
      <c r="D190" s="161" t="s">
        <v>199</v>
      </c>
      <c r="E190" s="162" t="s">
        <v>352</v>
      </c>
      <c r="F190" s="229" t="s">
        <v>522</v>
      </c>
      <c r="G190" s="230"/>
      <c r="H190" s="230"/>
      <c r="I190" s="230"/>
      <c r="J190" s="163" t="s">
        <v>151</v>
      </c>
      <c r="K190" s="164">
        <v>0</v>
      </c>
      <c r="L190" s="231">
        <v>0</v>
      </c>
      <c r="M190" s="230"/>
      <c r="N190" s="232">
        <f t="shared" si="25"/>
        <v>0</v>
      </c>
      <c r="O190" s="220"/>
      <c r="P190" s="220"/>
      <c r="Q190" s="220"/>
      <c r="R190" s="127"/>
      <c r="T190" s="158" t="s">
        <v>3</v>
      </c>
      <c r="U190" s="39" t="s">
        <v>46</v>
      </c>
      <c r="V190" s="31"/>
      <c r="W190" s="159">
        <f t="shared" si="26"/>
        <v>0</v>
      </c>
      <c r="X190" s="159">
        <v>0.393</v>
      </c>
      <c r="Y190" s="159">
        <f t="shared" si="27"/>
        <v>0</v>
      </c>
      <c r="Z190" s="159">
        <v>0</v>
      </c>
      <c r="AA190" s="160">
        <f t="shared" si="28"/>
        <v>0</v>
      </c>
      <c r="AR190" s="13" t="s">
        <v>275</v>
      </c>
      <c r="AT190" s="13" t="s">
        <v>199</v>
      </c>
      <c r="AU190" s="13" t="s">
        <v>126</v>
      </c>
      <c r="AY190" s="13" t="s">
        <v>147</v>
      </c>
      <c r="BE190" s="100">
        <f t="shared" si="29"/>
        <v>0</v>
      </c>
      <c r="BF190" s="100">
        <f t="shared" si="30"/>
        <v>0</v>
      </c>
      <c r="BG190" s="100">
        <f t="shared" si="31"/>
        <v>0</v>
      </c>
      <c r="BH190" s="100">
        <f t="shared" si="32"/>
        <v>0</v>
      </c>
      <c r="BI190" s="100">
        <f t="shared" si="33"/>
        <v>0</v>
      </c>
      <c r="BJ190" s="13" t="s">
        <v>126</v>
      </c>
      <c r="BK190" s="100">
        <f t="shared" si="34"/>
        <v>0</v>
      </c>
      <c r="BL190" s="13" t="s">
        <v>210</v>
      </c>
      <c r="BM190" s="13" t="s">
        <v>353</v>
      </c>
    </row>
    <row r="191" spans="2:65" s="1" customFormat="1" ht="31.5" customHeight="1">
      <c r="B191" s="125"/>
      <c r="C191" s="154" t="s">
        <v>354</v>
      </c>
      <c r="D191" s="154" t="s">
        <v>148</v>
      </c>
      <c r="E191" s="155" t="s">
        <v>355</v>
      </c>
      <c r="F191" s="250" t="s">
        <v>523</v>
      </c>
      <c r="G191" s="220"/>
      <c r="H191" s="220"/>
      <c r="I191" s="220"/>
      <c r="J191" s="156" t="s">
        <v>151</v>
      </c>
      <c r="K191" s="157">
        <v>0</v>
      </c>
      <c r="L191" s="221">
        <v>0</v>
      </c>
      <c r="M191" s="220"/>
      <c r="N191" s="222">
        <f t="shared" si="25"/>
        <v>0</v>
      </c>
      <c r="O191" s="220"/>
      <c r="P191" s="220"/>
      <c r="Q191" s="220"/>
      <c r="R191" s="127"/>
      <c r="T191" s="158" t="s">
        <v>3</v>
      </c>
      <c r="U191" s="39" t="s">
        <v>46</v>
      </c>
      <c r="V191" s="31"/>
      <c r="W191" s="159">
        <f t="shared" si="26"/>
        <v>0</v>
      </c>
      <c r="X191" s="159">
        <v>0</v>
      </c>
      <c r="Y191" s="159">
        <f t="shared" si="27"/>
        <v>0</v>
      </c>
      <c r="Z191" s="159">
        <v>0</v>
      </c>
      <c r="AA191" s="160">
        <f t="shared" si="28"/>
        <v>0</v>
      </c>
      <c r="AR191" s="13" t="s">
        <v>210</v>
      </c>
      <c r="AT191" s="13" t="s">
        <v>148</v>
      </c>
      <c r="AU191" s="13" t="s">
        <v>126</v>
      </c>
      <c r="AY191" s="13" t="s">
        <v>147</v>
      </c>
      <c r="BE191" s="100">
        <f t="shared" si="29"/>
        <v>0</v>
      </c>
      <c r="BF191" s="100">
        <f t="shared" si="30"/>
        <v>0</v>
      </c>
      <c r="BG191" s="100">
        <f t="shared" si="31"/>
        <v>0</v>
      </c>
      <c r="BH191" s="100">
        <f t="shared" si="32"/>
        <v>0</v>
      </c>
      <c r="BI191" s="100">
        <f t="shared" si="33"/>
        <v>0</v>
      </c>
      <c r="BJ191" s="13" t="s">
        <v>126</v>
      </c>
      <c r="BK191" s="100">
        <f t="shared" si="34"/>
        <v>0</v>
      </c>
      <c r="BL191" s="13" t="s">
        <v>210</v>
      </c>
      <c r="BM191" s="13" t="s">
        <v>356</v>
      </c>
    </row>
    <row r="192" spans="2:65" s="1" customFormat="1" ht="31.5" customHeight="1">
      <c r="B192" s="125"/>
      <c r="C192" s="161" t="s">
        <v>357</v>
      </c>
      <c r="D192" s="161" t="s">
        <v>199</v>
      </c>
      <c r="E192" s="162" t="s">
        <v>358</v>
      </c>
      <c r="F192" s="229" t="s">
        <v>524</v>
      </c>
      <c r="G192" s="230"/>
      <c r="H192" s="230"/>
      <c r="I192" s="230"/>
      <c r="J192" s="163" t="s">
        <v>151</v>
      </c>
      <c r="K192" s="164">
        <v>0</v>
      </c>
      <c r="L192" s="231">
        <v>0</v>
      </c>
      <c r="M192" s="230"/>
      <c r="N192" s="232">
        <f t="shared" si="25"/>
        <v>0</v>
      </c>
      <c r="O192" s="220"/>
      <c r="P192" s="220"/>
      <c r="Q192" s="220"/>
      <c r="R192" s="127"/>
      <c r="T192" s="158" t="s">
        <v>3</v>
      </c>
      <c r="U192" s="39" t="s">
        <v>46</v>
      </c>
      <c r="V192" s="31"/>
      <c r="W192" s="159">
        <f t="shared" si="26"/>
        <v>0</v>
      </c>
      <c r="X192" s="159">
        <v>0.084</v>
      </c>
      <c r="Y192" s="159">
        <f t="shared" si="27"/>
        <v>0</v>
      </c>
      <c r="Z192" s="159">
        <v>0</v>
      </c>
      <c r="AA192" s="160">
        <f t="shared" si="28"/>
        <v>0</v>
      </c>
      <c r="AR192" s="13" t="s">
        <v>275</v>
      </c>
      <c r="AT192" s="13" t="s">
        <v>199</v>
      </c>
      <c r="AU192" s="13" t="s">
        <v>126</v>
      </c>
      <c r="AY192" s="13" t="s">
        <v>147</v>
      </c>
      <c r="BE192" s="100">
        <f t="shared" si="29"/>
        <v>0</v>
      </c>
      <c r="BF192" s="100">
        <f t="shared" si="30"/>
        <v>0</v>
      </c>
      <c r="BG192" s="100">
        <f t="shared" si="31"/>
        <v>0</v>
      </c>
      <c r="BH192" s="100">
        <f t="shared" si="32"/>
        <v>0</v>
      </c>
      <c r="BI192" s="100">
        <f t="shared" si="33"/>
        <v>0</v>
      </c>
      <c r="BJ192" s="13" t="s">
        <v>126</v>
      </c>
      <c r="BK192" s="100">
        <f t="shared" si="34"/>
        <v>0</v>
      </c>
      <c r="BL192" s="13" t="s">
        <v>210</v>
      </c>
      <c r="BM192" s="13" t="s">
        <v>359</v>
      </c>
    </row>
    <row r="193" spans="2:65" s="1" customFormat="1" ht="31.5" customHeight="1">
      <c r="B193" s="125"/>
      <c r="C193" s="161" t="s">
        <v>360</v>
      </c>
      <c r="D193" s="161" t="s">
        <v>199</v>
      </c>
      <c r="E193" s="162" t="s">
        <v>361</v>
      </c>
      <c r="F193" s="229" t="s">
        <v>525</v>
      </c>
      <c r="G193" s="230"/>
      <c r="H193" s="230"/>
      <c r="I193" s="230"/>
      <c r="J193" s="163" t="s">
        <v>151</v>
      </c>
      <c r="K193" s="164">
        <v>0</v>
      </c>
      <c r="L193" s="231">
        <v>0</v>
      </c>
      <c r="M193" s="230"/>
      <c r="N193" s="232">
        <f t="shared" si="25"/>
        <v>0</v>
      </c>
      <c r="O193" s="220"/>
      <c r="P193" s="220"/>
      <c r="Q193" s="220"/>
      <c r="R193" s="127"/>
      <c r="T193" s="158" t="s">
        <v>3</v>
      </c>
      <c r="U193" s="39" t="s">
        <v>46</v>
      </c>
      <c r="V193" s="31"/>
      <c r="W193" s="159">
        <f t="shared" si="26"/>
        <v>0</v>
      </c>
      <c r="X193" s="159">
        <v>0.117</v>
      </c>
      <c r="Y193" s="159">
        <f t="shared" si="27"/>
        <v>0</v>
      </c>
      <c r="Z193" s="159">
        <v>0</v>
      </c>
      <c r="AA193" s="160">
        <f t="shared" si="28"/>
        <v>0</v>
      </c>
      <c r="AR193" s="13" t="s">
        <v>275</v>
      </c>
      <c r="AT193" s="13" t="s">
        <v>199</v>
      </c>
      <c r="AU193" s="13" t="s">
        <v>126</v>
      </c>
      <c r="AY193" s="13" t="s">
        <v>147</v>
      </c>
      <c r="BE193" s="100">
        <f t="shared" si="29"/>
        <v>0</v>
      </c>
      <c r="BF193" s="100">
        <f t="shared" si="30"/>
        <v>0</v>
      </c>
      <c r="BG193" s="100">
        <f t="shared" si="31"/>
        <v>0</v>
      </c>
      <c r="BH193" s="100">
        <f t="shared" si="32"/>
        <v>0</v>
      </c>
      <c r="BI193" s="100">
        <f t="shared" si="33"/>
        <v>0</v>
      </c>
      <c r="BJ193" s="13" t="s">
        <v>126</v>
      </c>
      <c r="BK193" s="100">
        <f t="shared" si="34"/>
        <v>0</v>
      </c>
      <c r="BL193" s="13" t="s">
        <v>210</v>
      </c>
      <c r="BM193" s="13" t="s">
        <v>362</v>
      </c>
    </row>
    <row r="194" spans="2:65" s="1" customFormat="1" ht="31.5" customHeight="1">
      <c r="B194" s="125"/>
      <c r="C194" s="154" t="s">
        <v>363</v>
      </c>
      <c r="D194" s="154" t="s">
        <v>148</v>
      </c>
      <c r="E194" s="155" t="s">
        <v>364</v>
      </c>
      <c r="F194" s="250" t="s">
        <v>526</v>
      </c>
      <c r="G194" s="220"/>
      <c r="H194" s="220"/>
      <c r="I194" s="220"/>
      <c r="J194" s="156" t="s">
        <v>290</v>
      </c>
      <c r="K194" s="157">
        <v>0</v>
      </c>
      <c r="L194" s="221">
        <v>0</v>
      </c>
      <c r="M194" s="220"/>
      <c r="N194" s="222">
        <f t="shared" si="25"/>
        <v>0</v>
      </c>
      <c r="O194" s="220"/>
      <c r="P194" s="220"/>
      <c r="Q194" s="220"/>
      <c r="R194" s="127"/>
      <c r="T194" s="158" t="s">
        <v>3</v>
      </c>
      <c r="U194" s="39" t="s">
        <v>46</v>
      </c>
      <c r="V194" s="31"/>
      <c r="W194" s="159">
        <f t="shared" si="26"/>
        <v>0</v>
      </c>
      <c r="X194" s="159">
        <v>0</v>
      </c>
      <c r="Y194" s="159">
        <f t="shared" si="27"/>
        <v>0</v>
      </c>
      <c r="Z194" s="159">
        <v>0</v>
      </c>
      <c r="AA194" s="160">
        <f t="shared" si="28"/>
        <v>0</v>
      </c>
      <c r="AR194" s="13" t="s">
        <v>210</v>
      </c>
      <c r="AT194" s="13" t="s">
        <v>148</v>
      </c>
      <c r="AU194" s="13" t="s">
        <v>126</v>
      </c>
      <c r="AY194" s="13" t="s">
        <v>147</v>
      </c>
      <c r="BE194" s="100">
        <f t="shared" si="29"/>
        <v>0</v>
      </c>
      <c r="BF194" s="100">
        <f t="shared" si="30"/>
        <v>0</v>
      </c>
      <c r="BG194" s="100">
        <f t="shared" si="31"/>
        <v>0</v>
      </c>
      <c r="BH194" s="100">
        <f t="shared" si="32"/>
        <v>0</v>
      </c>
      <c r="BI194" s="100">
        <f t="shared" si="33"/>
        <v>0</v>
      </c>
      <c r="BJ194" s="13" t="s">
        <v>126</v>
      </c>
      <c r="BK194" s="100">
        <f t="shared" si="34"/>
        <v>0</v>
      </c>
      <c r="BL194" s="13" t="s">
        <v>210</v>
      </c>
      <c r="BM194" s="13" t="s">
        <v>365</v>
      </c>
    </row>
    <row r="195" spans="2:63" s="9" customFormat="1" ht="29.25" customHeight="1">
      <c r="B195" s="143"/>
      <c r="C195" s="144"/>
      <c r="D195" s="153" t="s">
        <v>119</v>
      </c>
      <c r="E195" s="153"/>
      <c r="F195" s="153"/>
      <c r="G195" s="153"/>
      <c r="H195" s="153"/>
      <c r="I195" s="153"/>
      <c r="J195" s="153"/>
      <c r="K195" s="153"/>
      <c r="L195" s="153"/>
      <c r="M195" s="153"/>
      <c r="N195" s="217">
        <f>BK195</f>
        <v>0</v>
      </c>
      <c r="O195" s="218"/>
      <c r="P195" s="218"/>
      <c r="Q195" s="218"/>
      <c r="R195" s="146"/>
      <c r="T195" s="147"/>
      <c r="U195" s="144"/>
      <c r="V195" s="144"/>
      <c r="W195" s="148">
        <f>W196</f>
        <v>0</v>
      </c>
      <c r="X195" s="144"/>
      <c r="Y195" s="148">
        <f>Y196</f>
        <v>0</v>
      </c>
      <c r="Z195" s="144"/>
      <c r="AA195" s="149">
        <f>AA196</f>
        <v>0.25</v>
      </c>
      <c r="AR195" s="150" t="s">
        <v>126</v>
      </c>
      <c r="AT195" s="151" t="s">
        <v>78</v>
      </c>
      <c r="AU195" s="151" t="s">
        <v>22</v>
      </c>
      <c r="AY195" s="150" t="s">
        <v>147</v>
      </c>
      <c r="BK195" s="152">
        <f>BK196</f>
        <v>0</v>
      </c>
    </row>
    <row r="196" spans="2:65" s="1" customFormat="1" ht="31.5" customHeight="1">
      <c r="B196" s="125"/>
      <c r="C196" s="154" t="s">
        <v>366</v>
      </c>
      <c r="D196" s="154" t="s">
        <v>148</v>
      </c>
      <c r="E196" s="155" t="s">
        <v>367</v>
      </c>
      <c r="F196" s="219" t="s">
        <v>368</v>
      </c>
      <c r="G196" s="220"/>
      <c r="H196" s="220"/>
      <c r="I196" s="220"/>
      <c r="J196" s="156" t="s">
        <v>369</v>
      </c>
      <c r="K196" s="157">
        <v>250</v>
      </c>
      <c r="L196" s="221">
        <v>0</v>
      </c>
      <c r="M196" s="220"/>
      <c r="N196" s="222">
        <f>ROUND(L196*K196,2)</f>
        <v>0</v>
      </c>
      <c r="O196" s="220"/>
      <c r="P196" s="220"/>
      <c r="Q196" s="220"/>
      <c r="R196" s="127"/>
      <c r="T196" s="158" t="s">
        <v>3</v>
      </c>
      <c r="U196" s="39" t="s">
        <v>46</v>
      </c>
      <c r="V196" s="31"/>
      <c r="W196" s="159">
        <f>V196*K196</f>
        <v>0</v>
      </c>
      <c r="X196" s="159">
        <v>0</v>
      </c>
      <c r="Y196" s="159">
        <f>X196*K196</f>
        <v>0</v>
      </c>
      <c r="Z196" s="159">
        <v>0.001</v>
      </c>
      <c r="AA196" s="160">
        <f>Z196*K196</f>
        <v>0.25</v>
      </c>
      <c r="AR196" s="13" t="s">
        <v>210</v>
      </c>
      <c r="AT196" s="13" t="s">
        <v>148</v>
      </c>
      <c r="AU196" s="13" t="s">
        <v>126</v>
      </c>
      <c r="AY196" s="13" t="s">
        <v>147</v>
      </c>
      <c r="BE196" s="100">
        <f>IF(U196="základní",N196,0)</f>
        <v>0</v>
      </c>
      <c r="BF196" s="100">
        <f>IF(U196="snížená",N196,0)</f>
        <v>0</v>
      </c>
      <c r="BG196" s="100">
        <f>IF(U196="zákl. přenesená",N196,0)</f>
        <v>0</v>
      </c>
      <c r="BH196" s="100">
        <f>IF(U196="sníž. přenesená",N196,0)</f>
        <v>0</v>
      </c>
      <c r="BI196" s="100">
        <f>IF(U196="nulová",N196,0)</f>
        <v>0</v>
      </c>
      <c r="BJ196" s="13" t="s">
        <v>126</v>
      </c>
      <c r="BK196" s="100">
        <f>ROUND(L196*K196,2)</f>
        <v>0</v>
      </c>
      <c r="BL196" s="13" t="s">
        <v>210</v>
      </c>
      <c r="BM196" s="13" t="s">
        <v>370</v>
      </c>
    </row>
    <row r="197" spans="2:63" s="9" customFormat="1" ht="29.25" customHeight="1">
      <c r="B197" s="143"/>
      <c r="C197" s="144"/>
      <c r="D197" s="153" t="s">
        <v>120</v>
      </c>
      <c r="E197" s="153"/>
      <c r="F197" s="153"/>
      <c r="G197" s="153"/>
      <c r="H197" s="153"/>
      <c r="I197" s="153"/>
      <c r="J197" s="153"/>
      <c r="K197" s="153"/>
      <c r="L197" s="153"/>
      <c r="M197" s="153"/>
      <c r="N197" s="217">
        <f>BK197</f>
        <v>0</v>
      </c>
      <c r="O197" s="218"/>
      <c r="P197" s="218"/>
      <c r="Q197" s="218"/>
      <c r="R197" s="146"/>
      <c r="T197" s="147"/>
      <c r="U197" s="144"/>
      <c r="V197" s="144"/>
      <c r="W197" s="148">
        <f>SUM(W198:W203)</f>
        <v>0</v>
      </c>
      <c r="X197" s="144"/>
      <c r="Y197" s="148">
        <f>SUM(Y198:Y203)</f>
        <v>0.3767508</v>
      </c>
      <c r="Z197" s="144"/>
      <c r="AA197" s="149">
        <f>SUM(AA198:AA203)</f>
        <v>0</v>
      </c>
      <c r="AR197" s="150" t="s">
        <v>126</v>
      </c>
      <c r="AT197" s="151" t="s">
        <v>78</v>
      </c>
      <c r="AU197" s="151" t="s">
        <v>22</v>
      </c>
      <c r="AY197" s="150" t="s">
        <v>147</v>
      </c>
      <c r="BK197" s="152">
        <f>SUM(BK198:BK203)</f>
        <v>0</v>
      </c>
    </row>
    <row r="198" spans="2:65" s="1" customFormat="1" ht="22.5" customHeight="1">
      <c r="B198" s="125"/>
      <c r="C198" s="154" t="s">
        <v>371</v>
      </c>
      <c r="D198" s="154" t="s">
        <v>148</v>
      </c>
      <c r="E198" s="155" t="s">
        <v>372</v>
      </c>
      <c r="F198" s="219" t="s">
        <v>373</v>
      </c>
      <c r="G198" s="220"/>
      <c r="H198" s="220"/>
      <c r="I198" s="220"/>
      <c r="J198" s="156" t="s">
        <v>156</v>
      </c>
      <c r="K198" s="157">
        <v>2.16</v>
      </c>
      <c r="L198" s="221">
        <v>0</v>
      </c>
      <c r="M198" s="220"/>
      <c r="N198" s="222">
        <f aca="true" t="shared" si="35" ref="N198:N203">ROUND(L198*K198,2)</f>
        <v>0</v>
      </c>
      <c r="O198" s="220"/>
      <c r="P198" s="220"/>
      <c r="Q198" s="220"/>
      <c r="R198" s="127"/>
      <c r="T198" s="158" t="s">
        <v>3</v>
      </c>
      <c r="U198" s="39" t="s">
        <v>46</v>
      </c>
      <c r="V198" s="31"/>
      <c r="W198" s="159">
        <f aca="true" t="shared" si="36" ref="W198:W203">V198*K198</f>
        <v>0</v>
      </c>
      <c r="X198" s="159">
        <v>0.0675</v>
      </c>
      <c r="Y198" s="159">
        <f aca="true" t="shared" si="37" ref="Y198:Y203">X198*K198</f>
        <v>0.1458</v>
      </c>
      <c r="Z198" s="159">
        <v>0</v>
      </c>
      <c r="AA198" s="160">
        <f aca="true" t="shared" si="38" ref="AA198:AA203">Z198*K198</f>
        <v>0</v>
      </c>
      <c r="AR198" s="13" t="s">
        <v>210</v>
      </c>
      <c r="AT198" s="13" t="s">
        <v>148</v>
      </c>
      <c r="AU198" s="13" t="s">
        <v>126</v>
      </c>
      <c r="AY198" s="13" t="s">
        <v>147</v>
      </c>
      <c r="BE198" s="100">
        <f aca="true" t="shared" si="39" ref="BE198:BE203">IF(U198="základní",N198,0)</f>
        <v>0</v>
      </c>
      <c r="BF198" s="100">
        <f aca="true" t="shared" si="40" ref="BF198:BF203">IF(U198="snížená",N198,0)</f>
        <v>0</v>
      </c>
      <c r="BG198" s="100">
        <f aca="true" t="shared" si="41" ref="BG198:BG203">IF(U198="zákl. přenesená",N198,0)</f>
        <v>0</v>
      </c>
      <c r="BH198" s="100">
        <f aca="true" t="shared" si="42" ref="BH198:BH203">IF(U198="sníž. přenesená",N198,0)</f>
        <v>0</v>
      </c>
      <c r="BI198" s="100">
        <f aca="true" t="shared" si="43" ref="BI198:BI203">IF(U198="nulová",N198,0)</f>
        <v>0</v>
      </c>
      <c r="BJ198" s="13" t="s">
        <v>126</v>
      </c>
      <c r="BK198" s="100">
        <f aca="true" t="shared" si="44" ref="BK198:BK203">ROUND(L198*K198,2)</f>
        <v>0</v>
      </c>
      <c r="BL198" s="13" t="s">
        <v>210</v>
      </c>
      <c r="BM198" s="13" t="s">
        <v>374</v>
      </c>
    </row>
    <row r="199" spans="2:65" s="1" customFormat="1" ht="31.5" customHeight="1">
      <c r="B199" s="125"/>
      <c r="C199" s="154" t="s">
        <v>375</v>
      </c>
      <c r="D199" s="154" t="s">
        <v>148</v>
      </c>
      <c r="E199" s="155" t="s">
        <v>376</v>
      </c>
      <c r="F199" s="219" t="s">
        <v>377</v>
      </c>
      <c r="G199" s="220"/>
      <c r="H199" s="220"/>
      <c r="I199" s="220"/>
      <c r="J199" s="156" t="s">
        <v>156</v>
      </c>
      <c r="K199" s="157">
        <v>1.08</v>
      </c>
      <c r="L199" s="221">
        <v>0</v>
      </c>
      <c r="M199" s="220"/>
      <c r="N199" s="222">
        <f t="shared" si="35"/>
        <v>0</v>
      </c>
      <c r="O199" s="220"/>
      <c r="P199" s="220"/>
      <c r="Q199" s="220"/>
      <c r="R199" s="127"/>
      <c r="T199" s="158" t="s">
        <v>3</v>
      </c>
      <c r="U199" s="39" t="s">
        <v>46</v>
      </c>
      <c r="V199" s="31"/>
      <c r="W199" s="159">
        <f t="shared" si="36"/>
        <v>0</v>
      </c>
      <c r="X199" s="159">
        <v>0.04961</v>
      </c>
      <c r="Y199" s="159">
        <f t="shared" si="37"/>
        <v>0.0535788</v>
      </c>
      <c r="Z199" s="159">
        <v>0</v>
      </c>
      <c r="AA199" s="160">
        <f t="shared" si="38"/>
        <v>0</v>
      </c>
      <c r="AR199" s="13" t="s">
        <v>210</v>
      </c>
      <c r="AT199" s="13" t="s">
        <v>148</v>
      </c>
      <c r="AU199" s="13" t="s">
        <v>126</v>
      </c>
      <c r="AY199" s="13" t="s">
        <v>147</v>
      </c>
      <c r="BE199" s="100">
        <f t="shared" si="39"/>
        <v>0</v>
      </c>
      <c r="BF199" s="100">
        <f t="shared" si="40"/>
        <v>0</v>
      </c>
      <c r="BG199" s="100">
        <f t="shared" si="41"/>
        <v>0</v>
      </c>
      <c r="BH199" s="100">
        <f t="shared" si="42"/>
        <v>0</v>
      </c>
      <c r="BI199" s="100">
        <f t="shared" si="43"/>
        <v>0</v>
      </c>
      <c r="BJ199" s="13" t="s">
        <v>126</v>
      </c>
      <c r="BK199" s="100">
        <f t="shared" si="44"/>
        <v>0</v>
      </c>
      <c r="BL199" s="13" t="s">
        <v>210</v>
      </c>
      <c r="BM199" s="13" t="s">
        <v>378</v>
      </c>
    </row>
    <row r="200" spans="2:65" s="1" customFormat="1" ht="31.5" customHeight="1">
      <c r="B200" s="125"/>
      <c r="C200" s="154" t="s">
        <v>379</v>
      </c>
      <c r="D200" s="154" t="s">
        <v>148</v>
      </c>
      <c r="E200" s="155" t="s">
        <v>380</v>
      </c>
      <c r="F200" s="219" t="s">
        <v>381</v>
      </c>
      <c r="G200" s="220"/>
      <c r="H200" s="220"/>
      <c r="I200" s="220"/>
      <c r="J200" s="156" t="s">
        <v>156</v>
      </c>
      <c r="K200" s="157">
        <v>9.04</v>
      </c>
      <c r="L200" s="221">
        <v>0</v>
      </c>
      <c r="M200" s="220"/>
      <c r="N200" s="222">
        <f t="shared" si="35"/>
        <v>0</v>
      </c>
      <c r="O200" s="220"/>
      <c r="P200" s="220"/>
      <c r="Q200" s="220"/>
      <c r="R200" s="127"/>
      <c r="T200" s="158" t="s">
        <v>3</v>
      </c>
      <c r="U200" s="39" t="s">
        <v>46</v>
      </c>
      <c r="V200" s="31"/>
      <c r="W200" s="159">
        <f t="shared" si="36"/>
        <v>0</v>
      </c>
      <c r="X200" s="159">
        <v>0.0173</v>
      </c>
      <c r="Y200" s="159">
        <f t="shared" si="37"/>
        <v>0.15639199999999998</v>
      </c>
      <c r="Z200" s="159">
        <v>0</v>
      </c>
      <c r="AA200" s="160">
        <f t="shared" si="38"/>
        <v>0</v>
      </c>
      <c r="AR200" s="13" t="s">
        <v>210</v>
      </c>
      <c r="AT200" s="13" t="s">
        <v>148</v>
      </c>
      <c r="AU200" s="13" t="s">
        <v>126</v>
      </c>
      <c r="AY200" s="13" t="s">
        <v>147</v>
      </c>
      <c r="BE200" s="100">
        <f t="shared" si="39"/>
        <v>0</v>
      </c>
      <c r="BF200" s="100">
        <f t="shared" si="40"/>
        <v>0</v>
      </c>
      <c r="BG200" s="100">
        <f t="shared" si="41"/>
        <v>0</v>
      </c>
      <c r="BH200" s="100">
        <f t="shared" si="42"/>
        <v>0</v>
      </c>
      <c r="BI200" s="100">
        <f t="shared" si="43"/>
        <v>0</v>
      </c>
      <c r="BJ200" s="13" t="s">
        <v>126</v>
      </c>
      <c r="BK200" s="100">
        <f t="shared" si="44"/>
        <v>0</v>
      </c>
      <c r="BL200" s="13" t="s">
        <v>210</v>
      </c>
      <c r="BM200" s="13" t="s">
        <v>382</v>
      </c>
    </row>
    <row r="201" spans="2:65" s="1" customFormat="1" ht="31.5" customHeight="1">
      <c r="B201" s="125"/>
      <c r="C201" s="154" t="s">
        <v>383</v>
      </c>
      <c r="D201" s="154" t="s">
        <v>148</v>
      </c>
      <c r="E201" s="155" t="s">
        <v>384</v>
      </c>
      <c r="F201" s="219" t="s">
        <v>385</v>
      </c>
      <c r="G201" s="220"/>
      <c r="H201" s="220"/>
      <c r="I201" s="220"/>
      <c r="J201" s="156" t="s">
        <v>168</v>
      </c>
      <c r="K201" s="157">
        <v>1</v>
      </c>
      <c r="L201" s="221">
        <v>0</v>
      </c>
      <c r="M201" s="220"/>
      <c r="N201" s="222">
        <f t="shared" si="35"/>
        <v>0</v>
      </c>
      <c r="O201" s="220"/>
      <c r="P201" s="220"/>
      <c r="Q201" s="220"/>
      <c r="R201" s="127"/>
      <c r="T201" s="158" t="s">
        <v>3</v>
      </c>
      <c r="U201" s="39" t="s">
        <v>46</v>
      </c>
      <c r="V201" s="31"/>
      <c r="W201" s="159">
        <f t="shared" si="36"/>
        <v>0</v>
      </c>
      <c r="X201" s="159">
        <v>0.02098</v>
      </c>
      <c r="Y201" s="159">
        <f t="shared" si="37"/>
        <v>0.02098</v>
      </c>
      <c r="Z201" s="159">
        <v>0</v>
      </c>
      <c r="AA201" s="160">
        <f t="shared" si="38"/>
        <v>0</v>
      </c>
      <c r="AR201" s="13" t="s">
        <v>210</v>
      </c>
      <c r="AT201" s="13" t="s">
        <v>148</v>
      </c>
      <c r="AU201" s="13" t="s">
        <v>126</v>
      </c>
      <c r="AY201" s="13" t="s">
        <v>147</v>
      </c>
      <c r="BE201" s="100">
        <f t="shared" si="39"/>
        <v>0</v>
      </c>
      <c r="BF201" s="100">
        <f t="shared" si="40"/>
        <v>0</v>
      </c>
      <c r="BG201" s="100">
        <f t="shared" si="41"/>
        <v>0</v>
      </c>
      <c r="BH201" s="100">
        <f t="shared" si="42"/>
        <v>0</v>
      </c>
      <c r="BI201" s="100">
        <f t="shared" si="43"/>
        <v>0</v>
      </c>
      <c r="BJ201" s="13" t="s">
        <v>126</v>
      </c>
      <c r="BK201" s="100">
        <f t="shared" si="44"/>
        <v>0</v>
      </c>
      <c r="BL201" s="13" t="s">
        <v>210</v>
      </c>
      <c r="BM201" s="13" t="s">
        <v>386</v>
      </c>
    </row>
    <row r="202" spans="2:65" s="1" customFormat="1" ht="31.5" customHeight="1">
      <c r="B202" s="125"/>
      <c r="C202" s="154" t="s">
        <v>387</v>
      </c>
      <c r="D202" s="154" t="s">
        <v>148</v>
      </c>
      <c r="E202" s="155" t="s">
        <v>388</v>
      </c>
      <c r="F202" s="219" t="s">
        <v>389</v>
      </c>
      <c r="G202" s="220"/>
      <c r="H202" s="220"/>
      <c r="I202" s="220"/>
      <c r="J202" s="156" t="s">
        <v>156</v>
      </c>
      <c r="K202" s="157">
        <v>13.04</v>
      </c>
      <c r="L202" s="221">
        <v>0</v>
      </c>
      <c r="M202" s="220"/>
      <c r="N202" s="222">
        <f t="shared" si="35"/>
        <v>0</v>
      </c>
      <c r="O202" s="220"/>
      <c r="P202" s="220"/>
      <c r="Q202" s="220"/>
      <c r="R202" s="127"/>
      <c r="T202" s="158" t="s">
        <v>3</v>
      </c>
      <c r="U202" s="39" t="s">
        <v>46</v>
      </c>
      <c r="V202" s="31"/>
      <c r="W202" s="159">
        <f t="shared" si="36"/>
        <v>0</v>
      </c>
      <c r="X202" s="159">
        <v>0</v>
      </c>
      <c r="Y202" s="159">
        <f t="shared" si="37"/>
        <v>0</v>
      </c>
      <c r="Z202" s="159">
        <v>0</v>
      </c>
      <c r="AA202" s="160">
        <f t="shared" si="38"/>
        <v>0</v>
      </c>
      <c r="AR202" s="13" t="s">
        <v>210</v>
      </c>
      <c r="AT202" s="13" t="s">
        <v>148</v>
      </c>
      <c r="AU202" s="13" t="s">
        <v>126</v>
      </c>
      <c r="AY202" s="13" t="s">
        <v>147</v>
      </c>
      <c r="BE202" s="100">
        <f t="shared" si="39"/>
        <v>0</v>
      </c>
      <c r="BF202" s="100">
        <f t="shared" si="40"/>
        <v>0</v>
      </c>
      <c r="BG202" s="100">
        <f t="shared" si="41"/>
        <v>0</v>
      </c>
      <c r="BH202" s="100">
        <f t="shared" si="42"/>
        <v>0</v>
      </c>
      <c r="BI202" s="100">
        <f t="shared" si="43"/>
        <v>0</v>
      </c>
      <c r="BJ202" s="13" t="s">
        <v>126</v>
      </c>
      <c r="BK202" s="100">
        <f t="shared" si="44"/>
        <v>0</v>
      </c>
      <c r="BL202" s="13" t="s">
        <v>210</v>
      </c>
      <c r="BM202" s="13" t="s">
        <v>390</v>
      </c>
    </row>
    <row r="203" spans="2:65" s="1" customFormat="1" ht="31.5" customHeight="1">
      <c r="B203" s="125"/>
      <c r="C203" s="154" t="s">
        <v>391</v>
      </c>
      <c r="D203" s="154" t="s">
        <v>148</v>
      </c>
      <c r="E203" s="155" t="s">
        <v>392</v>
      </c>
      <c r="F203" s="219" t="s">
        <v>393</v>
      </c>
      <c r="G203" s="220"/>
      <c r="H203" s="220"/>
      <c r="I203" s="220"/>
      <c r="J203" s="156" t="s">
        <v>290</v>
      </c>
      <c r="K203" s="157">
        <v>0.377</v>
      </c>
      <c r="L203" s="221">
        <v>0</v>
      </c>
      <c r="M203" s="220"/>
      <c r="N203" s="222">
        <f t="shared" si="35"/>
        <v>0</v>
      </c>
      <c r="O203" s="220"/>
      <c r="P203" s="220"/>
      <c r="Q203" s="220"/>
      <c r="R203" s="127"/>
      <c r="T203" s="158" t="s">
        <v>3</v>
      </c>
      <c r="U203" s="39" t="s">
        <v>46</v>
      </c>
      <c r="V203" s="31"/>
      <c r="W203" s="159">
        <f t="shared" si="36"/>
        <v>0</v>
      </c>
      <c r="X203" s="159">
        <v>0</v>
      </c>
      <c r="Y203" s="159">
        <f t="shared" si="37"/>
        <v>0</v>
      </c>
      <c r="Z203" s="159">
        <v>0</v>
      </c>
      <c r="AA203" s="160">
        <f t="shared" si="38"/>
        <v>0</v>
      </c>
      <c r="AR203" s="13" t="s">
        <v>210</v>
      </c>
      <c r="AT203" s="13" t="s">
        <v>148</v>
      </c>
      <c r="AU203" s="13" t="s">
        <v>126</v>
      </c>
      <c r="AY203" s="13" t="s">
        <v>147</v>
      </c>
      <c r="BE203" s="100">
        <f t="shared" si="39"/>
        <v>0</v>
      </c>
      <c r="BF203" s="100">
        <f t="shared" si="40"/>
        <v>0</v>
      </c>
      <c r="BG203" s="100">
        <f t="shared" si="41"/>
        <v>0</v>
      </c>
      <c r="BH203" s="100">
        <f t="shared" si="42"/>
        <v>0</v>
      </c>
      <c r="BI203" s="100">
        <f t="shared" si="43"/>
        <v>0</v>
      </c>
      <c r="BJ203" s="13" t="s">
        <v>126</v>
      </c>
      <c r="BK203" s="100">
        <f t="shared" si="44"/>
        <v>0</v>
      </c>
      <c r="BL203" s="13" t="s">
        <v>210</v>
      </c>
      <c r="BM203" s="13" t="s">
        <v>394</v>
      </c>
    </row>
    <row r="204" spans="2:63" s="9" customFormat="1" ht="29.25" customHeight="1">
      <c r="B204" s="143"/>
      <c r="C204" s="144"/>
      <c r="D204" s="153" t="s">
        <v>121</v>
      </c>
      <c r="E204" s="153"/>
      <c r="F204" s="153"/>
      <c r="G204" s="153"/>
      <c r="H204" s="153"/>
      <c r="I204" s="153"/>
      <c r="J204" s="153"/>
      <c r="K204" s="153"/>
      <c r="L204" s="153"/>
      <c r="M204" s="153"/>
      <c r="N204" s="217">
        <f>BK204</f>
        <v>0</v>
      </c>
      <c r="O204" s="218"/>
      <c r="P204" s="218"/>
      <c r="Q204" s="218"/>
      <c r="R204" s="146"/>
      <c r="T204" s="147"/>
      <c r="U204" s="144"/>
      <c r="V204" s="144"/>
      <c r="W204" s="148">
        <f>W205</f>
        <v>0</v>
      </c>
      <c r="X204" s="144"/>
      <c r="Y204" s="148">
        <f>Y205</f>
        <v>0.13926</v>
      </c>
      <c r="Z204" s="144"/>
      <c r="AA204" s="149">
        <f>AA205</f>
        <v>0</v>
      </c>
      <c r="AR204" s="150" t="s">
        <v>126</v>
      </c>
      <c r="AT204" s="151" t="s">
        <v>78</v>
      </c>
      <c r="AU204" s="151" t="s">
        <v>22</v>
      </c>
      <c r="AY204" s="150" t="s">
        <v>147</v>
      </c>
      <c r="BK204" s="152">
        <f>BK205</f>
        <v>0</v>
      </c>
    </row>
    <row r="205" spans="2:65" s="1" customFormat="1" ht="31.5" customHeight="1">
      <c r="B205" s="125"/>
      <c r="C205" s="154" t="s">
        <v>395</v>
      </c>
      <c r="D205" s="154" t="s">
        <v>148</v>
      </c>
      <c r="E205" s="155" t="s">
        <v>396</v>
      </c>
      <c r="F205" s="219" t="s">
        <v>397</v>
      </c>
      <c r="G205" s="220"/>
      <c r="H205" s="220"/>
      <c r="I205" s="220"/>
      <c r="J205" s="156" t="s">
        <v>156</v>
      </c>
      <c r="K205" s="157">
        <v>4.22</v>
      </c>
      <c r="L205" s="221">
        <v>0</v>
      </c>
      <c r="M205" s="220"/>
      <c r="N205" s="222">
        <f>ROUND(L205*K205,2)</f>
        <v>0</v>
      </c>
      <c r="O205" s="220"/>
      <c r="P205" s="220"/>
      <c r="Q205" s="220"/>
      <c r="R205" s="127"/>
      <c r="T205" s="158" t="s">
        <v>3</v>
      </c>
      <c r="U205" s="39" t="s">
        <v>46</v>
      </c>
      <c r="V205" s="31"/>
      <c r="W205" s="159">
        <f>V205*K205</f>
        <v>0</v>
      </c>
      <c r="X205" s="159">
        <v>0.033</v>
      </c>
      <c r="Y205" s="159">
        <f>X205*K205</f>
        <v>0.13926</v>
      </c>
      <c r="Z205" s="159">
        <v>0</v>
      </c>
      <c r="AA205" s="160">
        <f>Z205*K205</f>
        <v>0</v>
      </c>
      <c r="AR205" s="13" t="s">
        <v>210</v>
      </c>
      <c r="AT205" s="13" t="s">
        <v>148</v>
      </c>
      <c r="AU205" s="13" t="s">
        <v>126</v>
      </c>
      <c r="AY205" s="13" t="s">
        <v>147</v>
      </c>
      <c r="BE205" s="100">
        <f>IF(U205="základní",N205,0)</f>
        <v>0</v>
      </c>
      <c r="BF205" s="100">
        <f>IF(U205="snížená",N205,0)</f>
        <v>0</v>
      </c>
      <c r="BG205" s="100">
        <f>IF(U205="zákl. přenesená",N205,0)</f>
        <v>0</v>
      </c>
      <c r="BH205" s="100">
        <f>IF(U205="sníž. přenesená",N205,0)</f>
        <v>0</v>
      </c>
      <c r="BI205" s="100">
        <f>IF(U205="nulová",N205,0)</f>
        <v>0</v>
      </c>
      <c r="BJ205" s="13" t="s">
        <v>126</v>
      </c>
      <c r="BK205" s="100">
        <f>ROUND(L205*K205,2)</f>
        <v>0</v>
      </c>
      <c r="BL205" s="13" t="s">
        <v>210</v>
      </c>
      <c r="BM205" s="13" t="s">
        <v>398</v>
      </c>
    </row>
    <row r="206" spans="2:63" s="9" customFormat="1" ht="29.25" customHeight="1">
      <c r="B206" s="143"/>
      <c r="C206" s="144"/>
      <c r="D206" s="153" t="s">
        <v>122</v>
      </c>
      <c r="E206" s="153"/>
      <c r="F206" s="153"/>
      <c r="G206" s="153"/>
      <c r="H206" s="153"/>
      <c r="I206" s="153"/>
      <c r="J206" s="153"/>
      <c r="K206" s="153"/>
      <c r="L206" s="153"/>
      <c r="M206" s="153"/>
      <c r="N206" s="217">
        <f>BK206</f>
        <v>0</v>
      </c>
      <c r="O206" s="218"/>
      <c r="P206" s="218"/>
      <c r="Q206" s="218"/>
      <c r="R206" s="146"/>
      <c r="T206" s="147"/>
      <c r="U206" s="144"/>
      <c r="V206" s="144"/>
      <c r="W206" s="148">
        <f>SUM(W207:W216)</f>
        <v>0</v>
      </c>
      <c r="X206" s="144"/>
      <c r="Y206" s="148">
        <f>SUM(Y207:Y216)</f>
        <v>0.33755075</v>
      </c>
      <c r="Z206" s="144"/>
      <c r="AA206" s="149">
        <f>SUM(AA207:AA216)</f>
        <v>0</v>
      </c>
      <c r="AR206" s="150" t="s">
        <v>126</v>
      </c>
      <c r="AT206" s="151" t="s">
        <v>78</v>
      </c>
      <c r="AU206" s="151" t="s">
        <v>22</v>
      </c>
      <c r="AY206" s="150" t="s">
        <v>147</v>
      </c>
      <c r="BK206" s="152">
        <f>SUM(BK207:BK216)</f>
        <v>0</v>
      </c>
    </row>
    <row r="207" spans="2:65" s="1" customFormat="1" ht="31.5" customHeight="1">
      <c r="B207" s="125"/>
      <c r="C207" s="154" t="s">
        <v>399</v>
      </c>
      <c r="D207" s="154" t="s">
        <v>148</v>
      </c>
      <c r="E207" s="155" t="s">
        <v>400</v>
      </c>
      <c r="F207" s="219" t="s">
        <v>401</v>
      </c>
      <c r="G207" s="220"/>
      <c r="H207" s="220"/>
      <c r="I207" s="220"/>
      <c r="J207" s="156" t="s">
        <v>156</v>
      </c>
      <c r="K207" s="157">
        <v>47.02</v>
      </c>
      <c r="L207" s="221">
        <v>0</v>
      </c>
      <c r="M207" s="220"/>
      <c r="N207" s="222">
        <f aca="true" t="shared" si="45" ref="N207:N216">ROUND(L207*K207,2)</f>
        <v>0</v>
      </c>
      <c r="O207" s="220"/>
      <c r="P207" s="220"/>
      <c r="Q207" s="220"/>
      <c r="R207" s="127"/>
      <c r="T207" s="158" t="s">
        <v>3</v>
      </c>
      <c r="U207" s="39" t="s">
        <v>46</v>
      </c>
      <c r="V207" s="31"/>
      <c r="W207" s="159">
        <f aca="true" t="shared" si="46" ref="W207:W216">V207*K207</f>
        <v>0</v>
      </c>
      <c r="X207" s="159">
        <v>0</v>
      </c>
      <c r="Y207" s="159">
        <f aca="true" t="shared" si="47" ref="Y207:Y216">X207*K207</f>
        <v>0</v>
      </c>
      <c r="Z207" s="159">
        <v>0</v>
      </c>
      <c r="AA207" s="160">
        <f aca="true" t="shared" si="48" ref="AA207:AA216">Z207*K207</f>
        <v>0</v>
      </c>
      <c r="AR207" s="13" t="s">
        <v>210</v>
      </c>
      <c r="AT207" s="13" t="s">
        <v>148</v>
      </c>
      <c r="AU207" s="13" t="s">
        <v>126</v>
      </c>
      <c r="AY207" s="13" t="s">
        <v>147</v>
      </c>
      <c r="BE207" s="100">
        <f aca="true" t="shared" si="49" ref="BE207:BE216">IF(U207="základní",N207,0)</f>
        <v>0</v>
      </c>
      <c r="BF207" s="100">
        <f aca="true" t="shared" si="50" ref="BF207:BF216">IF(U207="snížená",N207,0)</f>
        <v>0</v>
      </c>
      <c r="BG207" s="100">
        <f aca="true" t="shared" si="51" ref="BG207:BG216">IF(U207="zákl. přenesená",N207,0)</f>
        <v>0</v>
      </c>
      <c r="BH207" s="100">
        <f aca="true" t="shared" si="52" ref="BH207:BH216">IF(U207="sníž. přenesená",N207,0)</f>
        <v>0</v>
      </c>
      <c r="BI207" s="100">
        <f aca="true" t="shared" si="53" ref="BI207:BI216">IF(U207="nulová",N207,0)</f>
        <v>0</v>
      </c>
      <c r="BJ207" s="13" t="s">
        <v>126</v>
      </c>
      <c r="BK207" s="100">
        <f aca="true" t="shared" si="54" ref="BK207:BK216">ROUND(L207*K207,2)</f>
        <v>0</v>
      </c>
      <c r="BL207" s="13" t="s">
        <v>210</v>
      </c>
      <c r="BM207" s="13" t="s">
        <v>402</v>
      </c>
    </row>
    <row r="208" spans="2:65" s="1" customFormat="1" ht="31.5" customHeight="1">
      <c r="B208" s="125"/>
      <c r="C208" s="154" t="s">
        <v>403</v>
      </c>
      <c r="D208" s="154" t="s">
        <v>148</v>
      </c>
      <c r="E208" s="155" t="s">
        <v>404</v>
      </c>
      <c r="F208" s="219" t="s">
        <v>405</v>
      </c>
      <c r="G208" s="220"/>
      <c r="H208" s="220"/>
      <c r="I208" s="220"/>
      <c r="J208" s="156" t="s">
        <v>156</v>
      </c>
      <c r="K208" s="157">
        <v>1.53</v>
      </c>
      <c r="L208" s="221">
        <v>0</v>
      </c>
      <c r="M208" s="220"/>
      <c r="N208" s="222">
        <f t="shared" si="45"/>
        <v>0</v>
      </c>
      <c r="O208" s="220"/>
      <c r="P208" s="220"/>
      <c r="Q208" s="220"/>
      <c r="R208" s="127"/>
      <c r="T208" s="158" t="s">
        <v>3</v>
      </c>
      <c r="U208" s="39" t="s">
        <v>46</v>
      </c>
      <c r="V208" s="31"/>
      <c r="W208" s="159">
        <f t="shared" si="46"/>
        <v>0</v>
      </c>
      <c r="X208" s="159">
        <v>7E-05</v>
      </c>
      <c r="Y208" s="159">
        <f t="shared" si="47"/>
        <v>0.00010709999999999999</v>
      </c>
      <c r="Z208" s="159">
        <v>0</v>
      </c>
      <c r="AA208" s="160">
        <f t="shared" si="48"/>
        <v>0</v>
      </c>
      <c r="AR208" s="13" t="s">
        <v>210</v>
      </c>
      <c r="AT208" s="13" t="s">
        <v>148</v>
      </c>
      <c r="AU208" s="13" t="s">
        <v>126</v>
      </c>
      <c r="AY208" s="13" t="s">
        <v>147</v>
      </c>
      <c r="BE208" s="100">
        <f t="shared" si="49"/>
        <v>0</v>
      </c>
      <c r="BF208" s="100">
        <f t="shared" si="50"/>
        <v>0</v>
      </c>
      <c r="BG208" s="100">
        <f t="shared" si="51"/>
        <v>0</v>
      </c>
      <c r="BH208" s="100">
        <f t="shared" si="52"/>
        <v>0</v>
      </c>
      <c r="BI208" s="100">
        <f t="shared" si="53"/>
        <v>0</v>
      </c>
      <c r="BJ208" s="13" t="s">
        <v>126</v>
      </c>
      <c r="BK208" s="100">
        <f t="shared" si="54"/>
        <v>0</v>
      </c>
      <c r="BL208" s="13" t="s">
        <v>210</v>
      </c>
      <c r="BM208" s="13" t="s">
        <v>406</v>
      </c>
    </row>
    <row r="209" spans="2:65" s="1" customFormat="1" ht="31.5" customHeight="1">
      <c r="B209" s="125"/>
      <c r="C209" s="154" t="s">
        <v>407</v>
      </c>
      <c r="D209" s="154" t="s">
        <v>148</v>
      </c>
      <c r="E209" s="155" t="s">
        <v>408</v>
      </c>
      <c r="F209" s="219" t="s">
        <v>409</v>
      </c>
      <c r="G209" s="220"/>
      <c r="H209" s="220"/>
      <c r="I209" s="220"/>
      <c r="J209" s="156" t="s">
        <v>156</v>
      </c>
      <c r="K209" s="157">
        <v>1.53</v>
      </c>
      <c r="L209" s="221">
        <v>0</v>
      </c>
      <c r="M209" s="220"/>
      <c r="N209" s="222">
        <f t="shared" si="45"/>
        <v>0</v>
      </c>
      <c r="O209" s="220"/>
      <c r="P209" s="220"/>
      <c r="Q209" s="220"/>
      <c r="R209" s="127"/>
      <c r="T209" s="158" t="s">
        <v>3</v>
      </c>
      <c r="U209" s="39" t="s">
        <v>46</v>
      </c>
      <c r="V209" s="31"/>
      <c r="W209" s="159">
        <f t="shared" si="46"/>
        <v>0</v>
      </c>
      <c r="X209" s="159">
        <v>0.00012</v>
      </c>
      <c r="Y209" s="159">
        <f t="shared" si="47"/>
        <v>0.00018360000000000002</v>
      </c>
      <c r="Z209" s="159">
        <v>0</v>
      </c>
      <c r="AA209" s="160">
        <f t="shared" si="48"/>
        <v>0</v>
      </c>
      <c r="AR209" s="13" t="s">
        <v>210</v>
      </c>
      <c r="AT209" s="13" t="s">
        <v>148</v>
      </c>
      <c r="AU209" s="13" t="s">
        <v>126</v>
      </c>
      <c r="AY209" s="13" t="s">
        <v>147</v>
      </c>
      <c r="BE209" s="100">
        <f t="shared" si="49"/>
        <v>0</v>
      </c>
      <c r="BF209" s="100">
        <f t="shared" si="50"/>
        <v>0</v>
      </c>
      <c r="BG209" s="100">
        <f t="shared" si="51"/>
        <v>0</v>
      </c>
      <c r="BH209" s="100">
        <f t="shared" si="52"/>
        <v>0</v>
      </c>
      <c r="BI209" s="100">
        <f t="shared" si="53"/>
        <v>0</v>
      </c>
      <c r="BJ209" s="13" t="s">
        <v>126</v>
      </c>
      <c r="BK209" s="100">
        <f t="shared" si="54"/>
        <v>0</v>
      </c>
      <c r="BL209" s="13" t="s">
        <v>210</v>
      </c>
      <c r="BM209" s="13" t="s">
        <v>410</v>
      </c>
    </row>
    <row r="210" spans="2:65" s="1" customFormat="1" ht="31.5" customHeight="1">
      <c r="B210" s="125"/>
      <c r="C210" s="154" t="s">
        <v>411</v>
      </c>
      <c r="D210" s="154" t="s">
        <v>148</v>
      </c>
      <c r="E210" s="155" t="s">
        <v>412</v>
      </c>
      <c r="F210" s="219" t="s">
        <v>413</v>
      </c>
      <c r="G210" s="220"/>
      <c r="H210" s="220"/>
      <c r="I210" s="220"/>
      <c r="J210" s="156" t="s">
        <v>156</v>
      </c>
      <c r="K210" s="157">
        <v>24</v>
      </c>
      <c r="L210" s="221">
        <v>0</v>
      </c>
      <c r="M210" s="220"/>
      <c r="N210" s="222">
        <f t="shared" si="45"/>
        <v>0</v>
      </c>
      <c r="O210" s="220"/>
      <c r="P210" s="220"/>
      <c r="Q210" s="220"/>
      <c r="R210" s="127"/>
      <c r="T210" s="158" t="s">
        <v>3</v>
      </c>
      <c r="U210" s="39" t="s">
        <v>46</v>
      </c>
      <c r="V210" s="31"/>
      <c r="W210" s="159">
        <f t="shared" si="46"/>
        <v>0</v>
      </c>
      <c r="X210" s="159">
        <v>0.00014</v>
      </c>
      <c r="Y210" s="159">
        <f t="shared" si="47"/>
        <v>0.0033599999999999997</v>
      </c>
      <c r="Z210" s="159">
        <v>0</v>
      </c>
      <c r="AA210" s="160">
        <f t="shared" si="48"/>
        <v>0</v>
      </c>
      <c r="AR210" s="13" t="s">
        <v>210</v>
      </c>
      <c r="AT210" s="13" t="s">
        <v>148</v>
      </c>
      <c r="AU210" s="13" t="s">
        <v>126</v>
      </c>
      <c r="AY210" s="13" t="s">
        <v>147</v>
      </c>
      <c r="BE210" s="100">
        <f t="shared" si="49"/>
        <v>0</v>
      </c>
      <c r="BF210" s="100">
        <f t="shared" si="50"/>
        <v>0</v>
      </c>
      <c r="BG210" s="100">
        <f t="shared" si="51"/>
        <v>0</v>
      </c>
      <c r="BH210" s="100">
        <f t="shared" si="52"/>
        <v>0</v>
      </c>
      <c r="BI210" s="100">
        <f t="shared" si="53"/>
        <v>0</v>
      </c>
      <c r="BJ210" s="13" t="s">
        <v>126</v>
      </c>
      <c r="BK210" s="100">
        <f t="shared" si="54"/>
        <v>0</v>
      </c>
      <c r="BL210" s="13" t="s">
        <v>210</v>
      </c>
      <c r="BM210" s="13" t="s">
        <v>414</v>
      </c>
    </row>
    <row r="211" spans="2:65" s="1" customFormat="1" ht="31.5" customHeight="1">
      <c r="B211" s="125"/>
      <c r="C211" s="154" t="s">
        <v>415</v>
      </c>
      <c r="D211" s="154" t="s">
        <v>148</v>
      </c>
      <c r="E211" s="155" t="s">
        <v>416</v>
      </c>
      <c r="F211" s="219" t="s">
        <v>417</v>
      </c>
      <c r="G211" s="220"/>
      <c r="H211" s="220"/>
      <c r="I211" s="220"/>
      <c r="J211" s="156" t="s">
        <v>156</v>
      </c>
      <c r="K211" s="157">
        <v>24</v>
      </c>
      <c r="L211" s="221">
        <v>0</v>
      </c>
      <c r="M211" s="220"/>
      <c r="N211" s="222">
        <f t="shared" si="45"/>
        <v>0</v>
      </c>
      <c r="O211" s="220"/>
      <c r="P211" s="220"/>
      <c r="Q211" s="220"/>
      <c r="R211" s="127"/>
      <c r="T211" s="158" t="s">
        <v>3</v>
      </c>
      <c r="U211" s="39" t="s">
        <v>46</v>
      </c>
      <c r="V211" s="31"/>
      <c r="W211" s="159">
        <f t="shared" si="46"/>
        <v>0</v>
      </c>
      <c r="X211" s="159">
        <v>0.00023</v>
      </c>
      <c r="Y211" s="159">
        <f t="shared" si="47"/>
        <v>0.005520000000000001</v>
      </c>
      <c r="Z211" s="159">
        <v>0</v>
      </c>
      <c r="AA211" s="160">
        <f t="shared" si="48"/>
        <v>0</v>
      </c>
      <c r="AR211" s="13" t="s">
        <v>210</v>
      </c>
      <c r="AT211" s="13" t="s">
        <v>148</v>
      </c>
      <c r="AU211" s="13" t="s">
        <v>126</v>
      </c>
      <c r="AY211" s="13" t="s">
        <v>147</v>
      </c>
      <c r="BE211" s="100">
        <f t="shared" si="49"/>
        <v>0</v>
      </c>
      <c r="BF211" s="100">
        <f t="shared" si="50"/>
        <v>0</v>
      </c>
      <c r="BG211" s="100">
        <f t="shared" si="51"/>
        <v>0</v>
      </c>
      <c r="BH211" s="100">
        <f t="shared" si="52"/>
        <v>0</v>
      </c>
      <c r="BI211" s="100">
        <f t="shared" si="53"/>
        <v>0</v>
      </c>
      <c r="BJ211" s="13" t="s">
        <v>126</v>
      </c>
      <c r="BK211" s="100">
        <f t="shared" si="54"/>
        <v>0</v>
      </c>
      <c r="BL211" s="13" t="s">
        <v>210</v>
      </c>
      <c r="BM211" s="13" t="s">
        <v>418</v>
      </c>
    </row>
    <row r="212" spans="2:65" s="1" customFormat="1" ht="31.5" customHeight="1">
      <c r="B212" s="125"/>
      <c r="C212" s="154" t="s">
        <v>419</v>
      </c>
      <c r="D212" s="154" t="s">
        <v>148</v>
      </c>
      <c r="E212" s="155" t="s">
        <v>420</v>
      </c>
      <c r="F212" s="219" t="s">
        <v>421</v>
      </c>
      <c r="G212" s="220"/>
      <c r="H212" s="220"/>
      <c r="I212" s="220"/>
      <c r="J212" s="156" t="s">
        <v>156</v>
      </c>
      <c r="K212" s="157">
        <v>9.765</v>
      </c>
      <c r="L212" s="221">
        <v>0</v>
      </c>
      <c r="M212" s="220"/>
      <c r="N212" s="222">
        <f t="shared" si="45"/>
        <v>0</v>
      </c>
      <c r="O212" s="220"/>
      <c r="P212" s="220"/>
      <c r="Q212" s="220"/>
      <c r="R212" s="127"/>
      <c r="T212" s="158" t="s">
        <v>3</v>
      </c>
      <c r="U212" s="39" t="s">
        <v>46</v>
      </c>
      <c r="V212" s="31"/>
      <c r="W212" s="159">
        <f t="shared" si="46"/>
        <v>0</v>
      </c>
      <c r="X212" s="159">
        <v>0.00017</v>
      </c>
      <c r="Y212" s="159">
        <f t="shared" si="47"/>
        <v>0.0016600500000000002</v>
      </c>
      <c r="Z212" s="159">
        <v>0</v>
      </c>
      <c r="AA212" s="160">
        <f t="shared" si="48"/>
        <v>0</v>
      </c>
      <c r="AR212" s="13" t="s">
        <v>210</v>
      </c>
      <c r="AT212" s="13" t="s">
        <v>148</v>
      </c>
      <c r="AU212" s="13" t="s">
        <v>126</v>
      </c>
      <c r="AY212" s="13" t="s">
        <v>147</v>
      </c>
      <c r="BE212" s="100">
        <f t="shared" si="49"/>
        <v>0</v>
      </c>
      <c r="BF212" s="100">
        <f t="shared" si="50"/>
        <v>0</v>
      </c>
      <c r="BG212" s="100">
        <f t="shared" si="51"/>
        <v>0</v>
      </c>
      <c r="BH212" s="100">
        <f t="shared" si="52"/>
        <v>0</v>
      </c>
      <c r="BI212" s="100">
        <f t="shared" si="53"/>
        <v>0</v>
      </c>
      <c r="BJ212" s="13" t="s">
        <v>126</v>
      </c>
      <c r="BK212" s="100">
        <f t="shared" si="54"/>
        <v>0</v>
      </c>
      <c r="BL212" s="13" t="s">
        <v>210</v>
      </c>
      <c r="BM212" s="13" t="s">
        <v>422</v>
      </c>
    </row>
    <row r="213" spans="2:65" s="1" customFormat="1" ht="31.5" customHeight="1">
      <c r="B213" s="125"/>
      <c r="C213" s="154" t="s">
        <v>423</v>
      </c>
      <c r="D213" s="154" t="s">
        <v>148</v>
      </c>
      <c r="E213" s="155" t="s">
        <v>424</v>
      </c>
      <c r="F213" s="219" t="s">
        <v>425</v>
      </c>
      <c r="G213" s="220"/>
      <c r="H213" s="220"/>
      <c r="I213" s="220"/>
      <c r="J213" s="156" t="s">
        <v>156</v>
      </c>
      <c r="K213" s="157">
        <v>11.2</v>
      </c>
      <c r="L213" s="221">
        <v>0</v>
      </c>
      <c r="M213" s="220"/>
      <c r="N213" s="222">
        <f t="shared" si="45"/>
        <v>0</v>
      </c>
      <c r="O213" s="220"/>
      <c r="P213" s="220"/>
      <c r="Q213" s="220"/>
      <c r="R213" s="127"/>
      <c r="T213" s="158" t="s">
        <v>3</v>
      </c>
      <c r="U213" s="39" t="s">
        <v>46</v>
      </c>
      <c r="V213" s="31"/>
      <c r="W213" s="159">
        <f t="shared" si="46"/>
        <v>0</v>
      </c>
      <c r="X213" s="159">
        <v>8E-05</v>
      </c>
      <c r="Y213" s="159">
        <f t="shared" si="47"/>
        <v>0.000896</v>
      </c>
      <c r="Z213" s="159">
        <v>0</v>
      </c>
      <c r="AA213" s="160">
        <f t="shared" si="48"/>
        <v>0</v>
      </c>
      <c r="AR213" s="13" t="s">
        <v>210</v>
      </c>
      <c r="AT213" s="13" t="s">
        <v>148</v>
      </c>
      <c r="AU213" s="13" t="s">
        <v>126</v>
      </c>
      <c r="AY213" s="13" t="s">
        <v>147</v>
      </c>
      <c r="BE213" s="100">
        <f t="shared" si="49"/>
        <v>0</v>
      </c>
      <c r="BF213" s="100">
        <f t="shared" si="50"/>
        <v>0</v>
      </c>
      <c r="BG213" s="100">
        <f t="shared" si="51"/>
        <v>0</v>
      </c>
      <c r="BH213" s="100">
        <f t="shared" si="52"/>
        <v>0</v>
      </c>
      <c r="BI213" s="100">
        <f t="shared" si="53"/>
        <v>0</v>
      </c>
      <c r="BJ213" s="13" t="s">
        <v>126</v>
      </c>
      <c r="BK213" s="100">
        <f t="shared" si="54"/>
        <v>0</v>
      </c>
      <c r="BL213" s="13" t="s">
        <v>210</v>
      </c>
      <c r="BM213" s="13" t="s">
        <v>426</v>
      </c>
    </row>
    <row r="214" spans="2:65" s="1" customFormat="1" ht="31.5" customHeight="1">
      <c r="B214" s="125"/>
      <c r="C214" s="154" t="s">
        <v>427</v>
      </c>
      <c r="D214" s="154" t="s">
        <v>148</v>
      </c>
      <c r="E214" s="155" t="s">
        <v>428</v>
      </c>
      <c r="F214" s="219" t="s">
        <v>429</v>
      </c>
      <c r="G214" s="220"/>
      <c r="H214" s="220"/>
      <c r="I214" s="220"/>
      <c r="J214" s="156" t="s">
        <v>156</v>
      </c>
      <c r="K214" s="157">
        <v>339.4</v>
      </c>
      <c r="L214" s="221">
        <v>0</v>
      </c>
      <c r="M214" s="220"/>
      <c r="N214" s="222">
        <f t="shared" si="45"/>
        <v>0</v>
      </c>
      <c r="O214" s="220"/>
      <c r="P214" s="220"/>
      <c r="Q214" s="220"/>
      <c r="R214" s="127"/>
      <c r="T214" s="158" t="s">
        <v>3</v>
      </c>
      <c r="U214" s="39" t="s">
        <v>46</v>
      </c>
      <c r="V214" s="31"/>
      <c r="W214" s="159">
        <f t="shared" si="46"/>
        <v>0</v>
      </c>
      <c r="X214" s="159">
        <v>0.0001</v>
      </c>
      <c r="Y214" s="159">
        <f t="shared" si="47"/>
        <v>0.03394</v>
      </c>
      <c r="Z214" s="159">
        <v>0</v>
      </c>
      <c r="AA214" s="160">
        <f t="shared" si="48"/>
        <v>0</v>
      </c>
      <c r="AR214" s="13" t="s">
        <v>210</v>
      </c>
      <c r="AT214" s="13" t="s">
        <v>148</v>
      </c>
      <c r="AU214" s="13" t="s">
        <v>126</v>
      </c>
      <c r="AY214" s="13" t="s">
        <v>147</v>
      </c>
      <c r="BE214" s="100">
        <f t="shared" si="49"/>
        <v>0</v>
      </c>
      <c r="BF214" s="100">
        <f t="shared" si="50"/>
        <v>0</v>
      </c>
      <c r="BG214" s="100">
        <f t="shared" si="51"/>
        <v>0</v>
      </c>
      <c r="BH214" s="100">
        <f t="shared" si="52"/>
        <v>0</v>
      </c>
      <c r="BI214" s="100">
        <f t="shared" si="53"/>
        <v>0</v>
      </c>
      <c r="BJ214" s="13" t="s">
        <v>126</v>
      </c>
      <c r="BK214" s="100">
        <f t="shared" si="54"/>
        <v>0</v>
      </c>
      <c r="BL214" s="13" t="s">
        <v>210</v>
      </c>
      <c r="BM214" s="13" t="s">
        <v>430</v>
      </c>
    </row>
    <row r="215" spans="2:65" s="1" customFormat="1" ht="31.5" customHeight="1">
      <c r="B215" s="125"/>
      <c r="C215" s="154" t="s">
        <v>431</v>
      </c>
      <c r="D215" s="154" t="s">
        <v>148</v>
      </c>
      <c r="E215" s="155" t="s">
        <v>432</v>
      </c>
      <c r="F215" s="219" t="s">
        <v>433</v>
      </c>
      <c r="G215" s="220"/>
      <c r="H215" s="220"/>
      <c r="I215" s="220"/>
      <c r="J215" s="156" t="s">
        <v>156</v>
      </c>
      <c r="K215" s="157">
        <v>339.4</v>
      </c>
      <c r="L215" s="221">
        <v>0</v>
      </c>
      <c r="M215" s="220"/>
      <c r="N215" s="222">
        <f t="shared" si="45"/>
        <v>0</v>
      </c>
      <c r="O215" s="220"/>
      <c r="P215" s="220"/>
      <c r="Q215" s="220"/>
      <c r="R215" s="127"/>
      <c r="T215" s="158" t="s">
        <v>3</v>
      </c>
      <c r="U215" s="39" t="s">
        <v>46</v>
      </c>
      <c r="V215" s="31"/>
      <c r="W215" s="159">
        <f t="shared" si="46"/>
        <v>0</v>
      </c>
      <c r="X215" s="159">
        <v>0.00014</v>
      </c>
      <c r="Y215" s="159">
        <f t="shared" si="47"/>
        <v>0.047515999999999996</v>
      </c>
      <c r="Z215" s="159">
        <v>0</v>
      </c>
      <c r="AA215" s="160">
        <f t="shared" si="48"/>
        <v>0</v>
      </c>
      <c r="AR215" s="13" t="s">
        <v>210</v>
      </c>
      <c r="AT215" s="13" t="s">
        <v>148</v>
      </c>
      <c r="AU215" s="13" t="s">
        <v>126</v>
      </c>
      <c r="AY215" s="13" t="s">
        <v>147</v>
      </c>
      <c r="BE215" s="100">
        <f t="shared" si="49"/>
        <v>0</v>
      </c>
      <c r="BF215" s="100">
        <f t="shared" si="50"/>
        <v>0</v>
      </c>
      <c r="BG215" s="100">
        <f t="shared" si="51"/>
        <v>0</v>
      </c>
      <c r="BH215" s="100">
        <f t="shared" si="52"/>
        <v>0</v>
      </c>
      <c r="BI215" s="100">
        <f t="shared" si="53"/>
        <v>0</v>
      </c>
      <c r="BJ215" s="13" t="s">
        <v>126</v>
      </c>
      <c r="BK215" s="100">
        <f t="shared" si="54"/>
        <v>0</v>
      </c>
      <c r="BL215" s="13" t="s">
        <v>210</v>
      </c>
      <c r="BM215" s="13" t="s">
        <v>434</v>
      </c>
    </row>
    <row r="216" spans="2:65" s="1" customFormat="1" ht="31.5" customHeight="1">
      <c r="B216" s="125"/>
      <c r="C216" s="154" t="s">
        <v>435</v>
      </c>
      <c r="D216" s="154" t="s">
        <v>148</v>
      </c>
      <c r="E216" s="155" t="s">
        <v>436</v>
      </c>
      <c r="F216" s="219" t="s">
        <v>437</v>
      </c>
      <c r="G216" s="220"/>
      <c r="H216" s="220"/>
      <c r="I216" s="220"/>
      <c r="J216" s="156" t="s">
        <v>156</v>
      </c>
      <c r="K216" s="157">
        <v>339.4</v>
      </c>
      <c r="L216" s="221">
        <v>0</v>
      </c>
      <c r="M216" s="220"/>
      <c r="N216" s="222">
        <f t="shared" si="45"/>
        <v>0</v>
      </c>
      <c r="O216" s="220"/>
      <c r="P216" s="220"/>
      <c r="Q216" s="220"/>
      <c r="R216" s="127"/>
      <c r="T216" s="158" t="s">
        <v>3</v>
      </c>
      <c r="U216" s="39" t="s">
        <v>46</v>
      </c>
      <c r="V216" s="31"/>
      <c r="W216" s="159">
        <f t="shared" si="46"/>
        <v>0</v>
      </c>
      <c r="X216" s="159">
        <v>0.00072</v>
      </c>
      <c r="Y216" s="159">
        <f t="shared" si="47"/>
        <v>0.244368</v>
      </c>
      <c r="Z216" s="159">
        <v>0</v>
      </c>
      <c r="AA216" s="160">
        <f t="shared" si="48"/>
        <v>0</v>
      </c>
      <c r="AR216" s="13" t="s">
        <v>210</v>
      </c>
      <c r="AT216" s="13" t="s">
        <v>148</v>
      </c>
      <c r="AU216" s="13" t="s">
        <v>126</v>
      </c>
      <c r="AY216" s="13" t="s">
        <v>147</v>
      </c>
      <c r="BE216" s="100">
        <f t="shared" si="49"/>
        <v>0</v>
      </c>
      <c r="BF216" s="100">
        <f t="shared" si="50"/>
        <v>0</v>
      </c>
      <c r="BG216" s="100">
        <f t="shared" si="51"/>
        <v>0</v>
      </c>
      <c r="BH216" s="100">
        <f t="shared" si="52"/>
        <v>0</v>
      </c>
      <c r="BI216" s="100">
        <f t="shared" si="53"/>
        <v>0</v>
      </c>
      <c r="BJ216" s="13" t="s">
        <v>126</v>
      </c>
      <c r="BK216" s="100">
        <f t="shared" si="54"/>
        <v>0</v>
      </c>
      <c r="BL216" s="13" t="s">
        <v>210</v>
      </c>
      <c r="BM216" s="13" t="s">
        <v>438</v>
      </c>
    </row>
    <row r="217" spans="2:63" s="1" customFormat="1" ht="49.5" customHeight="1">
      <c r="B217" s="30"/>
      <c r="C217" s="31"/>
      <c r="D217" s="145" t="s">
        <v>439</v>
      </c>
      <c r="E217" s="31"/>
      <c r="F217" s="31"/>
      <c r="G217" s="31"/>
      <c r="H217" s="31"/>
      <c r="I217" s="31"/>
      <c r="J217" s="31"/>
      <c r="K217" s="31"/>
      <c r="L217" s="31"/>
      <c r="M217" s="31"/>
      <c r="N217" s="214">
        <f>BK217</f>
        <v>0</v>
      </c>
      <c r="O217" s="215"/>
      <c r="P217" s="215"/>
      <c r="Q217" s="215"/>
      <c r="R217" s="32"/>
      <c r="T217" s="165"/>
      <c r="U217" s="51"/>
      <c r="V217" s="51"/>
      <c r="W217" s="51"/>
      <c r="X217" s="51"/>
      <c r="Y217" s="51"/>
      <c r="Z217" s="51"/>
      <c r="AA217" s="53"/>
      <c r="AT217" s="13" t="s">
        <v>78</v>
      </c>
      <c r="AU217" s="13" t="s">
        <v>79</v>
      </c>
      <c r="AY217" s="13" t="s">
        <v>440</v>
      </c>
      <c r="BK217" s="100">
        <v>0</v>
      </c>
    </row>
    <row r="218" spans="2:18" s="1" customFormat="1" ht="6.75" customHeight="1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</row>
  </sheetData>
  <sheetProtection/>
  <mergeCells count="31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F177:I177"/>
    <mergeCell ref="L177:M177"/>
    <mergeCell ref="N177:Q177"/>
    <mergeCell ref="N175:Q175"/>
    <mergeCell ref="N176:Q176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6:I196"/>
    <mergeCell ref="L196:M196"/>
    <mergeCell ref="N196:Q196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L216:M216"/>
    <mergeCell ref="N216:Q216"/>
    <mergeCell ref="N129:Q129"/>
    <mergeCell ref="N130:Q130"/>
    <mergeCell ref="N131:Q131"/>
    <mergeCell ref="N133:Q133"/>
    <mergeCell ref="N147:Q147"/>
    <mergeCell ref="N168:Q168"/>
    <mergeCell ref="N173:Q173"/>
    <mergeCell ref="N217:Q217"/>
    <mergeCell ref="H1:K1"/>
    <mergeCell ref="S2:AC2"/>
    <mergeCell ref="N182:Q182"/>
    <mergeCell ref="N187:Q187"/>
    <mergeCell ref="N195:Q195"/>
    <mergeCell ref="N197:Q197"/>
    <mergeCell ref="N204:Q204"/>
    <mergeCell ref="N206:Q206"/>
    <mergeCell ref="F216:I21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6"/>
  <sheetViews>
    <sheetView showGridLines="0" tabSelected="1" zoomScalePageLayoutView="0" workbookViewId="0" topLeftCell="A1">
      <pane ySplit="1" topLeftCell="A154" activePane="bottomLeft" state="frozen"/>
      <selection pane="topLeft" activeCell="A1" sqref="A1"/>
      <selection pane="bottomLeft" activeCell="F169" sqref="F16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1"/>
      <c r="B1" s="168"/>
      <c r="C1" s="168"/>
      <c r="D1" s="169" t="s">
        <v>1</v>
      </c>
      <c r="E1" s="168"/>
      <c r="F1" s="170" t="s">
        <v>517</v>
      </c>
      <c r="G1" s="170"/>
      <c r="H1" s="216" t="s">
        <v>518</v>
      </c>
      <c r="I1" s="216"/>
      <c r="J1" s="216"/>
      <c r="K1" s="216"/>
      <c r="L1" s="170" t="s">
        <v>519</v>
      </c>
      <c r="M1" s="168"/>
      <c r="N1" s="168"/>
      <c r="O1" s="169" t="s">
        <v>99</v>
      </c>
      <c r="P1" s="168"/>
      <c r="Q1" s="168"/>
      <c r="R1" s="168"/>
      <c r="S1" s="170" t="s">
        <v>520</v>
      </c>
      <c r="T1" s="170"/>
      <c r="U1" s="171"/>
      <c r="V1" s="17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02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173" t="s">
        <v>6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3" t="s">
        <v>89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22</v>
      </c>
    </row>
    <row r="4" spans="2:46" ht="36.75" customHeight="1">
      <c r="B4" s="17"/>
      <c r="C4" s="201" t="s">
        <v>100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17</v>
      </c>
      <c r="E6" s="18"/>
      <c r="F6" s="240" t="str">
        <f>'Rekapitulace stavby'!K6</f>
        <v>Vrchlabí - Krkonošská 140 - obnova fasády</v>
      </c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18"/>
      <c r="R6" s="19"/>
    </row>
    <row r="7" spans="2:18" s="1" customFormat="1" ht="32.25" customHeight="1">
      <c r="B7" s="30"/>
      <c r="C7" s="31"/>
      <c r="D7" s="24" t="s">
        <v>101</v>
      </c>
      <c r="E7" s="31"/>
      <c r="F7" s="208" t="s">
        <v>441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31"/>
      <c r="R7" s="32"/>
    </row>
    <row r="8" spans="2:18" s="1" customFormat="1" ht="14.25" customHeight="1">
      <c r="B8" s="30"/>
      <c r="C8" s="31"/>
      <c r="D8" s="25" t="s">
        <v>20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21</v>
      </c>
      <c r="N8" s="31"/>
      <c r="O8" s="23" t="s">
        <v>3</v>
      </c>
      <c r="P8" s="31"/>
      <c r="Q8" s="31"/>
      <c r="R8" s="32"/>
    </row>
    <row r="9" spans="2:18" s="1" customFormat="1" ht="14.25" customHeight="1">
      <c r="B9" s="30"/>
      <c r="C9" s="31"/>
      <c r="D9" s="25" t="s">
        <v>23</v>
      </c>
      <c r="E9" s="31"/>
      <c r="F9" s="23" t="s">
        <v>24</v>
      </c>
      <c r="G9" s="31"/>
      <c r="H9" s="31"/>
      <c r="I9" s="31"/>
      <c r="J9" s="31"/>
      <c r="K9" s="31"/>
      <c r="L9" s="31"/>
      <c r="M9" s="25" t="s">
        <v>25</v>
      </c>
      <c r="N9" s="31"/>
      <c r="O9" s="249" t="str">
        <f>'Rekapitulace stavby'!AN8</f>
        <v>19.01.2020</v>
      </c>
      <c r="P9" s="176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29</v>
      </c>
      <c r="E11" s="31"/>
      <c r="F11" s="31"/>
      <c r="G11" s="31"/>
      <c r="H11" s="31"/>
      <c r="I11" s="31"/>
      <c r="J11" s="31"/>
      <c r="K11" s="31"/>
      <c r="L11" s="31"/>
      <c r="M11" s="25" t="s">
        <v>30</v>
      </c>
      <c r="N11" s="31"/>
      <c r="O11" s="207">
        <f>IF('Rekapitulace stavby'!AN10="","",'Rekapitulace stavby'!AN10)</f>
      </c>
      <c r="P11" s="176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207">
        <f>IF('Rekapitulace stavby'!AN11="","",'Rekapitulace stavby'!AN11)</f>
      </c>
      <c r="P12" s="176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30</v>
      </c>
      <c r="N14" s="31"/>
      <c r="O14" s="248" t="str">
        <f>IF('Rekapitulace stavby'!AN13="","",'Rekapitulace stavby'!AN13)</f>
        <v>Vyplň údaj</v>
      </c>
      <c r="P14" s="176"/>
      <c r="Q14" s="31"/>
      <c r="R14" s="32"/>
    </row>
    <row r="15" spans="2:18" s="1" customFormat="1" ht="18" customHeight="1">
      <c r="B15" s="30"/>
      <c r="C15" s="31"/>
      <c r="D15" s="31"/>
      <c r="E15" s="248" t="str">
        <f>IF('Rekapitulace stavby'!E14="","",'Rekapitulace stavby'!E14)</f>
        <v>Vyplň údaj</v>
      </c>
      <c r="F15" s="176"/>
      <c r="G15" s="176"/>
      <c r="H15" s="176"/>
      <c r="I15" s="176"/>
      <c r="J15" s="176"/>
      <c r="K15" s="176"/>
      <c r="L15" s="176"/>
      <c r="M15" s="25" t="s">
        <v>32</v>
      </c>
      <c r="N15" s="31"/>
      <c r="O15" s="248" t="str">
        <f>IF('Rekapitulace stavby'!AN14="","",'Rekapitulace stavby'!AN14)</f>
        <v>Vyplň údaj</v>
      </c>
      <c r="P15" s="176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30</v>
      </c>
      <c r="N17" s="31"/>
      <c r="O17" s="207" t="s">
        <v>3</v>
      </c>
      <c r="P17" s="176"/>
      <c r="Q17" s="31"/>
      <c r="R17" s="32"/>
    </row>
    <row r="18" spans="2:18" s="1" customFormat="1" ht="18" customHeight="1">
      <c r="B18" s="30"/>
      <c r="C18" s="31"/>
      <c r="D18" s="31"/>
      <c r="E18" s="23" t="s">
        <v>36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207" t="s">
        <v>3</v>
      </c>
      <c r="P18" s="176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38</v>
      </c>
      <c r="E20" s="31"/>
      <c r="F20" s="31"/>
      <c r="G20" s="31"/>
      <c r="H20" s="31"/>
      <c r="I20" s="31"/>
      <c r="J20" s="31"/>
      <c r="K20" s="31"/>
      <c r="L20" s="31"/>
      <c r="M20" s="25" t="s">
        <v>30</v>
      </c>
      <c r="N20" s="31"/>
      <c r="O20" s="207">
        <f>IF('Rekapitulace stavby'!AN19="","",'Rekapitulace stavby'!AN19)</f>
      </c>
      <c r="P20" s="176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207">
        <f>IF('Rekapitulace stavby'!AN20="","",'Rekapitulace stavby'!AN20)</f>
      </c>
      <c r="P21" s="176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10" t="s">
        <v>3</v>
      </c>
      <c r="F24" s="176"/>
      <c r="G24" s="176"/>
      <c r="H24" s="176"/>
      <c r="I24" s="176"/>
      <c r="J24" s="176"/>
      <c r="K24" s="176"/>
      <c r="L24" s="176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09" t="s">
        <v>103</v>
      </c>
      <c r="E27" s="31"/>
      <c r="F27" s="31"/>
      <c r="G27" s="31"/>
      <c r="H27" s="31"/>
      <c r="I27" s="31"/>
      <c r="J27" s="31"/>
      <c r="K27" s="31"/>
      <c r="L27" s="31"/>
      <c r="M27" s="211">
        <f>N88</f>
        <v>0</v>
      </c>
      <c r="N27" s="176"/>
      <c r="O27" s="176"/>
      <c r="P27" s="176"/>
      <c r="Q27" s="31"/>
      <c r="R27" s="32"/>
    </row>
    <row r="28" spans="2:18" s="1" customFormat="1" ht="14.25" customHeight="1">
      <c r="B28" s="30"/>
      <c r="C28" s="31"/>
      <c r="D28" s="29" t="s">
        <v>93</v>
      </c>
      <c r="E28" s="31"/>
      <c r="F28" s="31"/>
      <c r="G28" s="31"/>
      <c r="H28" s="31"/>
      <c r="I28" s="31"/>
      <c r="J28" s="31"/>
      <c r="K28" s="31"/>
      <c r="L28" s="31"/>
      <c r="M28" s="211">
        <f>N102</f>
        <v>0</v>
      </c>
      <c r="N28" s="176"/>
      <c r="O28" s="176"/>
      <c r="P28" s="176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0" t="s">
        <v>42</v>
      </c>
      <c r="E30" s="31"/>
      <c r="F30" s="31"/>
      <c r="G30" s="31"/>
      <c r="H30" s="31"/>
      <c r="I30" s="31"/>
      <c r="J30" s="31"/>
      <c r="K30" s="31"/>
      <c r="L30" s="31"/>
      <c r="M30" s="247">
        <f>ROUND(M27+M28,2)</f>
        <v>0</v>
      </c>
      <c r="N30" s="176"/>
      <c r="O30" s="176"/>
      <c r="P30" s="176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43</v>
      </c>
      <c r="E32" s="37" t="s">
        <v>44</v>
      </c>
      <c r="F32" s="38">
        <v>0.21</v>
      </c>
      <c r="G32" s="111" t="s">
        <v>45</v>
      </c>
      <c r="H32" s="245">
        <f>(SUM(BE102:BE109)+SUM(BE127:BE184))</f>
        <v>0</v>
      </c>
      <c r="I32" s="176"/>
      <c r="J32" s="176"/>
      <c r="K32" s="31"/>
      <c r="L32" s="31"/>
      <c r="M32" s="245">
        <f>ROUND((SUM(BE102:BE109)+SUM(BE127:BE184)),2)*F32</f>
        <v>0</v>
      </c>
      <c r="N32" s="176"/>
      <c r="O32" s="176"/>
      <c r="P32" s="176"/>
      <c r="Q32" s="31"/>
      <c r="R32" s="32"/>
    </row>
    <row r="33" spans="2:18" s="1" customFormat="1" ht="14.25" customHeight="1">
      <c r="B33" s="30"/>
      <c r="C33" s="31"/>
      <c r="D33" s="31"/>
      <c r="E33" s="37" t="s">
        <v>46</v>
      </c>
      <c r="F33" s="38">
        <v>0.15</v>
      </c>
      <c r="G33" s="111" t="s">
        <v>45</v>
      </c>
      <c r="H33" s="245">
        <f>(SUM(BF102:BF109)+SUM(BF127:BF184))</f>
        <v>0</v>
      </c>
      <c r="I33" s="176"/>
      <c r="J33" s="176"/>
      <c r="K33" s="31"/>
      <c r="L33" s="31"/>
      <c r="M33" s="245">
        <f>ROUND((SUM(BF102:BF109)+SUM(BF127:BF184)),2)*F33</f>
        <v>0</v>
      </c>
      <c r="N33" s="176"/>
      <c r="O33" s="176"/>
      <c r="P33" s="176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47</v>
      </c>
      <c r="F34" s="38">
        <v>0.21</v>
      </c>
      <c r="G34" s="111" t="s">
        <v>45</v>
      </c>
      <c r="H34" s="245">
        <f>(SUM(BG102:BG109)+SUM(BG127:BG184))</f>
        <v>0</v>
      </c>
      <c r="I34" s="176"/>
      <c r="J34" s="176"/>
      <c r="K34" s="31"/>
      <c r="L34" s="31"/>
      <c r="M34" s="245">
        <v>0</v>
      </c>
      <c r="N34" s="176"/>
      <c r="O34" s="176"/>
      <c r="P34" s="176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48</v>
      </c>
      <c r="F35" s="38">
        <v>0.15</v>
      </c>
      <c r="G35" s="111" t="s">
        <v>45</v>
      </c>
      <c r="H35" s="245">
        <f>(SUM(BH102:BH109)+SUM(BH127:BH184))</f>
        <v>0</v>
      </c>
      <c r="I35" s="176"/>
      <c r="J35" s="176"/>
      <c r="K35" s="31"/>
      <c r="L35" s="31"/>
      <c r="M35" s="245">
        <v>0</v>
      </c>
      <c r="N35" s="176"/>
      <c r="O35" s="176"/>
      <c r="P35" s="176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49</v>
      </c>
      <c r="F36" s="38">
        <v>0</v>
      </c>
      <c r="G36" s="111" t="s">
        <v>45</v>
      </c>
      <c r="H36" s="245">
        <f>(SUM(BI102:BI109)+SUM(BI127:BI184))</f>
        <v>0</v>
      </c>
      <c r="I36" s="176"/>
      <c r="J36" s="176"/>
      <c r="K36" s="31"/>
      <c r="L36" s="31"/>
      <c r="M36" s="245">
        <v>0</v>
      </c>
      <c r="N36" s="176"/>
      <c r="O36" s="176"/>
      <c r="P36" s="176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8"/>
      <c r="D38" s="112" t="s">
        <v>50</v>
      </c>
      <c r="E38" s="70"/>
      <c r="F38" s="70"/>
      <c r="G38" s="113" t="s">
        <v>51</v>
      </c>
      <c r="H38" s="114" t="s">
        <v>52</v>
      </c>
      <c r="I38" s="70"/>
      <c r="J38" s="70"/>
      <c r="K38" s="70"/>
      <c r="L38" s="246">
        <f>SUM(M30:M36)</f>
        <v>0</v>
      </c>
      <c r="M38" s="191"/>
      <c r="N38" s="191"/>
      <c r="O38" s="191"/>
      <c r="P38" s="193"/>
      <c r="Q38" s="108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53</v>
      </c>
      <c r="E50" s="46"/>
      <c r="F50" s="46"/>
      <c r="G50" s="46"/>
      <c r="H50" s="47"/>
      <c r="I50" s="31"/>
      <c r="J50" s="45" t="s">
        <v>54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55</v>
      </c>
      <c r="E59" s="51"/>
      <c r="F59" s="51"/>
      <c r="G59" s="52" t="s">
        <v>56</v>
      </c>
      <c r="H59" s="53"/>
      <c r="I59" s="31"/>
      <c r="J59" s="50" t="s">
        <v>55</v>
      </c>
      <c r="K59" s="51"/>
      <c r="L59" s="51"/>
      <c r="M59" s="51"/>
      <c r="N59" s="52" t="s">
        <v>56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57</v>
      </c>
      <c r="E61" s="46"/>
      <c r="F61" s="46"/>
      <c r="G61" s="46"/>
      <c r="H61" s="47"/>
      <c r="I61" s="31"/>
      <c r="J61" s="45" t="s">
        <v>58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55</v>
      </c>
      <c r="E70" s="51"/>
      <c r="F70" s="51"/>
      <c r="G70" s="52" t="s">
        <v>56</v>
      </c>
      <c r="H70" s="53"/>
      <c r="I70" s="31"/>
      <c r="J70" s="50" t="s">
        <v>55</v>
      </c>
      <c r="K70" s="51"/>
      <c r="L70" s="51"/>
      <c r="M70" s="51"/>
      <c r="N70" s="52" t="s">
        <v>56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201" t="s">
        <v>104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17</v>
      </c>
      <c r="D78" s="31"/>
      <c r="E78" s="31"/>
      <c r="F78" s="240" t="str">
        <f>F6</f>
        <v>Vrchlabí - Krkonošská 140 - obnova fasády</v>
      </c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31"/>
      <c r="R78" s="32"/>
    </row>
    <row r="79" spans="2:18" s="1" customFormat="1" ht="36.75" customHeight="1">
      <c r="B79" s="30"/>
      <c r="C79" s="64" t="s">
        <v>101</v>
      </c>
      <c r="D79" s="31"/>
      <c r="E79" s="31"/>
      <c r="F79" s="184" t="str">
        <f>F7</f>
        <v>20012 - Krkonošská 140 - objekt B</v>
      </c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23</v>
      </c>
      <c r="D81" s="31"/>
      <c r="E81" s="31"/>
      <c r="F81" s="23" t="str">
        <f>F9</f>
        <v>Vrchlabí - Krkonošská 140</v>
      </c>
      <c r="G81" s="31"/>
      <c r="H81" s="31"/>
      <c r="I81" s="31"/>
      <c r="J81" s="31"/>
      <c r="K81" s="25" t="s">
        <v>25</v>
      </c>
      <c r="L81" s="31"/>
      <c r="M81" s="233" t="str">
        <f>IF(O9="","",O9)</f>
        <v>19.01.2020</v>
      </c>
      <c r="N81" s="176"/>
      <c r="O81" s="176"/>
      <c r="P81" s="176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29</v>
      </c>
      <c r="D83" s="31"/>
      <c r="E83" s="31"/>
      <c r="F83" s="23" t="str">
        <f>E12</f>
        <v> </v>
      </c>
      <c r="G83" s="31"/>
      <c r="H83" s="31"/>
      <c r="I83" s="31"/>
      <c r="J83" s="31"/>
      <c r="K83" s="25" t="s">
        <v>35</v>
      </c>
      <c r="L83" s="31"/>
      <c r="M83" s="207" t="str">
        <f>E18</f>
        <v>Ing.arch.M.Hobza</v>
      </c>
      <c r="N83" s="176"/>
      <c r="O83" s="176"/>
      <c r="P83" s="176"/>
      <c r="Q83" s="176"/>
      <c r="R83" s="32"/>
    </row>
    <row r="84" spans="2:18" s="1" customFormat="1" ht="14.2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38</v>
      </c>
      <c r="L84" s="31"/>
      <c r="M84" s="207" t="str">
        <f>E21</f>
        <v> </v>
      </c>
      <c r="N84" s="176"/>
      <c r="O84" s="176"/>
      <c r="P84" s="176"/>
      <c r="Q84" s="176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44" t="s">
        <v>105</v>
      </c>
      <c r="D86" s="239"/>
      <c r="E86" s="239"/>
      <c r="F86" s="239"/>
      <c r="G86" s="239"/>
      <c r="H86" s="108"/>
      <c r="I86" s="108"/>
      <c r="J86" s="108"/>
      <c r="K86" s="108"/>
      <c r="L86" s="108"/>
      <c r="M86" s="108"/>
      <c r="N86" s="244" t="s">
        <v>106</v>
      </c>
      <c r="O86" s="176"/>
      <c r="P86" s="176"/>
      <c r="Q86" s="176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5" t="s">
        <v>107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0">
        <f>N127</f>
        <v>0</v>
      </c>
      <c r="O88" s="176"/>
      <c r="P88" s="176"/>
      <c r="Q88" s="176"/>
      <c r="R88" s="32"/>
      <c r="AU88" s="13" t="s">
        <v>108</v>
      </c>
    </row>
    <row r="89" spans="2:18" s="6" customFormat="1" ht="24.75" customHeight="1">
      <c r="B89" s="116"/>
      <c r="C89" s="117"/>
      <c r="D89" s="118" t="s">
        <v>109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26">
        <f>N128</f>
        <v>0</v>
      </c>
      <c r="O89" s="243"/>
      <c r="P89" s="243"/>
      <c r="Q89" s="243"/>
      <c r="R89" s="119"/>
    </row>
    <row r="90" spans="2:18" s="7" customFormat="1" ht="19.5" customHeight="1">
      <c r="B90" s="120"/>
      <c r="C90" s="121"/>
      <c r="D90" s="96" t="s">
        <v>110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78">
        <f>N129</f>
        <v>0</v>
      </c>
      <c r="O90" s="241"/>
      <c r="P90" s="241"/>
      <c r="Q90" s="241"/>
      <c r="R90" s="122"/>
    </row>
    <row r="91" spans="2:18" s="7" customFormat="1" ht="19.5" customHeight="1">
      <c r="B91" s="120"/>
      <c r="C91" s="121"/>
      <c r="D91" s="96" t="s">
        <v>111</v>
      </c>
      <c r="E91" s="121"/>
      <c r="F91" s="121"/>
      <c r="G91" s="121"/>
      <c r="H91" s="121"/>
      <c r="I91" s="121"/>
      <c r="J91" s="121"/>
      <c r="K91" s="121"/>
      <c r="L91" s="121"/>
      <c r="M91" s="121"/>
      <c r="N91" s="178">
        <f>N131</f>
        <v>0</v>
      </c>
      <c r="O91" s="241"/>
      <c r="P91" s="241"/>
      <c r="Q91" s="241"/>
      <c r="R91" s="122"/>
    </row>
    <row r="92" spans="2:18" s="7" customFormat="1" ht="19.5" customHeight="1">
      <c r="B92" s="120"/>
      <c r="C92" s="121"/>
      <c r="D92" s="96" t="s">
        <v>112</v>
      </c>
      <c r="E92" s="121"/>
      <c r="F92" s="121"/>
      <c r="G92" s="121"/>
      <c r="H92" s="121"/>
      <c r="I92" s="121"/>
      <c r="J92" s="121"/>
      <c r="K92" s="121"/>
      <c r="L92" s="121"/>
      <c r="M92" s="121"/>
      <c r="N92" s="178">
        <f>N136</f>
        <v>0</v>
      </c>
      <c r="O92" s="241"/>
      <c r="P92" s="241"/>
      <c r="Q92" s="241"/>
      <c r="R92" s="122"/>
    </row>
    <row r="93" spans="2:18" s="7" customFormat="1" ht="19.5" customHeight="1">
      <c r="B93" s="120"/>
      <c r="C93" s="121"/>
      <c r="D93" s="96" t="s">
        <v>113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78">
        <f>N148</f>
        <v>0</v>
      </c>
      <c r="O93" s="241"/>
      <c r="P93" s="241"/>
      <c r="Q93" s="241"/>
      <c r="R93" s="122"/>
    </row>
    <row r="94" spans="2:18" s="7" customFormat="1" ht="19.5" customHeight="1">
      <c r="B94" s="120"/>
      <c r="C94" s="121"/>
      <c r="D94" s="96" t="s">
        <v>114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78">
        <f>N153</f>
        <v>0</v>
      </c>
      <c r="O94" s="241"/>
      <c r="P94" s="241"/>
      <c r="Q94" s="241"/>
      <c r="R94" s="122"/>
    </row>
    <row r="95" spans="2:18" s="6" customFormat="1" ht="24.75" customHeight="1">
      <c r="B95" s="116"/>
      <c r="C95" s="117"/>
      <c r="D95" s="118" t="s">
        <v>115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26">
        <f>N155</f>
        <v>0</v>
      </c>
      <c r="O95" s="243"/>
      <c r="P95" s="243"/>
      <c r="Q95" s="243"/>
      <c r="R95" s="119"/>
    </row>
    <row r="96" spans="2:18" s="7" customFormat="1" ht="19.5" customHeight="1">
      <c r="B96" s="120"/>
      <c r="C96" s="121"/>
      <c r="D96" s="96" t="s">
        <v>117</v>
      </c>
      <c r="E96" s="121"/>
      <c r="F96" s="121"/>
      <c r="G96" s="121"/>
      <c r="H96" s="121"/>
      <c r="I96" s="121"/>
      <c r="J96" s="121"/>
      <c r="K96" s="121"/>
      <c r="L96" s="121"/>
      <c r="M96" s="121"/>
      <c r="N96" s="178">
        <f>N156</f>
        <v>0</v>
      </c>
      <c r="O96" s="241"/>
      <c r="P96" s="241"/>
      <c r="Q96" s="241"/>
      <c r="R96" s="122"/>
    </row>
    <row r="97" spans="2:18" s="7" customFormat="1" ht="19.5" customHeight="1">
      <c r="B97" s="120"/>
      <c r="C97" s="121"/>
      <c r="D97" s="96" t="s">
        <v>118</v>
      </c>
      <c r="E97" s="121"/>
      <c r="F97" s="121"/>
      <c r="G97" s="121"/>
      <c r="H97" s="121"/>
      <c r="I97" s="121"/>
      <c r="J97" s="121"/>
      <c r="K97" s="121"/>
      <c r="L97" s="121"/>
      <c r="M97" s="121"/>
      <c r="N97" s="178">
        <f>N161</f>
        <v>0</v>
      </c>
      <c r="O97" s="241"/>
      <c r="P97" s="241"/>
      <c r="Q97" s="241"/>
      <c r="R97" s="122"/>
    </row>
    <row r="98" spans="2:18" s="7" customFormat="1" ht="19.5" customHeight="1">
      <c r="B98" s="120"/>
      <c r="C98" s="121"/>
      <c r="D98" s="96" t="s">
        <v>119</v>
      </c>
      <c r="E98" s="121"/>
      <c r="F98" s="121"/>
      <c r="G98" s="121"/>
      <c r="H98" s="121"/>
      <c r="I98" s="121"/>
      <c r="J98" s="121"/>
      <c r="K98" s="121"/>
      <c r="L98" s="121"/>
      <c r="M98" s="121"/>
      <c r="N98" s="178">
        <f>N169</f>
        <v>0</v>
      </c>
      <c r="O98" s="241"/>
      <c r="P98" s="241"/>
      <c r="Q98" s="241"/>
      <c r="R98" s="122"/>
    </row>
    <row r="99" spans="2:18" s="7" customFormat="1" ht="19.5" customHeight="1">
      <c r="B99" s="120"/>
      <c r="C99" s="121"/>
      <c r="D99" s="96" t="s">
        <v>121</v>
      </c>
      <c r="E99" s="121"/>
      <c r="F99" s="121"/>
      <c r="G99" s="121"/>
      <c r="H99" s="121"/>
      <c r="I99" s="121"/>
      <c r="J99" s="121"/>
      <c r="K99" s="121"/>
      <c r="L99" s="121"/>
      <c r="M99" s="121"/>
      <c r="N99" s="178">
        <f>N171</f>
        <v>0</v>
      </c>
      <c r="O99" s="241"/>
      <c r="P99" s="241"/>
      <c r="Q99" s="241"/>
      <c r="R99" s="122"/>
    </row>
    <row r="100" spans="2:18" s="7" customFormat="1" ht="19.5" customHeight="1">
      <c r="B100" s="120"/>
      <c r="C100" s="121"/>
      <c r="D100" s="96" t="s">
        <v>122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78">
        <f>N175</f>
        <v>0</v>
      </c>
      <c r="O100" s="241"/>
      <c r="P100" s="241"/>
      <c r="Q100" s="241"/>
      <c r="R100" s="122"/>
    </row>
    <row r="101" spans="2:18" s="1" customFormat="1" ht="21.7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21" s="1" customFormat="1" ht="29.25" customHeight="1">
      <c r="B102" s="30"/>
      <c r="C102" s="115" t="s">
        <v>123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242">
        <f>ROUND(N103+N104+N105+N106+N107+N108,2)</f>
        <v>0</v>
      </c>
      <c r="O102" s="176"/>
      <c r="P102" s="176"/>
      <c r="Q102" s="176"/>
      <c r="R102" s="32"/>
      <c r="T102" s="123"/>
      <c r="U102" s="124" t="s">
        <v>43</v>
      </c>
    </row>
    <row r="103" spans="2:65" s="1" customFormat="1" ht="18" customHeight="1">
      <c r="B103" s="125"/>
      <c r="C103" s="126"/>
      <c r="D103" s="175" t="s">
        <v>124</v>
      </c>
      <c r="E103" s="238"/>
      <c r="F103" s="238"/>
      <c r="G103" s="238"/>
      <c r="H103" s="238"/>
      <c r="I103" s="126"/>
      <c r="J103" s="126"/>
      <c r="K103" s="126"/>
      <c r="L103" s="126"/>
      <c r="M103" s="126"/>
      <c r="N103" s="177">
        <f>ROUND(N88*T103,2)</f>
        <v>0</v>
      </c>
      <c r="O103" s="238"/>
      <c r="P103" s="238"/>
      <c r="Q103" s="238"/>
      <c r="R103" s="127"/>
      <c r="S103" s="126"/>
      <c r="T103" s="128"/>
      <c r="U103" s="129" t="s">
        <v>46</v>
      </c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1" t="s">
        <v>125</v>
      </c>
      <c r="AZ103" s="130"/>
      <c r="BA103" s="130"/>
      <c r="BB103" s="130"/>
      <c r="BC103" s="130"/>
      <c r="BD103" s="130"/>
      <c r="BE103" s="132">
        <f aca="true" t="shared" si="0" ref="BE103:BE108">IF(U103="základní",N103,0)</f>
        <v>0</v>
      </c>
      <c r="BF103" s="132">
        <f aca="true" t="shared" si="1" ref="BF103:BF108">IF(U103="snížená",N103,0)</f>
        <v>0</v>
      </c>
      <c r="BG103" s="132">
        <f aca="true" t="shared" si="2" ref="BG103:BG108">IF(U103="zákl. přenesená",N103,0)</f>
        <v>0</v>
      </c>
      <c r="BH103" s="132">
        <f aca="true" t="shared" si="3" ref="BH103:BH108">IF(U103="sníž. přenesená",N103,0)</f>
        <v>0</v>
      </c>
      <c r="BI103" s="132">
        <f aca="true" t="shared" si="4" ref="BI103:BI108">IF(U103="nulová",N103,0)</f>
        <v>0</v>
      </c>
      <c r="BJ103" s="131" t="s">
        <v>126</v>
      </c>
      <c r="BK103" s="130"/>
      <c r="BL103" s="130"/>
      <c r="BM103" s="130"/>
    </row>
    <row r="104" spans="2:65" s="1" customFormat="1" ht="18" customHeight="1">
      <c r="B104" s="125"/>
      <c r="C104" s="126"/>
      <c r="D104" s="175" t="s">
        <v>127</v>
      </c>
      <c r="E104" s="238"/>
      <c r="F104" s="238"/>
      <c r="G104" s="238"/>
      <c r="H104" s="238"/>
      <c r="I104" s="126"/>
      <c r="J104" s="126"/>
      <c r="K104" s="126"/>
      <c r="L104" s="126"/>
      <c r="M104" s="126"/>
      <c r="N104" s="177">
        <f>ROUND(N88*T104,2)</f>
        <v>0</v>
      </c>
      <c r="O104" s="238"/>
      <c r="P104" s="238"/>
      <c r="Q104" s="238"/>
      <c r="R104" s="127"/>
      <c r="S104" s="126"/>
      <c r="T104" s="128"/>
      <c r="U104" s="129" t="s">
        <v>46</v>
      </c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1" t="s">
        <v>125</v>
      </c>
      <c r="AZ104" s="130"/>
      <c r="BA104" s="130"/>
      <c r="BB104" s="130"/>
      <c r="BC104" s="130"/>
      <c r="BD104" s="130"/>
      <c r="BE104" s="132">
        <f t="shared" si="0"/>
        <v>0</v>
      </c>
      <c r="BF104" s="132">
        <f t="shared" si="1"/>
        <v>0</v>
      </c>
      <c r="BG104" s="132">
        <f t="shared" si="2"/>
        <v>0</v>
      </c>
      <c r="BH104" s="132">
        <f t="shared" si="3"/>
        <v>0</v>
      </c>
      <c r="BI104" s="132">
        <f t="shared" si="4"/>
        <v>0</v>
      </c>
      <c r="BJ104" s="131" t="s">
        <v>126</v>
      </c>
      <c r="BK104" s="130"/>
      <c r="BL104" s="130"/>
      <c r="BM104" s="130"/>
    </row>
    <row r="105" spans="2:65" s="1" customFormat="1" ht="18" customHeight="1">
      <c r="B105" s="125"/>
      <c r="C105" s="126"/>
      <c r="D105" s="175" t="s">
        <v>128</v>
      </c>
      <c r="E105" s="238"/>
      <c r="F105" s="238"/>
      <c r="G105" s="238"/>
      <c r="H105" s="238"/>
      <c r="I105" s="126"/>
      <c r="J105" s="126"/>
      <c r="K105" s="126"/>
      <c r="L105" s="126"/>
      <c r="M105" s="126"/>
      <c r="N105" s="177">
        <f>ROUND(N88*T105,2)</f>
        <v>0</v>
      </c>
      <c r="O105" s="238"/>
      <c r="P105" s="238"/>
      <c r="Q105" s="238"/>
      <c r="R105" s="127"/>
      <c r="S105" s="126"/>
      <c r="T105" s="128"/>
      <c r="U105" s="129" t="s">
        <v>46</v>
      </c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1" t="s">
        <v>125</v>
      </c>
      <c r="AZ105" s="130"/>
      <c r="BA105" s="130"/>
      <c r="BB105" s="130"/>
      <c r="BC105" s="130"/>
      <c r="BD105" s="130"/>
      <c r="BE105" s="132">
        <f t="shared" si="0"/>
        <v>0</v>
      </c>
      <c r="BF105" s="132">
        <f t="shared" si="1"/>
        <v>0</v>
      </c>
      <c r="BG105" s="132">
        <f t="shared" si="2"/>
        <v>0</v>
      </c>
      <c r="BH105" s="132">
        <f t="shared" si="3"/>
        <v>0</v>
      </c>
      <c r="BI105" s="132">
        <f t="shared" si="4"/>
        <v>0</v>
      </c>
      <c r="BJ105" s="131" t="s">
        <v>126</v>
      </c>
      <c r="BK105" s="130"/>
      <c r="BL105" s="130"/>
      <c r="BM105" s="130"/>
    </row>
    <row r="106" spans="2:65" s="1" customFormat="1" ht="18" customHeight="1">
      <c r="B106" s="125"/>
      <c r="C106" s="126"/>
      <c r="D106" s="175" t="s">
        <v>129</v>
      </c>
      <c r="E106" s="238"/>
      <c r="F106" s="238"/>
      <c r="G106" s="238"/>
      <c r="H106" s="238"/>
      <c r="I106" s="126"/>
      <c r="J106" s="126"/>
      <c r="K106" s="126"/>
      <c r="L106" s="126"/>
      <c r="M106" s="126"/>
      <c r="N106" s="177">
        <f>ROUND(N88*T106,2)</f>
        <v>0</v>
      </c>
      <c r="O106" s="238"/>
      <c r="P106" s="238"/>
      <c r="Q106" s="238"/>
      <c r="R106" s="127"/>
      <c r="S106" s="126"/>
      <c r="T106" s="128"/>
      <c r="U106" s="129" t="s">
        <v>46</v>
      </c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1" t="s">
        <v>125</v>
      </c>
      <c r="AZ106" s="130"/>
      <c r="BA106" s="130"/>
      <c r="BB106" s="130"/>
      <c r="BC106" s="130"/>
      <c r="BD106" s="130"/>
      <c r="BE106" s="132">
        <f t="shared" si="0"/>
        <v>0</v>
      </c>
      <c r="BF106" s="132">
        <f t="shared" si="1"/>
        <v>0</v>
      </c>
      <c r="BG106" s="132">
        <f t="shared" si="2"/>
        <v>0</v>
      </c>
      <c r="BH106" s="132">
        <f t="shared" si="3"/>
        <v>0</v>
      </c>
      <c r="BI106" s="132">
        <f t="shared" si="4"/>
        <v>0</v>
      </c>
      <c r="BJ106" s="131" t="s">
        <v>126</v>
      </c>
      <c r="BK106" s="130"/>
      <c r="BL106" s="130"/>
      <c r="BM106" s="130"/>
    </row>
    <row r="107" spans="2:65" s="1" customFormat="1" ht="18" customHeight="1">
      <c r="B107" s="125"/>
      <c r="C107" s="126"/>
      <c r="D107" s="175" t="s">
        <v>130</v>
      </c>
      <c r="E107" s="238"/>
      <c r="F107" s="238"/>
      <c r="G107" s="238"/>
      <c r="H107" s="238"/>
      <c r="I107" s="126"/>
      <c r="J107" s="126"/>
      <c r="K107" s="126"/>
      <c r="L107" s="126"/>
      <c r="M107" s="126"/>
      <c r="N107" s="177">
        <f>ROUND(N88*T107,2)</f>
        <v>0</v>
      </c>
      <c r="O107" s="238"/>
      <c r="P107" s="238"/>
      <c r="Q107" s="238"/>
      <c r="R107" s="127"/>
      <c r="S107" s="126"/>
      <c r="T107" s="128"/>
      <c r="U107" s="129" t="s">
        <v>46</v>
      </c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1" t="s">
        <v>125</v>
      </c>
      <c r="AZ107" s="130"/>
      <c r="BA107" s="130"/>
      <c r="BB107" s="130"/>
      <c r="BC107" s="130"/>
      <c r="BD107" s="130"/>
      <c r="BE107" s="132">
        <f t="shared" si="0"/>
        <v>0</v>
      </c>
      <c r="BF107" s="132">
        <f t="shared" si="1"/>
        <v>0</v>
      </c>
      <c r="BG107" s="132">
        <f t="shared" si="2"/>
        <v>0</v>
      </c>
      <c r="BH107" s="132">
        <f t="shared" si="3"/>
        <v>0</v>
      </c>
      <c r="BI107" s="132">
        <f t="shared" si="4"/>
        <v>0</v>
      </c>
      <c r="BJ107" s="131" t="s">
        <v>126</v>
      </c>
      <c r="BK107" s="130"/>
      <c r="BL107" s="130"/>
      <c r="BM107" s="130"/>
    </row>
    <row r="108" spans="2:65" s="1" customFormat="1" ht="18" customHeight="1">
      <c r="B108" s="125"/>
      <c r="C108" s="126"/>
      <c r="D108" s="133" t="s">
        <v>131</v>
      </c>
      <c r="E108" s="126"/>
      <c r="F108" s="126"/>
      <c r="G108" s="126"/>
      <c r="H108" s="126"/>
      <c r="I108" s="126"/>
      <c r="J108" s="126"/>
      <c r="K108" s="126"/>
      <c r="L108" s="126"/>
      <c r="M108" s="126"/>
      <c r="N108" s="177">
        <f>ROUND(N88*T108,2)</f>
        <v>0</v>
      </c>
      <c r="O108" s="238"/>
      <c r="P108" s="238"/>
      <c r="Q108" s="238"/>
      <c r="R108" s="127"/>
      <c r="S108" s="126"/>
      <c r="T108" s="134"/>
      <c r="U108" s="135" t="s">
        <v>46</v>
      </c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1" t="s">
        <v>132</v>
      </c>
      <c r="AZ108" s="130"/>
      <c r="BA108" s="130"/>
      <c r="BB108" s="130"/>
      <c r="BC108" s="130"/>
      <c r="BD108" s="130"/>
      <c r="BE108" s="132">
        <f t="shared" si="0"/>
        <v>0</v>
      </c>
      <c r="BF108" s="132">
        <f t="shared" si="1"/>
        <v>0</v>
      </c>
      <c r="BG108" s="132">
        <f t="shared" si="2"/>
        <v>0</v>
      </c>
      <c r="BH108" s="132">
        <f t="shared" si="3"/>
        <v>0</v>
      </c>
      <c r="BI108" s="132">
        <f t="shared" si="4"/>
        <v>0</v>
      </c>
      <c r="BJ108" s="131" t="s">
        <v>126</v>
      </c>
      <c r="BK108" s="130"/>
      <c r="BL108" s="130"/>
      <c r="BM108" s="130"/>
    </row>
    <row r="109" spans="2:18" s="1" customFormat="1" ht="13.5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1" customFormat="1" ht="29.25" customHeight="1">
      <c r="B110" s="30"/>
      <c r="C110" s="107" t="s">
        <v>98</v>
      </c>
      <c r="D110" s="108"/>
      <c r="E110" s="108"/>
      <c r="F110" s="108"/>
      <c r="G110" s="108"/>
      <c r="H110" s="108"/>
      <c r="I110" s="108"/>
      <c r="J110" s="108"/>
      <c r="K110" s="108"/>
      <c r="L110" s="172">
        <f>ROUND(SUM(N88+N102),2)</f>
        <v>0</v>
      </c>
      <c r="M110" s="239"/>
      <c r="N110" s="239"/>
      <c r="O110" s="239"/>
      <c r="P110" s="239"/>
      <c r="Q110" s="239"/>
      <c r="R110" s="32"/>
    </row>
    <row r="111" spans="2:18" s="1" customFormat="1" ht="6.75" customHeight="1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6"/>
    </row>
    <row r="115" spans="2:18" s="1" customFormat="1" ht="6.75" customHeight="1"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9"/>
    </row>
    <row r="116" spans="2:18" s="1" customFormat="1" ht="36.75" customHeight="1">
      <c r="B116" s="30"/>
      <c r="C116" s="201" t="s">
        <v>133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32"/>
    </row>
    <row r="117" spans="2:18" s="1" customFormat="1" ht="6.7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18" s="1" customFormat="1" ht="30" customHeight="1">
      <c r="B118" s="30"/>
      <c r="C118" s="25" t="s">
        <v>17</v>
      </c>
      <c r="D118" s="31"/>
      <c r="E118" s="31"/>
      <c r="F118" s="240" t="str">
        <f>F6</f>
        <v>Vrchlabí - Krkonošská 140 - obnova fasády</v>
      </c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31"/>
      <c r="R118" s="32"/>
    </row>
    <row r="119" spans="2:18" s="1" customFormat="1" ht="36.75" customHeight="1">
      <c r="B119" s="30"/>
      <c r="C119" s="64" t="s">
        <v>101</v>
      </c>
      <c r="D119" s="31"/>
      <c r="E119" s="31"/>
      <c r="F119" s="184" t="str">
        <f>F7</f>
        <v>20012 - Krkonošská 140 - objekt B</v>
      </c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31"/>
      <c r="R119" s="32"/>
    </row>
    <row r="120" spans="2:18" s="1" customFormat="1" ht="6.75" customHeight="1"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2"/>
    </row>
    <row r="121" spans="2:18" s="1" customFormat="1" ht="18" customHeight="1">
      <c r="B121" s="30"/>
      <c r="C121" s="25" t="s">
        <v>23</v>
      </c>
      <c r="D121" s="31"/>
      <c r="E121" s="31"/>
      <c r="F121" s="23" t="str">
        <f>F9</f>
        <v>Vrchlabí - Krkonošská 140</v>
      </c>
      <c r="G121" s="31"/>
      <c r="H121" s="31"/>
      <c r="I121" s="31"/>
      <c r="J121" s="31"/>
      <c r="K121" s="25" t="s">
        <v>25</v>
      </c>
      <c r="L121" s="31"/>
      <c r="M121" s="233" t="str">
        <f>IF(O9="","",O9)</f>
        <v>19.01.2020</v>
      </c>
      <c r="N121" s="176"/>
      <c r="O121" s="176"/>
      <c r="P121" s="176"/>
      <c r="Q121" s="31"/>
      <c r="R121" s="32"/>
    </row>
    <row r="122" spans="2:18" s="1" customFormat="1" ht="6.75" customHeight="1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18" s="1" customFormat="1" ht="15">
      <c r="B123" s="30"/>
      <c r="C123" s="25" t="s">
        <v>29</v>
      </c>
      <c r="D123" s="31"/>
      <c r="E123" s="31"/>
      <c r="F123" s="23" t="str">
        <f>E12</f>
        <v> </v>
      </c>
      <c r="G123" s="31"/>
      <c r="H123" s="31"/>
      <c r="I123" s="31"/>
      <c r="J123" s="31"/>
      <c r="K123" s="25" t="s">
        <v>35</v>
      </c>
      <c r="L123" s="31"/>
      <c r="M123" s="207" t="str">
        <f>E18</f>
        <v>Ing.arch.M.Hobza</v>
      </c>
      <c r="N123" s="176"/>
      <c r="O123" s="176"/>
      <c r="P123" s="176"/>
      <c r="Q123" s="176"/>
      <c r="R123" s="32"/>
    </row>
    <row r="124" spans="2:18" s="1" customFormat="1" ht="14.25" customHeight="1">
      <c r="B124" s="30"/>
      <c r="C124" s="25" t="s">
        <v>33</v>
      </c>
      <c r="D124" s="31"/>
      <c r="E124" s="31"/>
      <c r="F124" s="23" t="str">
        <f>IF(E15="","",E15)</f>
        <v>Vyplň údaj</v>
      </c>
      <c r="G124" s="31"/>
      <c r="H124" s="31"/>
      <c r="I124" s="31"/>
      <c r="J124" s="31"/>
      <c r="K124" s="25" t="s">
        <v>38</v>
      </c>
      <c r="L124" s="31"/>
      <c r="M124" s="207" t="str">
        <f>E21</f>
        <v> </v>
      </c>
      <c r="N124" s="176"/>
      <c r="O124" s="176"/>
      <c r="P124" s="176"/>
      <c r="Q124" s="176"/>
      <c r="R124" s="32"/>
    </row>
    <row r="125" spans="2:18" s="1" customFormat="1" ht="9.75" customHeight="1"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2"/>
    </row>
    <row r="126" spans="2:27" s="8" customFormat="1" ht="29.25" customHeight="1">
      <c r="B126" s="136"/>
      <c r="C126" s="137" t="s">
        <v>134</v>
      </c>
      <c r="D126" s="138" t="s">
        <v>135</v>
      </c>
      <c r="E126" s="138" t="s">
        <v>61</v>
      </c>
      <c r="F126" s="234" t="s">
        <v>136</v>
      </c>
      <c r="G126" s="235"/>
      <c r="H126" s="235"/>
      <c r="I126" s="235"/>
      <c r="J126" s="138" t="s">
        <v>137</v>
      </c>
      <c r="K126" s="138" t="s">
        <v>138</v>
      </c>
      <c r="L126" s="236" t="s">
        <v>139</v>
      </c>
      <c r="M126" s="235"/>
      <c r="N126" s="234" t="s">
        <v>106</v>
      </c>
      <c r="O126" s="235"/>
      <c r="P126" s="235"/>
      <c r="Q126" s="237"/>
      <c r="R126" s="139"/>
      <c r="T126" s="71" t="s">
        <v>140</v>
      </c>
      <c r="U126" s="72" t="s">
        <v>43</v>
      </c>
      <c r="V126" s="72" t="s">
        <v>141</v>
      </c>
      <c r="W126" s="72" t="s">
        <v>142</v>
      </c>
      <c r="X126" s="72" t="s">
        <v>143</v>
      </c>
      <c r="Y126" s="72" t="s">
        <v>144</v>
      </c>
      <c r="Z126" s="72" t="s">
        <v>145</v>
      </c>
      <c r="AA126" s="73" t="s">
        <v>146</v>
      </c>
    </row>
    <row r="127" spans="2:63" s="1" customFormat="1" ht="29.25" customHeight="1">
      <c r="B127" s="30"/>
      <c r="C127" s="75" t="s">
        <v>103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223">
        <f>BK127</f>
        <v>0</v>
      </c>
      <c r="O127" s="224"/>
      <c r="P127" s="224"/>
      <c r="Q127" s="224"/>
      <c r="R127" s="32"/>
      <c r="T127" s="74"/>
      <c r="U127" s="46"/>
      <c r="V127" s="46"/>
      <c r="W127" s="140">
        <f>W128+W155+W185</f>
        <v>0</v>
      </c>
      <c r="X127" s="46"/>
      <c r="Y127" s="140">
        <f>Y128+Y155+Y185</f>
        <v>9.3508286</v>
      </c>
      <c r="Z127" s="46"/>
      <c r="AA127" s="141">
        <f>AA128+AA155+AA185</f>
        <v>7.94146</v>
      </c>
      <c r="AT127" s="13" t="s">
        <v>78</v>
      </c>
      <c r="AU127" s="13" t="s">
        <v>108</v>
      </c>
      <c r="BK127" s="142">
        <f>BK128+BK155+BK185</f>
        <v>0</v>
      </c>
    </row>
    <row r="128" spans="2:63" s="9" customFormat="1" ht="36.75" customHeight="1">
      <c r="B128" s="143"/>
      <c r="C128" s="144"/>
      <c r="D128" s="145" t="s">
        <v>109</v>
      </c>
      <c r="E128" s="145"/>
      <c r="F128" s="145"/>
      <c r="G128" s="145"/>
      <c r="H128" s="145"/>
      <c r="I128" s="145"/>
      <c r="J128" s="145"/>
      <c r="K128" s="145"/>
      <c r="L128" s="145"/>
      <c r="M128" s="145"/>
      <c r="N128" s="225">
        <f>BK128</f>
        <v>0</v>
      </c>
      <c r="O128" s="226"/>
      <c r="P128" s="226"/>
      <c r="Q128" s="226"/>
      <c r="R128" s="146"/>
      <c r="T128" s="147"/>
      <c r="U128" s="144"/>
      <c r="V128" s="144"/>
      <c r="W128" s="148">
        <f>W129+W131+W136+W148+W153</f>
        <v>0</v>
      </c>
      <c r="X128" s="144"/>
      <c r="Y128" s="148">
        <f>Y129+Y131+Y136+Y148+Y153</f>
        <v>8.9110182</v>
      </c>
      <c r="Z128" s="144"/>
      <c r="AA128" s="149">
        <f>AA129+AA131+AA136+AA148+AA153</f>
        <v>7.75994</v>
      </c>
      <c r="AR128" s="150" t="s">
        <v>22</v>
      </c>
      <c r="AT128" s="151" t="s">
        <v>78</v>
      </c>
      <c r="AU128" s="151" t="s">
        <v>79</v>
      </c>
      <c r="AY128" s="150" t="s">
        <v>147</v>
      </c>
      <c r="BK128" s="152">
        <f>BK129+BK131+BK136+BK148+BK153</f>
        <v>0</v>
      </c>
    </row>
    <row r="129" spans="2:63" s="9" customFormat="1" ht="19.5" customHeight="1">
      <c r="B129" s="143"/>
      <c r="C129" s="144"/>
      <c r="D129" s="153" t="s">
        <v>110</v>
      </c>
      <c r="E129" s="153"/>
      <c r="F129" s="153"/>
      <c r="G129" s="153"/>
      <c r="H129" s="153"/>
      <c r="I129" s="153"/>
      <c r="J129" s="153"/>
      <c r="K129" s="153"/>
      <c r="L129" s="153"/>
      <c r="M129" s="153"/>
      <c r="N129" s="227">
        <f>BK129</f>
        <v>0</v>
      </c>
      <c r="O129" s="228"/>
      <c r="P129" s="228"/>
      <c r="Q129" s="228"/>
      <c r="R129" s="146"/>
      <c r="T129" s="147"/>
      <c r="U129" s="144"/>
      <c r="V129" s="144"/>
      <c r="W129" s="148">
        <f>W130</f>
        <v>0</v>
      </c>
      <c r="X129" s="144"/>
      <c r="Y129" s="148">
        <f>Y130</f>
        <v>0.36063</v>
      </c>
      <c r="Z129" s="144"/>
      <c r="AA129" s="149">
        <f>AA130</f>
        <v>0</v>
      </c>
      <c r="AR129" s="150" t="s">
        <v>22</v>
      </c>
      <c r="AT129" s="151" t="s">
        <v>78</v>
      </c>
      <c r="AU129" s="151" t="s">
        <v>22</v>
      </c>
      <c r="AY129" s="150" t="s">
        <v>147</v>
      </c>
      <c r="BK129" s="152">
        <f>BK130</f>
        <v>0</v>
      </c>
    </row>
    <row r="130" spans="2:65" s="1" customFormat="1" ht="44.25" customHeight="1">
      <c r="B130" s="125"/>
      <c r="C130" s="154" t="s">
        <v>22</v>
      </c>
      <c r="D130" s="154" t="s">
        <v>148</v>
      </c>
      <c r="E130" s="155" t="s">
        <v>442</v>
      </c>
      <c r="F130" s="219" t="s">
        <v>443</v>
      </c>
      <c r="G130" s="220"/>
      <c r="H130" s="220"/>
      <c r="I130" s="220"/>
      <c r="J130" s="156" t="s">
        <v>151</v>
      </c>
      <c r="K130" s="157">
        <v>3</v>
      </c>
      <c r="L130" s="221">
        <v>0</v>
      </c>
      <c r="M130" s="220"/>
      <c r="N130" s="222">
        <f>ROUND(L130*K130,2)</f>
        <v>0</v>
      </c>
      <c r="O130" s="220"/>
      <c r="P130" s="220"/>
      <c r="Q130" s="220"/>
      <c r="R130" s="127"/>
      <c r="T130" s="158" t="s">
        <v>3</v>
      </c>
      <c r="U130" s="39" t="s">
        <v>46</v>
      </c>
      <c r="V130" s="31"/>
      <c r="W130" s="159">
        <f>V130*K130</f>
        <v>0</v>
      </c>
      <c r="X130" s="159">
        <v>0.12021</v>
      </c>
      <c r="Y130" s="159">
        <f>X130*K130</f>
        <v>0.36063</v>
      </c>
      <c r="Z130" s="159">
        <v>0</v>
      </c>
      <c r="AA130" s="160">
        <f>Z130*K130</f>
        <v>0</v>
      </c>
      <c r="AR130" s="13" t="s">
        <v>152</v>
      </c>
      <c r="AT130" s="13" t="s">
        <v>148</v>
      </c>
      <c r="AU130" s="13" t="s">
        <v>126</v>
      </c>
      <c r="AY130" s="13" t="s">
        <v>147</v>
      </c>
      <c r="BE130" s="100">
        <f>IF(U130="základní",N130,0)</f>
        <v>0</v>
      </c>
      <c r="BF130" s="100">
        <f>IF(U130="snížená",N130,0)</f>
        <v>0</v>
      </c>
      <c r="BG130" s="100">
        <f>IF(U130="zákl. přenesená",N130,0)</f>
        <v>0</v>
      </c>
      <c r="BH130" s="100">
        <f>IF(U130="sníž. přenesená",N130,0)</f>
        <v>0</v>
      </c>
      <c r="BI130" s="100">
        <f>IF(U130="nulová",N130,0)</f>
        <v>0</v>
      </c>
      <c r="BJ130" s="13" t="s">
        <v>126</v>
      </c>
      <c r="BK130" s="100">
        <f>ROUND(L130*K130,2)</f>
        <v>0</v>
      </c>
      <c r="BL130" s="13" t="s">
        <v>152</v>
      </c>
      <c r="BM130" s="13" t="s">
        <v>444</v>
      </c>
    </row>
    <row r="131" spans="2:63" s="9" customFormat="1" ht="29.25" customHeight="1">
      <c r="B131" s="143"/>
      <c r="C131" s="144"/>
      <c r="D131" s="153" t="s">
        <v>111</v>
      </c>
      <c r="E131" s="153"/>
      <c r="F131" s="153"/>
      <c r="G131" s="153"/>
      <c r="H131" s="153"/>
      <c r="I131" s="153"/>
      <c r="J131" s="153"/>
      <c r="K131" s="153"/>
      <c r="L131" s="153"/>
      <c r="M131" s="153"/>
      <c r="N131" s="217">
        <f>BK131</f>
        <v>0</v>
      </c>
      <c r="O131" s="218"/>
      <c r="P131" s="218"/>
      <c r="Q131" s="218"/>
      <c r="R131" s="146"/>
      <c r="T131" s="147"/>
      <c r="U131" s="144"/>
      <c r="V131" s="144"/>
      <c r="W131" s="148">
        <f>SUM(W132:W135)</f>
        <v>0</v>
      </c>
      <c r="X131" s="144"/>
      <c r="Y131" s="148">
        <f>SUM(Y132:Y135)</f>
        <v>8.525388199999998</v>
      </c>
      <c r="Z131" s="144"/>
      <c r="AA131" s="149">
        <f>SUM(AA132:AA135)</f>
        <v>0</v>
      </c>
      <c r="AR131" s="150" t="s">
        <v>22</v>
      </c>
      <c r="AT131" s="151" t="s">
        <v>78</v>
      </c>
      <c r="AU131" s="151" t="s">
        <v>22</v>
      </c>
      <c r="AY131" s="150" t="s">
        <v>147</v>
      </c>
      <c r="BK131" s="152">
        <f>SUM(BK132:BK135)</f>
        <v>0</v>
      </c>
    </row>
    <row r="132" spans="2:65" s="1" customFormat="1" ht="31.5" customHeight="1">
      <c r="B132" s="125"/>
      <c r="C132" s="154" t="s">
        <v>126</v>
      </c>
      <c r="D132" s="154" t="s">
        <v>148</v>
      </c>
      <c r="E132" s="155" t="s">
        <v>445</v>
      </c>
      <c r="F132" s="219" t="s">
        <v>446</v>
      </c>
      <c r="G132" s="220"/>
      <c r="H132" s="220"/>
      <c r="I132" s="220"/>
      <c r="J132" s="156" t="s">
        <v>156</v>
      </c>
      <c r="K132" s="157">
        <v>25.91</v>
      </c>
      <c r="L132" s="221">
        <v>0</v>
      </c>
      <c r="M132" s="220"/>
      <c r="N132" s="222">
        <f>ROUND(L132*K132,2)</f>
        <v>0</v>
      </c>
      <c r="O132" s="220"/>
      <c r="P132" s="220"/>
      <c r="Q132" s="220"/>
      <c r="R132" s="127"/>
      <c r="T132" s="158" t="s">
        <v>3</v>
      </c>
      <c r="U132" s="39" t="s">
        <v>46</v>
      </c>
      <c r="V132" s="31"/>
      <c r="W132" s="159">
        <f>V132*K132</f>
        <v>0</v>
      </c>
      <c r="X132" s="159">
        <v>0.03358</v>
      </c>
      <c r="Y132" s="159">
        <f>X132*K132</f>
        <v>0.8700578</v>
      </c>
      <c r="Z132" s="159">
        <v>0</v>
      </c>
      <c r="AA132" s="160">
        <f>Z132*K132</f>
        <v>0</v>
      </c>
      <c r="AR132" s="13" t="s">
        <v>152</v>
      </c>
      <c r="AT132" s="13" t="s">
        <v>148</v>
      </c>
      <c r="AU132" s="13" t="s">
        <v>126</v>
      </c>
      <c r="AY132" s="13" t="s">
        <v>147</v>
      </c>
      <c r="BE132" s="100">
        <f>IF(U132="základní",N132,0)</f>
        <v>0</v>
      </c>
      <c r="BF132" s="100">
        <f>IF(U132="snížená",N132,0)</f>
        <v>0</v>
      </c>
      <c r="BG132" s="100">
        <f>IF(U132="zákl. přenesená",N132,0)</f>
        <v>0</v>
      </c>
      <c r="BH132" s="100">
        <f>IF(U132="sníž. přenesená",N132,0)</f>
        <v>0</v>
      </c>
      <c r="BI132" s="100">
        <f>IF(U132="nulová",N132,0)</f>
        <v>0</v>
      </c>
      <c r="BJ132" s="13" t="s">
        <v>126</v>
      </c>
      <c r="BK132" s="100">
        <f>ROUND(L132*K132,2)</f>
        <v>0</v>
      </c>
      <c r="BL132" s="13" t="s">
        <v>152</v>
      </c>
      <c r="BM132" s="13" t="s">
        <v>447</v>
      </c>
    </row>
    <row r="133" spans="2:65" s="1" customFormat="1" ht="31.5" customHeight="1">
      <c r="B133" s="125"/>
      <c r="C133" s="154" t="s">
        <v>158</v>
      </c>
      <c r="D133" s="154" t="s">
        <v>148</v>
      </c>
      <c r="E133" s="155" t="s">
        <v>162</v>
      </c>
      <c r="F133" s="219" t="s">
        <v>163</v>
      </c>
      <c r="G133" s="220"/>
      <c r="H133" s="220"/>
      <c r="I133" s="220"/>
      <c r="J133" s="156" t="s">
        <v>156</v>
      </c>
      <c r="K133" s="157">
        <v>193.57</v>
      </c>
      <c r="L133" s="221">
        <v>0</v>
      </c>
      <c r="M133" s="220"/>
      <c r="N133" s="222">
        <f>ROUND(L133*K133,2)</f>
        <v>0</v>
      </c>
      <c r="O133" s="220"/>
      <c r="P133" s="220"/>
      <c r="Q133" s="220"/>
      <c r="R133" s="127"/>
      <c r="T133" s="158" t="s">
        <v>3</v>
      </c>
      <c r="U133" s="39" t="s">
        <v>46</v>
      </c>
      <c r="V133" s="31"/>
      <c r="W133" s="159">
        <f>V133*K133</f>
        <v>0</v>
      </c>
      <c r="X133" s="159">
        <v>0.0231</v>
      </c>
      <c r="Y133" s="159">
        <f>X133*K133</f>
        <v>4.471467</v>
      </c>
      <c r="Z133" s="159">
        <v>0</v>
      </c>
      <c r="AA133" s="160">
        <f>Z133*K133</f>
        <v>0</v>
      </c>
      <c r="AR133" s="13" t="s">
        <v>152</v>
      </c>
      <c r="AT133" s="13" t="s">
        <v>148</v>
      </c>
      <c r="AU133" s="13" t="s">
        <v>126</v>
      </c>
      <c r="AY133" s="13" t="s">
        <v>147</v>
      </c>
      <c r="BE133" s="100">
        <f>IF(U133="základní",N133,0)</f>
        <v>0</v>
      </c>
      <c r="BF133" s="100">
        <f>IF(U133="snížená",N133,0)</f>
        <v>0</v>
      </c>
      <c r="BG133" s="100">
        <f>IF(U133="zákl. přenesená",N133,0)</f>
        <v>0</v>
      </c>
      <c r="BH133" s="100">
        <f>IF(U133="sníž. přenesená",N133,0)</f>
        <v>0</v>
      </c>
      <c r="BI133" s="100">
        <f>IF(U133="nulová",N133,0)</f>
        <v>0</v>
      </c>
      <c r="BJ133" s="13" t="s">
        <v>126</v>
      </c>
      <c r="BK133" s="100">
        <f>ROUND(L133*K133,2)</f>
        <v>0</v>
      </c>
      <c r="BL133" s="13" t="s">
        <v>152</v>
      </c>
      <c r="BM133" s="13" t="s">
        <v>448</v>
      </c>
    </row>
    <row r="134" spans="2:65" s="1" customFormat="1" ht="31.5" customHeight="1">
      <c r="B134" s="125"/>
      <c r="C134" s="154" t="s">
        <v>152</v>
      </c>
      <c r="D134" s="154" t="s">
        <v>148</v>
      </c>
      <c r="E134" s="155" t="s">
        <v>171</v>
      </c>
      <c r="F134" s="219" t="s">
        <v>449</v>
      </c>
      <c r="G134" s="220"/>
      <c r="H134" s="220"/>
      <c r="I134" s="220"/>
      <c r="J134" s="156" t="s">
        <v>156</v>
      </c>
      <c r="K134" s="157">
        <v>167.66</v>
      </c>
      <c r="L134" s="221">
        <v>0</v>
      </c>
      <c r="M134" s="220"/>
      <c r="N134" s="222">
        <f>ROUND(L134*K134,2)</f>
        <v>0</v>
      </c>
      <c r="O134" s="220"/>
      <c r="P134" s="220"/>
      <c r="Q134" s="220"/>
      <c r="R134" s="127"/>
      <c r="T134" s="158" t="s">
        <v>3</v>
      </c>
      <c r="U134" s="39" t="s">
        <v>46</v>
      </c>
      <c r="V134" s="31"/>
      <c r="W134" s="159">
        <f>V134*K134</f>
        <v>0</v>
      </c>
      <c r="X134" s="159">
        <v>0.01899</v>
      </c>
      <c r="Y134" s="159">
        <f>X134*K134</f>
        <v>3.1838634</v>
      </c>
      <c r="Z134" s="159">
        <v>0</v>
      </c>
      <c r="AA134" s="160">
        <f>Z134*K134</f>
        <v>0</v>
      </c>
      <c r="AR134" s="13" t="s">
        <v>152</v>
      </c>
      <c r="AT134" s="13" t="s">
        <v>148</v>
      </c>
      <c r="AU134" s="13" t="s">
        <v>126</v>
      </c>
      <c r="AY134" s="13" t="s">
        <v>147</v>
      </c>
      <c r="BE134" s="100">
        <f>IF(U134="základní",N134,0)</f>
        <v>0</v>
      </c>
      <c r="BF134" s="100">
        <f>IF(U134="snížená",N134,0)</f>
        <v>0</v>
      </c>
      <c r="BG134" s="100">
        <f>IF(U134="zákl. přenesená",N134,0)</f>
        <v>0</v>
      </c>
      <c r="BH134" s="100">
        <f>IF(U134="sníž. přenesená",N134,0)</f>
        <v>0</v>
      </c>
      <c r="BI134" s="100">
        <f>IF(U134="nulová",N134,0)</f>
        <v>0</v>
      </c>
      <c r="BJ134" s="13" t="s">
        <v>126</v>
      </c>
      <c r="BK134" s="100">
        <f>ROUND(L134*K134,2)</f>
        <v>0</v>
      </c>
      <c r="BL134" s="13" t="s">
        <v>152</v>
      </c>
      <c r="BM134" s="13" t="s">
        <v>173</v>
      </c>
    </row>
    <row r="135" spans="2:65" s="1" customFormat="1" ht="22.5" customHeight="1">
      <c r="B135" s="125"/>
      <c r="C135" s="154" t="s">
        <v>165</v>
      </c>
      <c r="D135" s="154" t="s">
        <v>148</v>
      </c>
      <c r="E135" s="155" t="s">
        <v>179</v>
      </c>
      <c r="F135" s="219" t="s">
        <v>180</v>
      </c>
      <c r="G135" s="220"/>
      <c r="H135" s="220"/>
      <c r="I135" s="220"/>
      <c r="J135" s="156" t="s">
        <v>156</v>
      </c>
      <c r="K135" s="157">
        <v>167.66</v>
      </c>
      <c r="L135" s="221">
        <v>0</v>
      </c>
      <c r="M135" s="220"/>
      <c r="N135" s="222">
        <f>ROUND(L135*K135,2)</f>
        <v>0</v>
      </c>
      <c r="O135" s="220"/>
      <c r="P135" s="220"/>
      <c r="Q135" s="220"/>
      <c r="R135" s="127"/>
      <c r="T135" s="158" t="s">
        <v>3</v>
      </c>
      <c r="U135" s="39" t="s">
        <v>46</v>
      </c>
      <c r="V135" s="31"/>
      <c r="W135" s="159">
        <f>V135*K135</f>
        <v>0</v>
      </c>
      <c r="X135" s="159">
        <v>0</v>
      </c>
      <c r="Y135" s="159">
        <f>X135*K135</f>
        <v>0</v>
      </c>
      <c r="Z135" s="159">
        <v>0</v>
      </c>
      <c r="AA135" s="160">
        <f>Z135*K135</f>
        <v>0</v>
      </c>
      <c r="AR135" s="13" t="s">
        <v>152</v>
      </c>
      <c r="AT135" s="13" t="s">
        <v>148</v>
      </c>
      <c r="AU135" s="13" t="s">
        <v>126</v>
      </c>
      <c r="AY135" s="13" t="s">
        <v>147</v>
      </c>
      <c r="BE135" s="100">
        <f>IF(U135="základní",N135,0)</f>
        <v>0</v>
      </c>
      <c r="BF135" s="100">
        <f>IF(U135="snížená",N135,0)</f>
        <v>0</v>
      </c>
      <c r="BG135" s="100">
        <f>IF(U135="zákl. přenesená",N135,0)</f>
        <v>0</v>
      </c>
      <c r="BH135" s="100">
        <f>IF(U135="sníž. přenesená",N135,0)</f>
        <v>0</v>
      </c>
      <c r="BI135" s="100">
        <f>IF(U135="nulová",N135,0)</f>
        <v>0</v>
      </c>
      <c r="BJ135" s="13" t="s">
        <v>126</v>
      </c>
      <c r="BK135" s="100">
        <f>ROUND(L135*K135,2)</f>
        <v>0</v>
      </c>
      <c r="BL135" s="13" t="s">
        <v>152</v>
      </c>
      <c r="BM135" s="13" t="s">
        <v>181</v>
      </c>
    </row>
    <row r="136" spans="2:63" s="9" customFormat="1" ht="29.25" customHeight="1">
      <c r="B136" s="143"/>
      <c r="C136" s="144"/>
      <c r="D136" s="153" t="s">
        <v>112</v>
      </c>
      <c r="E136" s="153"/>
      <c r="F136" s="153"/>
      <c r="G136" s="153"/>
      <c r="H136" s="153"/>
      <c r="I136" s="153"/>
      <c r="J136" s="153"/>
      <c r="K136" s="153"/>
      <c r="L136" s="153"/>
      <c r="M136" s="153"/>
      <c r="N136" s="217">
        <f>BK136</f>
        <v>0</v>
      </c>
      <c r="O136" s="218"/>
      <c r="P136" s="218"/>
      <c r="Q136" s="218"/>
      <c r="R136" s="146"/>
      <c r="T136" s="147"/>
      <c r="U136" s="144"/>
      <c r="V136" s="144"/>
      <c r="W136" s="148">
        <f>SUM(W137:W147)</f>
        <v>0</v>
      </c>
      <c r="X136" s="144"/>
      <c r="Y136" s="148">
        <f>SUM(Y137:Y147)</f>
        <v>0.025</v>
      </c>
      <c r="Z136" s="144"/>
      <c r="AA136" s="149">
        <f>SUM(AA137:AA147)</f>
        <v>7.75994</v>
      </c>
      <c r="AR136" s="150" t="s">
        <v>22</v>
      </c>
      <c r="AT136" s="151" t="s">
        <v>78</v>
      </c>
      <c r="AU136" s="151" t="s">
        <v>22</v>
      </c>
      <c r="AY136" s="150" t="s">
        <v>147</v>
      </c>
      <c r="BK136" s="152">
        <f>SUM(BK137:BK147)</f>
        <v>0</v>
      </c>
    </row>
    <row r="137" spans="2:65" s="1" customFormat="1" ht="44.25" customHeight="1">
      <c r="B137" s="125"/>
      <c r="C137" s="154" t="s">
        <v>170</v>
      </c>
      <c r="D137" s="154" t="s">
        <v>148</v>
      </c>
      <c r="E137" s="155" t="s">
        <v>207</v>
      </c>
      <c r="F137" s="219" t="s">
        <v>450</v>
      </c>
      <c r="G137" s="220"/>
      <c r="H137" s="220"/>
      <c r="I137" s="220"/>
      <c r="J137" s="156" t="s">
        <v>156</v>
      </c>
      <c r="K137" s="157">
        <v>190.07</v>
      </c>
      <c r="L137" s="221">
        <v>0</v>
      </c>
      <c r="M137" s="220"/>
      <c r="N137" s="222">
        <f aca="true" t="shared" si="5" ref="N137:N147">ROUND(L137*K137,2)</f>
        <v>0</v>
      </c>
      <c r="O137" s="220"/>
      <c r="P137" s="220"/>
      <c r="Q137" s="220"/>
      <c r="R137" s="127"/>
      <c r="T137" s="158" t="s">
        <v>3</v>
      </c>
      <c r="U137" s="39" t="s">
        <v>46</v>
      </c>
      <c r="V137" s="31"/>
      <c r="W137" s="159">
        <f aca="true" t="shared" si="6" ref="W137:W147">V137*K137</f>
        <v>0</v>
      </c>
      <c r="X137" s="159">
        <v>0</v>
      </c>
      <c r="Y137" s="159">
        <f aca="true" t="shared" si="7" ref="Y137:Y147">X137*K137</f>
        <v>0</v>
      </c>
      <c r="Z137" s="159">
        <v>0</v>
      </c>
      <c r="AA137" s="160">
        <f aca="true" t="shared" si="8" ref="AA137:AA147">Z137*K137</f>
        <v>0</v>
      </c>
      <c r="AR137" s="13" t="s">
        <v>152</v>
      </c>
      <c r="AT137" s="13" t="s">
        <v>148</v>
      </c>
      <c r="AU137" s="13" t="s">
        <v>126</v>
      </c>
      <c r="AY137" s="13" t="s">
        <v>147</v>
      </c>
      <c r="BE137" s="100">
        <f aca="true" t="shared" si="9" ref="BE137:BE147">IF(U137="základní",N137,0)</f>
        <v>0</v>
      </c>
      <c r="BF137" s="100">
        <f aca="true" t="shared" si="10" ref="BF137:BF147">IF(U137="snížená",N137,0)</f>
        <v>0</v>
      </c>
      <c r="BG137" s="100">
        <f aca="true" t="shared" si="11" ref="BG137:BG147">IF(U137="zákl. přenesená",N137,0)</f>
        <v>0</v>
      </c>
      <c r="BH137" s="100">
        <f aca="true" t="shared" si="12" ref="BH137:BH147">IF(U137="sníž. přenesená",N137,0)</f>
        <v>0</v>
      </c>
      <c r="BI137" s="100">
        <f aca="true" t="shared" si="13" ref="BI137:BI147">IF(U137="nulová",N137,0)</f>
        <v>0</v>
      </c>
      <c r="BJ137" s="13" t="s">
        <v>126</v>
      </c>
      <c r="BK137" s="100">
        <f aca="true" t="shared" si="14" ref="BK137:BK147">ROUND(L137*K137,2)</f>
        <v>0</v>
      </c>
      <c r="BL137" s="13" t="s">
        <v>152</v>
      </c>
      <c r="BM137" s="13" t="s">
        <v>209</v>
      </c>
    </row>
    <row r="138" spans="2:65" s="1" customFormat="1" ht="31.5" customHeight="1">
      <c r="B138" s="125"/>
      <c r="C138" s="154" t="s">
        <v>174</v>
      </c>
      <c r="D138" s="154" t="s">
        <v>148</v>
      </c>
      <c r="E138" s="155" t="s">
        <v>211</v>
      </c>
      <c r="F138" s="219" t="s">
        <v>451</v>
      </c>
      <c r="G138" s="220"/>
      <c r="H138" s="220"/>
      <c r="I138" s="220"/>
      <c r="J138" s="156" t="s">
        <v>168</v>
      </c>
      <c r="K138" s="157">
        <v>1</v>
      </c>
      <c r="L138" s="221">
        <v>0</v>
      </c>
      <c r="M138" s="220"/>
      <c r="N138" s="222">
        <f t="shared" si="5"/>
        <v>0</v>
      </c>
      <c r="O138" s="220"/>
      <c r="P138" s="220"/>
      <c r="Q138" s="220"/>
      <c r="R138" s="127"/>
      <c r="T138" s="158" t="s">
        <v>3</v>
      </c>
      <c r="U138" s="39" t="s">
        <v>46</v>
      </c>
      <c r="V138" s="31"/>
      <c r="W138" s="159">
        <f t="shared" si="6"/>
        <v>0</v>
      </c>
      <c r="X138" s="159">
        <v>0.025</v>
      </c>
      <c r="Y138" s="159">
        <f t="shared" si="7"/>
        <v>0.025</v>
      </c>
      <c r="Z138" s="159">
        <v>0</v>
      </c>
      <c r="AA138" s="160">
        <f t="shared" si="8"/>
        <v>0</v>
      </c>
      <c r="AR138" s="13" t="s">
        <v>152</v>
      </c>
      <c r="AT138" s="13" t="s">
        <v>148</v>
      </c>
      <c r="AU138" s="13" t="s">
        <v>126</v>
      </c>
      <c r="AY138" s="13" t="s">
        <v>147</v>
      </c>
      <c r="BE138" s="100">
        <f t="shared" si="9"/>
        <v>0</v>
      </c>
      <c r="BF138" s="100">
        <f t="shared" si="10"/>
        <v>0</v>
      </c>
      <c r="BG138" s="100">
        <f t="shared" si="11"/>
        <v>0</v>
      </c>
      <c r="BH138" s="100">
        <f t="shared" si="12"/>
        <v>0</v>
      </c>
      <c r="BI138" s="100">
        <f t="shared" si="13"/>
        <v>0</v>
      </c>
      <c r="BJ138" s="13" t="s">
        <v>126</v>
      </c>
      <c r="BK138" s="100">
        <f t="shared" si="14"/>
        <v>0</v>
      </c>
      <c r="BL138" s="13" t="s">
        <v>152</v>
      </c>
      <c r="BM138" s="13" t="s">
        <v>452</v>
      </c>
    </row>
    <row r="139" spans="2:65" s="1" customFormat="1" ht="44.25" customHeight="1">
      <c r="B139" s="125"/>
      <c r="C139" s="154" t="s">
        <v>178</v>
      </c>
      <c r="D139" s="154" t="s">
        <v>148</v>
      </c>
      <c r="E139" s="155" t="s">
        <v>215</v>
      </c>
      <c r="F139" s="219" t="s">
        <v>216</v>
      </c>
      <c r="G139" s="220"/>
      <c r="H139" s="220"/>
      <c r="I139" s="220"/>
      <c r="J139" s="156" t="s">
        <v>156</v>
      </c>
      <c r="K139" s="157">
        <v>7602.8</v>
      </c>
      <c r="L139" s="221">
        <v>0</v>
      </c>
      <c r="M139" s="220"/>
      <c r="N139" s="222">
        <f t="shared" si="5"/>
        <v>0</v>
      </c>
      <c r="O139" s="220"/>
      <c r="P139" s="220"/>
      <c r="Q139" s="220"/>
      <c r="R139" s="127"/>
      <c r="T139" s="158" t="s">
        <v>3</v>
      </c>
      <c r="U139" s="39" t="s">
        <v>46</v>
      </c>
      <c r="V139" s="31"/>
      <c r="W139" s="159">
        <f t="shared" si="6"/>
        <v>0</v>
      </c>
      <c r="X139" s="159">
        <v>0</v>
      </c>
      <c r="Y139" s="159">
        <f t="shared" si="7"/>
        <v>0</v>
      </c>
      <c r="Z139" s="159">
        <v>0</v>
      </c>
      <c r="AA139" s="160">
        <f t="shared" si="8"/>
        <v>0</v>
      </c>
      <c r="AR139" s="13" t="s">
        <v>152</v>
      </c>
      <c r="AT139" s="13" t="s">
        <v>148</v>
      </c>
      <c r="AU139" s="13" t="s">
        <v>126</v>
      </c>
      <c r="AY139" s="13" t="s">
        <v>147</v>
      </c>
      <c r="BE139" s="100">
        <f t="shared" si="9"/>
        <v>0</v>
      </c>
      <c r="BF139" s="100">
        <f t="shared" si="10"/>
        <v>0</v>
      </c>
      <c r="BG139" s="100">
        <f t="shared" si="11"/>
        <v>0</v>
      </c>
      <c r="BH139" s="100">
        <f t="shared" si="12"/>
        <v>0</v>
      </c>
      <c r="BI139" s="100">
        <f t="shared" si="13"/>
        <v>0</v>
      </c>
      <c r="BJ139" s="13" t="s">
        <v>126</v>
      </c>
      <c r="BK139" s="100">
        <f t="shared" si="14"/>
        <v>0</v>
      </c>
      <c r="BL139" s="13" t="s">
        <v>152</v>
      </c>
      <c r="BM139" s="13" t="s">
        <v>217</v>
      </c>
    </row>
    <row r="140" spans="2:65" s="1" customFormat="1" ht="44.25" customHeight="1">
      <c r="B140" s="125"/>
      <c r="C140" s="154" t="s">
        <v>182</v>
      </c>
      <c r="D140" s="154" t="s">
        <v>148</v>
      </c>
      <c r="E140" s="155" t="s">
        <v>219</v>
      </c>
      <c r="F140" s="219" t="s">
        <v>220</v>
      </c>
      <c r="G140" s="220"/>
      <c r="H140" s="220"/>
      <c r="I140" s="220"/>
      <c r="J140" s="156" t="s">
        <v>156</v>
      </c>
      <c r="K140" s="157">
        <v>190.07</v>
      </c>
      <c r="L140" s="221">
        <v>0</v>
      </c>
      <c r="M140" s="220"/>
      <c r="N140" s="222">
        <f t="shared" si="5"/>
        <v>0</v>
      </c>
      <c r="O140" s="220"/>
      <c r="P140" s="220"/>
      <c r="Q140" s="220"/>
      <c r="R140" s="127"/>
      <c r="T140" s="158" t="s">
        <v>3</v>
      </c>
      <c r="U140" s="39" t="s">
        <v>46</v>
      </c>
      <c r="V140" s="31"/>
      <c r="W140" s="159">
        <f t="shared" si="6"/>
        <v>0</v>
      </c>
      <c r="X140" s="159">
        <v>0</v>
      </c>
      <c r="Y140" s="159">
        <f t="shared" si="7"/>
        <v>0</v>
      </c>
      <c r="Z140" s="159">
        <v>0</v>
      </c>
      <c r="AA140" s="160">
        <f t="shared" si="8"/>
        <v>0</v>
      </c>
      <c r="AR140" s="13" t="s">
        <v>152</v>
      </c>
      <c r="AT140" s="13" t="s">
        <v>148</v>
      </c>
      <c r="AU140" s="13" t="s">
        <v>126</v>
      </c>
      <c r="AY140" s="13" t="s">
        <v>147</v>
      </c>
      <c r="BE140" s="100">
        <f t="shared" si="9"/>
        <v>0</v>
      </c>
      <c r="BF140" s="100">
        <f t="shared" si="10"/>
        <v>0</v>
      </c>
      <c r="BG140" s="100">
        <f t="shared" si="11"/>
        <v>0</v>
      </c>
      <c r="BH140" s="100">
        <f t="shared" si="12"/>
        <v>0</v>
      </c>
      <c r="BI140" s="100">
        <f t="shared" si="13"/>
        <v>0</v>
      </c>
      <c r="BJ140" s="13" t="s">
        <v>126</v>
      </c>
      <c r="BK140" s="100">
        <f t="shared" si="14"/>
        <v>0</v>
      </c>
      <c r="BL140" s="13" t="s">
        <v>152</v>
      </c>
      <c r="BM140" s="13" t="s">
        <v>221</v>
      </c>
    </row>
    <row r="141" spans="2:65" s="1" customFormat="1" ht="31.5" customHeight="1">
      <c r="B141" s="125"/>
      <c r="C141" s="154" t="s">
        <v>27</v>
      </c>
      <c r="D141" s="154" t="s">
        <v>148</v>
      </c>
      <c r="E141" s="155" t="s">
        <v>453</v>
      </c>
      <c r="F141" s="219" t="s">
        <v>454</v>
      </c>
      <c r="G141" s="220"/>
      <c r="H141" s="220"/>
      <c r="I141" s="220"/>
      <c r="J141" s="156" t="s">
        <v>156</v>
      </c>
      <c r="K141" s="157">
        <v>2</v>
      </c>
      <c r="L141" s="221">
        <v>0</v>
      </c>
      <c r="M141" s="220"/>
      <c r="N141" s="222">
        <f t="shared" si="5"/>
        <v>0</v>
      </c>
      <c r="O141" s="220"/>
      <c r="P141" s="220"/>
      <c r="Q141" s="220"/>
      <c r="R141" s="127"/>
      <c r="T141" s="158" t="s">
        <v>3</v>
      </c>
      <c r="U141" s="39" t="s">
        <v>46</v>
      </c>
      <c r="V141" s="31"/>
      <c r="W141" s="159">
        <f t="shared" si="6"/>
        <v>0</v>
      </c>
      <c r="X141" s="159">
        <v>0</v>
      </c>
      <c r="Y141" s="159">
        <f t="shared" si="7"/>
        <v>0</v>
      </c>
      <c r="Z141" s="159">
        <v>0.055</v>
      </c>
      <c r="AA141" s="160">
        <f t="shared" si="8"/>
        <v>0.11</v>
      </c>
      <c r="AR141" s="13" t="s">
        <v>152</v>
      </c>
      <c r="AT141" s="13" t="s">
        <v>148</v>
      </c>
      <c r="AU141" s="13" t="s">
        <v>126</v>
      </c>
      <c r="AY141" s="13" t="s">
        <v>147</v>
      </c>
      <c r="BE141" s="100">
        <f t="shared" si="9"/>
        <v>0</v>
      </c>
      <c r="BF141" s="100">
        <f t="shared" si="10"/>
        <v>0</v>
      </c>
      <c r="BG141" s="100">
        <f t="shared" si="11"/>
        <v>0</v>
      </c>
      <c r="BH141" s="100">
        <f t="shared" si="12"/>
        <v>0</v>
      </c>
      <c r="BI141" s="100">
        <f t="shared" si="13"/>
        <v>0</v>
      </c>
      <c r="BJ141" s="13" t="s">
        <v>126</v>
      </c>
      <c r="BK141" s="100">
        <f t="shared" si="14"/>
        <v>0</v>
      </c>
      <c r="BL141" s="13" t="s">
        <v>152</v>
      </c>
      <c r="BM141" s="13" t="s">
        <v>455</v>
      </c>
    </row>
    <row r="142" spans="2:65" s="1" customFormat="1" ht="31.5" customHeight="1">
      <c r="B142" s="125"/>
      <c r="C142" s="154" t="s">
        <v>190</v>
      </c>
      <c r="D142" s="154" t="s">
        <v>148</v>
      </c>
      <c r="E142" s="155" t="s">
        <v>456</v>
      </c>
      <c r="F142" s="219" t="s">
        <v>457</v>
      </c>
      <c r="G142" s="220"/>
      <c r="H142" s="220"/>
      <c r="I142" s="220"/>
      <c r="J142" s="156" t="s">
        <v>156</v>
      </c>
      <c r="K142" s="157">
        <v>19.44</v>
      </c>
      <c r="L142" s="221">
        <v>0</v>
      </c>
      <c r="M142" s="220"/>
      <c r="N142" s="222">
        <f t="shared" si="5"/>
        <v>0</v>
      </c>
      <c r="O142" s="220"/>
      <c r="P142" s="220"/>
      <c r="Q142" s="220"/>
      <c r="R142" s="127"/>
      <c r="T142" s="158" t="s">
        <v>3</v>
      </c>
      <c r="U142" s="39" t="s">
        <v>46</v>
      </c>
      <c r="V142" s="31"/>
      <c r="W142" s="159">
        <f t="shared" si="6"/>
        <v>0</v>
      </c>
      <c r="X142" s="159">
        <v>0</v>
      </c>
      <c r="Y142" s="159">
        <f t="shared" si="7"/>
        <v>0</v>
      </c>
      <c r="Z142" s="159">
        <v>0.062</v>
      </c>
      <c r="AA142" s="160">
        <f t="shared" si="8"/>
        <v>1.2052800000000001</v>
      </c>
      <c r="AR142" s="13" t="s">
        <v>152</v>
      </c>
      <c r="AT142" s="13" t="s">
        <v>148</v>
      </c>
      <c r="AU142" s="13" t="s">
        <v>126</v>
      </c>
      <c r="AY142" s="13" t="s">
        <v>147</v>
      </c>
      <c r="BE142" s="100">
        <f t="shared" si="9"/>
        <v>0</v>
      </c>
      <c r="BF142" s="100">
        <f t="shared" si="10"/>
        <v>0</v>
      </c>
      <c r="BG142" s="100">
        <f t="shared" si="11"/>
        <v>0</v>
      </c>
      <c r="BH142" s="100">
        <f t="shared" si="12"/>
        <v>0</v>
      </c>
      <c r="BI142" s="100">
        <f t="shared" si="13"/>
        <v>0</v>
      </c>
      <c r="BJ142" s="13" t="s">
        <v>126</v>
      </c>
      <c r="BK142" s="100">
        <f t="shared" si="14"/>
        <v>0</v>
      </c>
      <c r="BL142" s="13" t="s">
        <v>152</v>
      </c>
      <c r="BM142" s="13" t="s">
        <v>458</v>
      </c>
    </row>
    <row r="143" spans="2:65" s="1" customFormat="1" ht="31.5" customHeight="1">
      <c r="B143" s="125"/>
      <c r="C143" s="154" t="s">
        <v>194</v>
      </c>
      <c r="D143" s="154" t="s">
        <v>148</v>
      </c>
      <c r="E143" s="155" t="s">
        <v>459</v>
      </c>
      <c r="F143" s="219" t="s">
        <v>460</v>
      </c>
      <c r="G143" s="220"/>
      <c r="H143" s="220"/>
      <c r="I143" s="220"/>
      <c r="J143" s="156" t="s">
        <v>156</v>
      </c>
      <c r="K143" s="157">
        <v>0.81</v>
      </c>
      <c r="L143" s="221">
        <v>0</v>
      </c>
      <c r="M143" s="220"/>
      <c r="N143" s="222">
        <f t="shared" si="5"/>
        <v>0</v>
      </c>
      <c r="O143" s="220"/>
      <c r="P143" s="220"/>
      <c r="Q143" s="220"/>
      <c r="R143" s="127"/>
      <c r="T143" s="158" t="s">
        <v>3</v>
      </c>
      <c r="U143" s="39" t="s">
        <v>46</v>
      </c>
      <c r="V143" s="31"/>
      <c r="W143" s="159">
        <f t="shared" si="6"/>
        <v>0</v>
      </c>
      <c r="X143" s="159">
        <v>0</v>
      </c>
      <c r="Y143" s="159">
        <f t="shared" si="7"/>
        <v>0</v>
      </c>
      <c r="Z143" s="159">
        <v>0.048</v>
      </c>
      <c r="AA143" s="160">
        <f t="shared" si="8"/>
        <v>0.038880000000000005</v>
      </c>
      <c r="AR143" s="13" t="s">
        <v>152</v>
      </c>
      <c r="AT143" s="13" t="s">
        <v>148</v>
      </c>
      <c r="AU143" s="13" t="s">
        <v>126</v>
      </c>
      <c r="AY143" s="13" t="s">
        <v>147</v>
      </c>
      <c r="BE143" s="100">
        <f t="shared" si="9"/>
        <v>0</v>
      </c>
      <c r="BF143" s="100">
        <f t="shared" si="10"/>
        <v>0</v>
      </c>
      <c r="BG143" s="100">
        <f t="shared" si="11"/>
        <v>0</v>
      </c>
      <c r="BH143" s="100">
        <f t="shared" si="12"/>
        <v>0</v>
      </c>
      <c r="BI143" s="100">
        <f t="shared" si="13"/>
        <v>0</v>
      </c>
      <c r="BJ143" s="13" t="s">
        <v>126</v>
      </c>
      <c r="BK143" s="100">
        <f t="shared" si="14"/>
        <v>0</v>
      </c>
      <c r="BL143" s="13" t="s">
        <v>152</v>
      </c>
      <c r="BM143" s="13" t="s">
        <v>461</v>
      </c>
    </row>
    <row r="144" spans="2:65" s="1" customFormat="1" ht="31.5" customHeight="1">
      <c r="B144" s="125"/>
      <c r="C144" s="154" t="s">
        <v>198</v>
      </c>
      <c r="D144" s="154" t="s">
        <v>148</v>
      </c>
      <c r="E144" s="155" t="s">
        <v>260</v>
      </c>
      <c r="F144" s="219" t="s">
        <v>261</v>
      </c>
      <c r="G144" s="220"/>
      <c r="H144" s="220"/>
      <c r="I144" s="220"/>
      <c r="J144" s="156" t="s">
        <v>156</v>
      </c>
      <c r="K144" s="157">
        <v>2.34</v>
      </c>
      <c r="L144" s="221">
        <v>0</v>
      </c>
      <c r="M144" s="220"/>
      <c r="N144" s="222">
        <f t="shared" si="5"/>
        <v>0</v>
      </c>
      <c r="O144" s="220"/>
      <c r="P144" s="220"/>
      <c r="Q144" s="220"/>
      <c r="R144" s="127"/>
      <c r="T144" s="158" t="s">
        <v>3</v>
      </c>
      <c r="U144" s="39" t="s">
        <v>46</v>
      </c>
      <c r="V144" s="31"/>
      <c r="W144" s="159">
        <f t="shared" si="6"/>
        <v>0</v>
      </c>
      <c r="X144" s="159">
        <v>0</v>
      </c>
      <c r="Y144" s="159">
        <f t="shared" si="7"/>
        <v>0</v>
      </c>
      <c r="Z144" s="159">
        <v>0.067</v>
      </c>
      <c r="AA144" s="160">
        <f t="shared" si="8"/>
        <v>0.15678</v>
      </c>
      <c r="AR144" s="13" t="s">
        <v>152</v>
      </c>
      <c r="AT144" s="13" t="s">
        <v>148</v>
      </c>
      <c r="AU144" s="13" t="s">
        <v>126</v>
      </c>
      <c r="AY144" s="13" t="s">
        <v>147</v>
      </c>
      <c r="BE144" s="100">
        <f t="shared" si="9"/>
        <v>0</v>
      </c>
      <c r="BF144" s="100">
        <f t="shared" si="10"/>
        <v>0</v>
      </c>
      <c r="BG144" s="100">
        <f t="shared" si="11"/>
        <v>0</v>
      </c>
      <c r="BH144" s="100">
        <f t="shared" si="12"/>
        <v>0</v>
      </c>
      <c r="BI144" s="100">
        <f t="shared" si="13"/>
        <v>0</v>
      </c>
      <c r="BJ144" s="13" t="s">
        <v>126</v>
      </c>
      <c r="BK144" s="100">
        <f t="shared" si="14"/>
        <v>0</v>
      </c>
      <c r="BL144" s="13" t="s">
        <v>152</v>
      </c>
      <c r="BM144" s="13" t="s">
        <v>462</v>
      </c>
    </row>
    <row r="145" spans="2:65" s="1" customFormat="1" ht="31.5" customHeight="1">
      <c r="B145" s="125"/>
      <c r="C145" s="154" t="s">
        <v>203</v>
      </c>
      <c r="D145" s="154" t="s">
        <v>148</v>
      </c>
      <c r="E145" s="155" t="s">
        <v>463</v>
      </c>
      <c r="F145" s="219" t="s">
        <v>464</v>
      </c>
      <c r="G145" s="220"/>
      <c r="H145" s="220"/>
      <c r="I145" s="220"/>
      <c r="J145" s="156" t="s">
        <v>156</v>
      </c>
      <c r="K145" s="157">
        <v>3</v>
      </c>
      <c r="L145" s="221">
        <v>0</v>
      </c>
      <c r="M145" s="220"/>
      <c r="N145" s="222">
        <f t="shared" si="5"/>
        <v>0</v>
      </c>
      <c r="O145" s="220"/>
      <c r="P145" s="220"/>
      <c r="Q145" s="220"/>
      <c r="R145" s="127"/>
      <c r="T145" s="158" t="s">
        <v>3</v>
      </c>
      <c r="U145" s="39" t="s">
        <v>46</v>
      </c>
      <c r="V145" s="31"/>
      <c r="W145" s="159">
        <f t="shared" si="6"/>
        <v>0</v>
      </c>
      <c r="X145" s="159">
        <v>0</v>
      </c>
      <c r="Y145" s="159">
        <f t="shared" si="7"/>
        <v>0</v>
      </c>
      <c r="Z145" s="159">
        <v>0.065</v>
      </c>
      <c r="AA145" s="160">
        <f t="shared" si="8"/>
        <v>0.195</v>
      </c>
      <c r="AR145" s="13" t="s">
        <v>152</v>
      </c>
      <c r="AT145" s="13" t="s">
        <v>148</v>
      </c>
      <c r="AU145" s="13" t="s">
        <v>126</v>
      </c>
      <c r="AY145" s="13" t="s">
        <v>147</v>
      </c>
      <c r="BE145" s="100">
        <f t="shared" si="9"/>
        <v>0</v>
      </c>
      <c r="BF145" s="100">
        <f t="shared" si="10"/>
        <v>0</v>
      </c>
      <c r="BG145" s="100">
        <f t="shared" si="11"/>
        <v>0</v>
      </c>
      <c r="BH145" s="100">
        <f t="shared" si="12"/>
        <v>0</v>
      </c>
      <c r="BI145" s="100">
        <f t="shared" si="13"/>
        <v>0</v>
      </c>
      <c r="BJ145" s="13" t="s">
        <v>126</v>
      </c>
      <c r="BK145" s="100">
        <f t="shared" si="14"/>
        <v>0</v>
      </c>
      <c r="BL145" s="13" t="s">
        <v>152</v>
      </c>
      <c r="BM145" s="13" t="s">
        <v>465</v>
      </c>
    </row>
    <row r="146" spans="2:65" s="1" customFormat="1" ht="31.5" customHeight="1">
      <c r="B146" s="125"/>
      <c r="C146" s="154" t="s">
        <v>9</v>
      </c>
      <c r="D146" s="154" t="s">
        <v>148</v>
      </c>
      <c r="E146" s="155" t="s">
        <v>466</v>
      </c>
      <c r="F146" s="219" t="s">
        <v>467</v>
      </c>
      <c r="G146" s="220"/>
      <c r="H146" s="220"/>
      <c r="I146" s="220"/>
      <c r="J146" s="156" t="s">
        <v>156</v>
      </c>
      <c r="K146" s="157">
        <v>25.91</v>
      </c>
      <c r="L146" s="221">
        <v>0</v>
      </c>
      <c r="M146" s="220"/>
      <c r="N146" s="222">
        <f t="shared" si="5"/>
        <v>0</v>
      </c>
      <c r="O146" s="220"/>
      <c r="P146" s="220"/>
      <c r="Q146" s="220"/>
      <c r="R146" s="127"/>
      <c r="T146" s="158" t="s">
        <v>3</v>
      </c>
      <c r="U146" s="39" t="s">
        <v>46</v>
      </c>
      <c r="V146" s="31"/>
      <c r="W146" s="159">
        <f t="shared" si="6"/>
        <v>0</v>
      </c>
      <c r="X146" s="159">
        <v>0</v>
      </c>
      <c r="Y146" s="159">
        <f t="shared" si="7"/>
        <v>0</v>
      </c>
      <c r="Z146" s="159">
        <v>0.046</v>
      </c>
      <c r="AA146" s="160">
        <f t="shared" si="8"/>
        <v>1.19186</v>
      </c>
      <c r="AR146" s="13" t="s">
        <v>152</v>
      </c>
      <c r="AT146" s="13" t="s">
        <v>148</v>
      </c>
      <c r="AU146" s="13" t="s">
        <v>126</v>
      </c>
      <c r="AY146" s="13" t="s">
        <v>147</v>
      </c>
      <c r="BE146" s="100">
        <f t="shared" si="9"/>
        <v>0</v>
      </c>
      <c r="BF146" s="100">
        <f t="shared" si="10"/>
        <v>0</v>
      </c>
      <c r="BG146" s="100">
        <f t="shared" si="11"/>
        <v>0</v>
      </c>
      <c r="BH146" s="100">
        <f t="shared" si="12"/>
        <v>0</v>
      </c>
      <c r="BI146" s="100">
        <f t="shared" si="13"/>
        <v>0</v>
      </c>
      <c r="BJ146" s="13" t="s">
        <v>126</v>
      </c>
      <c r="BK146" s="100">
        <f t="shared" si="14"/>
        <v>0</v>
      </c>
      <c r="BL146" s="13" t="s">
        <v>152</v>
      </c>
      <c r="BM146" s="13" t="s">
        <v>468</v>
      </c>
    </row>
    <row r="147" spans="2:65" s="1" customFormat="1" ht="31.5" customHeight="1">
      <c r="B147" s="125"/>
      <c r="C147" s="154" t="s">
        <v>210</v>
      </c>
      <c r="D147" s="154" t="s">
        <v>148</v>
      </c>
      <c r="E147" s="155" t="s">
        <v>272</v>
      </c>
      <c r="F147" s="219" t="s">
        <v>273</v>
      </c>
      <c r="G147" s="220"/>
      <c r="H147" s="220"/>
      <c r="I147" s="220"/>
      <c r="J147" s="156" t="s">
        <v>156</v>
      </c>
      <c r="K147" s="157">
        <v>167.66</v>
      </c>
      <c r="L147" s="221">
        <v>0</v>
      </c>
      <c r="M147" s="220"/>
      <c r="N147" s="222">
        <f t="shared" si="5"/>
        <v>0</v>
      </c>
      <c r="O147" s="220"/>
      <c r="P147" s="220"/>
      <c r="Q147" s="220"/>
      <c r="R147" s="127"/>
      <c r="T147" s="158" t="s">
        <v>3</v>
      </c>
      <c r="U147" s="39" t="s">
        <v>46</v>
      </c>
      <c r="V147" s="31"/>
      <c r="W147" s="159">
        <f t="shared" si="6"/>
        <v>0</v>
      </c>
      <c r="X147" s="159">
        <v>0</v>
      </c>
      <c r="Y147" s="159">
        <f t="shared" si="7"/>
        <v>0</v>
      </c>
      <c r="Z147" s="159">
        <v>0.029</v>
      </c>
      <c r="AA147" s="160">
        <f t="shared" si="8"/>
        <v>4.86214</v>
      </c>
      <c r="AR147" s="13" t="s">
        <v>152</v>
      </c>
      <c r="AT147" s="13" t="s">
        <v>148</v>
      </c>
      <c r="AU147" s="13" t="s">
        <v>126</v>
      </c>
      <c r="AY147" s="13" t="s">
        <v>147</v>
      </c>
      <c r="BE147" s="100">
        <f t="shared" si="9"/>
        <v>0</v>
      </c>
      <c r="BF147" s="100">
        <f t="shared" si="10"/>
        <v>0</v>
      </c>
      <c r="BG147" s="100">
        <f t="shared" si="11"/>
        <v>0</v>
      </c>
      <c r="BH147" s="100">
        <f t="shared" si="12"/>
        <v>0</v>
      </c>
      <c r="BI147" s="100">
        <f t="shared" si="13"/>
        <v>0</v>
      </c>
      <c r="BJ147" s="13" t="s">
        <v>126</v>
      </c>
      <c r="BK147" s="100">
        <f t="shared" si="14"/>
        <v>0</v>
      </c>
      <c r="BL147" s="13" t="s">
        <v>152</v>
      </c>
      <c r="BM147" s="13" t="s">
        <v>274</v>
      </c>
    </row>
    <row r="148" spans="2:63" s="9" customFormat="1" ht="29.25" customHeight="1">
      <c r="B148" s="143"/>
      <c r="C148" s="144"/>
      <c r="D148" s="153" t="s">
        <v>113</v>
      </c>
      <c r="E148" s="153"/>
      <c r="F148" s="153"/>
      <c r="G148" s="153"/>
      <c r="H148" s="153"/>
      <c r="I148" s="153"/>
      <c r="J148" s="153"/>
      <c r="K148" s="153"/>
      <c r="L148" s="153"/>
      <c r="M148" s="153"/>
      <c r="N148" s="217">
        <f>BK148</f>
        <v>0</v>
      </c>
      <c r="O148" s="218"/>
      <c r="P148" s="218"/>
      <c r="Q148" s="218"/>
      <c r="R148" s="146"/>
      <c r="T148" s="147"/>
      <c r="U148" s="144"/>
      <c r="V148" s="144"/>
      <c r="W148" s="148">
        <f>SUM(W149:W152)</f>
        <v>0</v>
      </c>
      <c r="X148" s="144"/>
      <c r="Y148" s="148">
        <f>SUM(Y149:Y152)</f>
        <v>0</v>
      </c>
      <c r="Z148" s="144"/>
      <c r="AA148" s="149">
        <f>SUM(AA149:AA152)</f>
        <v>0</v>
      </c>
      <c r="AR148" s="150" t="s">
        <v>22</v>
      </c>
      <c r="AT148" s="151" t="s">
        <v>78</v>
      </c>
      <c r="AU148" s="151" t="s">
        <v>22</v>
      </c>
      <c r="AY148" s="150" t="s">
        <v>147</v>
      </c>
      <c r="BK148" s="152">
        <f>SUM(BK149:BK152)</f>
        <v>0</v>
      </c>
    </row>
    <row r="149" spans="2:65" s="1" customFormat="1" ht="22.5" customHeight="1">
      <c r="B149" s="125"/>
      <c r="C149" s="154" t="s">
        <v>214</v>
      </c>
      <c r="D149" s="154" t="s">
        <v>148</v>
      </c>
      <c r="E149" s="155" t="s">
        <v>288</v>
      </c>
      <c r="F149" s="219" t="s">
        <v>289</v>
      </c>
      <c r="G149" s="220"/>
      <c r="H149" s="220"/>
      <c r="I149" s="220"/>
      <c r="J149" s="156" t="s">
        <v>290</v>
      </c>
      <c r="K149" s="157">
        <v>7.941</v>
      </c>
      <c r="L149" s="221">
        <v>0</v>
      </c>
      <c r="M149" s="220"/>
      <c r="N149" s="222">
        <f>ROUND(L149*K149,2)</f>
        <v>0</v>
      </c>
      <c r="O149" s="220"/>
      <c r="P149" s="220"/>
      <c r="Q149" s="220"/>
      <c r="R149" s="127"/>
      <c r="T149" s="158" t="s">
        <v>3</v>
      </c>
      <c r="U149" s="39" t="s">
        <v>46</v>
      </c>
      <c r="V149" s="31"/>
      <c r="W149" s="159">
        <f>V149*K149</f>
        <v>0</v>
      </c>
      <c r="X149" s="159">
        <v>0</v>
      </c>
      <c r="Y149" s="159">
        <f>X149*K149</f>
        <v>0</v>
      </c>
      <c r="Z149" s="159">
        <v>0</v>
      </c>
      <c r="AA149" s="160">
        <f>Z149*K149</f>
        <v>0</v>
      </c>
      <c r="AR149" s="13" t="s">
        <v>152</v>
      </c>
      <c r="AT149" s="13" t="s">
        <v>148</v>
      </c>
      <c r="AU149" s="13" t="s">
        <v>126</v>
      </c>
      <c r="AY149" s="13" t="s">
        <v>147</v>
      </c>
      <c r="BE149" s="100">
        <f>IF(U149="základní",N149,0)</f>
        <v>0</v>
      </c>
      <c r="BF149" s="100">
        <f>IF(U149="snížená",N149,0)</f>
        <v>0</v>
      </c>
      <c r="BG149" s="100">
        <f>IF(U149="zákl. přenesená",N149,0)</f>
        <v>0</v>
      </c>
      <c r="BH149" s="100">
        <f>IF(U149="sníž. přenesená",N149,0)</f>
        <v>0</v>
      </c>
      <c r="BI149" s="100">
        <f>IF(U149="nulová",N149,0)</f>
        <v>0</v>
      </c>
      <c r="BJ149" s="13" t="s">
        <v>126</v>
      </c>
      <c r="BK149" s="100">
        <f>ROUND(L149*K149,2)</f>
        <v>0</v>
      </c>
      <c r="BL149" s="13" t="s">
        <v>152</v>
      </c>
      <c r="BM149" s="13" t="s">
        <v>291</v>
      </c>
    </row>
    <row r="150" spans="2:65" s="1" customFormat="1" ht="31.5" customHeight="1">
      <c r="B150" s="125"/>
      <c r="C150" s="154" t="s">
        <v>218</v>
      </c>
      <c r="D150" s="154" t="s">
        <v>148</v>
      </c>
      <c r="E150" s="155" t="s">
        <v>293</v>
      </c>
      <c r="F150" s="219" t="s">
        <v>294</v>
      </c>
      <c r="G150" s="220"/>
      <c r="H150" s="220"/>
      <c r="I150" s="220"/>
      <c r="J150" s="156" t="s">
        <v>290</v>
      </c>
      <c r="K150" s="157">
        <v>71.469</v>
      </c>
      <c r="L150" s="221">
        <v>0</v>
      </c>
      <c r="M150" s="220"/>
      <c r="N150" s="222">
        <f>ROUND(L150*K150,2)</f>
        <v>0</v>
      </c>
      <c r="O150" s="220"/>
      <c r="P150" s="220"/>
      <c r="Q150" s="220"/>
      <c r="R150" s="127"/>
      <c r="T150" s="158" t="s">
        <v>3</v>
      </c>
      <c r="U150" s="39" t="s">
        <v>46</v>
      </c>
      <c r="V150" s="31"/>
      <c r="W150" s="159">
        <f>V150*K150</f>
        <v>0</v>
      </c>
      <c r="X150" s="159">
        <v>0</v>
      </c>
      <c r="Y150" s="159">
        <f>X150*K150</f>
        <v>0</v>
      </c>
      <c r="Z150" s="159">
        <v>0</v>
      </c>
      <c r="AA150" s="160">
        <f>Z150*K150</f>
        <v>0</v>
      </c>
      <c r="AR150" s="13" t="s">
        <v>152</v>
      </c>
      <c r="AT150" s="13" t="s">
        <v>148</v>
      </c>
      <c r="AU150" s="13" t="s">
        <v>126</v>
      </c>
      <c r="AY150" s="13" t="s">
        <v>147</v>
      </c>
      <c r="BE150" s="100">
        <f>IF(U150="základní",N150,0)</f>
        <v>0</v>
      </c>
      <c r="BF150" s="100">
        <f>IF(U150="snížená",N150,0)</f>
        <v>0</v>
      </c>
      <c r="BG150" s="100">
        <f>IF(U150="zákl. přenesená",N150,0)</f>
        <v>0</v>
      </c>
      <c r="BH150" s="100">
        <f>IF(U150="sníž. přenesená",N150,0)</f>
        <v>0</v>
      </c>
      <c r="BI150" s="100">
        <f>IF(U150="nulová",N150,0)</f>
        <v>0</v>
      </c>
      <c r="BJ150" s="13" t="s">
        <v>126</v>
      </c>
      <c r="BK150" s="100">
        <f>ROUND(L150*K150,2)</f>
        <v>0</v>
      </c>
      <c r="BL150" s="13" t="s">
        <v>152</v>
      </c>
      <c r="BM150" s="13" t="s">
        <v>295</v>
      </c>
    </row>
    <row r="151" spans="2:65" s="1" customFormat="1" ht="31.5" customHeight="1">
      <c r="B151" s="125"/>
      <c r="C151" s="154" t="s">
        <v>222</v>
      </c>
      <c r="D151" s="154" t="s">
        <v>148</v>
      </c>
      <c r="E151" s="155" t="s">
        <v>297</v>
      </c>
      <c r="F151" s="219" t="s">
        <v>298</v>
      </c>
      <c r="G151" s="220"/>
      <c r="H151" s="220"/>
      <c r="I151" s="220"/>
      <c r="J151" s="156" t="s">
        <v>290</v>
      </c>
      <c r="K151" s="157">
        <v>7.941</v>
      </c>
      <c r="L151" s="221">
        <v>0</v>
      </c>
      <c r="M151" s="220"/>
      <c r="N151" s="222">
        <f>ROUND(L151*K151,2)</f>
        <v>0</v>
      </c>
      <c r="O151" s="220"/>
      <c r="P151" s="220"/>
      <c r="Q151" s="220"/>
      <c r="R151" s="127"/>
      <c r="T151" s="158" t="s">
        <v>3</v>
      </c>
      <c r="U151" s="39" t="s">
        <v>46</v>
      </c>
      <c r="V151" s="31"/>
      <c r="W151" s="159">
        <f>V151*K151</f>
        <v>0</v>
      </c>
      <c r="X151" s="159">
        <v>0</v>
      </c>
      <c r="Y151" s="159">
        <f>X151*K151</f>
        <v>0</v>
      </c>
      <c r="Z151" s="159">
        <v>0</v>
      </c>
      <c r="AA151" s="160">
        <f>Z151*K151</f>
        <v>0</v>
      </c>
      <c r="AR151" s="13" t="s">
        <v>152</v>
      </c>
      <c r="AT151" s="13" t="s">
        <v>148</v>
      </c>
      <c r="AU151" s="13" t="s">
        <v>126</v>
      </c>
      <c r="AY151" s="13" t="s">
        <v>147</v>
      </c>
      <c r="BE151" s="100">
        <f>IF(U151="základní",N151,0)</f>
        <v>0</v>
      </c>
      <c r="BF151" s="100">
        <f>IF(U151="snížená",N151,0)</f>
        <v>0</v>
      </c>
      <c r="BG151" s="100">
        <f>IF(U151="zákl. přenesená",N151,0)</f>
        <v>0</v>
      </c>
      <c r="BH151" s="100">
        <f>IF(U151="sníž. přenesená",N151,0)</f>
        <v>0</v>
      </c>
      <c r="BI151" s="100">
        <f>IF(U151="nulová",N151,0)</f>
        <v>0</v>
      </c>
      <c r="BJ151" s="13" t="s">
        <v>126</v>
      </c>
      <c r="BK151" s="100">
        <f>ROUND(L151*K151,2)</f>
        <v>0</v>
      </c>
      <c r="BL151" s="13" t="s">
        <v>152</v>
      </c>
      <c r="BM151" s="13" t="s">
        <v>299</v>
      </c>
    </row>
    <row r="152" spans="2:65" s="1" customFormat="1" ht="31.5" customHeight="1">
      <c r="B152" s="125"/>
      <c r="C152" s="154" t="s">
        <v>226</v>
      </c>
      <c r="D152" s="154" t="s">
        <v>148</v>
      </c>
      <c r="E152" s="155" t="s">
        <v>301</v>
      </c>
      <c r="F152" s="219" t="s">
        <v>302</v>
      </c>
      <c r="G152" s="220"/>
      <c r="H152" s="220"/>
      <c r="I152" s="220"/>
      <c r="J152" s="156" t="s">
        <v>290</v>
      </c>
      <c r="K152" s="157">
        <v>7.941</v>
      </c>
      <c r="L152" s="221">
        <v>0</v>
      </c>
      <c r="M152" s="220"/>
      <c r="N152" s="222">
        <f>ROUND(L152*K152,2)</f>
        <v>0</v>
      </c>
      <c r="O152" s="220"/>
      <c r="P152" s="220"/>
      <c r="Q152" s="220"/>
      <c r="R152" s="127"/>
      <c r="T152" s="158" t="s">
        <v>3</v>
      </c>
      <c r="U152" s="39" t="s">
        <v>46</v>
      </c>
      <c r="V152" s="31"/>
      <c r="W152" s="159">
        <f>V152*K152</f>
        <v>0</v>
      </c>
      <c r="X152" s="159">
        <v>0</v>
      </c>
      <c r="Y152" s="159">
        <f>X152*K152</f>
        <v>0</v>
      </c>
      <c r="Z152" s="159">
        <v>0</v>
      </c>
      <c r="AA152" s="160">
        <f>Z152*K152</f>
        <v>0</v>
      </c>
      <c r="AR152" s="13" t="s">
        <v>152</v>
      </c>
      <c r="AT152" s="13" t="s">
        <v>148</v>
      </c>
      <c r="AU152" s="13" t="s">
        <v>126</v>
      </c>
      <c r="AY152" s="13" t="s">
        <v>147</v>
      </c>
      <c r="BE152" s="100">
        <f>IF(U152="základní",N152,0)</f>
        <v>0</v>
      </c>
      <c r="BF152" s="100">
        <f>IF(U152="snížená",N152,0)</f>
        <v>0</v>
      </c>
      <c r="BG152" s="100">
        <f>IF(U152="zákl. přenesená",N152,0)</f>
        <v>0</v>
      </c>
      <c r="BH152" s="100">
        <f>IF(U152="sníž. přenesená",N152,0)</f>
        <v>0</v>
      </c>
      <c r="BI152" s="100">
        <f>IF(U152="nulová",N152,0)</f>
        <v>0</v>
      </c>
      <c r="BJ152" s="13" t="s">
        <v>126</v>
      </c>
      <c r="BK152" s="100">
        <f>ROUND(L152*K152,2)</f>
        <v>0</v>
      </c>
      <c r="BL152" s="13" t="s">
        <v>152</v>
      </c>
      <c r="BM152" s="13" t="s">
        <v>303</v>
      </c>
    </row>
    <row r="153" spans="2:63" s="9" customFormat="1" ht="29.25" customHeight="1">
      <c r="B153" s="143"/>
      <c r="C153" s="144"/>
      <c r="D153" s="153" t="s">
        <v>114</v>
      </c>
      <c r="E153" s="153"/>
      <c r="F153" s="153"/>
      <c r="G153" s="153"/>
      <c r="H153" s="153"/>
      <c r="I153" s="153"/>
      <c r="J153" s="153"/>
      <c r="K153" s="153"/>
      <c r="L153" s="153"/>
      <c r="M153" s="153"/>
      <c r="N153" s="217">
        <f>BK153</f>
        <v>0</v>
      </c>
      <c r="O153" s="218"/>
      <c r="P153" s="218"/>
      <c r="Q153" s="218"/>
      <c r="R153" s="146"/>
      <c r="T153" s="147"/>
      <c r="U153" s="144"/>
      <c r="V153" s="144"/>
      <c r="W153" s="148">
        <f>W154</f>
        <v>0</v>
      </c>
      <c r="X153" s="144"/>
      <c r="Y153" s="148">
        <f>Y154</f>
        <v>0</v>
      </c>
      <c r="Z153" s="144"/>
      <c r="AA153" s="149">
        <f>AA154</f>
        <v>0</v>
      </c>
      <c r="AR153" s="150" t="s">
        <v>22</v>
      </c>
      <c r="AT153" s="151" t="s">
        <v>78</v>
      </c>
      <c r="AU153" s="151" t="s">
        <v>22</v>
      </c>
      <c r="AY153" s="150" t="s">
        <v>147</v>
      </c>
      <c r="BK153" s="152">
        <f>BK154</f>
        <v>0</v>
      </c>
    </row>
    <row r="154" spans="2:65" s="1" customFormat="1" ht="22.5" customHeight="1">
      <c r="B154" s="125"/>
      <c r="C154" s="154" t="s">
        <v>8</v>
      </c>
      <c r="D154" s="154" t="s">
        <v>148</v>
      </c>
      <c r="E154" s="155" t="s">
        <v>305</v>
      </c>
      <c r="F154" s="219" t="s">
        <v>306</v>
      </c>
      <c r="G154" s="220"/>
      <c r="H154" s="220"/>
      <c r="I154" s="220"/>
      <c r="J154" s="156" t="s">
        <v>290</v>
      </c>
      <c r="K154" s="157">
        <v>8.911</v>
      </c>
      <c r="L154" s="221">
        <v>0</v>
      </c>
      <c r="M154" s="220"/>
      <c r="N154" s="222">
        <f>ROUND(L154*K154,2)</f>
        <v>0</v>
      </c>
      <c r="O154" s="220"/>
      <c r="P154" s="220"/>
      <c r="Q154" s="220"/>
      <c r="R154" s="127"/>
      <c r="T154" s="158" t="s">
        <v>3</v>
      </c>
      <c r="U154" s="39" t="s">
        <v>46</v>
      </c>
      <c r="V154" s="31"/>
      <c r="W154" s="159">
        <f>V154*K154</f>
        <v>0</v>
      </c>
      <c r="X154" s="159">
        <v>0</v>
      </c>
      <c r="Y154" s="159">
        <f>X154*K154</f>
        <v>0</v>
      </c>
      <c r="Z154" s="159">
        <v>0</v>
      </c>
      <c r="AA154" s="160">
        <f>Z154*K154</f>
        <v>0</v>
      </c>
      <c r="AR154" s="13" t="s">
        <v>152</v>
      </c>
      <c r="AT154" s="13" t="s">
        <v>148</v>
      </c>
      <c r="AU154" s="13" t="s">
        <v>126</v>
      </c>
      <c r="AY154" s="13" t="s">
        <v>147</v>
      </c>
      <c r="BE154" s="100">
        <f>IF(U154="základní",N154,0)</f>
        <v>0</v>
      </c>
      <c r="BF154" s="100">
        <f>IF(U154="snížená",N154,0)</f>
        <v>0</v>
      </c>
      <c r="BG154" s="100">
        <f>IF(U154="zákl. přenesená",N154,0)</f>
        <v>0</v>
      </c>
      <c r="BH154" s="100">
        <f>IF(U154="sníž. přenesená",N154,0)</f>
        <v>0</v>
      </c>
      <c r="BI154" s="100">
        <f>IF(U154="nulová",N154,0)</f>
        <v>0</v>
      </c>
      <c r="BJ154" s="13" t="s">
        <v>126</v>
      </c>
      <c r="BK154" s="100">
        <f>ROUND(L154*K154,2)</f>
        <v>0</v>
      </c>
      <c r="BL154" s="13" t="s">
        <v>152</v>
      </c>
      <c r="BM154" s="13" t="s">
        <v>307</v>
      </c>
    </row>
    <row r="155" spans="2:63" s="9" customFormat="1" ht="36.75" customHeight="1">
      <c r="B155" s="143"/>
      <c r="C155" s="144"/>
      <c r="D155" s="145" t="s">
        <v>115</v>
      </c>
      <c r="E155" s="145"/>
      <c r="F155" s="145"/>
      <c r="G155" s="145"/>
      <c r="H155" s="145"/>
      <c r="I155" s="145"/>
      <c r="J155" s="145"/>
      <c r="K155" s="145"/>
      <c r="L155" s="145"/>
      <c r="M155" s="145"/>
      <c r="N155" s="214">
        <f>BK155</f>
        <v>0</v>
      </c>
      <c r="O155" s="215"/>
      <c r="P155" s="215"/>
      <c r="Q155" s="215"/>
      <c r="R155" s="146"/>
      <c r="T155" s="147"/>
      <c r="U155" s="144"/>
      <c r="V155" s="144"/>
      <c r="W155" s="148">
        <f>W156+W161+W169+W171+W175</f>
        <v>0</v>
      </c>
      <c r="X155" s="144"/>
      <c r="Y155" s="148">
        <f>Y156+Y161+Y169+Y171+Y175</f>
        <v>0.43981040000000005</v>
      </c>
      <c r="Z155" s="144"/>
      <c r="AA155" s="149">
        <f>AA156+AA161+AA169+AA171+AA175</f>
        <v>0.18152</v>
      </c>
      <c r="AR155" s="150" t="s">
        <v>126</v>
      </c>
      <c r="AT155" s="151" t="s">
        <v>78</v>
      </c>
      <c r="AU155" s="151" t="s">
        <v>79</v>
      </c>
      <c r="AY155" s="150" t="s">
        <v>147</v>
      </c>
      <c r="BK155" s="152">
        <f>BK156+BK161+BK169+BK171+BK175</f>
        <v>0</v>
      </c>
    </row>
    <row r="156" spans="2:63" s="9" customFormat="1" ht="19.5" customHeight="1">
      <c r="B156" s="143"/>
      <c r="C156" s="144"/>
      <c r="D156" s="153" t="s">
        <v>117</v>
      </c>
      <c r="E156" s="153"/>
      <c r="F156" s="153"/>
      <c r="G156" s="153"/>
      <c r="H156" s="153"/>
      <c r="I156" s="153"/>
      <c r="J156" s="153"/>
      <c r="K156" s="153"/>
      <c r="L156" s="153"/>
      <c r="M156" s="153"/>
      <c r="N156" s="227">
        <f>BK156</f>
        <v>0</v>
      </c>
      <c r="O156" s="228"/>
      <c r="P156" s="228"/>
      <c r="Q156" s="228"/>
      <c r="R156" s="146"/>
      <c r="T156" s="147"/>
      <c r="U156" s="144"/>
      <c r="V156" s="144"/>
      <c r="W156" s="148">
        <f>SUM(W157:W160)</f>
        <v>0</v>
      </c>
      <c r="X156" s="144"/>
      <c r="Y156" s="148">
        <f>SUM(Y157:Y160)</f>
        <v>0.01432</v>
      </c>
      <c r="Z156" s="144"/>
      <c r="AA156" s="149">
        <f>SUM(AA157:AA160)</f>
        <v>0.03152</v>
      </c>
      <c r="AR156" s="150" t="s">
        <v>126</v>
      </c>
      <c r="AT156" s="151" t="s">
        <v>78</v>
      </c>
      <c r="AU156" s="151" t="s">
        <v>22</v>
      </c>
      <c r="AY156" s="150" t="s">
        <v>147</v>
      </c>
      <c r="BK156" s="152">
        <f>SUM(BK157:BK160)</f>
        <v>0</v>
      </c>
    </row>
    <row r="157" spans="2:65" s="1" customFormat="1" ht="22.5" customHeight="1">
      <c r="B157" s="125"/>
      <c r="C157" s="154" t="s">
        <v>233</v>
      </c>
      <c r="D157" s="154" t="s">
        <v>148</v>
      </c>
      <c r="E157" s="155" t="s">
        <v>469</v>
      </c>
      <c r="F157" s="219" t="s">
        <v>470</v>
      </c>
      <c r="G157" s="220"/>
      <c r="H157" s="220"/>
      <c r="I157" s="220"/>
      <c r="J157" s="156" t="s">
        <v>241</v>
      </c>
      <c r="K157" s="157">
        <v>8</v>
      </c>
      <c r="L157" s="221">
        <v>0</v>
      </c>
      <c r="M157" s="220"/>
      <c r="N157" s="222">
        <f>ROUND(L157*K157,2)</f>
        <v>0</v>
      </c>
      <c r="O157" s="220"/>
      <c r="P157" s="220"/>
      <c r="Q157" s="220"/>
      <c r="R157" s="127"/>
      <c r="T157" s="158" t="s">
        <v>3</v>
      </c>
      <c r="U157" s="39" t="s">
        <v>46</v>
      </c>
      <c r="V157" s="31"/>
      <c r="W157" s="159">
        <f>V157*K157</f>
        <v>0</v>
      </c>
      <c r="X157" s="159">
        <v>0</v>
      </c>
      <c r="Y157" s="159">
        <f>X157*K157</f>
        <v>0</v>
      </c>
      <c r="Z157" s="159">
        <v>0.00394</v>
      </c>
      <c r="AA157" s="160">
        <f>Z157*K157</f>
        <v>0.03152</v>
      </c>
      <c r="AR157" s="13" t="s">
        <v>210</v>
      </c>
      <c r="AT157" s="13" t="s">
        <v>148</v>
      </c>
      <c r="AU157" s="13" t="s">
        <v>126</v>
      </c>
      <c r="AY157" s="13" t="s">
        <v>147</v>
      </c>
      <c r="BE157" s="100">
        <f>IF(U157="základní",N157,0)</f>
        <v>0</v>
      </c>
      <c r="BF157" s="100">
        <f>IF(U157="snížená",N157,0)</f>
        <v>0</v>
      </c>
      <c r="BG157" s="100">
        <f>IF(U157="zákl. přenesená",N157,0)</f>
        <v>0</v>
      </c>
      <c r="BH157" s="100">
        <f>IF(U157="sníž. přenesená",N157,0)</f>
        <v>0</v>
      </c>
      <c r="BI157" s="100">
        <f>IF(U157="nulová",N157,0)</f>
        <v>0</v>
      </c>
      <c r="BJ157" s="13" t="s">
        <v>126</v>
      </c>
      <c r="BK157" s="100">
        <f>ROUND(L157*K157,2)</f>
        <v>0</v>
      </c>
      <c r="BL157" s="13" t="s">
        <v>210</v>
      </c>
      <c r="BM157" s="13" t="s">
        <v>471</v>
      </c>
    </row>
    <row r="158" spans="2:65" s="1" customFormat="1" ht="22.5" customHeight="1">
      <c r="B158" s="125"/>
      <c r="C158" s="154" t="s">
        <v>238</v>
      </c>
      <c r="D158" s="154" t="s">
        <v>148</v>
      </c>
      <c r="E158" s="155" t="s">
        <v>472</v>
      </c>
      <c r="F158" s="219" t="s">
        <v>473</v>
      </c>
      <c r="G158" s="220"/>
      <c r="H158" s="220"/>
      <c r="I158" s="220"/>
      <c r="J158" s="156" t="s">
        <v>241</v>
      </c>
      <c r="K158" s="157">
        <v>8</v>
      </c>
      <c r="L158" s="221">
        <v>0</v>
      </c>
      <c r="M158" s="220"/>
      <c r="N158" s="222">
        <f>ROUND(L158*K158,2)</f>
        <v>0</v>
      </c>
      <c r="O158" s="220"/>
      <c r="P158" s="220"/>
      <c r="Q158" s="220"/>
      <c r="R158" s="127"/>
      <c r="T158" s="158" t="s">
        <v>3</v>
      </c>
      <c r="U158" s="39" t="s">
        <v>46</v>
      </c>
      <c r="V158" s="31"/>
      <c r="W158" s="159">
        <f>V158*K158</f>
        <v>0</v>
      </c>
      <c r="X158" s="159">
        <v>0</v>
      </c>
      <c r="Y158" s="159">
        <f>X158*K158</f>
        <v>0</v>
      </c>
      <c r="Z158" s="159">
        <v>0</v>
      </c>
      <c r="AA158" s="160">
        <f>Z158*K158</f>
        <v>0</v>
      </c>
      <c r="AR158" s="13" t="s">
        <v>210</v>
      </c>
      <c r="AT158" s="13" t="s">
        <v>148</v>
      </c>
      <c r="AU158" s="13" t="s">
        <v>126</v>
      </c>
      <c r="AY158" s="13" t="s">
        <v>147</v>
      </c>
      <c r="BE158" s="100">
        <f>IF(U158="základní",N158,0)</f>
        <v>0</v>
      </c>
      <c r="BF158" s="100">
        <f>IF(U158="snížená",N158,0)</f>
        <v>0</v>
      </c>
      <c r="BG158" s="100">
        <f>IF(U158="zákl. přenesená",N158,0)</f>
        <v>0</v>
      </c>
      <c r="BH158" s="100">
        <f>IF(U158="sníž. přenesená",N158,0)</f>
        <v>0</v>
      </c>
      <c r="BI158" s="100">
        <f>IF(U158="nulová",N158,0)</f>
        <v>0</v>
      </c>
      <c r="BJ158" s="13" t="s">
        <v>126</v>
      </c>
      <c r="BK158" s="100">
        <f>ROUND(L158*K158,2)</f>
        <v>0</v>
      </c>
      <c r="BL158" s="13" t="s">
        <v>210</v>
      </c>
      <c r="BM158" s="13" t="s">
        <v>474</v>
      </c>
    </row>
    <row r="159" spans="2:65" s="1" customFormat="1" ht="31.5" customHeight="1">
      <c r="B159" s="125"/>
      <c r="C159" s="161" t="s">
        <v>243</v>
      </c>
      <c r="D159" s="161" t="s">
        <v>199</v>
      </c>
      <c r="E159" s="162" t="s">
        <v>475</v>
      </c>
      <c r="F159" s="229" t="s">
        <v>476</v>
      </c>
      <c r="G159" s="230"/>
      <c r="H159" s="230"/>
      <c r="I159" s="230"/>
      <c r="J159" s="163" t="s">
        <v>241</v>
      </c>
      <c r="K159" s="164">
        <v>8</v>
      </c>
      <c r="L159" s="231">
        <v>0</v>
      </c>
      <c r="M159" s="230"/>
      <c r="N159" s="232">
        <f>ROUND(L159*K159,2)</f>
        <v>0</v>
      </c>
      <c r="O159" s="220"/>
      <c r="P159" s="220"/>
      <c r="Q159" s="220"/>
      <c r="R159" s="127"/>
      <c r="T159" s="158" t="s">
        <v>3</v>
      </c>
      <c r="U159" s="39" t="s">
        <v>46</v>
      </c>
      <c r="V159" s="31"/>
      <c r="W159" s="159">
        <f>V159*K159</f>
        <v>0</v>
      </c>
      <c r="X159" s="159">
        <v>0.00179</v>
      </c>
      <c r="Y159" s="159">
        <f>X159*K159</f>
        <v>0.01432</v>
      </c>
      <c r="Z159" s="159">
        <v>0</v>
      </c>
      <c r="AA159" s="160">
        <f>Z159*K159</f>
        <v>0</v>
      </c>
      <c r="AR159" s="13" t="s">
        <v>275</v>
      </c>
      <c r="AT159" s="13" t="s">
        <v>199</v>
      </c>
      <c r="AU159" s="13" t="s">
        <v>126</v>
      </c>
      <c r="AY159" s="13" t="s">
        <v>147</v>
      </c>
      <c r="BE159" s="100">
        <f>IF(U159="základní",N159,0)</f>
        <v>0</v>
      </c>
      <c r="BF159" s="100">
        <f>IF(U159="snížená",N159,0)</f>
        <v>0</v>
      </c>
      <c r="BG159" s="100">
        <f>IF(U159="zákl. přenesená",N159,0)</f>
        <v>0</v>
      </c>
      <c r="BH159" s="100">
        <f>IF(U159="sníž. přenesená",N159,0)</f>
        <v>0</v>
      </c>
      <c r="BI159" s="100">
        <f>IF(U159="nulová",N159,0)</f>
        <v>0</v>
      </c>
      <c r="BJ159" s="13" t="s">
        <v>126</v>
      </c>
      <c r="BK159" s="100">
        <f>ROUND(L159*K159,2)</f>
        <v>0</v>
      </c>
      <c r="BL159" s="13" t="s">
        <v>210</v>
      </c>
      <c r="BM159" s="13" t="s">
        <v>477</v>
      </c>
    </row>
    <row r="160" spans="2:65" s="1" customFormat="1" ht="31.5" customHeight="1">
      <c r="B160" s="125"/>
      <c r="C160" s="154" t="s">
        <v>247</v>
      </c>
      <c r="D160" s="154" t="s">
        <v>148</v>
      </c>
      <c r="E160" s="155" t="s">
        <v>341</v>
      </c>
      <c r="F160" s="219" t="s">
        <v>342</v>
      </c>
      <c r="G160" s="220"/>
      <c r="H160" s="220"/>
      <c r="I160" s="220"/>
      <c r="J160" s="156" t="s">
        <v>290</v>
      </c>
      <c r="K160" s="157">
        <v>0.014</v>
      </c>
      <c r="L160" s="221">
        <v>0</v>
      </c>
      <c r="M160" s="220"/>
      <c r="N160" s="222">
        <f>ROUND(L160*K160,2)</f>
        <v>0</v>
      </c>
      <c r="O160" s="220"/>
      <c r="P160" s="220"/>
      <c r="Q160" s="220"/>
      <c r="R160" s="127"/>
      <c r="T160" s="158" t="s">
        <v>3</v>
      </c>
      <c r="U160" s="39" t="s">
        <v>46</v>
      </c>
      <c r="V160" s="31"/>
      <c r="W160" s="159">
        <f>V160*K160</f>
        <v>0</v>
      </c>
      <c r="X160" s="159">
        <v>0</v>
      </c>
      <c r="Y160" s="159">
        <f>X160*K160</f>
        <v>0</v>
      </c>
      <c r="Z160" s="159">
        <v>0</v>
      </c>
      <c r="AA160" s="160">
        <f>Z160*K160</f>
        <v>0</v>
      </c>
      <c r="AR160" s="13" t="s">
        <v>210</v>
      </c>
      <c r="AT160" s="13" t="s">
        <v>148</v>
      </c>
      <c r="AU160" s="13" t="s">
        <v>126</v>
      </c>
      <c r="AY160" s="13" t="s">
        <v>147</v>
      </c>
      <c r="BE160" s="100">
        <f>IF(U160="základní",N160,0)</f>
        <v>0</v>
      </c>
      <c r="BF160" s="100">
        <f>IF(U160="snížená",N160,0)</f>
        <v>0</v>
      </c>
      <c r="BG160" s="100">
        <f>IF(U160="zákl. přenesená",N160,0)</f>
        <v>0</v>
      </c>
      <c r="BH160" s="100">
        <f>IF(U160="sníž. přenesená",N160,0)</f>
        <v>0</v>
      </c>
      <c r="BI160" s="100">
        <f>IF(U160="nulová",N160,0)</f>
        <v>0</v>
      </c>
      <c r="BJ160" s="13" t="s">
        <v>126</v>
      </c>
      <c r="BK160" s="100">
        <f>ROUND(L160*K160,2)</f>
        <v>0</v>
      </c>
      <c r="BL160" s="13" t="s">
        <v>210</v>
      </c>
      <c r="BM160" s="13" t="s">
        <v>478</v>
      </c>
    </row>
    <row r="161" spans="2:63" s="9" customFormat="1" ht="29.25" customHeight="1">
      <c r="B161" s="143"/>
      <c r="C161" s="144"/>
      <c r="D161" s="153" t="s">
        <v>118</v>
      </c>
      <c r="E161" s="153"/>
      <c r="F161" s="153"/>
      <c r="G161" s="153"/>
      <c r="H161" s="153"/>
      <c r="I161" s="153"/>
      <c r="J161" s="153"/>
      <c r="K161" s="153"/>
      <c r="L161" s="153"/>
      <c r="M161" s="153"/>
      <c r="N161" s="217">
        <f>BK161</f>
        <v>0</v>
      </c>
      <c r="O161" s="218"/>
      <c r="P161" s="218"/>
      <c r="Q161" s="218"/>
      <c r="R161" s="146"/>
      <c r="T161" s="147"/>
      <c r="U161" s="144"/>
      <c r="V161" s="144"/>
      <c r="W161" s="148">
        <f>SUM(W162:W168)</f>
        <v>0</v>
      </c>
      <c r="X161" s="144"/>
      <c r="Y161" s="148">
        <f>SUM(Y162:Y168)</f>
        <v>0</v>
      </c>
      <c r="Z161" s="144"/>
      <c r="AA161" s="149">
        <f>SUM(AA162:AA168)</f>
        <v>0</v>
      </c>
      <c r="AR161" s="150" t="s">
        <v>126</v>
      </c>
      <c r="AT161" s="151" t="s">
        <v>78</v>
      </c>
      <c r="AU161" s="151" t="s">
        <v>22</v>
      </c>
      <c r="AY161" s="150" t="s">
        <v>147</v>
      </c>
      <c r="BK161" s="152">
        <f>SUM(BK162:BK168)</f>
        <v>0</v>
      </c>
    </row>
    <row r="162" spans="2:65" s="1" customFormat="1" ht="31.5" customHeight="1">
      <c r="B162" s="125"/>
      <c r="C162" s="154" t="s">
        <v>251</v>
      </c>
      <c r="D162" s="154" t="s">
        <v>148</v>
      </c>
      <c r="E162" s="155" t="s">
        <v>479</v>
      </c>
      <c r="F162" s="250" t="s">
        <v>527</v>
      </c>
      <c r="G162" s="220"/>
      <c r="H162" s="220"/>
      <c r="I162" s="220"/>
      <c r="J162" s="156" t="s">
        <v>156</v>
      </c>
      <c r="K162" s="157">
        <v>0</v>
      </c>
      <c r="L162" s="221">
        <v>0</v>
      </c>
      <c r="M162" s="220"/>
      <c r="N162" s="222">
        <f aca="true" t="shared" si="15" ref="N162:N168">ROUND(L162*K162,2)</f>
        <v>0</v>
      </c>
      <c r="O162" s="220"/>
      <c r="P162" s="220"/>
      <c r="Q162" s="220"/>
      <c r="R162" s="127"/>
      <c r="T162" s="158" t="s">
        <v>3</v>
      </c>
      <c r="U162" s="39" t="s">
        <v>46</v>
      </c>
      <c r="V162" s="31"/>
      <c r="W162" s="159">
        <f aca="true" t="shared" si="16" ref="W162:W168">V162*K162</f>
        <v>0</v>
      </c>
      <c r="X162" s="159">
        <v>0.00025</v>
      </c>
      <c r="Y162" s="159">
        <f aca="true" t="shared" si="17" ref="Y162:Y168">X162*K162</f>
        <v>0</v>
      </c>
      <c r="Z162" s="159">
        <v>0</v>
      </c>
      <c r="AA162" s="160">
        <f aca="true" t="shared" si="18" ref="AA162:AA168">Z162*K162</f>
        <v>0</v>
      </c>
      <c r="AR162" s="13" t="s">
        <v>210</v>
      </c>
      <c r="AT162" s="13" t="s">
        <v>148</v>
      </c>
      <c r="AU162" s="13" t="s">
        <v>126</v>
      </c>
      <c r="AY162" s="13" t="s">
        <v>147</v>
      </c>
      <c r="BE162" s="100">
        <f aca="true" t="shared" si="19" ref="BE162:BE168">IF(U162="základní",N162,0)</f>
        <v>0</v>
      </c>
      <c r="BF162" s="100">
        <f aca="true" t="shared" si="20" ref="BF162:BF168">IF(U162="snížená",N162,0)</f>
        <v>0</v>
      </c>
      <c r="BG162" s="100">
        <f aca="true" t="shared" si="21" ref="BG162:BG168">IF(U162="zákl. přenesená",N162,0)</f>
        <v>0</v>
      </c>
      <c r="BH162" s="100">
        <f aca="true" t="shared" si="22" ref="BH162:BH168">IF(U162="sníž. přenesená",N162,0)</f>
        <v>0</v>
      </c>
      <c r="BI162" s="100">
        <f aca="true" t="shared" si="23" ref="BI162:BI168">IF(U162="nulová",N162,0)</f>
        <v>0</v>
      </c>
      <c r="BJ162" s="13" t="s">
        <v>126</v>
      </c>
      <c r="BK162" s="100">
        <f aca="true" t="shared" si="24" ref="BK162:BK168">ROUND(L162*K162,2)</f>
        <v>0</v>
      </c>
      <c r="BL162" s="13" t="s">
        <v>210</v>
      </c>
      <c r="BM162" s="13" t="s">
        <v>480</v>
      </c>
    </row>
    <row r="163" spans="2:65" s="1" customFormat="1" ht="22.5" customHeight="1">
      <c r="B163" s="125"/>
      <c r="C163" s="161" t="s">
        <v>255</v>
      </c>
      <c r="D163" s="161" t="s">
        <v>199</v>
      </c>
      <c r="E163" s="162" t="s">
        <v>481</v>
      </c>
      <c r="F163" s="229" t="s">
        <v>528</v>
      </c>
      <c r="G163" s="230"/>
      <c r="H163" s="230"/>
      <c r="I163" s="230"/>
      <c r="J163" s="163" t="s">
        <v>151</v>
      </c>
      <c r="K163" s="164">
        <v>0</v>
      </c>
      <c r="L163" s="231">
        <v>0</v>
      </c>
      <c r="M163" s="230"/>
      <c r="N163" s="232">
        <f t="shared" si="15"/>
        <v>0</v>
      </c>
      <c r="O163" s="220"/>
      <c r="P163" s="220"/>
      <c r="Q163" s="220"/>
      <c r="R163" s="127"/>
      <c r="T163" s="158" t="s">
        <v>3</v>
      </c>
      <c r="U163" s="39" t="s">
        <v>46</v>
      </c>
      <c r="V163" s="31"/>
      <c r="W163" s="159">
        <f t="shared" si="16"/>
        <v>0</v>
      </c>
      <c r="X163" s="159">
        <v>0.043</v>
      </c>
      <c r="Y163" s="159">
        <f t="shared" si="17"/>
        <v>0</v>
      </c>
      <c r="Z163" s="159">
        <v>0</v>
      </c>
      <c r="AA163" s="160">
        <f t="shared" si="18"/>
        <v>0</v>
      </c>
      <c r="AR163" s="13" t="s">
        <v>275</v>
      </c>
      <c r="AT163" s="13" t="s">
        <v>199</v>
      </c>
      <c r="AU163" s="13" t="s">
        <v>126</v>
      </c>
      <c r="AY163" s="13" t="s">
        <v>147</v>
      </c>
      <c r="BE163" s="100">
        <f t="shared" si="19"/>
        <v>0</v>
      </c>
      <c r="BF163" s="100">
        <f t="shared" si="20"/>
        <v>0</v>
      </c>
      <c r="BG163" s="100">
        <f t="shared" si="21"/>
        <v>0</v>
      </c>
      <c r="BH163" s="100">
        <f t="shared" si="22"/>
        <v>0</v>
      </c>
      <c r="BI163" s="100">
        <f t="shared" si="23"/>
        <v>0</v>
      </c>
      <c r="BJ163" s="13" t="s">
        <v>126</v>
      </c>
      <c r="BK163" s="100">
        <f t="shared" si="24"/>
        <v>0</v>
      </c>
      <c r="BL163" s="13" t="s">
        <v>210</v>
      </c>
      <c r="BM163" s="13" t="s">
        <v>482</v>
      </c>
    </row>
    <row r="164" spans="2:65" s="1" customFormat="1" ht="44.25" customHeight="1">
      <c r="B164" s="125"/>
      <c r="C164" s="154" t="s">
        <v>259</v>
      </c>
      <c r="D164" s="154" t="s">
        <v>148</v>
      </c>
      <c r="E164" s="155" t="s">
        <v>483</v>
      </c>
      <c r="F164" s="250" t="s">
        <v>529</v>
      </c>
      <c r="G164" s="220"/>
      <c r="H164" s="220"/>
      <c r="I164" s="220"/>
      <c r="J164" s="156" t="s">
        <v>151</v>
      </c>
      <c r="K164" s="157">
        <v>0</v>
      </c>
      <c r="L164" s="221">
        <v>0</v>
      </c>
      <c r="M164" s="220"/>
      <c r="N164" s="222">
        <f t="shared" si="15"/>
        <v>0</v>
      </c>
      <c r="O164" s="220"/>
      <c r="P164" s="220"/>
      <c r="Q164" s="220"/>
      <c r="R164" s="127"/>
      <c r="T164" s="158" t="s">
        <v>3</v>
      </c>
      <c r="U164" s="39" t="s">
        <v>46</v>
      </c>
      <c r="V164" s="31"/>
      <c r="W164" s="159">
        <f t="shared" si="16"/>
        <v>0</v>
      </c>
      <c r="X164" s="159">
        <v>0.00025</v>
      </c>
      <c r="Y164" s="159">
        <f t="shared" si="17"/>
        <v>0</v>
      </c>
      <c r="Z164" s="159">
        <v>0</v>
      </c>
      <c r="AA164" s="160">
        <f t="shared" si="18"/>
        <v>0</v>
      </c>
      <c r="AR164" s="13" t="s">
        <v>210</v>
      </c>
      <c r="AT164" s="13" t="s">
        <v>148</v>
      </c>
      <c r="AU164" s="13" t="s">
        <v>126</v>
      </c>
      <c r="AY164" s="13" t="s">
        <v>147</v>
      </c>
      <c r="BE164" s="100">
        <f t="shared" si="19"/>
        <v>0</v>
      </c>
      <c r="BF164" s="100">
        <f t="shared" si="20"/>
        <v>0</v>
      </c>
      <c r="BG164" s="100">
        <f t="shared" si="21"/>
        <v>0</v>
      </c>
      <c r="BH164" s="100">
        <f t="shared" si="22"/>
        <v>0</v>
      </c>
      <c r="BI164" s="100">
        <f t="shared" si="23"/>
        <v>0</v>
      </c>
      <c r="BJ164" s="13" t="s">
        <v>126</v>
      </c>
      <c r="BK164" s="100">
        <f t="shared" si="24"/>
        <v>0</v>
      </c>
      <c r="BL164" s="13" t="s">
        <v>210</v>
      </c>
      <c r="BM164" s="13" t="s">
        <v>484</v>
      </c>
    </row>
    <row r="165" spans="2:65" s="1" customFormat="1" ht="31.5" customHeight="1">
      <c r="B165" s="125"/>
      <c r="C165" s="161" t="s">
        <v>263</v>
      </c>
      <c r="D165" s="161" t="s">
        <v>199</v>
      </c>
      <c r="E165" s="162" t="s">
        <v>485</v>
      </c>
      <c r="F165" s="229" t="s">
        <v>530</v>
      </c>
      <c r="G165" s="230"/>
      <c r="H165" s="230"/>
      <c r="I165" s="230"/>
      <c r="J165" s="163" t="s">
        <v>151</v>
      </c>
      <c r="K165" s="164">
        <v>0</v>
      </c>
      <c r="L165" s="231">
        <v>0</v>
      </c>
      <c r="M165" s="230"/>
      <c r="N165" s="232">
        <f t="shared" si="15"/>
        <v>0</v>
      </c>
      <c r="O165" s="220"/>
      <c r="P165" s="220"/>
      <c r="Q165" s="220"/>
      <c r="R165" s="127"/>
      <c r="T165" s="158" t="s">
        <v>3</v>
      </c>
      <c r="U165" s="39" t="s">
        <v>46</v>
      </c>
      <c r="V165" s="31"/>
      <c r="W165" s="159">
        <f t="shared" si="16"/>
        <v>0</v>
      </c>
      <c r="X165" s="159">
        <v>0.012</v>
      </c>
      <c r="Y165" s="159">
        <f t="shared" si="17"/>
        <v>0</v>
      </c>
      <c r="Z165" s="159">
        <v>0</v>
      </c>
      <c r="AA165" s="160">
        <f t="shared" si="18"/>
        <v>0</v>
      </c>
      <c r="AR165" s="13" t="s">
        <v>275</v>
      </c>
      <c r="AT165" s="13" t="s">
        <v>199</v>
      </c>
      <c r="AU165" s="13" t="s">
        <v>126</v>
      </c>
      <c r="AY165" s="13" t="s">
        <v>147</v>
      </c>
      <c r="BE165" s="100">
        <f t="shared" si="19"/>
        <v>0</v>
      </c>
      <c r="BF165" s="100">
        <f t="shared" si="20"/>
        <v>0</v>
      </c>
      <c r="BG165" s="100">
        <f t="shared" si="21"/>
        <v>0</v>
      </c>
      <c r="BH165" s="100">
        <f t="shared" si="22"/>
        <v>0</v>
      </c>
      <c r="BI165" s="100">
        <f t="shared" si="23"/>
        <v>0</v>
      </c>
      <c r="BJ165" s="13" t="s">
        <v>126</v>
      </c>
      <c r="BK165" s="100">
        <f t="shared" si="24"/>
        <v>0</v>
      </c>
      <c r="BL165" s="13" t="s">
        <v>210</v>
      </c>
      <c r="BM165" s="13" t="s">
        <v>486</v>
      </c>
    </row>
    <row r="166" spans="2:65" s="1" customFormat="1" ht="31.5" customHeight="1">
      <c r="B166" s="125"/>
      <c r="C166" s="154" t="s">
        <v>267</v>
      </c>
      <c r="D166" s="154" t="s">
        <v>148</v>
      </c>
      <c r="E166" s="155" t="s">
        <v>487</v>
      </c>
      <c r="F166" s="250" t="s">
        <v>531</v>
      </c>
      <c r="G166" s="220"/>
      <c r="H166" s="220"/>
      <c r="I166" s="220"/>
      <c r="J166" s="156" t="s">
        <v>151</v>
      </c>
      <c r="K166" s="157">
        <v>0</v>
      </c>
      <c r="L166" s="221">
        <v>0</v>
      </c>
      <c r="M166" s="220"/>
      <c r="N166" s="222">
        <f t="shared" si="15"/>
        <v>0</v>
      </c>
      <c r="O166" s="220"/>
      <c r="P166" s="220"/>
      <c r="Q166" s="220"/>
      <c r="R166" s="127"/>
      <c r="T166" s="158" t="s">
        <v>3</v>
      </c>
      <c r="U166" s="39" t="s">
        <v>46</v>
      </c>
      <c r="V166" s="31"/>
      <c r="W166" s="159">
        <f t="shared" si="16"/>
        <v>0</v>
      </c>
      <c r="X166" s="159">
        <v>0</v>
      </c>
      <c r="Y166" s="159">
        <f t="shared" si="17"/>
        <v>0</v>
      </c>
      <c r="Z166" s="159">
        <v>0</v>
      </c>
      <c r="AA166" s="160">
        <f t="shared" si="18"/>
        <v>0</v>
      </c>
      <c r="AR166" s="13" t="s">
        <v>210</v>
      </c>
      <c r="AT166" s="13" t="s">
        <v>148</v>
      </c>
      <c r="AU166" s="13" t="s">
        <v>126</v>
      </c>
      <c r="AY166" s="13" t="s">
        <v>147</v>
      </c>
      <c r="BE166" s="100">
        <f t="shared" si="19"/>
        <v>0</v>
      </c>
      <c r="BF166" s="100">
        <f t="shared" si="20"/>
        <v>0</v>
      </c>
      <c r="BG166" s="100">
        <f t="shared" si="21"/>
        <v>0</v>
      </c>
      <c r="BH166" s="100">
        <f t="shared" si="22"/>
        <v>0</v>
      </c>
      <c r="BI166" s="100">
        <f t="shared" si="23"/>
        <v>0</v>
      </c>
      <c r="BJ166" s="13" t="s">
        <v>126</v>
      </c>
      <c r="BK166" s="100">
        <f t="shared" si="24"/>
        <v>0</v>
      </c>
      <c r="BL166" s="13" t="s">
        <v>210</v>
      </c>
      <c r="BM166" s="13" t="s">
        <v>488</v>
      </c>
    </row>
    <row r="167" spans="2:65" s="1" customFormat="1" ht="44.25" customHeight="1">
      <c r="B167" s="125"/>
      <c r="C167" s="161" t="s">
        <v>271</v>
      </c>
      <c r="D167" s="161" t="s">
        <v>199</v>
      </c>
      <c r="E167" s="162" t="s">
        <v>489</v>
      </c>
      <c r="F167" s="229" t="s">
        <v>532</v>
      </c>
      <c r="G167" s="230"/>
      <c r="H167" s="230"/>
      <c r="I167" s="230"/>
      <c r="J167" s="163" t="s">
        <v>151</v>
      </c>
      <c r="K167" s="164">
        <v>0</v>
      </c>
      <c r="L167" s="231">
        <v>0</v>
      </c>
      <c r="M167" s="230"/>
      <c r="N167" s="232">
        <f t="shared" si="15"/>
        <v>0</v>
      </c>
      <c r="O167" s="220"/>
      <c r="P167" s="220"/>
      <c r="Q167" s="220"/>
      <c r="R167" s="127"/>
      <c r="T167" s="158" t="s">
        <v>3</v>
      </c>
      <c r="U167" s="39" t="s">
        <v>46</v>
      </c>
      <c r="V167" s="31"/>
      <c r="W167" s="159">
        <f t="shared" si="16"/>
        <v>0</v>
      </c>
      <c r="X167" s="159">
        <v>0.12</v>
      </c>
      <c r="Y167" s="159">
        <f t="shared" si="17"/>
        <v>0</v>
      </c>
      <c r="Z167" s="159">
        <v>0</v>
      </c>
      <c r="AA167" s="160">
        <f t="shared" si="18"/>
        <v>0</v>
      </c>
      <c r="AR167" s="13" t="s">
        <v>275</v>
      </c>
      <c r="AT167" s="13" t="s">
        <v>199</v>
      </c>
      <c r="AU167" s="13" t="s">
        <v>126</v>
      </c>
      <c r="AY167" s="13" t="s">
        <v>147</v>
      </c>
      <c r="BE167" s="100">
        <f t="shared" si="19"/>
        <v>0</v>
      </c>
      <c r="BF167" s="100">
        <f t="shared" si="20"/>
        <v>0</v>
      </c>
      <c r="BG167" s="100">
        <f t="shared" si="21"/>
        <v>0</v>
      </c>
      <c r="BH167" s="100">
        <f t="shared" si="22"/>
        <v>0</v>
      </c>
      <c r="BI167" s="100">
        <f t="shared" si="23"/>
        <v>0</v>
      </c>
      <c r="BJ167" s="13" t="s">
        <v>126</v>
      </c>
      <c r="BK167" s="100">
        <f t="shared" si="24"/>
        <v>0</v>
      </c>
      <c r="BL167" s="13" t="s">
        <v>210</v>
      </c>
      <c r="BM167" s="13" t="s">
        <v>490</v>
      </c>
    </row>
    <row r="168" spans="2:65" s="1" customFormat="1" ht="31.5" customHeight="1">
      <c r="B168" s="125"/>
      <c r="C168" s="154" t="s">
        <v>275</v>
      </c>
      <c r="D168" s="154" t="s">
        <v>148</v>
      </c>
      <c r="E168" s="155" t="s">
        <v>364</v>
      </c>
      <c r="F168" s="250" t="s">
        <v>526</v>
      </c>
      <c r="G168" s="220"/>
      <c r="H168" s="220"/>
      <c r="I168" s="220"/>
      <c r="J168" s="156" t="s">
        <v>290</v>
      </c>
      <c r="K168" s="157">
        <v>0</v>
      </c>
      <c r="L168" s="221">
        <v>0</v>
      </c>
      <c r="M168" s="220"/>
      <c r="N168" s="222">
        <f t="shared" si="15"/>
        <v>0</v>
      </c>
      <c r="O168" s="220"/>
      <c r="P168" s="220"/>
      <c r="Q168" s="220"/>
      <c r="R168" s="127"/>
      <c r="T168" s="158" t="s">
        <v>3</v>
      </c>
      <c r="U168" s="39" t="s">
        <v>46</v>
      </c>
      <c r="V168" s="31"/>
      <c r="W168" s="159">
        <f t="shared" si="16"/>
        <v>0</v>
      </c>
      <c r="X168" s="159">
        <v>0</v>
      </c>
      <c r="Y168" s="159">
        <f t="shared" si="17"/>
        <v>0</v>
      </c>
      <c r="Z168" s="159">
        <v>0</v>
      </c>
      <c r="AA168" s="160">
        <f t="shared" si="18"/>
        <v>0</v>
      </c>
      <c r="AR168" s="13" t="s">
        <v>210</v>
      </c>
      <c r="AT168" s="13" t="s">
        <v>148</v>
      </c>
      <c r="AU168" s="13" t="s">
        <v>126</v>
      </c>
      <c r="AY168" s="13" t="s">
        <v>147</v>
      </c>
      <c r="BE168" s="100">
        <f t="shared" si="19"/>
        <v>0</v>
      </c>
      <c r="BF168" s="100">
        <f t="shared" si="20"/>
        <v>0</v>
      </c>
      <c r="BG168" s="100">
        <f t="shared" si="21"/>
        <v>0</v>
      </c>
      <c r="BH168" s="100">
        <f t="shared" si="22"/>
        <v>0</v>
      </c>
      <c r="BI168" s="100">
        <f t="shared" si="23"/>
        <v>0</v>
      </c>
      <c r="BJ168" s="13" t="s">
        <v>126</v>
      </c>
      <c r="BK168" s="100">
        <f t="shared" si="24"/>
        <v>0</v>
      </c>
      <c r="BL168" s="13" t="s">
        <v>210</v>
      </c>
      <c r="BM168" s="13" t="s">
        <v>365</v>
      </c>
    </row>
    <row r="169" spans="2:63" s="9" customFormat="1" ht="29.25" customHeight="1">
      <c r="B169" s="143"/>
      <c r="C169" s="144"/>
      <c r="D169" s="153" t="s">
        <v>119</v>
      </c>
      <c r="E169" s="153"/>
      <c r="F169" s="153"/>
      <c r="G169" s="153"/>
      <c r="H169" s="153"/>
      <c r="I169" s="153"/>
      <c r="J169" s="153"/>
      <c r="K169" s="153"/>
      <c r="L169" s="153"/>
      <c r="M169" s="153"/>
      <c r="N169" s="217">
        <f>BK169</f>
        <v>0</v>
      </c>
      <c r="O169" s="218"/>
      <c r="P169" s="218"/>
      <c r="Q169" s="218"/>
      <c r="R169" s="146"/>
      <c r="T169" s="147"/>
      <c r="U169" s="144"/>
      <c r="V169" s="144"/>
      <c r="W169" s="148">
        <f>W170</f>
        <v>0</v>
      </c>
      <c r="X169" s="144"/>
      <c r="Y169" s="148">
        <f>Y170</f>
        <v>0</v>
      </c>
      <c r="Z169" s="144"/>
      <c r="AA169" s="149">
        <f>AA170</f>
        <v>0.15</v>
      </c>
      <c r="AR169" s="150" t="s">
        <v>126</v>
      </c>
      <c r="AT169" s="151" t="s">
        <v>78</v>
      </c>
      <c r="AU169" s="151" t="s">
        <v>22</v>
      </c>
      <c r="AY169" s="150" t="s">
        <v>147</v>
      </c>
      <c r="BK169" s="152">
        <f>BK170</f>
        <v>0</v>
      </c>
    </row>
    <row r="170" spans="2:65" s="1" customFormat="1" ht="31.5" customHeight="1">
      <c r="B170" s="125"/>
      <c r="C170" s="154" t="s">
        <v>279</v>
      </c>
      <c r="D170" s="154" t="s">
        <v>148</v>
      </c>
      <c r="E170" s="155" t="s">
        <v>367</v>
      </c>
      <c r="F170" s="219" t="s">
        <v>368</v>
      </c>
      <c r="G170" s="220"/>
      <c r="H170" s="220"/>
      <c r="I170" s="220"/>
      <c r="J170" s="156" t="s">
        <v>369</v>
      </c>
      <c r="K170" s="157">
        <v>150</v>
      </c>
      <c r="L170" s="221">
        <v>0</v>
      </c>
      <c r="M170" s="220"/>
      <c r="N170" s="222">
        <f>ROUND(L170*K170,2)</f>
        <v>0</v>
      </c>
      <c r="O170" s="220"/>
      <c r="P170" s="220"/>
      <c r="Q170" s="220"/>
      <c r="R170" s="127"/>
      <c r="T170" s="158" t="s">
        <v>3</v>
      </c>
      <c r="U170" s="39" t="s">
        <v>46</v>
      </c>
      <c r="V170" s="31"/>
      <c r="W170" s="159">
        <f>V170*K170</f>
        <v>0</v>
      </c>
      <c r="X170" s="159">
        <v>0</v>
      </c>
      <c r="Y170" s="159">
        <f>X170*K170</f>
        <v>0</v>
      </c>
      <c r="Z170" s="159">
        <v>0.001</v>
      </c>
      <c r="AA170" s="160">
        <f>Z170*K170</f>
        <v>0.15</v>
      </c>
      <c r="AR170" s="13" t="s">
        <v>210</v>
      </c>
      <c r="AT170" s="13" t="s">
        <v>148</v>
      </c>
      <c r="AU170" s="13" t="s">
        <v>126</v>
      </c>
      <c r="AY170" s="13" t="s">
        <v>147</v>
      </c>
      <c r="BE170" s="100">
        <f>IF(U170="základní",N170,0)</f>
        <v>0</v>
      </c>
      <c r="BF170" s="100">
        <f>IF(U170="snížená",N170,0)</f>
        <v>0</v>
      </c>
      <c r="BG170" s="100">
        <f>IF(U170="zákl. přenesená",N170,0)</f>
        <v>0</v>
      </c>
      <c r="BH170" s="100">
        <f>IF(U170="sníž. přenesená",N170,0)</f>
        <v>0</v>
      </c>
      <c r="BI170" s="100">
        <f>IF(U170="nulová",N170,0)</f>
        <v>0</v>
      </c>
      <c r="BJ170" s="13" t="s">
        <v>126</v>
      </c>
      <c r="BK170" s="100">
        <f>ROUND(L170*K170,2)</f>
        <v>0</v>
      </c>
      <c r="BL170" s="13" t="s">
        <v>210</v>
      </c>
      <c r="BM170" s="13" t="s">
        <v>491</v>
      </c>
    </row>
    <row r="171" spans="2:63" s="9" customFormat="1" ht="29.25" customHeight="1">
      <c r="B171" s="143"/>
      <c r="C171" s="144"/>
      <c r="D171" s="153" t="s">
        <v>121</v>
      </c>
      <c r="E171" s="153"/>
      <c r="F171" s="153"/>
      <c r="G171" s="153"/>
      <c r="H171" s="153"/>
      <c r="I171" s="153"/>
      <c r="J171" s="153"/>
      <c r="K171" s="153"/>
      <c r="L171" s="153"/>
      <c r="M171" s="153"/>
      <c r="N171" s="217">
        <f>BK171</f>
        <v>0</v>
      </c>
      <c r="O171" s="218"/>
      <c r="P171" s="218"/>
      <c r="Q171" s="218"/>
      <c r="R171" s="146"/>
      <c r="T171" s="147"/>
      <c r="U171" s="144"/>
      <c r="V171" s="144"/>
      <c r="W171" s="148">
        <f>SUM(W172:W174)</f>
        <v>0</v>
      </c>
      <c r="X171" s="144"/>
      <c r="Y171" s="148">
        <f>SUM(Y172:Y174)</f>
        <v>0.27522</v>
      </c>
      <c r="Z171" s="144"/>
      <c r="AA171" s="149">
        <f>SUM(AA172:AA174)</f>
        <v>0</v>
      </c>
      <c r="AR171" s="150" t="s">
        <v>126</v>
      </c>
      <c r="AT171" s="151" t="s">
        <v>78</v>
      </c>
      <c r="AU171" s="151" t="s">
        <v>22</v>
      </c>
      <c r="AY171" s="150" t="s">
        <v>147</v>
      </c>
      <c r="BK171" s="152">
        <f>SUM(BK172:BK174)</f>
        <v>0</v>
      </c>
    </row>
    <row r="172" spans="2:65" s="1" customFormat="1" ht="44.25" customHeight="1">
      <c r="B172" s="125"/>
      <c r="C172" s="154" t="s">
        <v>283</v>
      </c>
      <c r="D172" s="154" t="s">
        <v>148</v>
      </c>
      <c r="E172" s="155" t="s">
        <v>396</v>
      </c>
      <c r="F172" s="219" t="s">
        <v>492</v>
      </c>
      <c r="G172" s="220"/>
      <c r="H172" s="220"/>
      <c r="I172" s="220"/>
      <c r="J172" s="156" t="s">
        <v>156</v>
      </c>
      <c r="K172" s="157">
        <v>6.84</v>
      </c>
      <c r="L172" s="221">
        <v>0</v>
      </c>
      <c r="M172" s="220"/>
      <c r="N172" s="222">
        <f>ROUND(L172*K172,2)</f>
        <v>0</v>
      </c>
      <c r="O172" s="220"/>
      <c r="P172" s="220"/>
      <c r="Q172" s="220"/>
      <c r="R172" s="127"/>
      <c r="T172" s="158" t="s">
        <v>3</v>
      </c>
      <c r="U172" s="39" t="s">
        <v>46</v>
      </c>
      <c r="V172" s="31"/>
      <c r="W172" s="159">
        <f>V172*K172</f>
        <v>0</v>
      </c>
      <c r="X172" s="159">
        <v>0.033</v>
      </c>
      <c r="Y172" s="159">
        <f>X172*K172</f>
        <v>0.22572</v>
      </c>
      <c r="Z172" s="159">
        <v>0</v>
      </c>
      <c r="AA172" s="160">
        <f>Z172*K172</f>
        <v>0</v>
      </c>
      <c r="AR172" s="13" t="s">
        <v>210</v>
      </c>
      <c r="AT172" s="13" t="s">
        <v>148</v>
      </c>
      <c r="AU172" s="13" t="s">
        <v>126</v>
      </c>
      <c r="AY172" s="13" t="s">
        <v>147</v>
      </c>
      <c r="BE172" s="100">
        <f>IF(U172="základní",N172,0)</f>
        <v>0</v>
      </c>
      <c r="BF172" s="100">
        <f>IF(U172="snížená",N172,0)</f>
        <v>0</v>
      </c>
      <c r="BG172" s="100">
        <f>IF(U172="zákl. přenesená",N172,0)</f>
        <v>0</v>
      </c>
      <c r="BH172" s="100">
        <f>IF(U172="sníž. přenesená",N172,0)</f>
        <v>0</v>
      </c>
      <c r="BI172" s="100">
        <f>IF(U172="nulová",N172,0)</f>
        <v>0</v>
      </c>
      <c r="BJ172" s="13" t="s">
        <v>126</v>
      </c>
      <c r="BK172" s="100">
        <f>ROUND(L172*K172,2)</f>
        <v>0</v>
      </c>
      <c r="BL172" s="13" t="s">
        <v>210</v>
      </c>
      <c r="BM172" s="13" t="s">
        <v>398</v>
      </c>
    </row>
    <row r="173" spans="2:65" s="1" customFormat="1" ht="44.25" customHeight="1">
      <c r="B173" s="125"/>
      <c r="C173" s="154" t="s">
        <v>287</v>
      </c>
      <c r="D173" s="154" t="s">
        <v>148</v>
      </c>
      <c r="E173" s="155" t="s">
        <v>493</v>
      </c>
      <c r="F173" s="219" t="s">
        <v>494</v>
      </c>
      <c r="G173" s="220"/>
      <c r="H173" s="220"/>
      <c r="I173" s="220"/>
      <c r="J173" s="156" t="s">
        <v>156</v>
      </c>
      <c r="K173" s="157">
        <v>1.5</v>
      </c>
      <c r="L173" s="221">
        <v>0</v>
      </c>
      <c r="M173" s="220"/>
      <c r="N173" s="222">
        <f>ROUND(L173*K173,2)</f>
        <v>0</v>
      </c>
      <c r="O173" s="220"/>
      <c r="P173" s="220"/>
      <c r="Q173" s="220"/>
      <c r="R173" s="127"/>
      <c r="T173" s="158" t="s">
        <v>3</v>
      </c>
      <c r="U173" s="39" t="s">
        <v>46</v>
      </c>
      <c r="V173" s="31"/>
      <c r="W173" s="159">
        <f>V173*K173</f>
        <v>0</v>
      </c>
      <c r="X173" s="159">
        <v>0.033</v>
      </c>
      <c r="Y173" s="159">
        <f>X173*K173</f>
        <v>0.0495</v>
      </c>
      <c r="Z173" s="159">
        <v>0</v>
      </c>
      <c r="AA173" s="160">
        <f>Z173*K173</f>
        <v>0</v>
      </c>
      <c r="AR173" s="13" t="s">
        <v>210</v>
      </c>
      <c r="AT173" s="13" t="s">
        <v>148</v>
      </c>
      <c r="AU173" s="13" t="s">
        <v>126</v>
      </c>
      <c r="AY173" s="13" t="s">
        <v>147</v>
      </c>
      <c r="BE173" s="100">
        <f>IF(U173="základní",N173,0)</f>
        <v>0</v>
      </c>
      <c r="BF173" s="100">
        <f>IF(U173="snížená",N173,0)</f>
        <v>0</v>
      </c>
      <c r="BG173" s="100">
        <f>IF(U173="zákl. přenesená",N173,0)</f>
        <v>0</v>
      </c>
      <c r="BH173" s="100">
        <f>IF(U173="sníž. přenesená",N173,0)</f>
        <v>0</v>
      </c>
      <c r="BI173" s="100">
        <f>IF(U173="nulová",N173,0)</f>
        <v>0</v>
      </c>
      <c r="BJ173" s="13" t="s">
        <v>126</v>
      </c>
      <c r="BK173" s="100">
        <f>ROUND(L173*K173,2)</f>
        <v>0</v>
      </c>
      <c r="BL173" s="13" t="s">
        <v>210</v>
      </c>
      <c r="BM173" s="13" t="s">
        <v>495</v>
      </c>
    </row>
    <row r="174" spans="2:65" s="1" customFormat="1" ht="31.5" customHeight="1">
      <c r="B174" s="125"/>
      <c r="C174" s="154" t="s">
        <v>292</v>
      </c>
      <c r="D174" s="154" t="s">
        <v>148</v>
      </c>
      <c r="E174" s="155" t="s">
        <v>496</v>
      </c>
      <c r="F174" s="219" t="s">
        <v>497</v>
      </c>
      <c r="G174" s="220"/>
      <c r="H174" s="220"/>
      <c r="I174" s="220"/>
      <c r="J174" s="156" t="s">
        <v>290</v>
      </c>
      <c r="K174" s="157">
        <v>0.275</v>
      </c>
      <c r="L174" s="221">
        <v>0</v>
      </c>
      <c r="M174" s="220"/>
      <c r="N174" s="222">
        <f>ROUND(L174*K174,2)</f>
        <v>0</v>
      </c>
      <c r="O174" s="220"/>
      <c r="P174" s="220"/>
      <c r="Q174" s="220"/>
      <c r="R174" s="127"/>
      <c r="T174" s="158" t="s">
        <v>3</v>
      </c>
      <c r="U174" s="39" t="s">
        <v>46</v>
      </c>
      <c r="V174" s="31"/>
      <c r="W174" s="159">
        <f>V174*K174</f>
        <v>0</v>
      </c>
      <c r="X174" s="159">
        <v>0</v>
      </c>
      <c r="Y174" s="159">
        <f>X174*K174</f>
        <v>0</v>
      </c>
      <c r="Z174" s="159">
        <v>0</v>
      </c>
      <c r="AA174" s="160">
        <f>Z174*K174</f>
        <v>0</v>
      </c>
      <c r="AR174" s="13" t="s">
        <v>210</v>
      </c>
      <c r="AT174" s="13" t="s">
        <v>148</v>
      </c>
      <c r="AU174" s="13" t="s">
        <v>126</v>
      </c>
      <c r="AY174" s="13" t="s">
        <v>147</v>
      </c>
      <c r="BE174" s="100">
        <f>IF(U174="základní",N174,0)</f>
        <v>0</v>
      </c>
      <c r="BF174" s="100">
        <f>IF(U174="snížená",N174,0)</f>
        <v>0</v>
      </c>
      <c r="BG174" s="100">
        <f>IF(U174="zákl. přenesená",N174,0)</f>
        <v>0</v>
      </c>
      <c r="BH174" s="100">
        <f>IF(U174="sníž. přenesená",N174,0)</f>
        <v>0</v>
      </c>
      <c r="BI174" s="100">
        <f>IF(U174="nulová",N174,0)</f>
        <v>0</v>
      </c>
      <c r="BJ174" s="13" t="s">
        <v>126</v>
      </c>
      <c r="BK174" s="100">
        <f>ROUND(L174*K174,2)</f>
        <v>0</v>
      </c>
      <c r="BL174" s="13" t="s">
        <v>210</v>
      </c>
      <c r="BM174" s="13" t="s">
        <v>498</v>
      </c>
    </row>
    <row r="175" spans="2:63" s="9" customFormat="1" ht="29.25" customHeight="1">
      <c r="B175" s="143"/>
      <c r="C175" s="144"/>
      <c r="D175" s="153" t="s">
        <v>122</v>
      </c>
      <c r="E175" s="153"/>
      <c r="F175" s="153"/>
      <c r="G175" s="153"/>
      <c r="H175" s="153"/>
      <c r="I175" s="153"/>
      <c r="J175" s="153"/>
      <c r="K175" s="153"/>
      <c r="L175" s="153"/>
      <c r="M175" s="153"/>
      <c r="N175" s="217">
        <f>BK175</f>
        <v>0</v>
      </c>
      <c r="O175" s="218"/>
      <c r="P175" s="218"/>
      <c r="Q175" s="218"/>
      <c r="R175" s="146"/>
      <c r="T175" s="147"/>
      <c r="U175" s="144"/>
      <c r="V175" s="144"/>
      <c r="W175" s="148">
        <f>SUM(W176:W184)</f>
        <v>0</v>
      </c>
      <c r="X175" s="144"/>
      <c r="Y175" s="148">
        <f>SUM(Y176:Y184)</f>
        <v>0.1502704</v>
      </c>
      <c r="Z175" s="144"/>
      <c r="AA175" s="149">
        <f>SUM(AA176:AA184)</f>
        <v>0</v>
      </c>
      <c r="AR175" s="150" t="s">
        <v>126</v>
      </c>
      <c r="AT175" s="151" t="s">
        <v>78</v>
      </c>
      <c r="AU175" s="151" t="s">
        <v>22</v>
      </c>
      <c r="AY175" s="150" t="s">
        <v>147</v>
      </c>
      <c r="BK175" s="152">
        <f>SUM(BK176:BK184)</f>
        <v>0</v>
      </c>
    </row>
    <row r="176" spans="2:65" s="1" customFormat="1" ht="31.5" customHeight="1">
      <c r="B176" s="125"/>
      <c r="C176" s="154" t="s">
        <v>296</v>
      </c>
      <c r="D176" s="154" t="s">
        <v>148</v>
      </c>
      <c r="E176" s="155" t="s">
        <v>400</v>
      </c>
      <c r="F176" s="219" t="s">
        <v>401</v>
      </c>
      <c r="G176" s="220"/>
      <c r="H176" s="220"/>
      <c r="I176" s="220"/>
      <c r="J176" s="156" t="s">
        <v>156</v>
      </c>
      <c r="K176" s="157">
        <v>19.44</v>
      </c>
      <c r="L176" s="221">
        <v>0</v>
      </c>
      <c r="M176" s="220"/>
      <c r="N176" s="222">
        <f aca="true" t="shared" si="25" ref="N176:N184">ROUND(L176*K176,2)</f>
        <v>0</v>
      </c>
      <c r="O176" s="220"/>
      <c r="P176" s="220"/>
      <c r="Q176" s="220"/>
      <c r="R176" s="127"/>
      <c r="T176" s="158" t="s">
        <v>3</v>
      </c>
      <c r="U176" s="39" t="s">
        <v>46</v>
      </c>
      <c r="V176" s="31"/>
      <c r="W176" s="159">
        <f aca="true" t="shared" si="26" ref="W176:W184">V176*K176</f>
        <v>0</v>
      </c>
      <c r="X176" s="159">
        <v>0</v>
      </c>
      <c r="Y176" s="159">
        <f aca="true" t="shared" si="27" ref="Y176:Y184">X176*K176</f>
        <v>0</v>
      </c>
      <c r="Z176" s="159">
        <v>0</v>
      </c>
      <c r="AA176" s="160">
        <f aca="true" t="shared" si="28" ref="AA176:AA184">Z176*K176</f>
        <v>0</v>
      </c>
      <c r="AR176" s="13" t="s">
        <v>210</v>
      </c>
      <c r="AT176" s="13" t="s">
        <v>148</v>
      </c>
      <c r="AU176" s="13" t="s">
        <v>126</v>
      </c>
      <c r="AY176" s="13" t="s">
        <v>147</v>
      </c>
      <c r="BE176" s="100">
        <f aca="true" t="shared" si="29" ref="BE176:BE184">IF(U176="základní",N176,0)</f>
        <v>0</v>
      </c>
      <c r="BF176" s="100">
        <f aca="true" t="shared" si="30" ref="BF176:BF184">IF(U176="snížená",N176,0)</f>
        <v>0</v>
      </c>
      <c r="BG176" s="100">
        <f aca="true" t="shared" si="31" ref="BG176:BG184">IF(U176="zákl. přenesená",N176,0)</f>
        <v>0</v>
      </c>
      <c r="BH176" s="100">
        <f aca="true" t="shared" si="32" ref="BH176:BH184">IF(U176="sníž. přenesená",N176,0)</f>
        <v>0</v>
      </c>
      <c r="BI176" s="100">
        <f aca="true" t="shared" si="33" ref="BI176:BI184">IF(U176="nulová",N176,0)</f>
        <v>0</v>
      </c>
      <c r="BJ176" s="13" t="s">
        <v>126</v>
      </c>
      <c r="BK176" s="100">
        <f aca="true" t="shared" si="34" ref="BK176:BK184">ROUND(L176*K176,2)</f>
        <v>0</v>
      </c>
      <c r="BL176" s="13" t="s">
        <v>210</v>
      </c>
      <c r="BM176" s="13" t="s">
        <v>402</v>
      </c>
    </row>
    <row r="177" spans="2:65" s="1" customFormat="1" ht="31.5" customHeight="1">
      <c r="B177" s="125"/>
      <c r="C177" s="154" t="s">
        <v>300</v>
      </c>
      <c r="D177" s="154" t="s">
        <v>148</v>
      </c>
      <c r="E177" s="155" t="s">
        <v>499</v>
      </c>
      <c r="F177" s="219" t="s">
        <v>500</v>
      </c>
      <c r="G177" s="220"/>
      <c r="H177" s="220"/>
      <c r="I177" s="220"/>
      <c r="J177" s="156" t="s">
        <v>236</v>
      </c>
      <c r="K177" s="157">
        <v>1</v>
      </c>
      <c r="L177" s="221">
        <v>0</v>
      </c>
      <c r="M177" s="220"/>
      <c r="N177" s="222">
        <f t="shared" si="25"/>
        <v>0</v>
      </c>
      <c r="O177" s="220"/>
      <c r="P177" s="220"/>
      <c r="Q177" s="220"/>
      <c r="R177" s="127"/>
      <c r="T177" s="158" t="s">
        <v>3</v>
      </c>
      <c r="U177" s="39" t="s">
        <v>46</v>
      </c>
      <c r="V177" s="31"/>
      <c r="W177" s="159">
        <f t="shared" si="26"/>
        <v>0</v>
      </c>
      <c r="X177" s="159">
        <v>0</v>
      </c>
      <c r="Y177" s="159">
        <f t="shared" si="27"/>
        <v>0</v>
      </c>
      <c r="Z177" s="159">
        <v>0</v>
      </c>
      <c r="AA177" s="160">
        <f t="shared" si="28"/>
        <v>0</v>
      </c>
      <c r="AR177" s="13" t="s">
        <v>210</v>
      </c>
      <c r="AT177" s="13" t="s">
        <v>148</v>
      </c>
      <c r="AU177" s="13" t="s">
        <v>126</v>
      </c>
      <c r="AY177" s="13" t="s">
        <v>147</v>
      </c>
      <c r="BE177" s="100">
        <f t="shared" si="29"/>
        <v>0</v>
      </c>
      <c r="BF177" s="100">
        <f t="shared" si="30"/>
        <v>0</v>
      </c>
      <c r="BG177" s="100">
        <f t="shared" si="31"/>
        <v>0</v>
      </c>
      <c r="BH177" s="100">
        <f t="shared" si="32"/>
        <v>0</v>
      </c>
      <c r="BI177" s="100">
        <f t="shared" si="33"/>
        <v>0</v>
      </c>
      <c r="BJ177" s="13" t="s">
        <v>126</v>
      </c>
      <c r="BK177" s="100">
        <f t="shared" si="34"/>
        <v>0</v>
      </c>
      <c r="BL177" s="13" t="s">
        <v>210</v>
      </c>
      <c r="BM177" s="13" t="s">
        <v>501</v>
      </c>
    </row>
    <row r="178" spans="2:65" s="1" customFormat="1" ht="31.5" customHeight="1">
      <c r="B178" s="125"/>
      <c r="C178" s="154" t="s">
        <v>304</v>
      </c>
      <c r="D178" s="154" t="s">
        <v>148</v>
      </c>
      <c r="E178" s="155" t="s">
        <v>502</v>
      </c>
      <c r="F178" s="219" t="s">
        <v>503</v>
      </c>
      <c r="G178" s="220"/>
      <c r="H178" s="220"/>
      <c r="I178" s="220"/>
      <c r="J178" s="156" t="s">
        <v>156</v>
      </c>
      <c r="K178" s="157">
        <v>6.15</v>
      </c>
      <c r="L178" s="221">
        <v>0</v>
      </c>
      <c r="M178" s="220"/>
      <c r="N178" s="222">
        <f t="shared" si="25"/>
        <v>0</v>
      </c>
      <c r="O178" s="220"/>
      <c r="P178" s="220"/>
      <c r="Q178" s="220"/>
      <c r="R178" s="127"/>
      <c r="T178" s="158" t="s">
        <v>3</v>
      </c>
      <c r="U178" s="39" t="s">
        <v>46</v>
      </c>
      <c r="V178" s="31"/>
      <c r="W178" s="159">
        <f t="shared" si="26"/>
        <v>0</v>
      </c>
      <c r="X178" s="159">
        <v>0.00011</v>
      </c>
      <c r="Y178" s="159">
        <f t="shared" si="27"/>
        <v>0.0006765</v>
      </c>
      <c r="Z178" s="159">
        <v>0</v>
      </c>
      <c r="AA178" s="160">
        <f t="shared" si="28"/>
        <v>0</v>
      </c>
      <c r="AR178" s="13" t="s">
        <v>210</v>
      </c>
      <c r="AT178" s="13" t="s">
        <v>148</v>
      </c>
      <c r="AU178" s="13" t="s">
        <v>126</v>
      </c>
      <c r="AY178" s="13" t="s">
        <v>147</v>
      </c>
      <c r="BE178" s="100">
        <f t="shared" si="29"/>
        <v>0</v>
      </c>
      <c r="BF178" s="100">
        <f t="shared" si="30"/>
        <v>0</v>
      </c>
      <c r="BG178" s="100">
        <f t="shared" si="31"/>
        <v>0</v>
      </c>
      <c r="BH178" s="100">
        <f t="shared" si="32"/>
        <v>0</v>
      </c>
      <c r="BI178" s="100">
        <f t="shared" si="33"/>
        <v>0</v>
      </c>
      <c r="BJ178" s="13" t="s">
        <v>126</v>
      </c>
      <c r="BK178" s="100">
        <f t="shared" si="34"/>
        <v>0</v>
      </c>
      <c r="BL178" s="13" t="s">
        <v>210</v>
      </c>
      <c r="BM178" s="13" t="s">
        <v>504</v>
      </c>
    </row>
    <row r="179" spans="2:65" s="1" customFormat="1" ht="31.5" customHeight="1">
      <c r="B179" s="125"/>
      <c r="C179" s="154" t="s">
        <v>308</v>
      </c>
      <c r="D179" s="154" t="s">
        <v>148</v>
      </c>
      <c r="E179" s="155" t="s">
        <v>505</v>
      </c>
      <c r="F179" s="219" t="s">
        <v>506</v>
      </c>
      <c r="G179" s="220"/>
      <c r="H179" s="220"/>
      <c r="I179" s="220"/>
      <c r="J179" s="156" t="s">
        <v>156</v>
      </c>
      <c r="K179" s="157">
        <v>6.15</v>
      </c>
      <c r="L179" s="221">
        <v>0</v>
      </c>
      <c r="M179" s="220"/>
      <c r="N179" s="222">
        <f t="shared" si="25"/>
        <v>0</v>
      </c>
      <c r="O179" s="220"/>
      <c r="P179" s="220"/>
      <c r="Q179" s="220"/>
      <c r="R179" s="127"/>
      <c r="T179" s="158" t="s">
        <v>3</v>
      </c>
      <c r="U179" s="39" t="s">
        <v>46</v>
      </c>
      <c r="V179" s="31"/>
      <c r="W179" s="159">
        <f t="shared" si="26"/>
        <v>0</v>
      </c>
      <c r="X179" s="159">
        <v>0.00022</v>
      </c>
      <c r="Y179" s="159">
        <f t="shared" si="27"/>
        <v>0.001353</v>
      </c>
      <c r="Z179" s="159">
        <v>0</v>
      </c>
      <c r="AA179" s="160">
        <f t="shared" si="28"/>
        <v>0</v>
      </c>
      <c r="AR179" s="13" t="s">
        <v>210</v>
      </c>
      <c r="AT179" s="13" t="s">
        <v>148</v>
      </c>
      <c r="AU179" s="13" t="s">
        <v>126</v>
      </c>
      <c r="AY179" s="13" t="s">
        <v>147</v>
      </c>
      <c r="BE179" s="100">
        <f t="shared" si="29"/>
        <v>0</v>
      </c>
      <c r="BF179" s="100">
        <f t="shared" si="30"/>
        <v>0</v>
      </c>
      <c r="BG179" s="100">
        <f t="shared" si="31"/>
        <v>0</v>
      </c>
      <c r="BH179" s="100">
        <f t="shared" si="32"/>
        <v>0</v>
      </c>
      <c r="BI179" s="100">
        <f t="shared" si="33"/>
        <v>0</v>
      </c>
      <c r="BJ179" s="13" t="s">
        <v>126</v>
      </c>
      <c r="BK179" s="100">
        <f t="shared" si="34"/>
        <v>0</v>
      </c>
      <c r="BL179" s="13" t="s">
        <v>210</v>
      </c>
      <c r="BM179" s="13" t="s">
        <v>507</v>
      </c>
    </row>
    <row r="180" spans="2:65" s="1" customFormat="1" ht="31.5" customHeight="1">
      <c r="B180" s="125"/>
      <c r="C180" s="154" t="s">
        <v>312</v>
      </c>
      <c r="D180" s="154" t="s">
        <v>148</v>
      </c>
      <c r="E180" s="155" t="s">
        <v>508</v>
      </c>
      <c r="F180" s="219" t="s">
        <v>509</v>
      </c>
      <c r="G180" s="220"/>
      <c r="H180" s="220"/>
      <c r="I180" s="220"/>
      <c r="J180" s="156" t="s">
        <v>156</v>
      </c>
      <c r="K180" s="157">
        <v>6.15</v>
      </c>
      <c r="L180" s="221">
        <v>0</v>
      </c>
      <c r="M180" s="220"/>
      <c r="N180" s="222">
        <f t="shared" si="25"/>
        <v>0</v>
      </c>
      <c r="O180" s="220"/>
      <c r="P180" s="220"/>
      <c r="Q180" s="220"/>
      <c r="R180" s="127"/>
      <c r="T180" s="158" t="s">
        <v>3</v>
      </c>
      <c r="U180" s="39" t="s">
        <v>46</v>
      </c>
      <c r="V180" s="31"/>
      <c r="W180" s="159">
        <f t="shared" si="26"/>
        <v>0</v>
      </c>
      <c r="X180" s="159">
        <v>0.00013</v>
      </c>
      <c r="Y180" s="159">
        <f t="shared" si="27"/>
        <v>0.0007995</v>
      </c>
      <c r="Z180" s="159">
        <v>0</v>
      </c>
      <c r="AA180" s="160">
        <f t="shared" si="28"/>
        <v>0</v>
      </c>
      <c r="AR180" s="13" t="s">
        <v>210</v>
      </c>
      <c r="AT180" s="13" t="s">
        <v>148</v>
      </c>
      <c r="AU180" s="13" t="s">
        <v>126</v>
      </c>
      <c r="AY180" s="13" t="s">
        <v>147</v>
      </c>
      <c r="BE180" s="100">
        <f t="shared" si="29"/>
        <v>0</v>
      </c>
      <c r="BF180" s="100">
        <f t="shared" si="30"/>
        <v>0</v>
      </c>
      <c r="BG180" s="100">
        <f t="shared" si="31"/>
        <v>0</v>
      </c>
      <c r="BH180" s="100">
        <f t="shared" si="32"/>
        <v>0</v>
      </c>
      <c r="BI180" s="100">
        <f t="shared" si="33"/>
        <v>0</v>
      </c>
      <c r="BJ180" s="13" t="s">
        <v>126</v>
      </c>
      <c r="BK180" s="100">
        <f t="shared" si="34"/>
        <v>0</v>
      </c>
      <c r="BL180" s="13" t="s">
        <v>210</v>
      </c>
      <c r="BM180" s="13" t="s">
        <v>510</v>
      </c>
    </row>
    <row r="181" spans="2:65" s="1" customFormat="1" ht="31.5" customHeight="1">
      <c r="B181" s="125"/>
      <c r="C181" s="154" t="s">
        <v>316</v>
      </c>
      <c r="D181" s="154" t="s">
        <v>148</v>
      </c>
      <c r="E181" s="155" t="s">
        <v>511</v>
      </c>
      <c r="F181" s="219" t="s">
        <v>512</v>
      </c>
      <c r="G181" s="220"/>
      <c r="H181" s="220"/>
      <c r="I181" s="220"/>
      <c r="J181" s="156" t="s">
        <v>156</v>
      </c>
      <c r="K181" s="157">
        <v>6.15</v>
      </c>
      <c r="L181" s="221">
        <v>0</v>
      </c>
      <c r="M181" s="220"/>
      <c r="N181" s="222">
        <f t="shared" si="25"/>
        <v>0</v>
      </c>
      <c r="O181" s="220"/>
      <c r="P181" s="220"/>
      <c r="Q181" s="220"/>
      <c r="R181" s="127"/>
      <c r="T181" s="158" t="s">
        <v>3</v>
      </c>
      <c r="U181" s="39" t="s">
        <v>46</v>
      </c>
      <c r="V181" s="31"/>
      <c r="W181" s="159">
        <f t="shared" si="26"/>
        <v>0</v>
      </c>
      <c r="X181" s="159">
        <v>0.00034</v>
      </c>
      <c r="Y181" s="159">
        <f t="shared" si="27"/>
        <v>0.0020910000000000004</v>
      </c>
      <c r="Z181" s="159">
        <v>0</v>
      </c>
      <c r="AA181" s="160">
        <f t="shared" si="28"/>
        <v>0</v>
      </c>
      <c r="AR181" s="13" t="s">
        <v>210</v>
      </c>
      <c r="AT181" s="13" t="s">
        <v>148</v>
      </c>
      <c r="AU181" s="13" t="s">
        <v>126</v>
      </c>
      <c r="AY181" s="13" t="s">
        <v>147</v>
      </c>
      <c r="BE181" s="100">
        <f t="shared" si="29"/>
        <v>0</v>
      </c>
      <c r="BF181" s="100">
        <f t="shared" si="30"/>
        <v>0</v>
      </c>
      <c r="BG181" s="100">
        <f t="shared" si="31"/>
        <v>0</v>
      </c>
      <c r="BH181" s="100">
        <f t="shared" si="32"/>
        <v>0</v>
      </c>
      <c r="BI181" s="100">
        <f t="shared" si="33"/>
        <v>0</v>
      </c>
      <c r="BJ181" s="13" t="s">
        <v>126</v>
      </c>
      <c r="BK181" s="100">
        <f t="shared" si="34"/>
        <v>0</v>
      </c>
      <c r="BL181" s="13" t="s">
        <v>210</v>
      </c>
      <c r="BM181" s="13" t="s">
        <v>513</v>
      </c>
    </row>
    <row r="182" spans="2:65" s="1" customFormat="1" ht="31.5" customHeight="1">
      <c r="B182" s="125"/>
      <c r="C182" s="154" t="s">
        <v>320</v>
      </c>
      <c r="D182" s="154" t="s">
        <v>148</v>
      </c>
      <c r="E182" s="155" t="s">
        <v>420</v>
      </c>
      <c r="F182" s="219" t="s">
        <v>421</v>
      </c>
      <c r="G182" s="220"/>
      <c r="H182" s="220"/>
      <c r="I182" s="220"/>
      <c r="J182" s="156" t="s">
        <v>156</v>
      </c>
      <c r="K182" s="157">
        <v>6.84</v>
      </c>
      <c r="L182" s="221">
        <v>0</v>
      </c>
      <c r="M182" s="220"/>
      <c r="N182" s="222">
        <f t="shared" si="25"/>
        <v>0</v>
      </c>
      <c r="O182" s="220"/>
      <c r="P182" s="220"/>
      <c r="Q182" s="220"/>
      <c r="R182" s="127"/>
      <c r="T182" s="158" t="s">
        <v>3</v>
      </c>
      <c r="U182" s="39" t="s">
        <v>46</v>
      </c>
      <c r="V182" s="31"/>
      <c r="W182" s="159">
        <f t="shared" si="26"/>
        <v>0</v>
      </c>
      <c r="X182" s="159">
        <v>0.00017</v>
      </c>
      <c r="Y182" s="159">
        <f t="shared" si="27"/>
        <v>0.0011628</v>
      </c>
      <c r="Z182" s="159">
        <v>0</v>
      </c>
      <c r="AA182" s="160">
        <f t="shared" si="28"/>
        <v>0</v>
      </c>
      <c r="AR182" s="13" t="s">
        <v>210</v>
      </c>
      <c r="AT182" s="13" t="s">
        <v>148</v>
      </c>
      <c r="AU182" s="13" t="s">
        <v>126</v>
      </c>
      <c r="AY182" s="13" t="s">
        <v>147</v>
      </c>
      <c r="BE182" s="100">
        <f t="shared" si="29"/>
        <v>0</v>
      </c>
      <c r="BF182" s="100">
        <f t="shared" si="30"/>
        <v>0</v>
      </c>
      <c r="BG182" s="100">
        <f t="shared" si="31"/>
        <v>0</v>
      </c>
      <c r="BH182" s="100">
        <f t="shared" si="32"/>
        <v>0</v>
      </c>
      <c r="BI182" s="100">
        <f t="shared" si="33"/>
        <v>0</v>
      </c>
      <c r="BJ182" s="13" t="s">
        <v>126</v>
      </c>
      <c r="BK182" s="100">
        <f t="shared" si="34"/>
        <v>0</v>
      </c>
      <c r="BL182" s="13" t="s">
        <v>210</v>
      </c>
      <c r="BM182" s="13" t="s">
        <v>422</v>
      </c>
    </row>
    <row r="183" spans="2:65" s="1" customFormat="1" ht="31.5" customHeight="1">
      <c r="B183" s="125"/>
      <c r="C183" s="154" t="s">
        <v>324</v>
      </c>
      <c r="D183" s="154" t="s">
        <v>148</v>
      </c>
      <c r="E183" s="155" t="s">
        <v>432</v>
      </c>
      <c r="F183" s="219" t="s">
        <v>433</v>
      </c>
      <c r="G183" s="220"/>
      <c r="H183" s="220"/>
      <c r="I183" s="220"/>
      <c r="J183" s="156" t="s">
        <v>156</v>
      </c>
      <c r="K183" s="157">
        <v>167.66</v>
      </c>
      <c r="L183" s="221">
        <v>0</v>
      </c>
      <c r="M183" s="220"/>
      <c r="N183" s="222">
        <f t="shared" si="25"/>
        <v>0</v>
      </c>
      <c r="O183" s="220"/>
      <c r="P183" s="220"/>
      <c r="Q183" s="220"/>
      <c r="R183" s="127"/>
      <c r="T183" s="158" t="s">
        <v>3</v>
      </c>
      <c r="U183" s="39" t="s">
        <v>46</v>
      </c>
      <c r="V183" s="31"/>
      <c r="W183" s="159">
        <f t="shared" si="26"/>
        <v>0</v>
      </c>
      <c r="X183" s="159">
        <v>0.00014</v>
      </c>
      <c r="Y183" s="159">
        <f t="shared" si="27"/>
        <v>0.023472399999999997</v>
      </c>
      <c r="Z183" s="159">
        <v>0</v>
      </c>
      <c r="AA183" s="160">
        <f t="shared" si="28"/>
        <v>0</v>
      </c>
      <c r="AR183" s="13" t="s">
        <v>210</v>
      </c>
      <c r="AT183" s="13" t="s">
        <v>148</v>
      </c>
      <c r="AU183" s="13" t="s">
        <v>126</v>
      </c>
      <c r="AY183" s="13" t="s">
        <v>147</v>
      </c>
      <c r="BE183" s="100">
        <f t="shared" si="29"/>
        <v>0</v>
      </c>
      <c r="BF183" s="100">
        <f t="shared" si="30"/>
        <v>0</v>
      </c>
      <c r="BG183" s="100">
        <f t="shared" si="31"/>
        <v>0</v>
      </c>
      <c r="BH183" s="100">
        <f t="shared" si="32"/>
        <v>0</v>
      </c>
      <c r="BI183" s="100">
        <f t="shared" si="33"/>
        <v>0</v>
      </c>
      <c r="BJ183" s="13" t="s">
        <v>126</v>
      </c>
      <c r="BK183" s="100">
        <f t="shared" si="34"/>
        <v>0</v>
      </c>
      <c r="BL183" s="13" t="s">
        <v>210</v>
      </c>
      <c r="BM183" s="13" t="s">
        <v>434</v>
      </c>
    </row>
    <row r="184" spans="2:65" s="1" customFormat="1" ht="31.5" customHeight="1">
      <c r="B184" s="125"/>
      <c r="C184" s="154" t="s">
        <v>328</v>
      </c>
      <c r="D184" s="154" t="s">
        <v>148</v>
      </c>
      <c r="E184" s="155" t="s">
        <v>436</v>
      </c>
      <c r="F184" s="219" t="s">
        <v>437</v>
      </c>
      <c r="G184" s="220"/>
      <c r="H184" s="220"/>
      <c r="I184" s="220"/>
      <c r="J184" s="156" t="s">
        <v>156</v>
      </c>
      <c r="K184" s="157">
        <v>167.66</v>
      </c>
      <c r="L184" s="221">
        <v>0</v>
      </c>
      <c r="M184" s="220"/>
      <c r="N184" s="222">
        <f t="shared" si="25"/>
        <v>0</v>
      </c>
      <c r="O184" s="220"/>
      <c r="P184" s="220"/>
      <c r="Q184" s="220"/>
      <c r="R184" s="127"/>
      <c r="T184" s="158" t="s">
        <v>3</v>
      </c>
      <c r="U184" s="39" t="s">
        <v>46</v>
      </c>
      <c r="V184" s="31"/>
      <c r="W184" s="159">
        <f t="shared" si="26"/>
        <v>0</v>
      </c>
      <c r="X184" s="159">
        <v>0.00072</v>
      </c>
      <c r="Y184" s="159">
        <f t="shared" si="27"/>
        <v>0.12071520000000001</v>
      </c>
      <c r="Z184" s="159">
        <v>0</v>
      </c>
      <c r="AA184" s="160">
        <f t="shared" si="28"/>
        <v>0</v>
      </c>
      <c r="AR184" s="13" t="s">
        <v>210</v>
      </c>
      <c r="AT184" s="13" t="s">
        <v>148</v>
      </c>
      <c r="AU184" s="13" t="s">
        <v>126</v>
      </c>
      <c r="AY184" s="13" t="s">
        <v>147</v>
      </c>
      <c r="BE184" s="100">
        <f t="shared" si="29"/>
        <v>0</v>
      </c>
      <c r="BF184" s="100">
        <f t="shared" si="30"/>
        <v>0</v>
      </c>
      <c r="BG184" s="100">
        <f t="shared" si="31"/>
        <v>0</v>
      </c>
      <c r="BH184" s="100">
        <f t="shared" si="32"/>
        <v>0</v>
      </c>
      <c r="BI184" s="100">
        <f t="shared" si="33"/>
        <v>0</v>
      </c>
      <c r="BJ184" s="13" t="s">
        <v>126</v>
      </c>
      <c r="BK184" s="100">
        <f t="shared" si="34"/>
        <v>0</v>
      </c>
      <c r="BL184" s="13" t="s">
        <v>210</v>
      </c>
      <c r="BM184" s="13" t="s">
        <v>438</v>
      </c>
    </row>
    <row r="185" spans="2:63" s="1" customFormat="1" ht="49.5" customHeight="1">
      <c r="B185" s="30"/>
      <c r="C185" s="31"/>
      <c r="D185" s="145" t="s">
        <v>439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214">
        <f>BK185</f>
        <v>0</v>
      </c>
      <c r="O185" s="215"/>
      <c r="P185" s="215"/>
      <c r="Q185" s="215"/>
      <c r="R185" s="32"/>
      <c r="T185" s="165"/>
      <c r="U185" s="51"/>
      <c r="V185" s="51"/>
      <c r="W185" s="51"/>
      <c r="X185" s="51"/>
      <c r="Y185" s="51"/>
      <c r="Z185" s="51"/>
      <c r="AA185" s="53"/>
      <c r="AT185" s="13" t="s">
        <v>78</v>
      </c>
      <c r="AU185" s="13" t="s">
        <v>79</v>
      </c>
      <c r="AY185" s="13" t="s">
        <v>440</v>
      </c>
      <c r="BK185" s="100">
        <v>0</v>
      </c>
    </row>
    <row r="186" spans="2:18" s="1" customFormat="1" ht="6.75" customHeight="1"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6"/>
    </row>
  </sheetData>
  <sheetProtection/>
  <mergeCells count="22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N127:Q127"/>
    <mergeCell ref="N128:Q128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N175:Q175"/>
    <mergeCell ref="N185:Q185"/>
    <mergeCell ref="N129:Q129"/>
    <mergeCell ref="N131:Q131"/>
    <mergeCell ref="N136:Q136"/>
    <mergeCell ref="N148:Q148"/>
    <mergeCell ref="N153:Q153"/>
    <mergeCell ref="N155:Q155"/>
    <mergeCell ref="N168:Q168"/>
    <mergeCell ref="N170:Q170"/>
    <mergeCell ref="H1:K1"/>
    <mergeCell ref="S2:AC2"/>
    <mergeCell ref="N156:Q156"/>
    <mergeCell ref="N161:Q161"/>
    <mergeCell ref="N169:Q169"/>
    <mergeCell ref="N171:Q171"/>
    <mergeCell ref="F168:I168"/>
    <mergeCell ref="L168:M168"/>
    <mergeCell ref="F170:I170"/>
    <mergeCell ref="L170:M17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Kolínský</dc:creator>
  <cp:keywords/>
  <dc:description/>
  <cp:lastModifiedBy>BulusekJan</cp:lastModifiedBy>
  <dcterms:created xsi:type="dcterms:W3CDTF">2020-02-12T10:48:54Z</dcterms:created>
  <dcterms:modified xsi:type="dcterms:W3CDTF">2021-03-18T06:33:30Z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